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omments1.xml" ContentType="application/vnd.openxmlformats-officedocument.spreadsheetml.comments+xml"/>
  <Override PartName="/xl/customProperty5.bin" ContentType="application/vnd.openxmlformats-officedocument.spreadsheetml.customProperty"/>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customProperty6.bin" ContentType="application/vnd.openxmlformats-officedocument.spreadsheetml.customProperty"/>
  <Override PartName="/xl/drawings/drawing2.xml" ContentType="application/vnd.openxmlformats-officedocument.drawing+xml"/>
  <Override PartName="/xl/comments3.xml" ContentType="application/vnd.openxmlformats-officedocument.spreadsheetml.comments+xml"/>
  <Override PartName="/xl/customProperty7.bin" ContentType="application/vnd.openxmlformats-officedocument.spreadsheetml.customProperty"/>
  <Override PartName="/xl/drawings/drawing3.xml" ContentType="application/vnd.openxmlformats-officedocument.drawing+xml"/>
  <Override PartName="/xl/customProperty8.bin" ContentType="application/vnd.openxmlformats-officedocument.spreadsheetml.customProperty"/>
  <Override PartName="/xl/comments4.xml" ContentType="application/vnd.openxmlformats-officedocument.spreadsheetml.comments+xml"/>
  <Override PartName="/xl/customProperty9.bin" ContentType="application/vnd.openxmlformats-officedocument.spreadsheetml.customProperty"/>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5.xml" ContentType="application/vnd.openxmlformats-officedocument.spreadsheetml.comments+xml"/>
  <Override PartName="/xl/customProperty10.bin" ContentType="application/vnd.openxmlformats-officedocument.spreadsheetml.customProperty"/>
  <Override PartName="/xl/drawings/drawing5.xml" ContentType="application/vnd.openxmlformats-officedocument.drawing+xml"/>
  <Override PartName="/xl/comments6.xml" ContentType="application/vnd.openxmlformats-officedocument.spreadsheetml.comments+xml"/>
  <Override PartName="/xl/customProperty11.bin" ContentType="application/vnd.openxmlformats-officedocument.spreadsheetml.customProperty"/>
  <Override PartName="/xl/drawings/drawing6.xml" ContentType="application/vnd.openxmlformats-officedocument.drawing+xml"/>
  <Override PartName="/xl/comments7.xml" ContentType="application/vnd.openxmlformats-officedocument.spreadsheetml.comments+xml"/>
  <Override PartName="/xl/customProperty12.bin" ContentType="application/vnd.openxmlformats-officedocument.spreadsheetml.customProperty"/>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8.xml" ContentType="application/vnd.openxmlformats-officedocument.spreadsheetml.comments+xml"/>
  <Override PartName="/xl/customProperty13.bin" ContentType="application/vnd.openxmlformats-officedocument.spreadsheetml.customProperty"/>
  <Override PartName="/xl/customProperty14.bin" ContentType="application/vnd.openxmlformats-officedocument.spreadsheetml.customProperty"/>
  <Override PartName="/xl/drawings/drawing7.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customProperty15.bin" ContentType="application/vnd.openxmlformats-officedocument.spreadsheetml.customProperty"/>
  <Override PartName="/xl/drawings/drawing8.xml" ContentType="application/vnd.openxmlformats-officedocument.drawing+xml"/>
  <Override PartName="/xl/ctrlProps/ctrlProp3.xml" ContentType="application/vnd.ms-excel.controlproperties+xml"/>
  <Override PartName="/xl/customProperty16.bin" ContentType="application/vnd.openxmlformats-officedocument.spreadsheetml.customProperty"/>
  <Override PartName="/xl/comments9.xml" ContentType="application/vnd.openxmlformats-officedocument.spreadsheetml.comments+xml"/>
  <Override PartName="/xl/customProperty17.bin" ContentType="application/vnd.openxmlformats-officedocument.spreadsheetml.customProperty"/>
  <Override PartName="/xl/comments10.xml" ContentType="application/vnd.openxmlformats-officedocument.spreadsheetml.comments+xml"/>
  <Override PartName="/xl/customProperty18.bin" ContentType="application/vnd.openxmlformats-officedocument.spreadsheetml.customProperty"/>
  <Override PartName="/xl/drawings/drawing9.xml" ContentType="application/vnd.openxmlformats-officedocument.drawing+xml"/>
  <Override PartName="/xl/customProperty19.bin" ContentType="application/vnd.openxmlformats-officedocument.spreadsheetml.customProperty"/>
  <Override PartName="/xl/drawings/drawing10.xml" ContentType="application/vnd.openxmlformats-officedocument.drawing+xml"/>
  <Override PartName="/xl/comments11.xml" ContentType="application/vnd.openxmlformats-officedocument.spreadsheetml.comments+xml"/>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Users\ashwani.tripathi\Desktop\EPC\"/>
    </mc:Choice>
  </mc:AlternateContent>
  <xr:revisionPtr revIDLastSave="0" documentId="8_{661890BC-3F77-4C1E-ABAA-8541F79CA687}" xr6:coauthVersionLast="44" xr6:coauthVersionMax="44" xr10:uidLastSave="{00000000-0000-0000-0000-000000000000}"/>
  <bookViews>
    <workbookView xWindow="-120" yWindow="-120" windowWidth="20730" windowHeight="11160" tabRatio="729" activeTab="8" xr2:uid="{00000000-000D-0000-FFFF-FFFF00000000}"/>
  </bookViews>
  <sheets>
    <sheet name="Version History" sheetId="30" r:id="rId1"/>
    <sheet name="Future Updates" sheetId="52" state="hidden" r:id="rId2"/>
    <sheet name="Instructions" sheetId="58" r:id="rId3"/>
    <sheet name="Assumptions" sheetId="18" r:id="rId4"/>
    <sheet name="Validation_Lookup" sheetId="17" r:id="rId5"/>
    <sheet name="Set up" sheetId="35" r:id="rId6"/>
    <sheet name="Tax US" sheetId="65" state="hidden" r:id="rId7"/>
    <sheet name="Tax Rates" sheetId="53" state="hidden" r:id="rId8"/>
    <sheet name="Data Entry" sheetId="2" r:id="rId9"/>
    <sheet name="IT&amp;S Opex Impact" sheetId="11" r:id="rId10"/>
    <sheet name="Benefits Register" sheetId="55" r:id="rId11"/>
    <sheet name="Lookup" sheetId="1" state="hidden" r:id="rId12"/>
    <sheet name="Costs" sheetId="36" r:id="rId13"/>
    <sheet name="ITSR &amp; FM Tables" sheetId="38" r:id="rId14"/>
    <sheet name="Tables &amp; Pivots" sheetId="16" state="hidden" r:id="rId15"/>
    <sheet name="AFS" sheetId="37" r:id="rId16"/>
    <sheet name="Cost by Category_Vendor Spend" sheetId="5" r:id="rId17"/>
    <sheet name="Benefits Register Guidance" sheetId="57" r:id="rId18"/>
    <sheet name="Benefits Examples" sheetId="66" r:id="rId19"/>
    <sheet name="Activity Capx_Revx Split" sheetId="50" r:id="rId20"/>
    <sheet name="Acronyms" sheetId="63" r:id="rId21"/>
    <sheet name="Holding" sheetId="67" state="hidden" r:id="rId22"/>
  </sheets>
  <definedNames>
    <definedName name="_xlnm._FilterDatabase" localSheetId="18" hidden="1">'Benefits Examples'!$A$11:$WWZ$29</definedName>
    <definedName name="_xlnm._FilterDatabase" localSheetId="10" hidden="1">'Benefits Register'!$G$12:$G$32</definedName>
    <definedName name="_xlnm._FilterDatabase" localSheetId="8" hidden="1">'Data Entry'!$A$5:$CG$209</definedName>
    <definedName name="_xlnm._FilterDatabase" localSheetId="14" hidden="1">'Tables &amp; Pivots'!$BI$7:$BI$79</definedName>
    <definedName name="_GoBack" localSheetId="17">'Benefits Register Guidance'!#REF!</definedName>
    <definedName name="_Yr0">'Data Entry'!$CA$1</definedName>
    <definedName name="_Yr1">'Data Entry'!$CB$1</definedName>
    <definedName name="_Yr2">'Data Entry'!$CC$1</definedName>
    <definedName name="_Yr3">'Data Entry'!$CD$1</definedName>
    <definedName name="_Yr4">'Data Entry'!$CE$1</definedName>
    <definedName name="_Yr5">'Data Entry'!$CF$1</definedName>
    <definedName name="Capex_Revex">'Data Entry'!$A$6:$A$206</definedName>
    <definedName name="Cat_Two">'Data Entry'!$E$6:$E$206</definedName>
    <definedName name="Col_Secondary_exist">'Tables &amp; Pivots'!$BD$5</definedName>
    <definedName name="Cols_P_S">'Tables &amp; Pivots'!$BH$8:$BH$79</definedName>
    <definedName name="CVP">'Data Entry'!$G$4:$BZ$4</definedName>
    <definedName name="DataEntry">'Data Entry'!$A$5:$CF$206</definedName>
    <definedName name="DataEntry2">'Data Entry'!$A$5:$CG$206</definedName>
    <definedName name="DataEntry3">'Data Entry'!$B$264:$CG$704</definedName>
    <definedName name="Date_Selection">'Tables &amp; Pivots'!$BA$4</definedName>
    <definedName name="DelCol_Letter">'Tables &amp; Pivots'!$BE$4</definedName>
    <definedName name="DelCol_Letter_Choice">'Tables &amp; Pivots'!$BD$4</definedName>
    <definedName name="Delete_Column_Choice">'Tables &amp; Pivots'!$BK$8</definedName>
    <definedName name="Final_Entry_Col">'Tables &amp; Pivots'!$BD$2</definedName>
    <definedName name="Final_Entry_Col_Number">'Tables &amp; Pivots'!$BD$3</definedName>
    <definedName name="First_non_entry_col">'Data Entry'!$CA$3</definedName>
    <definedName name="InsertMarker">'Tables &amp; Pivots'!$BA$5</definedName>
    <definedName name="Main">'Data Entry'!$CJ$6:$CO$26</definedName>
    <definedName name="Main_5">'Data Entry'!$CI$220:$DO$260</definedName>
    <definedName name="Main2">'Tables &amp; Pivots'!$B$3:$E$13</definedName>
    <definedName name="Main4">'Data Entry'!$C$220:$CG$260</definedName>
    <definedName name="Main5_1">'Data Entry'!$CK$220:$DO$260</definedName>
    <definedName name="Month_List">Lookup!$F$2:$F$13</definedName>
    <definedName name="Months">'Data Entry'!$G$5:$BZ$5</definedName>
    <definedName name="NewCol_Month">'Tables &amp; Pivots'!$BA$2</definedName>
    <definedName name="NewCol_Year">'Tables &amp; Pivots'!$BA$3</definedName>
    <definedName name="Phase_List">Lookup!$C$2:$C$6</definedName>
    <definedName name="Primary_v_Secondary">'Data Entry'!$G$716:$BZ$716</definedName>
    <definedName name="_xlnm.Print_Area" localSheetId="17">'Benefits Register Guidance'!$A$1:$F$149</definedName>
    <definedName name="_xlnm.Print_Area" localSheetId="13">'ITSR &amp; FM Tables'!$B$13:$L$24</definedName>
    <definedName name="Spend">'Data Entry'!$B$6:$B$206</definedName>
    <definedName name="Stage_Selection">'Tables &amp; Pivots'!$BA$6</definedName>
    <definedName name="Start_Date">'Set up'!$D$4</definedName>
    <definedName name="STOP_Del_Col_Macro">'Tables &amp; Pivots'!$BA$8</definedName>
    <definedName name="Year_List">'Tables &amp; Pivots'!$AY$2:$AY$7</definedName>
    <definedName name="Z_CF94029E_4C99_41B8_AB48_58E08AD42912_.wvu.Cols" localSheetId="15" hidden="1">AFS!$AV:$XFD</definedName>
    <definedName name="Z_CF94029E_4C99_41B8_AB48_58E08AD42912_.wvu.Cols" localSheetId="3" hidden="1">Assumptions!$J:$XFD</definedName>
    <definedName name="Z_CF94029E_4C99_41B8_AB48_58E08AD42912_.wvu.Cols" localSheetId="18" hidden="1">'Benefits Examples'!$AN:$XFD</definedName>
    <definedName name="Z_CF94029E_4C99_41B8_AB48_58E08AD42912_.wvu.Cols" localSheetId="10" hidden="1">'Benefits Register'!$AN:$XFD</definedName>
    <definedName name="Z_CF94029E_4C99_41B8_AB48_58E08AD42912_.wvu.Cols" localSheetId="16" hidden="1">'Cost by Category_Vendor Spend'!$L:$XFD</definedName>
    <definedName name="Z_CF94029E_4C99_41B8_AB48_58E08AD42912_.wvu.Cols" localSheetId="12" hidden="1">Costs!$AQ:$XFD</definedName>
    <definedName name="Z_CF94029E_4C99_41B8_AB48_58E08AD42912_.wvu.Cols" localSheetId="8" hidden="1">'Data Entry'!$CS:$XFD</definedName>
    <definedName name="Z_CF94029E_4C99_41B8_AB48_58E08AD42912_.wvu.Cols" localSheetId="9" hidden="1">'IT&amp;S Opex Impact'!$AE:$XFD</definedName>
    <definedName name="Z_CF94029E_4C99_41B8_AB48_58E08AD42912_.wvu.Cols" localSheetId="13" hidden="1">'ITSR &amp; FM Tables'!$AL:$XFD</definedName>
    <definedName name="Z_CF94029E_4C99_41B8_AB48_58E08AD42912_.wvu.Cols" localSheetId="5" hidden="1">'Set up'!$P:$T,'Set up'!$AB:$XFD</definedName>
    <definedName name="Z_CF94029E_4C99_41B8_AB48_58E08AD42912_.wvu.Cols" localSheetId="4" hidden="1">Validation_Lookup!$D:$H,Validation_Lookup!$J:$XFD</definedName>
    <definedName name="Z_CF94029E_4C99_41B8_AB48_58E08AD42912_.wvu.Cols" localSheetId="0" hidden="1">'Version History'!$J:$XFD</definedName>
    <definedName name="Z_CF94029E_4C99_41B8_AB48_58E08AD42912_.wvu.FilterData" localSheetId="8" hidden="1">'Data Entry'!$A$5:$CG$5</definedName>
    <definedName name="Z_CF94029E_4C99_41B8_AB48_58E08AD42912_.wvu.Rows" localSheetId="15" hidden="1">AFS!$72:$1048576</definedName>
    <definedName name="Z_CF94029E_4C99_41B8_AB48_58E08AD42912_.wvu.Rows" localSheetId="3" hidden="1">Assumptions!$181:$1048576</definedName>
    <definedName name="Z_CF94029E_4C99_41B8_AB48_58E08AD42912_.wvu.Rows" localSheetId="18" hidden="1">'Benefits Examples'!$66:$1048576,'Benefits Examples'!$64:$65</definedName>
    <definedName name="Z_CF94029E_4C99_41B8_AB48_58E08AD42912_.wvu.Rows" localSheetId="10" hidden="1">'Benefits Register'!$71:$1048576,'Benefits Register'!$69:$70</definedName>
    <definedName name="Z_CF94029E_4C99_41B8_AB48_58E08AD42912_.wvu.Rows" localSheetId="16" hidden="1">'Cost by Category_Vendor Spend'!$61:$1048576,'Cost by Category_Vendor Spend'!$26:$60</definedName>
    <definedName name="Z_CF94029E_4C99_41B8_AB48_58E08AD42912_.wvu.Rows" localSheetId="12" hidden="1">Costs!$122:$1048576,Costs!$77:$121</definedName>
    <definedName name="Z_CF94029E_4C99_41B8_AB48_58E08AD42912_.wvu.Rows" localSheetId="8" hidden="1">'Data Entry'!$709:$1048576,'Data Entry'!$2:$2,'Data Entry'!$209:$707</definedName>
    <definedName name="Z_CF94029E_4C99_41B8_AB48_58E08AD42912_.wvu.Rows" localSheetId="9" hidden="1">'IT&amp;S Opex Impact'!$92:$1048576,'IT&amp;S Opex Impact'!$68:$91</definedName>
    <definedName name="Z_CF94029E_4C99_41B8_AB48_58E08AD42912_.wvu.Rows" localSheetId="13" hidden="1">'ITSR &amp; FM Tables'!$64:$1048576,'ITSR &amp; FM Tables'!$63:$63</definedName>
    <definedName name="Z_CF94029E_4C99_41B8_AB48_58E08AD42912_.wvu.Rows" localSheetId="5" hidden="1">'Set up'!$175:$1048576</definedName>
    <definedName name="Z_CF94029E_4C99_41B8_AB48_58E08AD42912_.wvu.Rows" localSheetId="4" hidden="1">Validation_Lookup!$32:$1048576</definedName>
    <definedName name="Z_F8F0BAD9_B904_4308_8BA3_D78AA2F98C88_.wvu.Cols" localSheetId="15" hidden="1">AFS!$AV:$XFD</definedName>
    <definedName name="Z_F8F0BAD9_B904_4308_8BA3_D78AA2F98C88_.wvu.Cols" localSheetId="3" hidden="1">Assumptions!$J:$XFD</definedName>
    <definedName name="Z_F8F0BAD9_B904_4308_8BA3_D78AA2F98C88_.wvu.Cols" localSheetId="18" hidden="1">'Benefits Examples'!$AN:$XFD</definedName>
    <definedName name="Z_F8F0BAD9_B904_4308_8BA3_D78AA2F98C88_.wvu.Cols" localSheetId="10" hidden="1">'Benefits Register'!$AN:$XFD</definedName>
    <definedName name="Z_F8F0BAD9_B904_4308_8BA3_D78AA2F98C88_.wvu.Cols" localSheetId="16" hidden="1">'Cost by Category_Vendor Spend'!$L:$XFD</definedName>
    <definedName name="Z_F8F0BAD9_B904_4308_8BA3_D78AA2F98C88_.wvu.Cols" localSheetId="12" hidden="1">Costs!$AQ:$XFD</definedName>
    <definedName name="Z_F8F0BAD9_B904_4308_8BA3_D78AA2F98C88_.wvu.Cols" localSheetId="8" hidden="1">'Data Entry'!$CS:$XFD</definedName>
    <definedName name="Z_F8F0BAD9_B904_4308_8BA3_D78AA2F98C88_.wvu.Cols" localSheetId="13" hidden="1">'ITSR &amp; FM Tables'!$AL:$XFD</definedName>
    <definedName name="Z_F8F0BAD9_B904_4308_8BA3_D78AA2F98C88_.wvu.Cols" localSheetId="5" hidden="1">'Set up'!$P:$T,'Set up'!$AB:$XFD</definedName>
    <definedName name="Z_F8F0BAD9_B904_4308_8BA3_D78AA2F98C88_.wvu.Cols" localSheetId="4" hidden="1">Validation_Lookup!$D:$H,Validation_Lookup!$J:$XFD</definedName>
    <definedName name="Z_F8F0BAD9_B904_4308_8BA3_D78AA2F98C88_.wvu.Cols" localSheetId="0" hidden="1">'Version History'!$J:$XFD</definedName>
    <definedName name="Z_F8F0BAD9_B904_4308_8BA3_D78AA2F98C88_.wvu.FilterData" localSheetId="8" hidden="1">'Data Entry'!$A$5:$CG$5</definedName>
    <definedName name="Z_F8F0BAD9_B904_4308_8BA3_D78AA2F98C88_.wvu.Rows" localSheetId="15" hidden="1">AFS!$72:$1048576</definedName>
    <definedName name="Z_F8F0BAD9_B904_4308_8BA3_D78AA2F98C88_.wvu.Rows" localSheetId="3" hidden="1">Assumptions!$181:$1048576</definedName>
    <definedName name="Z_F8F0BAD9_B904_4308_8BA3_D78AA2F98C88_.wvu.Rows" localSheetId="18" hidden="1">'Benefits Examples'!$66:$1048576,'Benefits Examples'!$64:$65</definedName>
    <definedName name="Z_F8F0BAD9_B904_4308_8BA3_D78AA2F98C88_.wvu.Rows" localSheetId="10" hidden="1">'Benefits Register'!$71:$1048576,'Benefits Register'!$69:$70</definedName>
    <definedName name="Z_F8F0BAD9_B904_4308_8BA3_D78AA2F98C88_.wvu.Rows" localSheetId="16" hidden="1">'Cost by Category_Vendor Spend'!$61:$1048576,'Cost by Category_Vendor Spend'!$26:$60</definedName>
    <definedName name="Z_F8F0BAD9_B904_4308_8BA3_D78AA2F98C88_.wvu.Rows" localSheetId="12" hidden="1">Costs!$122:$1048576,Costs!$77:$121</definedName>
    <definedName name="Z_F8F0BAD9_B904_4308_8BA3_D78AA2F98C88_.wvu.Rows" localSheetId="8" hidden="1">'Data Entry'!$709:$1048576,'Data Entry'!$2:$2,'Data Entry'!$209:$707</definedName>
    <definedName name="Z_F8F0BAD9_B904_4308_8BA3_D78AA2F98C88_.wvu.Rows" localSheetId="9" hidden="1">'IT&amp;S Opex Impact'!$92:$1048576,'IT&amp;S Opex Impact'!$68:$91</definedName>
    <definedName name="Z_F8F0BAD9_B904_4308_8BA3_D78AA2F98C88_.wvu.Rows" localSheetId="13" hidden="1">'ITSR &amp; FM Tables'!$64:$1048576,'ITSR &amp; FM Tables'!$63:$63</definedName>
    <definedName name="Z_F8F0BAD9_B904_4308_8BA3_D78AA2F98C88_.wvu.Rows" localSheetId="5" hidden="1">'Set up'!$175:$1048576</definedName>
    <definedName name="Z_F8F0BAD9_B904_4308_8BA3_D78AA2F98C88_.wvu.Rows" localSheetId="4" hidden="1">Validation_Lookup!$32:$1048576</definedName>
  </definedNames>
  <calcPr calcId="191029"/>
  <customWorkbookViews>
    <customWorkbookView name="Normal" guid="{CF94029E-4C99-41B8-AB48-58E08AD42912}" maximized="1" windowWidth="1276" windowHeight="766" activeSheetId="2"/>
    <customWorkbookView name="View Details" guid="{F8F0BAD9-B904-4308-8BA3-D78AA2F98C88}" maximized="1" windowWidth="1276" windowHeight="766" activeSheetId="2"/>
  </customWorkbookViews>
  <pivotCaches>
    <pivotCache cacheId="1079" r:id="rId23"/>
    <pivotCache cacheId="1080" r:id="rId24"/>
    <pivotCache cacheId="1081" r:id="rId25"/>
    <pivotCache cacheId="1082" r:id="rId26"/>
    <pivotCache cacheId="1083" r:id="rId27"/>
    <pivotCache cacheId="1084" r:id="rId28"/>
  </pivotCache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59" i="65" l="1"/>
  <c r="H58" i="65"/>
  <c r="D58" i="11" l="1"/>
  <c r="E58" i="11"/>
  <c r="F58" i="11"/>
  <c r="G58" i="11"/>
  <c r="H58" i="11"/>
  <c r="I58" i="11"/>
  <c r="J58" i="11"/>
  <c r="K58" i="11"/>
  <c r="L58" i="11"/>
  <c r="M58" i="11"/>
  <c r="N58" i="11"/>
  <c r="D49" i="11"/>
  <c r="E49" i="11"/>
  <c r="F49" i="11"/>
  <c r="G49" i="11"/>
  <c r="H49" i="11"/>
  <c r="I49" i="11"/>
  <c r="J49" i="11"/>
  <c r="K49" i="11"/>
  <c r="K25" i="11" s="1"/>
  <c r="L49" i="11"/>
  <c r="M49" i="11"/>
  <c r="N49" i="11"/>
  <c r="D40" i="11"/>
  <c r="E40" i="11"/>
  <c r="F40" i="11"/>
  <c r="G40" i="11"/>
  <c r="H40" i="11"/>
  <c r="I40" i="11"/>
  <c r="J40" i="11"/>
  <c r="K40" i="11"/>
  <c r="K24" i="11" s="1"/>
  <c r="L40" i="11"/>
  <c r="L24" i="11" s="1"/>
  <c r="M40" i="11"/>
  <c r="N40" i="11"/>
  <c r="J23" i="11"/>
  <c r="K23" i="11"/>
  <c r="L23" i="11"/>
  <c r="M23" i="11"/>
  <c r="J24" i="11"/>
  <c r="M24" i="11"/>
  <c r="N24" i="11"/>
  <c r="J25" i="11"/>
  <c r="L25" i="11"/>
  <c r="M25" i="11"/>
  <c r="N25" i="11"/>
  <c r="J26" i="11"/>
  <c r="K26" i="11"/>
  <c r="L26" i="11"/>
  <c r="M26" i="11"/>
  <c r="N26" i="11"/>
  <c r="M27" i="11" l="1"/>
  <c r="M28" i="11" s="1"/>
  <c r="L27" i="11"/>
  <c r="L28" i="11" s="1"/>
  <c r="J27" i="11"/>
  <c r="J28" i="11" s="1"/>
  <c r="K27" i="11"/>
  <c r="K28" i="11" s="1"/>
  <c r="F5" i="53" l="1"/>
  <c r="E5" i="53"/>
  <c r="AM22" i="38" l="1"/>
  <c r="AM24" i="38" s="1"/>
  <c r="BH8" i="16" l="1"/>
  <c r="BI8" i="16" s="1"/>
  <c r="BH9" i="16"/>
  <c r="BI9" i="16" s="1"/>
  <c r="BH10" i="16"/>
  <c r="BI10" i="16" s="1"/>
  <c r="BH11" i="16"/>
  <c r="BI11" i="16" s="1"/>
  <c r="BH12" i="16"/>
  <c r="BI12" i="16" s="1"/>
  <c r="BH13" i="16"/>
  <c r="BI13" i="16" s="1"/>
  <c r="BH14" i="16"/>
  <c r="BI14" i="16" s="1"/>
  <c r="BH15" i="16"/>
  <c r="BI15" i="16" s="1"/>
  <c r="BH16" i="16"/>
  <c r="BI16" i="16" s="1"/>
  <c r="BH17" i="16"/>
  <c r="BI17" i="16" s="1"/>
  <c r="BH18" i="16"/>
  <c r="BI18" i="16" s="1"/>
  <c r="BH19" i="16"/>
  <c r="BI19" i="16" s="1"/>
  <c r="BH20" i="16"/>
  <c r="BI20" i="16" s="1"/>
  <c r="BH21" i="16"/>
  <c r="BI21" i="16" s="1"/>
  <c r="BH22" i="16"/>
  <c r="BI22" i="16" s="1"/>
  <c r="BH23" i="16"/>
  <c r="BI23" i="16" s="1"/>
  <c r="BH24" i="16"/>
  <c r="BI24" i="16" s="1"/>
  <c r="BH25" i="16"/>
  <c r="BI25" i="16" s="1"/>
  <c r="BH26" i="16"/>
  <c r="BI26" i="16" s="1"/>
  <c r="BH27" i="16"/>
  <c r="BI27" i="16" s="1"/>
  <c r="BH28" i="16"/>
  <c r="BI28" i="16" s="1"/>
  <c r="BH29" i="16"/>
  <c r="BI29" i="16" s="1"/>
  <c r="BH30" i="16"/>
  <c r="BI30" i="16" s="1"/>
  <c r="BH31" i="16"/>
  <c r="BI31" i="16" s="1"/>
  <c r="BH32" i="16"/>
  <c r="BI32" i="16" s="1"/>
  <c r="BH33" i="16"/>
  <c r="BI33" i="16" s="1"/>
  <c r="BH34" i="16"/>
  <c r="BI34" i="16" s="1"/>
  <c r="BH35" i="16"/>
  <c r="BI35" i="16" s="1"/>
  <c r="BH36" i="16"/>
  <c r="BI36" i="16" s="1"/>
  <c r="BH37" i="16"/>
  <c r="BI37" i="16" s="1"/>
  <c r="BH38" i="16"/>
  <c r="BI38" i="16" s="1"/>
  <c r="BH39" i="16"/>
  <c r="BI39" i="16" s="1"/>
  <c r="BH40" i="16"/>
  <c r="BI40" i="16" s="1"/>
  <c r="BH41" i="16"/>
  <c r="BI41" i="16" s="1"/>
  <c r="BH42" i="16"/>
  <c r="BI42" i="16" s="1"/>
  <c r="BH43" i="16"/>
  <c r="BI43" i="16" s="1"/>
  <c r="BH44" i="16"/>
  <c r="BI44" i="16" s="1"/>
  <c r="BH45" i="16"/>
  <c r="BI45" i="16" s="1"/>
  <c r="BH46" i="16"/>
  <c r="BI46" i="16" s="1"/>
  <c r="BH47" i="16"/>
  <c r="BI47" i="16" s="1"/>
  <c r="BH48" i="16"/>
  <c r="BI48" i="16" s="1"/>
  <c r="BH49" i="16"/>
  <c r="BI49" i="16" s="1"/>
  <c r="BH50" i="16"/>
  <c r="BI50" i="16" s="1"/>
  <c r="BH51" i="16"/>
  <c r="BI51" i="16" s="1"/>
  <c r="BH52" i="16"/>
  <c r="BI52" i="16" s="1"/>
  <c r="BH53" i="16"/>
  <c r="BI53" i="16" s="1"/>
  <c r="BH54" i="16"/>
  <c r="BI54" i="16" s="1"/>
  <c r="BH55" i="16"/>
  <c r="BI55" i="16" s="1"/>
  <c r="BH56" i="16"/>
  <c r="BI56" i="16" s="1"/>
  <c r="BH57" i="16"/>
  <c r="BI57" i="16" s="1"/>
  <c r="BH58" i="16"/>
  <c r="BI58" i="16" s="1"/>
  <c r="BH59" i="16"/>
  <c r="BI59" i="16" s="1"/>
  <c r="BH60" i="16"/>
  <c r="BI60" i="16" s="1"/>
  <c r="BH61" i="16"/>
  <c r="BI61" i="16" s="1"/>
  <c r="BH62" i="16"/>
  <c r="BI62" i="16" s="1"/>
  <c r="BH63" i="16"/>
  <c r="BI63" i="16" s="1"/>
  <c r="BH64" i="16"/>
  <c r="BI64" i="16" s="1"/>
  <c r="BH65" i="16"/>
  <c r="BI65" i="16" s="1"/>
  <c r="BH66" i="16"/>
  <c r="BI66" i="16" s="1"/>
  <c r="BH67" i="16"/>
  <c r="BI67" i="16" s="1"/>
  <c r="BH68" i="16"/>
  <c r="BI68" i="16" s="1"/>
  <c r="BH69" i="16"/>
  <c r="BI69" i="16" s="1"/>
  <c r="BH70" i="16"/>
  <c r="BI70" i="16" s="1"/>
  <c r="BH71" i="16"/>
  <c r="BI71" i="16" s="1"/>
  <c r="BH72" i="16"/>
  <c r="BI72" i="16" s="1"/>
  <c r="BH73" i="16"/>
  <c r="BI73" i="16" s="1"/>
  <c r="BH74" i="16"/>
  <c r="BI74" i="16" s="1"/>
  <c r="BH75" i="16"/>
  <c r="BI75" i="16" s="1"/>
  <c r="BH76" i="16"/>
  <c r="BI76" i="16" s="1"/>
  <c r="BH77" i="16"/>
  <c r="BI77" i="16" s="1"/>
  <c r="BH78" i="16"/>
  <c r="BI78" i="16" s="1"/>
  <c r="BH79" i="16"/>
  <c r="BI79" i="16" s="1"/>
  <c r="S31" i="35" l="1"/>
  <c r="R31" i="35"/>
  <c r="Q31" i="35"/>
  <c r="P31" i="35"/>
  <c r="T8" i="38" l="1"/>
  <c r="T10" i="38" s="1"/>
  <c r="T13" i="38" s="1"/>
  <c r="AF20" i="38"/>
  <c r="AH20" i="38" s="1"/>
  <c r="AH19" i="38"/>
  <c r="AF19" i="38"/>
  <c r="AH17" i="38"/>
  <c r="AF17" i="38"/>
  <c r="AH16" i="38"/>
  <c r="AF16" i="38"/>
  <c r="AN39" i="38"/>
  <c r="AT17" i="38"/>
  <c r="AQ19" i="38"/>
  <c r="AR17" i="38"/>
  <c r="AR19" i="38"/>
  <c r="AN23" i="38"/>
  <c r="X11" i="38"/>
  <c r="AR7" i="38"/>
  <c r="AN22" i="38"/>
  <c r="W6" i="38"/>
  <c r="Z12" i="38"/>
  <c r="AR6" i="38"/>
  <c r="AP20" i="38"/>
  <c r="AS20" i="38"/>
  <c r="Y12" i="38"/>
  <c r="AM10" i="38"/>
  <c r="AQ18" i="38"/>
  <c r="AN7" i="38"/>
  <c r="Z6" i="38"/>
  <c r="AH12" i="38"/>
  <c r="AP8" i="38"/>
  <c r="AQ10" i="38"/>
  <c r="Z7" i="38"/>
  <c r="AP17" i="38"/>
  <c r="AQ9" i="38"/>
  <c r="AO10" i="38"/>
  <c r="AS18" i="38"/>
  <c r="AN9" i="38"/>
  <c r="AQ6" i="38"/>
  <c r="AP6" i="38"/>
  <c r="AH11" i="38"/>
  <c r="AN19" i="38"/>
  <c r="AD12" i="38"/>
  <c r="V6" i="38"/>
  <c r="AR23" i="38"/>
  <c r="AQ8" i="38"/>
  <c r="AO11" i="38"/>
  <c r="AO17" i="38"/>
  <c r="AG12" i="38"/>
  <c r="AT19" i="38"/>
  <c r="AN17" i="38"/>
  <c r="AN18" i="38"/>
  <c r="AD11" i="38"/>
  <c r="W11" i="38"/>
  <c r="AO23" i="38"/>
  <c r="Y11" i="38"/>
  <c r="AO22" i="38"/>
  <c r="V7" i="38"/>
  <c r="AE11" i="38"/>
  <c r="AP18" i="38"/>
  <c r="AO18" i="38"/>
  <c r="AM6" i="38"/>
  <c r="AQ23" i="38"/>
  <c r="AT23" i="38"/>
  <c r="U6" i="38"/>
  <c r="AN11" i="38"/>
  <c r="AO8" i="38"/>
  <c r="AQ11" i="38"/>
  <c r="AM11" i="38"/>
  <c r="AR18" i="38"/>
  <c r="AM8" i="38"/>
  <c r="U11" i="38"/>
  <c r="AT18" i="38"/>
  <c r="AP9" i="38"/>
  <c r="U7" i="38"/>
  <c r="V12" i="38"/>
  <c r="AR9" i="38"/>
  <c r="AQ17" i="38"/>
  <c r="V11" i="38"/>
  <c r="AO20" i="38"/>
  <c r="AT24" i="38"/>
  <c r="AN8" i="38"/>
  <c r="AC11" i="38"/>
  <c r="AR10" i="38"/>
  <c r="AR22" i="38"/>
  <c r="AN20" i="38"/>
  <c r="W12" i="38"/>
  <c r="AO6" i="38"/>
  <c r="AP23" i="38"/>
  <c r="U9" i="38"/>
  <c r="AR8" i="38"/>
  <c r="X7" i="38"/>
  <c r="AN6" i="38"/>
  <c r="AR20" i="38"/>
  <c r="AS23" i="38"/>
  <c r="AT20" i="38"/>
  <c r="AP11" i="38"/>
  <c r="AP10" i="38"/>
  <c r="AF11" i="38"/>
  <c r="W9" i="38"/>
  <c r="AE12" i="38"/>
  <c r="AO19" i="38"/>
  <c r="AP19" i="38"/>
  <c r="AG11" i="38"/>
  <c r="AO7" i="38"/>
  <c r="AP22" i="38"/>
  <c r="AM9" i="38"/>
  <c r="AS17" i="38"/>
  <c r="AM7" i="38"/>
  <c r="AQ7" i="38"/>
  <c r="AS22" i="38"/>
  <c r="W7" i="38"/>
  <c r="V9" i="38"/>
  <c r="X9" i="38"/>
  <c r="U12" i="38"/>
  <c r="AC12" i="38"/>
  <c r="AR11" i="38"/>
  <c r="AS19" i="38"/>
  <c r="AN10" i="38"/>
  <c r="Z9" i="38"/>
  <c r="AQ22" i="38"/>
  <c r="X6" i="38"/>
  <c r="AO9" i="38"/>
  <c r="Y9" i="38"/>
  <c r="Y7" i="38"/>
  <c r="Z11" i="38"/>
  <c r="Y6" i="38"/>
  <c r="AP7" i="38"/>
  <c r="X12" i="38"/>
  <c r="AQ20" i="38"/>
  <c r="AF12" i="38"/>
  <c r="U8" i="38" l="1"/>
  <c r="U10" i="38" s="1"/>
  <c r="U13" i="38" s="1"/>
  <c r="AA6" i="38"/>
  <c r="V8" i="38"/>
  <c r="V10" i="38" s="1"/>
  <c r="V13" i="38" s="1"/>
  <c r="W8" i="38"/>
  <c r="W10" i="38" s="1"/>
  <c r="W13" i="38" s="1"/>
  <c r="X8" i="38"/>
  <c r="X10" i="38" s="1"/>
  <c r="X13" i="38" s="1"/>
  <c r="Y8" i="38"/>
  <c r="Y10" i="38" s="1"/>
  <c r="Y13" i="38" s="1"/>
  <c r="Z8" i="38"/>
  <c r="Z10" i="38" s="1"/>
  <c r="Z13" i="38" s="1"/>
  <c r="AA7" i="38"/>
  <c r="AA9" i="38"/>
  <c r="AA11" i="38"/>
  <c r="AA12" i="38"/>
  <c r="AR24" i="38"/>
  <c r="AO12" i="38"/>
  <c r="AS24" i="38"/>
  <c r="AP12" i="38"/>
  <c r="AP24" i="38"/>
  <c r="AN12" i="38"/>
  <c r="AR12" i="38"/>
  <c r="AN24" i="38"/>
  <c r="AO24" i="38"/>
  <c r="AM12" i="38"/>
  <c r="AQ12" i="38"/>
  <c r="AQ24" i="38"/>
  <c r="AT22" i="38"/>
  <c r="AA8" i="38" l="1"/>
  <c r="AA10" i="38" s="1"/>
  <c r="AA13" i="38" s="1"/>
  <c r="G211" i="2" l="1"/>
  <c r="BZ212" i="2"/>
  <c r="BY212" i="2"/>
  <c r="BX212" i="2"/>
  <c r="BW212" i="2"/>
  <c r="BV212" i="2"/>
  <c r="BU212" i="2"/>
  <c r="BT212" i="2"/>
  <c r="BS212" i="2"/>
  <c r="BR212" i="2"/>
  <c r="BQ212" i="2"/>
  <c r="BP212" i="2"/>
  <c r="BO212" i="2"/>
  <c r="BN212" i="2"/>
  <c r="BM212" i="2"/>
  <c r="BL212" i="2"/>
  <c r="BK212" i="2"/>
  <c r="BJ212" i="2"/>
  <c r="BI212" i="2"/>
  <c r="BH212" i="2"/>
  <c r="BG212" i="2"/>
  <c r="BF212" i="2"/>
  <c r="BE212" i="2"/>
  <c r="BD212" i="2"/>
  <c r="BC212" i="2"/>
  <c r="BB212" i="2"/>
  <c r="BA212" i="2"/>
  <c r="AZ212" i="2"/>
  <c r="AY212" i="2"/>
  <c r="AX212" i="2"/>
  <c r="AW212" i="2"/>
  <c r="AV212" i="2"/>
  <c r="AU212" i="2"/>
  <c r="AT212" i="2"/>
  <c r="AS212" i="2"/>
  <c r="AR212" i="2"/>
  <c r="AQ212" i="2"/>
  <c r="AP212" i="2"/>
  <c r="AO212" i="2"/>
  <c r="AN212" i="2"/>
  <c r="AM212" i="2"/>
  <c r="AL212" i="2"/>
  <c r="AK212" i="2"/>
  <c r="AJ212" i="2"/>
  <c r="AI212" i="2"/>
  <c r="AH212" i="2"/>
  <c r="AG212" i="2"/>
  <c r="AF212" i="2"/>
  <c r="AE212" i="2"/>
  <c r="AD212" i="2"/>
  <c r="AC212" i="2"/>
  <c r="AB212" i="2"/>
  <c r="AA212" i="2"/>
  <c r="Z212" i="2"/>
  <c r="Y212" i="2"/>
  <c r="X212" i="2"/>
  <c r="W212" i="2"/>
  <c r="V212" i="2"/>
  <c r="U212" i="2"/>
  <c r="T212" i="2"/>
  <c r="S212" i="2"/>
  <c r="R212" i="2"/>
  <c r="Q212" i="2"/>
  <c r="P212" i="2"/>
  <c r="O212" i="2"/>
  <c r="N212" i="2"/>
  <c r="M212" i="2"/>
  <c r="L212" i="2"/>
  <c r="K212" i="2"/>
  <c r="J212" i="2"/>
  <c r="I212" i="2"/>
  <c r="H212" i="2"/>
  <c r="BZ211" i="2"/>
  <c r="BY211" i="2"/>
  <c r="BX211" i="2"/>
  <c r="BW211" i="2"/>
  <c r="BV211" i="2"/>
  <c r="BU211" i="2"/>
  <c r="BT211" i="2"/>
  <c r="BS211" i="2"/>
  <c r="BR211" i="2"/>
  <c r="BQ211" i="2"/>
  <c r="BP211" i="2"/>
  <c r="BO211" i="2"/>
  <c r="BN211" i="2"/>
  <c r="BM211" i="2"/>
  <c r="BL211" i="2"/>
  <c r="BK211" i="2"/>
  <c r="BJ211" i="2"/>
  <c r="BI211" i="2"/>
  <c r="BH211" i="2"/>
  <c r="BG211" i="2"/>
  <c r="BF211" i="2"/>
  <c r="BE211" i="2"/>
  <c r="BD211" i="2"/>
  <c r="BC211" i="2"/>
  <c r="BB211" i="2"/>
  <c r="BA211" i="2"/>
  <c r="AZ211" i="2"/>
  <c r="AY211" i="2"/>
  <c r="AX211" i="2"/>
  <c r="AW211" i="2"/>
  <c r="AV211" i="2"/>
  <c r="AU211" i="2"/>
  <c r="AT211" i="2"/>
  <c r="AS211" i="2"/>
  <c r="AR211" i="2"/>
  <c r="AQ211" i="2"/>
  <c r="AP211" i="2"/>
  <c r="AO211" i="2"/>
  <c r="AN211" i="2"/>
  <c r="AM211" i="2"/>
  <c r="AL211" i="2"/>
  <c r="AK211" i="2"/>
  <c r="AJ211" i="2"/>
  <c r="AI211" i="2"/>
  <c r="AH211" i="2"/>
  <c r="AG211" i="2"/>
  <c r="AF211" i="2"/>
  <c r="AE211" i="2"/>
  <c r="AD211" i="2"/>
  <c r="AC211" i="2"/>
  <c r="AB211" i="2"/>
  <c r="AA211" i="2"/>
  <c r="Z211" i="2"/>
  <c r="Y211" i="2"/>
  <c r="X211" i="2"/>
  <c r="W211" i="2"/>
  <c r="V211" i="2"/>
  <c r="U211" i="2"/>
  <c r="T211" i="2"/>
  <c r="S211" i="2"/>
  <c r="R211" i="2"/>
  <c r="Q211" i="2"/>
  <c r="P211" i="2"/>
  <c r="O211" i="2"/>
  <c r="N211" i="2"/>
  <c r="M211" i="2"/>
  <c r="L211" i="2"/>
  <c r="K211" i="2"/>
  <c r="J211" i="2"/>
  <c r="I211" i="2"/>
  <c r="H211" i="2"/>
  <c r="G212" i="2"/>
  <c r="I711" i="2" l="1"/>
  <c r="I713" i="2" s="1"/>
  <c r="H711" i="2"/>
  <c r="H713" i="2" s="1"/>
  <c r="H12" i="55"/>
  <c r="AY91" i="36"/>
  <c r="AX5" i="36" s="1"/>
  <c r="AY112" i="36"/>
  <c r="AX6" i="36" s="1"/>
  <c r="AY115" i="36"/>
  <c r="AX7" i="36" s="1"/>
  <c r="AY94" i="36"/>
  <c r="AX8" i="36" s="1"/>
  <c r="AY100" i="36"/>
  <c r="AX9" i="36" s="1"/>
  <c r="AY106" i="36"/>
  <c r="AX10" i="36" s="1"/>
  <c r="AY97" i="36"/>
  <c r="AY118" i="36"/>
  <c r="AY121" i="36"/>
  <c r="AY109" i="36"/>
  <c r="AX12" i="36" s="1"/>
  <c r="AX91" i="36"/>
  <c r="AW5" i="36" s="1"/>
  <c r="AX112" i="36"/>
  <c r="AW6" i="36" s="1"/>
  <c r="AX115" i="36"/>
  <c r="AW7" i="36" s="1"/>
  <c r="AX94" i="36"/>
  <c r="AW8" i="36" s="1"/>
  <c r="AX100" i="36"/>
  <c r="AW9" i="36" s="1"/>
  <c r="AX106" i="36"/>
  <c r="AW10" i="36" s="1"/>
  <c r="AX97" i="36"/>
  <c r="AX118" i="36"/>
  <c r="AX121" i="36"/>
  <c r="AX109" i="36"/>
  <c r="AW12" i="36" s="1"/>
  <c r="AW91" i="36"/>
  <c r="AV5" i="36" s="1"/>
  <c r="AW112" i="36"/>
  <c r="AV6" i="36" s="1"/>
  <c r="AW115" i="36"/>
  <c r="AV7" i="36" s="1"/>
  <c r="AW94" i="36"/>
  <c r="AV8" i="36" s="1"/>
  <c r="AW100" i="36"/>
  <c r="AV9" i="36" s="1"/>
  <c r="AW106" i="36"/>
  <c r="AV10" i="36" s="1"/>
  <c r="AW97" i="36"/>
  <c r="AW118" i="36"/>
  <c r="AW121" i="36"/>
  <c r="AW109" i="36"/>
  <c r="AV12" i="36" s="1"/>
  <c r="AV91" i="36"/>
  <c r="AU5" i="36" s="1"/>
  <c r="AV112" i="36"/>
  <c r="AU6" i="36" s="1"/>
  <c r="AV115" i="36"/>
  <c r="AU7" i="36" s="1"/>
  <c r="AV94" i="36"/>
  <c r="AU8" i="36" s="1"/>
  <c r="AV100" i="36"/>
  <c r="AU9" i="36" s="1"/>
  <c r="AV106" i="36"/>
  <c r="AU10" i="36" s="1"/>
  <c r="AV97" i="36"/>
  <c r="AV118" i="36"/>
  <c r="AV121" i="36"/>
  <c r="AV109" i="36"/>
  <c r="AU12" i="36" s="1"/>
  <c r="AU91" i="36"/>
  <c r="AT5" i="36" s="1"/>
  <c r="AU112" i="36"/>
  <c r="AT6" i="36" s="1"/>
  <c r="AU115" i="36"/>
  <c r="AT7" i="36" s="1"/>
  <c r="AU94" i="36"/>
  <c r="AT8" i="36" s="1"/>
  <c r="AU100" i="36"/>
  <c r="AT9" i="36" s="1"/>
  <c r="AU106" i="36"/>
  <c r="AT10" i="36" s="1"/>
  <c r="AU97" i="36"/>
  <c r="AU118" i="36"/>
  <c r="AU121" i="36"/>
  <c r="AU109" i="36"/>
  <c r="AT12" i="36" s="1"/>
  <c r="AT91" i="36"/>
  <c r="AS5" i="36" s="1"/>
  <c r="AT112" i="36"/>
  <c r="AS6" i="36" s="1"/>
  <c r="AT115" i="36"/>
  <c r="AS7" i="36" s="1"/>
  <c r="AT94" i="36"/>
  <c r="AS8" i="36" s="1"/>
  <c r="AT100" i="36"/>
  <c r="AS9" i="36" s="1"/>
  <c r="AT106" i="36"/>
  <c r="AS10" i="36" s="1"/>
  <c r="AT97" i="36"/>
  <c r="AT118" i="36"/>
  <c r="AT121" i="36"/>
  <c r="AT109" i="36"/>
  <c r="AS12" i="36" s="1"/>
  <c r="AD91" i="36"/>
  <c r="AC5" i="36" s="1"/>
  <c r="AD112" i="36"/>
  <c r="AC6" i="36" s="1"/>
  <c r="AD115" i="36"/>
  <c r="AC7" i="36" s="1"/>
  <c r="AD94" i="36"/>
  <c r="AC8" i="36" s="1"/>
  <c r="AD100" i="36"/>
  <c r="AC9" i="36" s="1"/>
  <c r="AD106" i="36"/>
  <c r="AC10" i="36" s="1"/>
  <c r="AD97" i="36"/>
  <c r="AD118" i="36"/>
  <c r="AD121" i="36"/>
  <c r="AD109" i="36"/>
  <c r="AC12" i="36" s="1"/>
  <c r="AC91" i="36"/>
  <c r="AB5" i="36" s="1"/>
  <c r="AC112" i="36"/>
  <c r="AB6" i="36" s="1"/>
  <c r="AC115" i="36"/>
  <c r="AB7" i="36" s="1"/>
  <c r="AC94" i="36"/>
  <c r="AB8" i="36" s="1"/>
  <c r="AC100" i="36"/>
  <c r="AB9" i="36" s="1"/>
  <c r="AC106" i="36"/>
  <c r="AB10" i="36" s="1"/>
  <c r="AC97" i="36"/>
  <c r="AC118" i="36"/>
  <c r="AC121" i="36"/>
  <c r="AC109" i="36"/>
  <c r="AB12" i="36" s="1"/>
  <c r="AB91" i="36"/>
  <c r="AA5" i="36" s="1"/>
  <c r="AB112" i="36"/>
  <c r="AA6" i="36" s="1"/>
  <c r="AB115" i="36"/>
  <c r="AA7" i="36" s="1"/>
  <c r="AB94" i="36"/>
  <c r="AA8" i="36" s="1"/>
  <c r="AB100" i="36"/>
  <c r="AA9" i="36" s="1"/>
  <c r="AB106" i="36"/>
  <c r="AA10" i="36" s="1"/>
  <c r="AB97" i="36"/>
  <c r="AB118" i="36"/>
  <c r="AB121" i="36"/>
  <c r="AB109" i="36"/>
  <c r="AA12" i="36" s="1"/>
  <c r="AA91" i="36"/>
  <c r="Z5" i="36" s="1"/>
  <c r="AA112" i="36"/>
  <c r="Z6" i="36" s="1"/>
  <c r="AA115" i="36"/>
  <c r="Z7" i="36" s="1"/>
  <c r="AA94" i="36"/>
  <c r="Z8" i="36" s="1"/>
  <c r="AA100" i="36"/>
  <c r="Z9" i="36" s="1"/>
  <c r="AA106" i="36"/>
  <c r="Z10" i="36" s="1"/>
  <c r="AA97" i="36"/>
  <c r="AA118" i="36"/>
  <c r="AA121" i="36"/>
  <c r="AA109" i="36"/>
  <c r="Z12" i="36" s="1"/>
  <c r="Z91" i="36"/>
  <c r="Y5" i="36" s="1"/>
  <c r="Z112" i="36"/>
  <c r="Y6" i="36" s="1"/>
  <c r="Z115" i="36"/>
  <c r="Y7" i="36" s="1"/>
  <c r="Z94" i="36"/>
  <c r="Y8" i="36" s="1"/>
  <c r="Z100" i="36"/>
  <c r="Y9" i="36" s="1"/>
  <c r="Z106" i="36"/>
  <c r="Y10" i="36" s="1"/>
  <c r="Z97" i="36"/>
  <c r="Z118" i="36"/>
  <c r="Z121" i="36"/>
  <c r="Z109" i="36"/>
  <c r="Y12" i="36" s="1"/>
  <c r="Y91" i="36"/>
  <c r="X5" i="36" s="1"/>
  <c r="Y112" i="36"/>
  <c r="X6" i="36" s="1"/>
  <c r="Y115" i="36"/>
  <c r="X7" i="36" s="1"/>
  <c r="Y94" i="36"/>
  <c r="X8" i="36" s="1"/>
  <c r="Y100" i="36"/>
  <c r="X9" i="36" s="1"/>
  <c r="Y106" i="36"/>
  <c r="X10" i="36" s="1"/>
  <c r="Y97" i="36"/>
  <c r="Y118" i="36"/>
  <c r="Y121" i="36"/>
  <c r="Y109" i="36"/>
  <c r="X12" i="36" s="1"/>
  <c r="I91" i="36"/>
  <c r="H5" i="36" s="1"/>
  <c r="I112" i="36"/>
  <c r="H6" i="36" s="1"/>
  <c r="I115" i="36"/>
  <c r="H7" i="36" s="1"/>
  <c r="I94" i="36"/>
  <c r="H8" i="36" s="1"/>
  <c r="I100" i="36"/>
  <c r="H9" i="36" s="1"/>
  <c r="I106" i="36"/>
  <c r="H10" i="36" s="1"/>
  <c r="I97" i="36"/>
  <c r="I118" i="36"/>
  <c r="I121" i="36"/>
  <c r="I109" i="36"/>
  <c r="H12" i="36" s="1"/>
  <c r="H91" i="36"/>
  <c r="G5" i="36" s="1"/>
  <c r="H112" i="36"/>
  <c r="G6" i="36" s="1"/>
  <c r="H115" i="36"/>
  <c r="G7" i="36" s="1"/>
  <c r="H94" i="36"/>
  <c r="G8" i="36" s="1"/>
  <c r="H100" i="36"/>
  <c r="G9" i="36" s="1"/>
  <c r="H106" i="36"/>
  <c r="G10" i="36" s="1"/>
  <c r="H97" i="36"/>
  <c r="H118" i="36"/>
  <c r="H121" i="36"/>
  <c r="H109" i="36"/>
  <c r="G12" i="36" s="1"/>
  <c r="G91" i="36"/>
  <c r="F5" i="36" s="1"/>
  <c r="G112" i="36"/>
  <c r="F6" i="36" s="1"/>
  <c r="G115" i="36"/>
  <c r="F7" i="36" s="1"/>
  <c r="G94" i="36"/>
  <c r="F8" i="36" s="1"/>
  <c r="G100" i="36"/>
  <c r="F9" i="36" s="1"/>
  <c r="G106" i="36"/>
  <c r="F10" i="36" s="1"/>
  <c r="G97" i="36"/>
  <c r="G118" i="36"/>
  <c r="G121" i="36"/>
  <c r="G109" i="36"/>
  <c r="F12" i="36" s="1"/>
  <c r="F91" i="36"/>
  <c r="E5" i="36" s="1"/>
  <c r="F112" i="36"/>
  <c r="E6" i="36" s="1"/>
  <c r="F115" i="36"/>
  <c r="E7" i="36" s="1"/>
  <c r="F94" i="36"/>
  <c r="E8" i="36" s="1"/>
  <c r="F100" i="36"/>
  <c r="E9" i="36" s="1"/>
  <c r="F106" i="36"/>
  <c r="E10" i="36" s="1"/>
  <c r="F97" i="36"/>
  <c r="F118" i="36"/>
  <c r="F121" i="36"/>
  <c r="F109" i="36"/>
  <c r="E12" i="36" s="1"/>
  <c r="E91" i="36"/>
  <c r="D5" i="36" s="1"/>
  <c r="E112" i="36"/>
  <c r="D6" i="36" s="1"/>
  <c r="E115" i="36"/>
  <c r="D7" i="36" s="1"/>
  <c r="E94" i="36"/>
  <c r="D8" i="36" s="1"/>
  <c r="E100" i="36"/>
  <c r="D9" i="36" s="1"/>
  <c r="E106" i="36"/>
  <c r="D10" i="36" s="1"/>
  <c r="E97" i="36"/>
  <c r="E118" i="36"/>
  <c r="E121" i="36"/>
  <c r="E109" i="36"/>
  <c r="D12" i="36" s="1"/>
  <c r="D91" i="36"/>
  <c r="C5" i="36" s="1"/>
  <c r="D112" i="36"/>
  <c r="C6" i="36" s="1"/>
  <c r="D115" i="36"/>
  <c r="C7" i="36" s="1"/>
  <c r="D94" i="36"/>
  <c r="C8" i="36" s="1"/>
  <c r="D100" i="36"/>
  <c r="C9" i="36" s="1"/>
  <c r="D106" i="36"/>
  <c r="C10" i="36" s="1"/>
  <c r="D97" i="36"/>
  <c r="D118" i="36"/>
  <c r="D121" i="36"/>
  <c r="D109" i="36"/>
  <c r="C12" i="36" s="1"/>
  <c r="BM91" i="36"/>
  <c r="BL5" i="36" s="1"/>
  <c r="BM112" i="36"/>
  <c r="BL6" i="36" s="1"/>
  <c r="BM115" i="36"/>
  <c r="BL7" i="36" s="1"/>
  <c r="BM94" i="36"/>
  <c r="BL8" i="36" s="1"/>
  <c r="BM100" i="36"/>
  <c r="BL9" i="36" s="1"/>
  <c r="BM106" i="36"/>
  <c r="BL10" i="36" s="1"/>
  <c r="BM97" i="36"/>
  <c r="BM118" i="36"/>
  <c r="BM121" i="36"/>
  <c r="BM109" i="36"/>
  <c r="BL12" i="36" s="1"/>
  <c r="BM92" i="36"/>
  <c r="BL16" i="36" s="1"/>
  <c r="BM113" i="36"/>
  <c r="BL17" i="36" s="1"/>
  <c r="BM116" i="36"/>
  <c r="BL18" i="36" s="1"/>
  <c r="BM95" i="36"/>
  <c r="BL19" i="36" s="1"/>
  <c r="BM101" i="36"/>
  <c r="BL20" i="36" s="1"/>
  <c r="BM104" i="36"/>
  <c r="BL21" i="36" s="1"/>
  <c r="BN91" i="36"/>
  <c r="BM5" i="36" s="1"/>
  <c r="BN112" i="36"/>
  <c r="BM6" i="36" s="1"/>
  <c r="BN115" i="36"/>
  <c r="BM7" i="36" s="1"/>
  <c r="BN94" i="36"/>
  <c r="BM8" i="36" s="1"/>
  <c r="BN100" i="36"/>
  <c r="BM9" i="36" s="1"/>
  <c r="BN106" i="36"/>
  <c r="BM10" i="36" s="1"/>
  <c r="BN97" i="36"/>
  <c r="BN118" i="36"/>
  <c r="BN121" i="36"/>
  <c r="BN109" i="36"/>
  <c r="BM12" i="36" s="1"/>
  <c r="BN92" i="36"/>
  <c r="BM16" i="36" s="1"/>
  <c r="BN113" i="36"/>
  <c r="BM17" i="36" s="1"/>
  <c r="BN116" i="36"/>
  <c r="BM18" i="36" s="1"/>
  <c r="BN95" i="36"/>
  <c r="BM19" i="36" s="1"/>
  <c r="BN101" i="36"/>
  <c r="BM20" i="36" s="1"/>
  <c r="BN104" i="36"/>
  <c r="BM21" i="36" s="1"/>
  <c r="BO91" i="36"/>
  <c r="BN5" i="36" s="1"/>
  <c r="BO112" i="36"/>
  <c r="BN6" i="36" s="1"/>
  <c r="BO115" i="36"/>
  <c r="BN7" i="36" s="1"/>
  <c r="BO94" i="36"/>
  <c r="BN8" i="36" s="1"/>
  <c r="BO100" i="36"/>
  <c r="BN9" i="36" s="1"/>
  <c r="BO106" i="36"/>
  <c r="BN10" i="36" s="1"/>
  <c r="BO97" i="36"/>
  <c r="BO118" i="36"/>
  <c r="BO121" i="36"/>
  <c r="BO109" i="36"/>
  <c r="BN12" i="36" s="1"/>
  <c r="BO92" i="36"/>
  <c r="BN16" i="36" s="1"/>
  <c r="BO113" i="36"/>
  <c r="BN17" i="36" s="1"/>
  <c r="BO116" i="36"/>
  <c r="BN18" i="36" s="1"/>
  <c r="BO95" i="36"/>
  <c r="BN19" i="36" s="1"/>
  <c r="BO101" i="36"/>
  <c r="BN20" i="36" s="1"/>
  <c r="BO104" i="36"/>
  <c r="BN21" i="36" s="1"/>
  <c r="BP91" i="36"/>
  <c r="BO5" i="36" s="1"/>
  <c r="BP112" i="36"/>
  <c r="BO6" i="36" s="1"/>
  <c r="BP115" i="36"/>
  <c r="BO7" i="36" s="1"/>
  <c r="BP94" i="36"/>
  <c r="BO8" i="36" s="1"/>
  <c r="BP100" i="36"/>
  <c r="BO9" i="36" s="1"/>
  <c r="BP106" i="36"/>
  <c r="BO10" i="36" s="1"/>
  <c r="BP97" i="36"/>
  <c r="BP118" i="36"/>
  <c r="BP121" i="36"/>
  <c r="BP109" i="36"/>
  <c r="BO12" i="36" s="1"/>
  <c r="BP92" i="36"/>
  <c r="BO16" i="36" s="1"/>
  <c r="BP113" i="36"/>
  <c r="BO17" i="36" s="1"/>
  <c r="BP116" i="36"/>
  <c r="BO18" i="36" s="1"/>
  <c r="BP95" i="36"/>
  <c r="BO19" i="36" s="1"/>
  <c r="BP101" i="36"/>
  <c r="BO20" i="36" s="1"/>
  <c r="BP104" i="36"/>
  <c r="BO21" i="36" s="1"/>
  <c r="BQ91" i="36"/>
  <c r="BP5" i="36" s="1"/>
  <c r="BR91" i="36"/>
  <c r="BQ5" i="36" s="1"/>
  <c r="BQ112" i="36"/>
  <c r="BP6" i="36" s="1"/>
  <c r="BR112" i="36"/>
  <c r="BQ6" i="36" s="1"/>
  <c r="BQ115" i="36"/>
  <c r="BP7" i="36" s="1"/>
  <c r="BR115" i="36"/>
  <c r="BQ7" i="36" s="1"/>
  <c r="BQ94" i="36"/>
  <c r="BP8" i="36" s="1"/>
  <c r="BR94" i="36"/>
  <c r="BQ8" i="36" s="1"/>
  <c r="BQ100" i="36"/>
  <c r="BP9" i="36" s="1"/>
  <c r="BR100" i="36"/>
  <c r="BQ9" i="36" s="1"/>
  <c r="BQ106" i="36"/>
  <c r="BP10" i="36" s="1"/>
  <c r="BR106" i="36"/>
  <c r="BQ10" i="36" s="1"/>
  <c r="BQ97" i="36"/>
  <c r="BQ118" i="36"/>
  <c r="BQ121" i="36"/>
  <c r="BR97" i="36"/>
  <c r="BR118" i="36"/>
  <c r="BR121" i="36"/>
  <c r="BQ109" i="36"/>
  <c r="BP12" i="36" s="1"/>
  <c r="BR109" i="36"/>
  <c r="BQ12" i="36" s="1"/>
  <c r="BQ92" i="36"/>
  <c r="BP16" i="36" s="1"/>
  <c r="BR92" i="36"/>
  <c r="BQ16" i="36" s="1"/>
  <c r="BQ113" i="36"/>
  <c r="BP17" i="36" s="1"/>
  <c r="BR113" i="36"/>
  <c r="BQ17" i="36" s="1"/>
  <c r="BQ116" i="36"/>
  <c r="BP18" i="36" s="1"/>
  <c r="BR116" i="36"/>
  <c r="BQ18" i="36" s="1"/>
  <c r="BQ95" i="36"/>
  <c r="BP19" i="36" s="1"/>
  <c r="BR95" i="36"/>
  <c r="BQ19" i="36" s="1"/>
  <c r="BQ101" i="36"/>
  <c r="BP20" i="36" s="1"/>
  <c r="BR101" i="36"/>
  <c r="BQ20" i="36" s="1"/>
  <c r="BQ104" i="36"/>
  <c r="BP21" i="36" s="1"/>
  <c r="BR104" i="36"/>
  <c r="BQ21" i="36" s="1"/>
  <c r="AT92" i="36"/>
  <c r="AS16" i="36" s="1"/>
  <c r="AT113" i="36"/>
  <c r="AS17" i="36" s="1"/>
  <c r="AT116" i="36"/>
  <c r="AS18" i="36" s="1"/>
  <c r="AT95" i="36"/>
  <c r="AS19" i="36" s="1"/>
  <c r="AT101" i="36"/>
  <c r="AS20" i="36" s="1"/>
  <c r="AT104" i="36"/>
  <c r="AS21" i="36" s="1"/>
  <c r="AU92" i="36"/>
  <c r="AT16" i="36" s="1"/>
  <c r="AU113" i="36"/>
  <c r="AT17" i="36" s="1"/>
  <c r="AU116" i="36"/>
  <c r="AT18" i="36" s="1"/>
  <c r="AU95" i="36"/>
  <c r="AT19" i="36" s="1"/>
  <c r="AU101" i="36"/>
  <c r="AT20" i="36" s="1"/>
  <c r="AU104" i="36"/>
  <c r="AT21" i="36" s="1"/>
  <c r="AV92" i="36"/>
  <c r="AU16" i="36" s="1"/>
  <c r="AV113" i="36"/>
  <c r="AU17" i="36" s="1"/>
  <c r="AV116" i="36"/>
  <c r="AU18" i="36" s="1"/>
  <c r="AV95" i="36"/>
  <c r="AU19" i="36" s="1"/>
  <c r="AV101" i="36"/>
  <c r="AU20" i="36" s="1"/>
  <c r="AV104" i="36"/>
  <c r="AU21" i="36" s="1"/>
  <c r="AW92" i="36"/>
  <c r="AV16" i="36" s="1"/>
  <c r="AW113" i="36"/>
  <c r="AV17" i="36" s="1"/>
  <c r="AW116" i="36"/>
  <c r="AV18" i="36" s="1"/>
  <c r="AW95" i="36"/>
  <c r="AV19" i="36" s="1"/>
  <c r="AW101" i="36"/>
  <c r="AV20" i="36" s="1"/>
  <c r="AW104" i="36"/>
  <c r="AV21" i="36" s="1"/>
  <c r="AX92" i="36"/>
  <c r="AW16" i="36" s="1"/>
  <c r="AX113" i="36"/>
  <c r="AW17" i="36" s="1"/>
  <c r="AX116" i="36"/>
  <c r="AW18" i="36" s="1"/>
  <c r="AX95" i="36"/>
  <c r="AW19" i="36" s="1"/>
  <c r="AX101" i="36"/>
  <c r="AW20" i="36" s="1"/>
  <c r="AX104" i="36"/>
  <c r="AW21" i="36" s="1"/>
  <c r="AY92" i="36"/>
  <c r="AX16" i="36" s="1"/>
  <c r="AY113" i="36"/>
  <c r="AX17" i="36" s="1"/>
  <c r="AY116" i="36"/>
  <c r="AX18" i="36" s="1"/>
  <c r="AY95" i="36"/>
  <c r="AX19" i="36" s="1"/>
  <c r="AY101" i="36"/>
  <c r="AX20" i="36" s="1"/>
  <c r="AY104" i="36"/>
  <c r="AX21" i="36" s="1"/>
  <c r="Y92" i="36"/>
  <c r="X16" i="36" s="1"/>
  <c r="Y113" i="36"/>
  <c r="X17" i="36" s="1"/>
  <c r="Y116" i="36"/>
  <c r="X18" i="36" s="1"/>
  <c r="Y95" i="36"/>
  <c r="X19" i="36" s="1"/>
  <c r="Y101" i="36"/>
  <c r="X20" i="36" s="1"/>
  <c r="Y104" i="36"/>
  <c r="X21" i="36" s="1"/>
  <c r="Z92" i="36"/>
  <c r="Y16" i="36" s="1"/>
  <c r="Z113" i="36"/>
  <c r="Y17" i="36" s="1"/>
  <c r="Z116" i="36"/>
  <c r="Y18" i="36" s="1"/>
  <c r="Z95" i="36"/>
  <c r="Y19" i="36" s="1"/>
  <c r="Z101" i="36"/>
  <c r="Y20" i="36" s="1"/>
  <c r="Z104" i="36"/>
  <c r="Y21" i="36" s="1"/>
  <c r="AA92" i="36"/>
  <c r="Z16" i="36" s="1"/>
  <c r="AA113" i="36"/>
  <c r="Z17" i="36" s="1"/>
  <c r="AA116" i="36"/>
  <c r="Z18" i="36" s="1"/>
  <c r="AA95" i="36"/>
  <c r="Z19" i="36" s="1"/>
  <c r="AA101" i="36"/>
  <c r="Z20" i="36" s="1"/>
  <c r="AA104" i="36"/>
  <c r="Z21" i="36" s="1"/>
  <c r="AB92" i="36"/>
  <c r="AA16" i="36" s="1"/>
  <c r="AC92" i="36"/>
  <c r="AB16" i="36" s="1"/>
  <c r="AD92" i="36"/>
  <c r="AC16" i="36" s="1"/>
  <c r="AB113" i="36"/>
  <c r="AA17" i="36" s="1"/>
  <c r="AC113" i="36"/>
  <c r="AB17" i="36" s="1"/>
  <c r="AD113" i="36"/>
  <c r="AC17" i="36" s="1"/>
  <c r="AB116" i="36"/>
  <c r="AA18" i="36" s="1"/>
  <c r="AC116" i="36"/>
  <c r="AB18" i="36" s="1"/>
  <c r="AD116" i="36"/>
  <c r="AC18" i="36" s="1"/>
  <c r="AB95" i="36"/>
  <c r="AA19" i="36" s="1"/>
  <c r="AC95" i="36"/>
  <c r="AB19" i="36" s="1"/>
  <c r="AD95" i="36"/>
  <c r="AC19" i="36" s="1"/>
  <c r="AB101" i="36"/>
  <c r="AA20" i="36" s="1"/>
  <c r="AC101" i="36"/>
  <c r="AB20" i="36" s="1"/>
  <c r="AD101" i="36"/>
  <c r="AC20" i="36" s="1"/>
  <c r="AB104" i="36"/>
  <c r="AA21" i="36" s="1"/>
  <c r="AC104" i="36"/>
  <c r="AB21" i="36" s="1"/>
  <c r="AD104" i="36"/>
  <c r="AC21" i="36" s="1"/>
  <c r="D10" i="35"/>
  <c r="D92" i="36"/>
  <c r="C16" i="36" s="1"/>
  <c r="E92" i="36"/>
  <c r="D16" i="36" s="1"/>
  <c r="F92" i="36"/>
  <c r="E16" i="36" s="1"/>
  <c r="G92" i="36"/>
  <c r="F16" i="36" s="1"/>
  <c r="H92" i="36"/>
  <c r="G16" i="36" s="1"/>
  <c r="I92" i="36"/>
  <c r="H16" i="36" s="1"/>
  <c r="D113" i="36"/>
  <c r="C17" i="36" s="1"/>
  <c r="E113" i="36"/>
  <c r="D17" i="36" s="1"/>
  <c r="F113" i="36"/>
  <c r="E17" i="36" s="1"/>
  <c r="G113" i="36"/>
  <c r="F17" i="36" s="1"/>
  <c r="H113" i="36"/>
  <c r="G17" i="36" s="1"/>
  <c r="I113" i="36"/>
  <c r="H17" i="36" s="1"/>
  <c r="D116" i="36"/>
  <c r="C18" i="36" s="1"/>
  <c r="E116" i="36"/>
  <c r="D18" i="36" s="1"/>
  <c r="F116" i="36"/>
  <c r="E18" i="36" s="1"/>
  <c r="G116" i="36"/>
  <c r="F18" i="36" s="1"/>
  <c r="H116" i="36"/>
  <c r="G18" i="36" s="1"/>
  <c r="I116" i="36"/>
  <c r="H18" i="36" s="1"/>
  <c r="D95" i="36"/>
  <c r="C19" i="36" s="1"/>
  <c r="E95" i="36"/>
  <c r="D19" i="36" s="1"/>
  <c r="F95" i="36"/>
  <c r="E19" i="36" s="1"/>
  <c r="G95" i="36"/>
  <c r="F19" i="36" s="1"/>
  <c r="H95" i="36"/>
  <c r="G19" i="36" s="1"/>
  <c r="I95" i="36"/>
  <c r="H19" i="36" s="1"/>
  <c r="D101" i="36"/>
  <c r="C20" i="36" s="1"/>
  <c r="E101" i="36"/>
  <c r="D20" i="36" s="1"/>
  <c r="F101" i="36"/>
  <c r="E20" i="36" s="1"/>
  <c r="G101" i="36"/>
  <c r="F20" i="36" s="1"/>
  <c r="H101" i="36"/>
  <c r="G20" i="36" s="1"/>
  <c r="I101" i="36"/>
  <c r="H20" i="36" s="1"/>
  <c r="D104" i="36"/>
  <c r="C21" i="36" s="1"/>
  <c r="E104" i="36"/>
  <c r="D21" i="36" s="1"/>
  <c r="F104" i="36"/>
  <c r="E21" i="36" s="1"/>
  <c r="G104" i="36"/>
  <c r="F21" i="36" s="1"/>
  <c r="H104" i="36"/>
  <c r="G21" i="36" s="1"/>
  <c r="I104" i="36"/>
  <c r="H21" i="36" s="1"/>
  <c r="AK27" i="66"/>
  <c r="AK26" i="66"/>
  <c r="AK25" i="66"/>
  <c r="AK24" i="66"/>
  <c r="AK23" i="66"/>
  <c r="AK22" i="66"/>
  <c r="AK21" i="66"/>
  <c r="AK20" i="66"/>
  <c r="P19" i="66"/>
  <c r="Y19" i="66" s="1"/>
  <c r="Y29" i="66" s="1"/>
  <c r="Q19" i="66"/>
  <c r="V19" i="66"/>
  <c r="X19" i="66"/>
  <c r="X29" i="66" s="1"/>
  <c r="AK18" i="66"/>
  <c r="AK17" i="66"/>
  <c r="AK14" i="66"/>
  <c r="H17" i="66"/>
  <c r="AD41" i="66" s="1"/>
  <c r="H14" i="66"/>
  <c r="H27" i="66"/>
  <c r="H26" i="66"/>
  <c r="H25" i="66"/>
  <c r="H24" i="66"/>
  <c r="H23" i="66"/>
  <c r="H22" i="66"/>
  <c r="H21" i="66"/>
  <c r="H20" i="66"/>
  <c r="H19" i="66"/>
  <c r="H18" i="66"/>
  <c r="H16" i="66"/>
  <c r="H15" i="66"/>
  <c r="H13" i="66"/>
  <c r="H12" i="66"/>
  <c r="AJ46" i="66"/>
  <c r="AJ57" i="66" s="1"/>
  <c r="AI46" i="66"/>
  <c r="AI57" i="66"/>
  <c r="AH46" i="66"/>
  <c r="AH57" i="66"/>
  <c r="AG46" i="66"/>
  <c r="AG57" i="66"/>
  <c r="AF46" i="66"/>
  <c r="AF57" i="66"/>
  <c r="AE46" i="66"/>
  <c r="AE57" i="66"/>
  <c r="AD46" i="66"/>
  <c r="AD57" i="66"/>
  <c r="AC46" i="66"/>
  <c r="AC57" i="66"/>
  <c r="AB46" i="66"/>
  <c r="AB57" i="66"/>
  <c r="AJ29" i="66"/>
  <c r="AI29" i="66"/>
  <c r="AH29" i="66"/>
  <c r="AG29" i="66"/>
  <c r="AF29" i="66"/>
  <c r="AE29" i="66"/>
  <c r="AD29" i="66"/>
  <c r="AC29" i="66"/>
  <c r="AB29" i="66"/>
  <c r="AA46" i="66"/>
  <c r="AA57" i="66" s="1"/>
  <c r="Z46" i="66"/>
  <c r="Z57" i="66" s="1"/>
  <c r="Y46" i="66"/>
  <c r="Y57" i="66" s="1"/>
  <c r="X46" i="66"/>
  <c r="W46" i="66"/>
  <c r="W57" i="66" s="1"/>
  <c r="V46" i="66"/>
  <c r="V57" i="66" s="1"/>
  <c r="U46" i="66"/>
  <c r="AK16" i="66"/>
  <c r="AK15" i="66"/>
  <c r="AK13" i="66"/>
  <c r="AK12" i="66"/>
  <c r="U39" i="66"/>
  <c r="V10" i="66"/>
  <c r="V29" i="66"/>
  <c r="Z29" i="66"/>
  <c r="U34" i="66"/>
  <c r="AA29" i="66"/>
  <c r="AK28" i="66"/>
  <c r="U41" i="66"/>
  <c r="AI43" i="66"/>
  <c r="AI54" i="66" s="1"/>
  <c r="AG42" i="66"/>
  <c r="AG53" i="66" s="1"/>
  <c r="AC43" i="66"/>
  <c r="AC54" i="66" s="1"/>
  <c r="U57" i="66"/>
  <c r="U29" i="66"/>
  <c r="V39" i="66"/>
  <c r="V34" i="66"/>
  <c r="W10" i="66"/>
  <c r="W39" i="66" s="1"/>
  <c r="W34" i="66"/>
  <c r="H32" i="55"/>
  <c r="H31" i="55"/>
  <c r="H30" i="55"/>
  <c r="H29" i="55"/>
  <c r="H28" i="55"/>
  <c r="H27" i="55"/>
  <c r="H26" i="55"/>
  <c r="H25" i="55"/>
  <c r="H24" i="55"/>
  <c r="H23" i="55"/>
  <c r="H22" i="55"/>
  <c r="H21" i="55"/>
  <c r="H20" i="55"/>
  <c r="H19" i="55"/>
  <c r="H18" i="55"/>
  <c r="H17" i="55"/>
  <c r="H16" i="55"/>
  <c r="H15" i="55"/>
  <c r="H14" i="55"/>
  <c r="H13" i="55"/>
  <c r="DO220" i="2"/>
  <c r="DN220" i="2"/>
  <c r="DM220" i="2"/>
  <c r="DL220" i="2"/>
  <c r="DK220" i="2"/>
  <c r="DJ220" i="2"/>
  <c r="D32" i="35"/>
  <c r="D30" i="35"/>
  <c r="D31" i="35" s="1"/>
  <c r="D5" i="53"/>
  <c r="AA46" i="55"/>
  <c r="AI46" i="55"/>
  <c r="AJ48" i="55"/>
  <c r="D35" i="53"/>
  <c r="C35" i="53"/>
  <c r="C29" i="53"/>
  <c r="D29" i="53"/>
  <c r="D32" i="53"/>
  <c r="C32" i="53"/>
  <c r="BL76" i="36"/>
  <c r="AS76" i="36"/>
  <c r="AZ17" i="37" s="1"/>
  <c r="X76" i="36"/>
  <c r="AC17" i="37" s="1"/>
  <c r="C76" i="36"/>
  <c r="F17" i="37" s="1"/>
  <c r="B86" i="36"/>
  <c r="C86" i="36"/>
  <c r="B87" i="36"/>
  <c r="AW71" i="65"/>
  <c r="AW70" i="65"/>
  <c r="AW69" i="65"/>
  <c r="AW68" i="65"/>
  <c r="AW67" i="65"/>
  <c r="AW66" i="65"/>
  <c r="AW65" i="65"/>
  <c r="AW64" i="65"/>
  <c r="AW63" i="65"/>
  <c r="AW62" i="65"/>
  <c r="AW61" i="65"/>
  <c r="AW60" i="65"/>
  <c r="AW59" i="65"/>
  <c r="AW58" i="65"/>
  <c r="AW57" i="65"/>
  <c r="AA71" i="65"/>
  <c r="AA70" i="65"/>
  <c r="AA69" i="65"/>
  <c r="AA68" i="65"/>
  <c r="AA67" i="65"/>
  <c r="AA66" i="65"/>
  <c r="AA65" i="65"/>
  <c r="AA64" i="65"/>
  <c r="AA63" i="65"/>
  <c r="AA62" i="65"/>
  <c r="AA61" i="65"/>
  <c r="AA60" i="65"/>
  <c r="AA59" i="65"/>
  <c r="AA58" i="65"/>
  <c r="AA57" i="65"/>
  <c r="C57" i="65"/>
  <c r="C58" i="65"/>
  <c r="C59" i="65"/>
  <c r="C60" i="65"/>
  <c r="C61" i="65"/>
  <c r="C62" i="65"/>
  <c r="C63" i="65"/>
  <c r="C64" i="65"/>
  <c r="C65" i="65"/>
  <c r="C66" i="65"/>
  <c r="C67" i="65"/>
  <c r="C68" i="65"/>
  <c r="C69" i="65"/>
  <c r="C70" i="65"/>
  <c r="C71" i="65"/>
  <c r="AE51" i="55"/>
  <c r="AF51" i="55"/>
  <c r="AG51" i="55"/>
  <c r="AG62" i="55" s="1"/>
  <c r="AH51" i="55"/>
  <c r="AI51" i="55"/>
  <c r="AJ51" i="55"/>
  <c r="CA1" i="2"/>
  <c r="G711" i="2"/>
  <c r="G713" i="2" s="1"/>
  <c r="G715" i="2" s="1"/>
  <c r="J711" i="2"/>
  <c r="J713" i="2" s="1"/>
  <c r="J715" i="2" s="1"/>
  <c r="K711" i="2"/>
  <c r="K713" i="2" s="1"/>
  <c r="L711" i="2"/>
  <c r="L713" i="2" s="1"/>
  <c r="M711" i="2"/>
  <c r="M713" i="2" s="1"/>
  <c r="N711" i="2"/>
  <c r="N713" i="2" s="1"/>
  <c r="N715" i="2" s="1"/>
  <c r="O711" i="2"/>
  <c r="O713" i="2" s="1"/>
  <c r="P711" i="2"/>
  <c r="P713" i="2" s="1"/>
  <c r="P715" i="2" s="1"/>
  <c r="Q711" i="2"/>
  <c r="Q713" i="2" s="1"/>
  <c r="R711" i="2"/>
  <c r="R713" i="2" s="1"/>
  <c r="S711" i="2"/>
  <c r="S713" i="2" s="1"/>
  <c r="S715" i="2" s="1"/>
  <c r="T711" i="2"/>
  <c r="T713" i="2" s="1"/>
  <c r="T715" i="2" s="1"/>
  <c r="U711" i="2"/>
  <c r="U713" i="2" s="1"/>
  <c r="V711" i="2"/>
  <c r="W711" i="2"/>
  <c r="W713" i="2" s="1"/>
  <c r="X711" i="2"/>
  <c r="X713" i="2" s="1"/>
  <c r="Y711" i="2"/>
  <c r="Y713" i="2" s="1"/>
  <c r="Y715" i="2" s="1"/>
  <c r="Z711" i="2"/>
  <c r="Z713" i="2" s="1"/>
  <c r="Z715" i="2" s="1"/>
  <c r="AA711" i="2"/>
  <c r="AA713" i="2" s="1"/>
  <c r="AB711" i="2"/>
  <c r="AB713" i="2" s="1"/>
  <c r="AC711" i="2"/>
  <c r="AC713" i="2" s="1"/>
  <c r="AD711" i="2"/>
  <c r="AE711" i="2"/>
  <c r="AE713" i="2" s="1"/>
  <c r="AF711" i="2"/>
  <c r="AF713" i="2" s="1"/>
  <c r="AF715" i="2" s="1"/>
  <c r="AG711" i="2"/>
  <c r="AH711" i="2"/>
  <c r="AH713" i="2" s="1"/>
  <c r="AI711" i="2"/>
  <c r="AI713" i="2" s="1"/>
  <c r="AI715" i="2" s="1"/>
  <c r="AJ711" i="2"/>
  <c r="AJ713" i="2" s="1"/>
  <c r="AJ715" i="2" s="1"/>
  <c r="AK711" i="2"/>
  <c r="AK713" i="2" s="1"/>
  <c r="AL711" i="2"/>
  <c r="AL713" i="2" s="1"/>
  <c r="AL714" i="2" s="1"/>
  <c r="AM711" i="2"/>
  <c r="AM713" i="2" s="1"/>
  <c r="AN711" i="2"/>
  <c r="AN713" i="2" s="1"/>
  <c r="AO711" i="2"/>
  <c r="AO713" i="2" s="1"/>
  <c r="AO715" i="2" s="1"/>
  <c r="AP711" i="2"/>
  <c r="AP713" i="2" s="1"/>
  <c r="AP715" i="2" s="1"/>
  <c r="AQ711" i="2"/>
  <c r="AQ713" i="2" s="1"/>
  <c r="AR711" i="2"/>
  <c r="AR713" i="2" s="1"/>
  <c r="AS711" i="2"/>
  <c r="AS713" i="2" s="1"/>
  <c r="AT711" i="2"/>
  <c r="AT713" i="2" s="1"/>
  <c r="AT714" i="2" s="1"/>
  <c r="AU711" i="2"/>
  <c r="AU713" i="2" s="1"/>
  <c r="AV711" i="2"/>
  <c r="AV713" i="2" s="1"/>
  <c r="AV715" i="2" s="1"/>
  <c r="AW711" i="2"/>
  <c r="AW713" i="2" s="1"/>
  <c r="AX711" i="2"/>
  <c r="AX713" i="2" s="1"/>
  <c r="AY711" i="2"/>
  <c r="AY713" i="2" s="1"/>
  <c r="AY715" i="2" s="1"/>
  <c r="AZ711" i="2"/>
  <c r="AZ713" i="2" s="1"/>
  <c r="AZ715" i="2" s="1"/>
  <c r="BA711" i="2"/>
  <c r="BA713" i="2" s="1"/>
  <c r="BB711" i="2"/>
  <c r="BB713" i="2" s="1"/>
  <c r="BB714" i="2" s="1"/>
  <c r="BC711" i="2"/>
  <c r="BC713" i="2" s="1"/>
  <c r="BC715" i="2" s="1"/>
  <c r="BD711" i="2"/>
  <c r="BD713" i="2" s="1"/>
  <c r="BE711" i="2"/>
  <c r="BE713" i="2" s="1"/>
  <c r="BE715" i="2" s="1"/>
  <c r="BF711" i="2"/>
  <c r="BF713" i="2" s="1"/>
  <c r="BF715" i="2" s="1"/>
  <c r="BG711" i="2"/>
  <c r="BG713" i="2" s="1"/>
  <c r="BH711" i="2"/>
  <c r="BH713" i="2" s="1"/>
  <c r="BI711" i="2"/>
  <c r="BI713" i="2" s="1"/>
  <c r="BJ711" i="2"/>
  <c r="BK711" i="2"/>
  <c r="BK713" i="2" s="1"/>
  <c r="BL711" i="2"/>
  <c r="BL713" i="2" s="1"/>
  <c r="BL715" i="2" s="1"/>
  <c r="BM711" i="2"/>
  <c r="BM713" i="2" s="1"/>
  <c r="BN711" i="2"/>
  <c r="BN713" i="2" s="1"/>
  <c r="BN715" i="2" s="1"/>
  <c r="BO711" i="2"/>
  <c r="BO713" i="2" s="1"/>
  <c r="BP711" i="2"/>
  <c r="BP713" i="2" s="1"/>
  <c r="BP714" i="2" s="1"/>
  <c r="BQ711" i="2"/>
  <c r="BQ713" i="2" s="1"/>
  <c r="BR711" i="2"/>
  <c r="BS711" i="2"/>
  <c r="BS713" i="2" s="1"/>
  <c r="BT711" i="2"/>
  <c r="BT713" i="2" s="1"/>
  <c r="BT714" i="2" s="1"/>
  <c r="BU711" i="2"/>
  <c r="BV711" i="2"/>
  <c r="BV713" i="2" s="1"/>
  <c r="BV715" i="2" s="1"/>
  <c r="BW711" i="2"/>
  <c r="BW713" i="2" s="1"/>
  <c r="BW715" i="2" s="1"/>
  <c r="BX711" i="2"/>
  <c r="BX713" i="2" s="1"/>
  <c r="BX715" i="2" s="1"/>
  <c r="BY711" i="2"/>
  <c r="BY713" i="2" s="1"/>
  <c r="BZ711" i="2"/>
  <c r="CJ8" i="2"/>
  <c r="C266" i="2" s="1"/>
  <c r="C271" i="2" s="1"/>
  <c r="C286" i="2" s="1"/>
  <c r="C291" i="2" s="1"/>
  <c r="C296" i="2" s="1"/>
  <c r="C301" i="2" s="1"/>
  <c r="C306" i="2" s="1"/>
  <c r="C311" i="2" s="1"/>
  <c r="C316" i="2" s="1"/>
  <c r="C321" i="2" s="1"/>
  <c r="C326" i="2" s="1"/>
  <c r="C331" i="2" s="1"/>
  <c r="C336" i="2" s="1"/>
  <c r="C341" i="2" s="1"/>
  <c r="C346" i="2" s="1"/>
  <c r="C351" i="2" s="1"/>
  <c r="C356" i="2" s="1"/>
  <c r="C361" i="2" s="1"/>
  <c r="C366" i="2" s="1"/>
  <c r="C371" i="2" s="1"/>
  <c r="CJ11" i="2"/>
  <c r="B9" i="38" s="1"/>
  <c r="Y704" i="2"/>
  <c r="Y703" i="2"/>
  <c r="Y702" i="2"/>
  <c r="Y701" i="2"/>
  <c r="Y700" i="2"/>
  <c r="Y699" i="2"/>
  <c r="Y698" i="2"/>
  <c r="Y697" i="2"/>
  <c r="Y696" i="2"/>
  <c r="Y695" i="2"/>
  <c r="Y694" i="2"/>
  <c r="Y693" i="2"/>
  <c r="Y692" i="2"/>
  <c r="Y691" i="2"/>
  <c r="Y690" i="2"/>
  <c r="Y689" i="2"/>
  <c r="Y688" i="2"/>
  <c r="Y687" i="2"/>
  <c r="Y686" i="2"/>
  <c r="Y685" i="2"/>
  <c r="Y684" i="2"/>
  <c r="Y683" i="2"/>
  <c r="Y682" i="2"/>
  <c r="Y681" i="2"/>
  <c r="Y680" i="2"/>
  <c r="Y679" i="2"/>
  <c r="Y678" i="2"/>
  <c r="Y677" i="2"/>
  <c r="Y676" i="2"/>
  <c r="Y675" i="2"/>
  <c r="Y674" i="2"/>
  <c r="Y673" i="2"/>
  <c r="Y672" i="2"/>
  <c r="Y671" i="2"/>
  <c r="Y670" i="2"/>
  <c r="Y669" i="2"/>
  <c r="Y668" i="2"/>
  <c r="Y667" i="2"/>
  <c r="Y666" i="2"/>
  <c r="Y665" i="2"/>
  <c r="Y664" i="2"/>
  <c r="Y663" i="2"/>
  <c r="Y662" i="2"/>
  <c r="Y661" i="2"/>
  <c r="Y660" i="2"/>
  <c r="Y659" i="2"/>
  <c r="Y658" i="2"/>
  <c r="Y657" i="2"/>
  <c r="Y656" i="2"/>
  <c r="Y655" i="2"/>
  <c r="Y654" i="2"/>
  <c r="Y653" i="2"/>
  <c r="Y652" i="2"/>
  <c r="Y651" i="2"/>
  <c r="Y650" i="2"/>
  <c r="Y649" i="2"/>
  <c r="Y648" i="2"/>
  <c r="Y647" i="2"/>
  <c r="Y646" i="2"/>
  <c r="Y645" i="2"/>
  <c r="Y644" i="2"/>
  <c r="Y643" i="2"/>
  <c r="Y642" i="2"/>
  <c r="Y641" i="2"/>
  <c r="Y640" i="2"/>
  <c r="Y639" i="2"/>
  <c r="Y638" i="2"/>
  <c r="Y637" i="2"/>
  <c r="Y636" i="2"/>
  <c r="Y635" i="2"/>
  <c r="Y634" i="2"/>
  <c r="Y633" i="2"/>
  <c r="Y632" i="2"/>
  <c r="Y631" i="2"/>
  <c r="Y630" i="2"/>
  <c r="Y629" i="2"/>
  <c r="Y628" i="2"/>
  <c r="Y627" i="2"/>
  <c r="Y626" i="2"/>
  <c r="Y625" i="2"/>
  <c r="Y624" i="2"/>
  <c r="Y623" i="2"/>
  <c r="Y622" i="2"/>
  <c r="Y621" i="2"/>
  <c r="Y620" i="2"/>
  <c r="Y619" i="2"/>
  <c r="Y618" i="2"/>
  <c r="Y617" i="2"/>
  <c r="Y616" i="2"/>
  <c r="Y615" i="2"/>
  <c r="Y614" i="2"/>
  <c r="Y613" i="2"/>
  <c r="Y612" i="2"/>
  <c r="Y611" i="2"/>
  <c r="Y610" i="2"/>
  <c r="Y609" i="2"/>
  <c r="Y608" i="2"/>
  <c r="Y607" i="2"/>
  <c r="Y606" i="2"/>
  <c r="Y605" i="2"/>
  <c r="Y604" i="2"/>
  <c r="Y603" i="2"/>
  <c r="Y602" i="2"/>
  <c r="Y601" i="2"/>
  <c r="Y600" i="2"/>
  <c r="Y599" i="2"/>
  <c r="Y598" i="2"/>
  <c r="Y597" i="2"/>
  <c r="Y596" i="2"/>
  <c r="Y595" i="2"/>
  <c r="Y594" i="2"/>
  <c r="Y593" i="2"/>
  <c r="Y592" i="2"/>
  <c r="Y591" i="2"/>
  <c r="Y590" i="2"/>
  <c r="Y589" i="2"/>
  <c r="Y588" i="2"/>
  <c r="Y587" i="2"/>
  <c r="Y586" i="2"/>
  <c r="Y585" i="2"/>
  <c r="Y584" i="2"/>
  <c r="Y583" i="2"/>
  <c r="Y582" i="2"/>
  <c r="Y581" i="2"/>
  <c r="Y580" i="2"/>
  <c r="Y579" i="2"/>
  <c r="Y578" i="2"/>
  <c r="Y577" i="2"/>
  <c r="Y576" i="2"/>
  <c r="Y575" i="2"/>
  <c r="Y574" i="2"/>
  <c r="Y573" i="2"/>
  <c r="Y572" i="2"/>
  <c r="Y571" i="2"/>
  <c r="Y570" i="2"/>
  <c r="Y569" i="2"/>
  <c r="Y568" i="2"/>
  <c r="Y567" i="2"/>
  <c r="Y566" i="2"/>
  <c r="Y565" i="2"/>
  <c r="Y564" i="2"/>
  <c r="Y563" i="2"/>
  <c r="Y562" i="2"/>
  <c r="Y561" i="2"/>
  <c r="Y560" i="2"/>
  <c r="Y559" i="2"/>
  <c r="Y558" i="2"/>
  <c r="Y557" i="2"/>
  <c r="Y556" i="2"/>
  <c r="Y555" i="2"/>
  <c r="Y554" i="2"/>
  <c r="Y553" i="2"/>
  <c r="Y552" i="2"/>
  <c r="Y551" i="2"/>
  <c r="Y550" i="2"/>
  <c r="Y549" i="2"/>
  <c r="Y548" i="2"/>
  <c r="Y547" i="2"/>
  <c r="Y546" i="2"/>
  <c r="Y545" i="2"/>
  <c r="Y544" i="2"/>
  <c r="Y543" i="2"/>
  <c r="Y542" i="2"/>
  <c r="Y541" i="2"/>
  <c r="Y540" i="2"/>
  <c r="Y539" i="2"/>
  <c r="Y538" i="2"/>
  <c r="Y537" i="2"/>
  <c r="Y536" i="2"/>
  <c r="Y535" i="2"/>
  <c r="Y534" i="2"/>
  <c r="Y533" i="2"/>
  <c r="Y532" i="2"/>
  <c r="Y531" i="2"/>
  <c r="Y530" i="2"/>
  <c r="Y529" i="2"/>
  <c r="Y528" i="2"/>
  <c r="Y527" i="2"/>
  <c r="Y526" i="2"/>
  <c r="Y525" i="2"/>
  <c r="Y524" i="2"/>
  <c r="Y523" i="2"/>
  <c r="Y522" i="2"/>
  <c r="Y521" i="2"/>
  <c r="Y520" i="2"/>
  <c r="Y519" i="2"/>
  <c r="Y518" i="2"/>
  <c r="Y517" i="2"/>
  <c r="Y516" i="2"/>
  <c r="Y515" i="2"/>
  <c r="Y514" i="2"/>
  <c r="Y513" i="2"/>
  <c r="Y512" i="2"/>
  <c r="Y511" i="2"/>
  <c r="Y510" i="2"/>
  <c r="Y509" i="2"/>
  <c r="Y508" i="2"/>
  <c r="Y507" i="2"/>
  <c r="Y506" i="2"/>
  <c r="Y505" i="2"/>
  <c r="Y504" i="2"/>
  <c r="Y503" i="2"/>
  <c r="Y502" i="2"/>
  <c r="Y501" i="2"/>
  <c r="Y500" i="2"/>
  <c r="Y499" i="2"/>
  <c r="Y498" i="2"/>
  <c r="Y497" i="2"/>
  <c r="Y496" i="2"/>
  <c r="Y495" i="2"/>
  <c r="Y494" i="2"/>
  <c r="Y493" i="2"/>
  <c r="Y492" i="2"/>
  <c r="Y491" i="2"/>
  <c r="Y490" i="2"/>
  <c r="Y489" i="2"/>
  <c r="Y488" i="2"/>
  <c r="Y487" i="2"/>
  <c r="Y486" i="2"/>
  <c r="Y485" i="2"/>
  <c r="Y484" i="2"/>
  <c r="Y483" i="2"/>
  <c r="Y482" i="2"/>
  <c r="Y481" i="2"/>
  <c r="Y480" i="2"/>
  <c r="Y479" i="2"/>
  <c r="Y478" i="2"/>
  <c r="Y477" i="2"/>
  <c r="Y476" i="2"/>
  <c r="Y475" i="2"/>
  <c r="Y474" i="2"/>
  <c r="Y473" i="2"/>
  <c r="Y472" i="2"/>
  <c r="Y471" i="2"/>
  <c r="Y470" i="2"/>
  <c r="Y469" i="2"/>
  <c r="Y468" i="2"/>
  <c r="Y467" i="2"/>
  <c r="Y466" i="2"/>
  <c r="Y465" i="2"/>
  <c r="Y464" i="2"/>
  <c r="Y463" i="2"/>
  <c r="Y462" i="2"/>
  <c r="Y461" i="2"/>
  <c r="Y460" i="2"/>
  <c r="Y459" i="2"/>
  <c r="Y458" i="2"/>
  <c r="Y457" i="2"/>
  <c r="Y456" i="2"/>
  <c r="Y455" i="2"/>
  <c r="Y454" i="2"/>
  <c r="Y453" i="2"/>
  <c r="Y452" i="2"/>
  <c r="Y451" i="2"/>
  <c r="Y450" i="2"/>
  <c r="Y449" i="2"/>
  <c r="Y448" i="2"/>
  <c r="Y447" i="2"/>
  <c r="Y446" i="2"/>
  <c r="Y445" i="2"/>
  <c r="Y444" i="2"/>
  <c r="Y443" i="2"/>
  <c r="Y442" i="2"/>
  <c r="Y441" i="2"/>
  <c r="Y440" i="2"/>
  <c r="Y439" i="2"/>
  <c r="Y438" i="2"/>
  <c r="Y437" i="2"/>
  <c r="Y436" i="2"/>
  <c r="Y435" i="2"/>
  <c r="Y434" i="2"/>
  <c r="Y433" i="2"/>
  <c r="Y432" i="2"/>
  <c r="Y431" i="2"/>
  <c r="Y430" i="2"/>
  <c r="Y429" i="2"/>
  <c r="Y428" i="2"/>
  <c r="Y427" i="2"/>
  <c r="Y426" i="2"/>
  <c r="Y425" i="2"/>
  <c r="Y424" i="2"/>
  <c r="Y423" i="2"/>
  <c r="Y422" i="2"/>
  <c r="Y421" i="2"/>
  <c r="Y420" i="2"/>
  <c r="Y419" i="2"/>
  <c r="Y418" i="2"/>
  <c r="Y417" i="2"/>
  <c r="Y416" i="2"/>
  <c r="Y415" i="2"/>
  <c r="Y414" i="2"/>
  <c r="Y413" i="2"/>
  <c r="Y412" i="2"/>
  <c r="Y411" i="2"/>
  <c r="Y410" i="2"/>
  <c r="Y409" i="2"/>
  <c r="Y408" i="2"/>
  <c r="Y407" i="2"/>
  <c r="Y406" i="2"/>
  <c r="Y405" i="2"/>
  <c r="Y404" i="2"/>
  <c r="Y403" i="2"/>
  <c r="Y402" i="2"/>
  <c r="Y401" i="2"/>
  <c r="Y400" i="2"/>
  <c r="Y399" i="2"/>
  <c r="Y398" i="2"/>
  <c r="Y397" i="2"/>
  <c r="Y396" i="2"/>
  <c r="Y395" i="2"/>
  <c r="Y394" i="2"/>
  <c r="Y393" i="2"/>
  <c r="Y392" i="2"/>
  <c r="Y391" i="2"/>
  <c r="Y390" i="2"/>
  <c r="Y389" i="2"/>
  <c r="Y388" i="2"/>
  <c r="Y387" i="2"/>
  <c r="Y386" i="2"/>
  <c r="Y385" i="2"/>
  <c r="Y384" i="2"/>
  <c r="Y383" i="2"/>
  <c r="Y382" i="2"/>
  <c r="Y381" i="2"/>
  <c r="Y380" i="2"/>
  <c r="Y379" i="2"/>
  <c r="Y378" i="2"/>
  <c r="Y377" i="2"/>
  <c r="Y376" i="2"/>
  <c r="Y375" i="2"/>
  <c r="Y374" i="2"/>
  <c r="Y373" i="2"/>
  <c r="Y372" i="2"/>
  <c r="Y371" i="2"/>
  <c r="Y370" i="2"/>
  <c r="Y369" i="2"/>
  <c r="Y368" i="2"/>
  <c r="Y367" i="2"/>
  <c r="Y366" i="2"/>
  <c r="Y365" i="2"/>
  <c r="Y364" i="2"/>
  <c r="Y363" i="2"/>
  <c r="Y362" i="2"/>
  <c r="Y361" i="2"/>
  <c r="Y360" i="2"/>
  <c r="Y359" i="2"/>
  <c r="Y358" i="2"/>
  <c r="Y357" i="2"/>
  <c r="Y356" i="2"/>
  <c r="Y355" i="2"/>
  <c r="Y354" i="2"/>
  <c r="Y353" i="2"/>
  <c r="Y352" i="2"/>
  <c r="Y351" i="2"/>
  <c r="Y350" i="2"/>
  <c r="Y349" i="2"/>
  <c r="Y348" i="2"/>
  <c r="Y347" i="2"/>
  <c r="Y346" i="2"/>
  <c r="Y345" i="2"/>
  <c r="Y344" i="2"/>
  <c r="Y343" i="2"/>
  <c r="Y342" i="2"/>
  <c r="Y341" i="2"/>
  <c r="Y340" i="2"/>
  <c r="Y339" i="2"/>
  <c r="Y338" i="2"/>
  <c r="Y337" i="2"/>
  <c r="Y336" i="2"/>
  <c r="Y335" i="2"/>
  <c r="Y334" i="2"/>
  <c r="Y333" i="2"/>
  <c r="Y332" i="2"/>
  <c r="Y331" i="2"/>
  <c r="Y330" i="2"/>
  <c r="Y329" i="2"/>
  <c r="Y328" i="2"/>
  <c r="Y327" i="2"/>
  <c r="Y326" i="2"/>
  <c r="Y325" i="2"/>
  <c r="Y324" i="2"/>
  <c r="Y323" i="2"/>
  <c r="Y322" i="2"/>
  <c r="Y321" i="2"/>
  <c r="Y320" i="2"/>
  <c r="Y319" i="2"/>
  <c r="Y318" i="2"/>
  <c r="Y317" i="2"/>
  <c r="Y316" i="2"/>
  <c r="Y315" i="2"/>
  <c r="Y314" i="2"/>
  <c r="Y313" i="2"/>
  <c r="Y312" i="2"/>
  <c r="Y311" i="2"/>
  <c r="Y310" i="2"/>
  <c r="Y309" i="2"/>
  <c r="Y308" i="2"/>
  <c r="Y307" i="2"/>
  <c r="Y306" i="2"/>
  <c r="Y305" i="2"/>
  <c r="Y304" i="2"/>
  <c r="Y303" i="2"/>
  <c r="Y302" i="2"/>
  <c r="Y301" i="2"/>
  <c r="Y300" i="2"/>
  <c r="Y299" i="2"/>
  <c r="Y298" i="2"/>
  <c r="Y297" i="2"/>
  <c r="Y296" i="2"/>
  <c r="Y295" i="2"/>
  <c r="Y294" i="2"/>
  <c r="Y293" i="2"/>
  <c r="Y292" i="2"/>
  <c r="Y291" i="2"/>
  <c r="Y290" i="2"/>
  <c r="Y289" i="2"/>
  <c r="Y288" i="2"/>
  <c r="Y287" i="2"/>
  <c r="Y286" i="2"/>
  <c r="Y285" i="2"/>
  <c r="Y284" i="2"/>
  <c r="Y283" i="2"/>
  <c r="Y282" i="2"/>
  <c r="Y281" i="2"/>
  <c r="Y280" i="2"/>
  <c r="Y279" i="2"/>
  <c r="Y278" i="2"/>
  <c r="Y277" i="2"/>
  <c r="Y276" i="2"/>
  <c r="Y275" i="2"/>
  <c r="Y274" i="2"/>
  <c r="Y273" i="2"/>
  <c r="Y272" i="2"/>
  <c r="Y271" i="2"/>
  <c r="Y270" i="2"/>
  <c r="Y269" i="2"/>
  <c r="Y268" i="2"/>
  <c r="Y267" i="2"/>
  <c r="Y266" i="2"/>
  <c r="Y265" i="2"/>
  <c r="Y260" i="2"/>
  <c r="Y259" i="2"/>
  <c r="Y258" i="2"/>
  <c r="Y257" i="2"/>
  <c r="Y256" i="2"/>
  <c r="Y255" i="2"/>
  <c r="Y254" i="2"/>
  <c r="Y253" i="2"/>
  <c r="Y252" i="2"/>
  <c r="Y251" i="2"/>
  <c r="Y250" i="2"/>
  <c r="Y249" i="2"/>
  <c r="Y248" i="2"/>
  <c r="Y247" i="2"/>
  <c r="Y246" i="2"/>
  <c r="Y245" i="2"/>
  <c r="Y244" i="2"/>
  <c r="Y243" i="2"/>
  <c r="Y242" i="2"/>
  <c r="Y241" i="2"/>
  <c r="Y240" i="2"/>
  <c r="Y239" i="2"/>
  <c r="Y238" i="2"/>
  <c r="Y237" i="2"/>
  <c r="Y236" i="2"/>
  <c r="Y235" i="2"/>
  <c r="Y234" i="2"/>
  <c r="Y233" i="2"/>
  <c r="Y232" i="2"/>
  <c r="Y231" i="2"/>
  <c r="Y230" i="2"/>
  <c r="Y229" i="2"/>
  <c r="Y228" i="2"/>
  <c r="Y227" i="2"/>
  <c r="Y226" i="2"/>
  <c r="Y225" i="2"/>
  <c r="Y224" i="2"/>
  <c r="Y223" i="2"/>
  <c r="Y222" i="2"/>
  <c r="Y221" i="2"/>
  <c r="Y209" i="2"/>
  <c r="Y3" i="2"/>
  <c r="X704" i="2"/>
  <c r="X703" i="2"/>
  <c r="X702" i="2"/>
  <c r="X701" i="2"/>
  <c r="X700" i="2"/>
  <c r="X699" i="2"/>
  <c r="X698" i="2"/>
  <c r="X697" i="2"/>
  <c r="X696" i="2"/>
  <c r="X695" i="2"/>
  <c r="X694" i="2"/>
  <c r="X693" i="2"/>
  <c r="X692" i="2"/>
  <c r="X691" i="2"/>
  <c r="X690" i="2"/>
  <c r="X689" i="2"/>
  <c r="X688" i="2"/>
  <c r="X687" i="2"/>
  <c r="X686" i="2"/>
  <c r="X685" i="2"/>
  <c r="X684" i="2"/>
  <c r="X683" i="2"/>
  <c r="X682" i="2"/>
  <c r="X681" i="2"/>
  <c r="X680" i="2"/>
  <c r="X679" i="2"/>
  <c r="X678" i="2"/>
  <c r="X677" i="2"/>
  <c r="X676" i="2"/>
  <c r="X675" i="2"/>
  <c r="X674" i="2"/>
  <c r="X673" i="2"/>
  <c r="X672" i="2"/>
  <c r="X671" i="2"/>
  <c r="X670" i="2"/>
  <c r="X669" i="2"/>
  <c r="X668" i="2"/>
  <c r="X667" i="2"/>
  <c r="X666" i="2"/>
  <c r="X665" i="2"/>
  <c r="X664" i="2"/>
  <c r="X663" i="2"/>
  <c r="X662" i="2"/>
  <c r="X661" i="2"/>
  <c r="X660" i="2"/>
  <c r="X659" i="2"/>
  <c r="X658" i="2"/>
  <c r="X657" i="2"/>
  <c r="X656" i="2"/>
  <c r="X655" i="2"/>
  <c r="X654" i="2"/>
  <c r="X653" i="2"/>
  <c r="X652" i="2"/>
  <c r="X651" i="2"/>
  <c r="X650" i="2"/>
  <c r="X649" i="2"/>
  <c r="X648" i="2"/>
  <c r="X647" i="2"/>
  <c r="X646" i="2"/>
  <c r="X645" i="2"/>
  <c r="X644" i="2"/>
  <c r="X643" i="2"/>
  <c r="X642" i="2"/>
  <c r="X641" i="2"/>
  <c r="X640" i="2"/>
  <c r="X639" i="2"/>
  <c r="X638" i="2"/>
  <c r="X637" i="2"/>
  <c r="X636" i="2"/>
  <c r="X635" i="2"/>
  <c r="X634" i="2"/>
  <c r="X633" i="2"/>
  <c r="X632" i="2"/>
  <c r="X631" i="2"/>
  <c r="X630" i="2"/>
  <c r="X629" i="2"/>
  <c r="X628" i="2"/>
  <c r="X627" i="2"/>
  <c r="X626" i="2"/>
  <c r="X625" i="2"/>
  <c r="X624" i="2"/>
  <c r="X623" i="2"/>
  <c r="X622" i="2"/>
  <c r="X621" i="2"/>
  <c r="X620" i="2"/>
  <c r="X619" i="2"/>
  <c r="X618" i="2"/>
  <c r="X617" i="2"/>
  <c r="X616" i="2"/>
  <c r="X615" i="2"/>
  <c r="X614" i="2"/>
  <c r="X613" i="2"/>
  <c r="X612" i="2"/>
  <c r="X611" i="2"/>
  <c r="X610" i="2"/>
  <c r="X609" i="2"/>
  <c r="X608" i="2"/>
  <c r="X607" i="2"/>
  <c r="X606" i="2"/>
  <c r="X605" i="2"/>
  <c r="X604" i="2"/>
  <c r="X603" i="2"/>
  <c r="X602" i="2"/>
  <c r="X601" i="2"/>
  <c r="X600" i="2"/>
  <c r="X599" i="2"/>
  <c r="X598" i="2"/>
  <c r="X597" i="2"/>
  <c r="X596" i="2"/>
  <c r="X595" i="2"/>
  <c r="X594" i="2"/>
  <c r="X593" i="2"/>
  <c r="X592" i="2"/>
  <c r="X591" i="2"/>
  <c r="X590" i="2"/>
  <c r="X589" i="2"/>
  <c r="X588" i="2"/>
  <c r="X587" i="2"/>
  <c r="X586" i="2"/>
  <c r="X585" i="2"/>
  <c r="X584" i="2"/>
  <c r="X583" i="2"/>
  <c r="X582" i="2"/>
  <c r="X581" i="2"/>
  <c r="X580" i="2"/>
  <c r="X579" i="2"/>
  <c r="X578" i="2"/>
  <c r="X577" i="2"/>
  <c r="X576" i="2"/>
  <c r="X575" i="2"/>
  <c r="X574" i="2"/>
  <c r="X573" i="2"/>
  <c r="X572" i="2"/>
  <c r="X571" i="2"/>
  <c r="X570" i="2"/>
  <c r="X569" i="2"/>
  <c r="X568" i="2"/>
  <c r="X567" i="2"/>
  <c r="X566" i="2"/>
  <c r="X565" i="2"/>
  <c r="X564" i="2"/>
  <c r="X563" i="2"/>
  <c r="X562" i="2"/>
  <c r="X561" i="2"/>
  <c r="X560" i="2"/>
  <c r="X559" i="2"/>
  <c r="X558" i="2"/>
  <c r="X557" i="2"/>
  <c r="X556" i="2"/>
  <c r="X555" i="2"/>
  <c r="X554" i="2"/>
  <c r="X553" i="2"/>
  <c r="X552" i="2"/>
  <c r="X551" i="2"/>
  <c r="X550" i="2"/>
  <c r="X549" i="2"/>
  <c r="X548" i="2"/>
  <c r="X547" i="2"/>
  <c r="X546" i="2"/>
  <c r="X545" i="2"/>
  <c r="X544" i="2"/>
  <c r="X543" i="2"/>
  <c r="X542" i="2"/>
  <c r="X541" i="2"/>
  <c r="X540" i="2"/>
  <c r="X539" i="2"/>
  <c r="X538" i="2"/>
  <c r="X537" i="2"/>
  <c r="X536" i="2"/>
  <c r="X535" i="2"/>
  <c r="X534" i="2"/>
  <c r="X533" i="2"/>
  <c r="X532" i="2"/>
  <c r="X531" i="2"/>
  <c r="X530" i="2"/>
  <c r="X529" i="2"/>
  <c r="X528" i="2"/>
  <c r="X527" i="2"/>
  <c r="X526" i="2"/>
  <c r="X525" i="2"/>
  <c r="X524" i="2"/>
  <c r="X523" i="2"/>
  <c r="X522" i="2"/>
  <c r="X521" i="2"/>
  <c r="X520" i="2"/>
  <c r="X519" i="2"/>
  <c r="X518" i="2"/>
  <c r="X517" i="2"/>
  <c r="X516" i="2"/>
  <c r="X515" i="2"/>
  <c r="X514" i="2"/>
  <c r="X513" i="2"/>
  <c r="X512" i="2"/>
  <c r="X511" i="2"/>
  <c r="X510" i="2"/>
  <c r="X509" i="2"/>
  <c r="X508" i="2"/>
  <c r="X507" i="2"/>
  <c r="X506" i="2"/>
  <c r="X505" i="2"/>
  <c r="X504" i="2"/>
  <c r="X503" i="2"/>
  <c r="X502" i="2"/>
  <c r="X501" i="2"/>
  <c r="X500" i="2"/>
  <c r="X499" i="2"/>
  <c r="X498" i="2"/>
  <c r="X497" i="2"/>
  <c r="X496" i="2"/>
  <c r="X495" i="2"/>
  <c r="X494" i="2"/>
  <c r="X493" i="2"/>
  <c r="X492" i="2"/>
  <c r="X491" i="2"/>
  <c r="X490" i="2"/>
  <c r="X489" i="2"/>
  <c r="X488" i="2"/>
  <c r="X487" i="2"/>
  <c r="X486" i="2"/>
  <c r="X485" i="2"/>
  <c r="X484" i="2"/>
  <c r="X483" i="2"/>
  <c r="X482" i="2"/>
  <c r="X481" i="2"/>
  <c r="X480" i="2"/>
  <c r="X479" i="2"/>
  <c r="X478" i="2"/>
  <c r="X477" i="2"/>
  <c r="X476" i="2"/>
  <c r="X475" i="2"/>
  <c r="X474" i="2"/>
  <c r="X473" i="2"/>
  <c r="X472" i="2"/>
  <c r="X471" i="2"/>
  <c r="X470" i="2"/>
  <c r="X469" i="2"/>
  <c r="X468" i="2"/>
  <c r="X467" i="2"/>
  <c r="X466" i="2"/>
  <c r="X465" i="2"/>
  <c r="X464" i="2"/>
  <c r="X463" i="2"/>
  <c r="X462" i="2"/>
  <c r="X461" i="2"/>
  <c r="X460" i="2"/>
  <c r="X459" i="2"/>
  <c r="X458" i="2"/>
  <c r="X457" i="2"/>
  <c r="X456" i="2"/>
  <c r="X455" i="2"/>
  <c r="X454" i="2"/>
  <c r="X453" i="2"/>
  <c r="X452" i="2"/>
  <c r="X451" i="2"/>
  <c r="X450" i="2"/>
  <c r="X449" i="2"/>
  <c r="X448" i="2"/>
  <c r="X447" i="2"/>
  <c r="X446" i="2"/>
  <c r="X445" i="2"/>
  <c r="X444" i="2"/>
  <c r="X443" i="2"/>
  <c r="X442" i="2"/>
  <c r="X441" i="2"/>
  <c r="X440" i="2"/>
  <c r="X439" i="2"/>
  <c r="X438" i="2"/>
  <c r="X437" i="2"/>
  <c r="X436" i="2"/>
  <c r="X435" i="2"/>
  <c r="X434" i="2"/>
  <c r="X433" i="2"/>
  <c r="X432" i="2"/>
  <c r="X431" i="2"/>
  <c r="X430" i="2"/>
  <c r="X429" i="2"/>
  <c r="X428" i="2"/>
  <c r="X427" i="2"/>
  <c r="X426" i="2"/>
  <c r="X425" i="2"/>
  <c r="X424" i="2"/>
  <c r="X423" i="2"/>
  <c r="X422" i="2"/>
  <c r="X421" i="2"/>
  <c r="X420" i="2"/>
  <c r="X419" i="2"/>
  <c r="X418" i="2"/>
  <c r="X417" i="2"/>
  <c r="X416" i="2"/>
  <c r="X415" i="2"/>
  <c r="X414" i="2"/>
  <c r="X413" i="2"/>
  <c r="X412" i="2"/>
  <c r="X411" i="2"/>
  <c r="X410" i="2"/>
  <c r="X409" i="2"/>
  <c r="X408" i="2"/>
  <c r="X407" i="2"/>
  <c r="X406" i="2"/>
  <c r="X405" i="2"/>
  <c r="X404" i="2"/>
  <c r="X403" i="2"/>
  <c r="X402" i="2"/>
  <c r="X401" i="2"/>
  <c r="X400" i="2"/>
  <c r="X399" i="2"/>
  <c r="X398" i="2"/>
  <c r="X397" i="2"/>
  <c r="X396" i="2"/>
  <c r="X395" i="2"/>
  <c r="X394" i="2"/>
  <c r="X393" i="2"/>
  <c r="X392" i="2"/>
  <c r="X391" i="2"/>
  <c r="X390" i="2"/>
  <c r="X389" i="2"/>
  <c r="X388" i="2"/>
  <c r="X387" i="2"/>
  <c r="X386" i="2"/>
  <c r="X385" i="2"/>
  <c r="X384" i="2"/>
  <c r="X383" i="2"/>
  <c r="X382" i="2"/>
  <c r="X381" i="2"/>
  <c r="X380" i="2"/>
  <c r="X379" i="2"/>
  <c r="X378" i="2"/>
  <c r="X377" i="2"/>
  <c r="X376" i="2"/>
  <c r="X375" i="2"/>
  <c r="X374" i="2"/>
  <c r="X373" i="2"/>
  <c r="X372" i="2"/>
  <c r="X371" i="2"/>
  <c r="X370" i="2"/>
  <c r="X369" i="2"/>
  <c r="X368" i="2"/>
  <c r="X367" i="2"/>
  <c r="X366" i="2"/>
  <c r="X365" i="2"/>
  <c r="X364" i="2"/>
  <c r="X363" i="2"/>
  <c r="X362" i="2"/>
  <c r="X361" i="2"/>
  <c r="X360" i="2"/>
  <c r="X359" i="2"/>
  <c r="X358" i="2"/>
  <c r="X357" i="2"/>
  <c r="X356" i="2"/>
  <c r="X355" i="2"/>
  <c r="X354" i="2"/>
  <c r="X353" i="2"/>
  <c r="X352" i="2"/>
  <c r="X351" i="2"/>
  <c r="X350" i="2"/>
  <c r="X349" i="2"/>
  <c r="X348" i="2"/>
  <c r="X347" i="2"/>
  <c r="X346" i="2"/>
  <c r="X345" i="2"/>
  <c r="X344" i="2"/>
  <c r="X343" i="2"/>
  <c r="X342" i="2"/>
  <c r="X341" i="2"/>
  <c r="X340" i="2"/>
  <c r="X339" i="2"/>
  <c r="X338" i="2"/>
  <c r="X337" i="2"/>
  <c r="X336" i="2"/>
  <c r="X335" i="2"/>
  <c r="X334" i="2"/>
  <c r="X333" i="2"/>
  <c r="X332" i="2"/>
  <c r="X331" i="2"/>
  <c r="X330" i="2"/>
  <c r="X329" i="2"/>
  <c r="X328" i="2"/>
  <c r="X327" i="2"/>
  <c r="X326" i="2"/>
  <c r="X325" i="2"/>
  <c r="X324" i="2"/>
  <c r="X323" i="2"/>
  <c r="X322" i="2"/>
  <c r="X321" i="2"/>
  <c r="X320" i="2"/>
  <c r="X319" i="2"/>
  <c r="X318" i="2"/>
  <c r="X317" i="2"/>
  <c r="X316" i="2"/>
  <c r="X315" i="2"/>
  <c r="X314" i="2"/>
  <c r="X313" i="2"/>
  <c r="X312" i="2"/>
  <c r="X311" i="2"/>
  <c r="X310" i="2"/>
  <c r="X309" i="2"/>
  <c r="X308" i="2"/>
  <c r="X307" i="2"/>
  <c r="X306" i="2"/>
  <c r="X305" i="2"/>
  <c r="X304" i="2"/>
  <c r="X303" i="2"/>
  <c r="X302" i="2"/>
  <c r="X301" i="2"/>
  <c r="X300" i="2"/>
  <c r="X299" i="2"/>
  <c r="X298" i="2"/>
  <c r="X297" i="2"/>
  <c r="X296" i="2"/>
  <c r="X295" i="2"/>
  <c r="X294" i="2"/>
  <c r="X293" i="2"/>
  <c r="X292" i="2"/>
  <c r="X291" i="2"/>
  <c r="X290" i="2"/>
  <c r="X289" i="2"/>
  <c r="X288" i="2"/>
  <c r="X287" i="2"/>
  <c r="X286" i="2"/>
  <c r="X285" i="2"/>
  <c r="X284" i="2"/>
  <c r="X283" i="2"/>
  <c r="X282" i="2"/>
  <c r="X281" i="2"/>
  <c r="X280" i="2"/>
  <c r="X279" i="2"/>
  <c r="X278" i="2"/>
  <c r="X277" i="2"/>
  <c r="X276" i="2"/>
  <c r="X275" i="2"/>
  <c r="X274" i="2"/>
  <c r="X273" i="2"/>
  <c r="X272" i="2"/>
  <c r="X271" i="2"/>
  <c r="X270" i="2"/>
  <c r="X269" i="2"/>
  <c r="X268" i="2"/>
  <c r="X267" i="2"/>
  <c r="X266" i="2"/>
  <c r="X265" i="2"/>
  <c r="X260" i="2"/>
  <c r="X259" i="2"/>
  <c r="X258" i="2"/>
  <c r="X257" i="2"/>
  <c r="X256" i="2"/>
  <c r="X255" i="2"/>
  <c r="X254" i="2"/>
  <c r="X253" i="2"/>
  <c r="X252" i="2"/>
  <c r="X251" i="2"/>
  <c r="X250" i="2"/>
  <c r="X249" i="2"/>
  <c r="X248" i="2"/>
  <c r="X247" i="2"/>
  <c r="X246" i="2"/>
  <c r="X245" i="2"/>
  <c r="X244" i="2"/>
  <c r="X243" i="2"/>
  <c r="X242" i="2"/>
  <c r="X241" i="2"/>
  <c r="X240" i="2"/>
  <c r="X239" i="2"/>
  <c r="X238" i="2"/>
  <c r="X237" i="2"/>
  <c r="X236" i="2"/>
  <c r="X235" i="2"/>
  <c r="X234" i="2"/>
  <c r="X233" i="2"/>
  <c r="X232" i="2"/>
  <c r="X231" i="2"/>
  <c r="X230" i="2"/>
  <c r="X229" i="2"/>
  <c r="X228" i="2"/>
  <c r="X227" i="2"/>
  <c r="X226" i="2"/>
  <c r="X225" i="2"/>
  <c r="X224" i="2"/>
  <c r="X223" i="2"/>
  <c r="X222" i="2"/>
  <c r="X221" i="2"/>
  <c r="X209" i="2"/>
  <c r="X3" i="2"/>
  <c r="W704" i="2"/>
  <c r="W703" i="2"/>
  <c r="W702" i="2"/>
  <c r="W701" i="2"/>
  <c r="W700" i="2"/>
  <c r="W699" i="2"/>
  <c r="W698" i="2"/>
  <c r="W697" i="2"/>
  <c r="W696" i="2"/>
  <c r="W695" i="2"/>
  <c r="W694" i="2"/>
  <c r="W693" i="2"/>
  <c r="W692" i="2"/>
  <c r="W691" i="2"/>
  <c r="W690" i="2"/>
  <c r="W689" i="2"/>
  <c r="W688" i="2"/>
  <c r="W687" i="2"/>
  <c r="W686" i="2"/>
  <c r="W685" i="2"/>
  <c r="W684" i="2"/>
  <c r="W683" i="2"/>
  <c r="W682" i="2"/>
  <c r="W681" i="2"/>
  <c r="W680" i="2"/>
  <c r="W679" i="2"/>
  <c r="W678" i="2"/>
  <c r="W677" i="2"/>
  <c r="W676" i="2"/>
  <c r="W675" i="2"/>
  <c r="W674" i="2"/>
  <c r="W673" i="2"/>
  <c r="W672" i="2"/>
  <c r="W671" i="2"/>
  <c r="W670" i="2"/>
  <c r="W669" i="2"/>
  <c r="W668" i="2"/>
  <c r="W667" i="2"/>
  <c r="W666" i="2"/>
  <c r="W665" i="2"/>
  <c r="W664" i="2"/>
  <c r="W663" i="2"/>
  <c r="W662" i="2"/>
  <c r="W661" i="2"/>
  <c r="W660" i="2"/>
  <c r="W659" i="2"/>
  <c r="W658" i="2"/>
  <c r="W657" i="2"/>
  <c r="W656" i="2"/>
  <c r="W655" i="2"/>
  <c r="W654" i="2"/>
  <c r="W653" i="2"/>
  <c r="W652" i="2"/>
  <c r="W651" i="2"/>
  <c r="W650" i="2"/>
  <c r="W649" i="2"/>
  <c r="W648" i="2"/>
  <c r="W647" i="2"/>
  <c r="W646" i="2"/>
  <c r="W645" i="2"/>
  <c r="W644" i="2"/>
  <c r="W643" i="2"/>
  <c r="W642" i="2"/>
  <c r="W641" i="2"/>
  <c r="W640" i="2"/>
  <c r="W639" i="2"/>
  <c r="W638" i="2"/>
  <c r="W637" i="2"/>
  <c r="W636" i="2"/>
  <c r="W635" i="2"/>
  <c r="W634" i="2"/>
  <c r="W633" i="2"/>
  <c r="W632" i="2"/>
  <c r="W631" i="2"/>
  <c r="W630" i="2"/>
  <c r="W629" i="2"/>
  <c r="W628" i="2"/>
  <c r="W627" i="2"/>
  <c r="W626" i="2"/>
  <c r="W625" i="2"/>
  <c r="W624" i="2"/>
  <c r="W623" i="2"/>
  <c r="W622" i="2"/>
  <c r="W621" i="2"/>
  <c r="W620" i="2"/>
  <c r="W619" i="2"/>
  <c r="W618" i="2"/>
  <c r="W617" i="2"/>
  <c r="W616" i="2"/>
  <c r="W615" i="2"/>
  <c r="W614" i="2"/>
  <c r="W613" i="2"/>
  <c r="W612" i="2"/>
  <c r="W611" i="2"/>
  <c r="W610" i="2"/>
  <c r="W609" i="2"/>
  <c r="W608" i="2"/>
  <c r="W607" i="2"/>
  <c r="W606" i="2"/>
  <c r="W605" i="2"/>
  <c r="W604" i="2"/>
  <c r="W603" i="2"/>
  <c r="W602" i="2"/>
  <c r="W601" i="2"/>
  <c r="W600" i="2"/>
  <c r="W599" i="2"/>
  <c r="W598" i="2"/>
  <c r="W597" i="2"/>
  <c r="W596" i="2"/>
  <c r="W595" i="2"/>
  <c r="W594" i="2"/>
  <c r="W593" i="2"/>
  <c r="W592" i="2"/>
  <c r="W591" i="2"/>
  <c r="W590" i="2"/>
  <c r="W589" i="2"/>
  <c r="W588" i="2"/>
  <c r="W587" i="2"/>
  <c r="W586" i="2"/>
  <c r="W585" i="2"/>
  <c r="W584" i="2"/>
  <c r="W583" i="2"/>
  <c r="W582" i="2"/>
  <c r="W581" i="2"/>
  <c r="W580" i="2"/>
  <c r="W579" i="2"/>
  <c r="W578" i="2"/>
  <c r="W577" i="2"/>
  <c r="W576" i="2"/>
  <c r="W575" i="2"/>
  <c r="W574" i="2"/>
  <c r="W573" i="2"/>
  <c r="W572" i="2"/>
  <c r="W571" i="2"/>
  <c r="W570" i="2"/>
  <c r="W569" i="2"/>
  <c r="W568" i="2"/>
  <c r="W567" i="2"/>
  <c r="W566" i="2"/>
  <c r="W565" i="2"/>
  <c r="W564" i="2"/>
  <c r="W563" i="2"/>
  <c r="W562" i="2"/>
  <c r="W561" i="2"/>
  <c r="W560" i="2"/>
  <c r="W559" i="2"/>
  <c r="W558" i="2"/>
  <c r="W557" i="2"/>
  <c r="W556" i="2"/>
  <c r="W555" i="2"/>
  <c r="W554" i="2"/>
  <c r="W553" i="2"/>
  <c r="W552" i="2"/>
  <c r="W551" i="2"/>
  <c r="W550" i="2"/>
  <c r="W549" i="2"/>
  <c r="W548" i="2"/>
  <c r="W547" i="2"/>
  <c r="W546" i="2"/>
  <c r="W545" i="2"/>
  <c r="W544" i="2"/>
  <c r="W543" i="2"/>
  <c r="W542" i="2"/>
  <c r="W541" i="2"/>
  <c r="W540" i="2"/>
  <c r="W539" i="2"/>
  <c r="W538" i="2"/>
  <c r="W537" i="2"/>
  <c r="W536" i="2"/>
  <c r="W535" i="2"/>
  <c r="W534" i="2"/>
  <c r="W533" i="2"/>
  <c r="W532" i="2"/>
  <c r="W531" i="2"/>
  <c r="W530" i="2"/>
  <c r="W529" i="2"/>
  <c r="W528" i="2"/>
  <c r="W527" i="2"/>
  <c r="W526" i="2"/>
  <c r="W525" i="2"/>
  <c r="W524" i="2"/>
  <c r="W523" i="2"/>
  <c r="W522" i="2"/>
  <c r="W521" i="2"/>
  <c r="W520" i="2"/>
  <c r="W519" i="2"/>
  <c r="W518" i="2"/>
  <c r="W517" i="2"/>
  <c r="W516" i="2"/>
  <c r="W515" i="2"/>
  <c r="W514" i="2"/>
  <c r="W513" i="2"/>
  <c r="W512" i="2"/>
  <c r="W511" i="2"/>
  <c r="W510" i="2"/>
  <c r="W509" i="2"/>
  <c r="W508" i="2"/>
  <c r="W507" i="2"/>
  <c r="W506" i="2"/>
  <c r="W505" i="2"/>
  <c r="W504" i="2"/>
  <c r="W503" i="2"/>
  <c r="W502" i="2"/>
  <c r="W501" i="2"/>
  <c r="W500" i="2"/>
  <c r="W499" i="2"/>
  <c r="W498" i="2"/>
  <c r="W497" i="2"/>
  <c r="W496" i="2"/>
  <c r="W495" i="2"/>
  <c r="W494" i="2"/>
  <c r="W493" i="2"/>
  <c r="W492" i="2"/>
  <c r="W491" i="2"/>
  <c r="W490" i="2"/>
  <c r="W489" i="2"/>
  <c r="W488" i="2"/>
  <c r="W487" i="2"/>
  <c r="W486" i="2"/>
  <c r="W485" i="2"/>
  <c r="W484" i="2"/>
  <c r="W483" i="2"/>
  <c r="W482" i="2"/>
  <c r="W481" i="2"/>
  <c r="W480" i="2"/>
  <c r="W479" i="2"/>
  <c r="W478" i="2"/>
  <c r="W477" i="2"/>
  <c r="W476" i="2"/>
  <c r="W475" i="2"/>
  <c r="W474" i="2"/>
  <c r="W473" i="2"/>
  <c r="W472" i="2"/>
  <c r="W471" i="2"/>
  <c r="W470" i="2"/>
  <c r="W469" i="2"/>
  <c r="W468" i="2"/>
  <c r="W467" i="2"/>
  <c r="W466" i="2"/>
  <c r="W465" i="2"/>
  <c r="W464" i="2"/>
  <c r="W463" i="2"/>
  <c r="W462" i="2"/>
  <c r="W461" i="2"/>
  <c r="W460" i="2"/>
  <c r="W459" i="2"/>
  <c r="W458" i="2"/>
  <c r="W457" i="2"/>
  <c r="W456" i="2"/>
  <c r="W455" i="2"/>
  <c r="W454" i="2"/>
  <c r="W453" i="2"/>
  <c r="W452" i="2"/>
  <c r="W451" i="2"/>
  <c r="W450" i="2"/>
  <c r="W449" i="2"/>
  <c r="W448" i="2"/>
  <c r="W447" i="2"/>
  <c r="W446" i="2"/>
  <c r="W445" i="2"/>
  <c r="W444" i="2"/>
  <c r="W443" i="2"/>
  <c r="W442" i="2"/>
  <c r="W441" i="2"/>
  <c r="W440" i="2"/>
  <c r="W439" i="2"/>
  <c r="W438" i="2"/>
  <c r="W437" i="2"/>
  <c r="W436" i="2"/>
  <c r="W435" i="2"/>
  <c r="W434" i="2"/>
  <c r="W433" i="2"/>
  <c r="W432" i="2"/>
  <c r="W431" i="2"/>
  <c r="W430" i="2"/>
  <c r="W429" i="2"/>
  <c r="W428" i="2"/>
  <c r="W427" i="2"/>
  <c r="W426" i="2"/>
  <c r="W425" i="2"/>
  <c r="W424" i="2"/>
  <c r="W423" i="2"/>
  <c r="W422" i="2"/>
  <c r="W421" i="2"/>
  <c r="W420" i="2"/>
  <c r="W419" i="2"/>
  <c r="W418" i="2"/>
  <c r="W417" i="2"/>
  <c r="W416" i="2"/>
  <c r="W415" i="2"/>
  <c r="W414" i="2"/>
  <c r="W413" i="2"/>
  <c r="W412" i="2"/>
  <c r="W411" i="2"/>
  <c r="W410" i="2"/>
  <c r="W409" i="2"/>
  <c r="W408" i="2"/>
  <c r="W407" i="2"/>
  <c r="W406" i="2"/>
  <c r="W405" i="2"/>
  <c r="W404" i="2"/>
  <c r="W403" i="2"/>
  <c r="W402" i="2"/>
  <c r="W401" i="2"/>
  <c r="W400" i="2"/>
  <c r="W399" i="2"/>
  <c r="W398" i="2"/>
  <c r="W397" i="2"/>
  <c r="W396" i="2"/>
  <c r="W395" i="2"/>
  <c r="W394" i="2"/>
  <c r="W393" i="2"/>
  <c r="W392" i="2"/>
  <c r="W391" i="2"/>
  <c r="W390" i="2"/>
  <c r="W389" i="2"/>
  <c r="W388" i="2"/>
  <c r="W387" i="2"/>
  <c r="W386" i="2"/>
  <c r="W385" i="2"/>
  <c r="W384" i="2"/>
  <c r="W383" i="2"/>
  <c r="W382" i="2"/>
  <c r="W381" i="2"/>
  <c r="W380" i="2"/>
  <c r="W379" i="2"/>
  <c r="W378" i="2"/>
  <c r="W377" i="2"/>
  <c r="W376" i="2"/>
  <c r="W375" i="2"/>
  <c r="W374" i="2"/>
  <c r="W373" i="2"/>
  <c r="W372" i="2"/>
  <c r="W371" i="2"/>
  <c r="W370" i="2"/>
  <c r="W369" i="2"/>
  <c r="W368" i="2"/>
  <c r="W367" i="2"/>
  <c r="W366" i="2"/>
  <c r="W365" i="2"/>
  <c r="W364" i="2"/>
  <c r="W363" i="2"/>
  <c r="W362" i="2"/>
  <c r="W361" i="2"/>
  <c r="W360" i="2"/>
  <c r="W359" i="2"/>
  <c r="W358" i="2"/>
  <c r="W357" i="2"/>
  <c r="W356" i="2"/>
  <c r="W355" i="2"/>
  <c r="W354" i="2"/>
  <c r="W353" i="2"/>
  <c r="W352" i="2"/>
  <c r="W351" i="2"/>
  <c r="W350" i="2"/>
  <c r="W349" i="2"/>
  <c r="W348" i="2"/>
  <c r="W347" i="2"/>
  <c r="W346" i="2"/>
  <c r="W345" i="2"/>
  <c r="W344" i="2"/>
  <c r="W343" i="2"/>
  <c r="W342" i="2"/>
  <c r="W341" i="2"/>
  <c r="W340" i="2"/>
  <c r="W339" i="2"/>
  <c r="W338" i="2"/>
  <c r="W337" i="2"/>
  <c r="W336" i="2"/>
  <c r="W335" i="2"/>
  <c r="W334" i="2"/>
  <c r="W333" i="2"/>
  <c r="W332" i="2"/>
  <c r="W331" i="2"/>
  <c r="W330" i="2"/>
  <c r="W329" i="2"/>
  <c r="W328" i="2"/>
  <c r="W327" i="2"/>
  <c r="W326" i="2"/>
  <c r="W325" i="2"/>
  <c r="W324" i="2"/>
  <c r="W323" i="2"/>
  <c r="W322" i="2"/>
  <c r="W321" i="2"/>
  <c r="W320" i="2"/>
  <c r="W319" i="2"/>
  <c r="W318" i="2"/>
  <c r="W317" i="2"/>
  <c r="W316" i="2"/>
  <c r="W315" i="2"/>
  <c r="W314" i="2"/>
  <c r="W313" i="2"/>
  <c r="W312" i="2"/>
  <c r="W311" i="2"/>
  <c r="W310" i="2"/>
  <c r="W309" i="2"/>
  <c r="W308" i="2"/>
  <c r="W307" i="2"/>
  <c r="W306" i="2"/>
  <c r="W305" i="2"/>
  <c r="W304" i="2"/>
  <c r="W303" i="2"/>
  <c r="W302" i="2"/>
  <c r="W301" i="2"/>
  <c r="W300" i="2"/>
  <c r="W299" i="2"/>
  <c r="W298" i="2"/>
  <c r="W297" i="2"/>
  <c r="W296" i="2"/>
  <c r="W295" i="2"/>
  <c r="W294" i="2"/>
  <c r="W293" i="2"/>
  <c r="W292" i="2"/>
  <c r="W291" i="2"/>
  <c r="W290" i="2"/>
  <c r="W289" i="2"/>
  <c r="W288" i="2"/>
  <c r="W287" i="2"/>
  <c r="W286" i="2"/>
  <c r="W285" i="2"/>
  <c r="W284" i="2"/>
  <c r="W283" i="2"/>
  <c r="W282" i="2"/>
  <c r="W281" i="2"/>
  <c r="W280" i="2"/>
  <c r="W279" i="2"/>
  <c r="W278" i="2"/>
  <c r="W277" i="2"/>
  <c r="W276" i="2"/>
  <c r="W275" i="2"/>
  <c r="W274" i="2"/>
  <c r="W273" i="2"/>
  <c r="W272" i="2"/>
  <c r="W271" i="2"/>
  <c r="W270" i="2"/>
  <c r="W269" i="2"/>
  <c r="W268" i="2"/>
  <c r="W267" i="2"/>
  <c r="W266" i="2"/>
  <c r="W265" i="2"/>
  <c r="W260" i="2"/>
  <c r="W259" i="2"/>
  <c r="W258" i="2"/>
  <c r="W257" i="2"/>
  <c r="W256" i="2"/>
  <c r="W255" i="2"/>
  <c r="W254" i="2"/>
  <c r="W253" i="2"/>
  <c r="W252" i="2"/>
  <c r="W251" i="2"/>
  <c r="W250" i="2"/>
  <c r="W249" i="2"/>
  <c r="W248" i="2"/>
  <c r="W247" i="2"/>
  <c r="W246" i="2"/>
  <c r="W245" i="2"/>
  <c r="W244" i="2"/>
  <c r="W243" i="2"/>
  <c r="W242" i="2"/>
  <c r="W241" i="2"/>
  <c r="W240" i="2"/>
  <c r="W239" i="2"/>
  <c r="W238" i="2"/>
  <c r="W237" i="2"/>
  <c r="W236" i="2"/>
  <c r="W235" i="2"/>
  <c r="W234" i="2"/>
  <c r="W233" i="2"/>
  <c r="W232" i="2"/>
  <c r="W231" i="2"/>
  <c r="W230" i="2"/>
  <c r="W229" i="2"/>
  <c r="W228" i="2"/>
  <c r="W227" i="2"/>
  <c r="W226" i="2"/>
  <c r="W225" i="2"/>
  <c r="W224" i="2"/>
  <c r="W223" i="2"/>
  <c r="W222" i="2"/>
  <c r="W221" i="2"/>
  <c r="W209" i="2"/>
  <c r="W3" i="2"/>
  <c r="V704" i="2"/>
  <c r="V703" i="2"/>
  <c r="V702" i="2"/>
  <c r="V701" i="2"/>
  <c r="V700" i="2"/>
  <c r="V699" i="2"/>
  <c r="V698" i="2"/>
  <c r="V697" i="2"/>
  <c r="V696" i="2"/>
  <c r="V695" i="2"/>
  <c r="V694" i="2"/>
  <c r="V693" i="2"/>
  <c r="V692" i="2"/>
  <c r="V691" i="2"/>
  <c r="V690" i="2"/>
  <c r="V689" i="2"/>
  <c r="V688" i="2"/>
  <c r="V687" i="2"/>
  <c r="V686" i="2"/>
  <c r="V685" i="2"/>
  <c r="V684" i="2"/>
  <c r="V683" i="2"/>
  <c r="V682" i="2"/>
  <c r="V681" i="2"/>
  <c r="V680" i="2"/>
  <c r="V679" i="2"/>
  <c r="V678" i="2"/>
  <c r="V677" i="2"/>
  <c r="V676" i="2"/>
  <c r="V675" i="2"/>
  <c r="V674" i="2"/>
  <c r="V673" i="2"/>
  <c r="V672" i="2"/>
  <c r="V671" i="2"/>
  <c r="V670" i="2"/>
  <c r="V669" i="2"/>
  <c r="V668" i="2"/>
  <c r="V667" i="2"/>
  <c r="V666" i="2"/>
  <c r="V665" i="2"/>
  <c r="V664" i="2"/>
  <c r="V663" i="2"/>
  <c r="V662" i="2"/>
  <c r="V661" i="2"/>
  <c r="V660" i="2"/>
  <c r="V659" i="2"/>
  <c r="V658" i="2"/>
  <c r="V657" i="2"/>
  <c r="V656" i="2"/>
  <c r="V655" i="2"/>
  <c r="V654" i="2"/>
  <c r="V653" i="2"/>
  <c r="V652" i="2"/>
  <c r="V651" i="2"/>
  <c r="V650" i="2"/>
  <c r="V649" i="2"/>
  <c r="V648" i="2"/>
  <c r="V647" i="2"/>
  <c r="V646" i="2"/>
  <c r="V645" i="2"/>
  <c r="V644" i="2"/>
  <c r="V643" i="2"/>
  <c r="V642" i="2"/>
  <c r="V641" i="2"/>
  <c r="V640" i="2"/>
  <c r="V639" i="2"/>
  <c r="V638" i="2"/>
  <c r="V637" i="2"/>
  <c r="V636" i="2"/>
  <c r="V635" i="2"/>
  <c r="V634" i="2"/>
  <c r="V633" i="2"/>
  <c r="V632" i="2"/>
  <c r="V631" i="2"/>
  <c r="V630" i="2"/>
  <c r="V629" i="2"/>
  <c r="V628" i="2"/>
  <c r="V627" i="2"/>
  <c r="V626" i="2"/>
  <c r="V625" i="2"/>
  <c r="V624" i="2"/>
  <c r="V623" i="2"/>
  <c r="V622" i="2"/>
  <c r="V621" i="2"/>
  <c r="V620" i="2"/>
  <c r="V619" i="2"/>
  <c r="V618" i="2"/>
  <c r="V617" i="2"/>
  <c r="V616" i="2"/>
  <c r="V615" i="2"/>
  <c r="V614" i="2"/>
  <c r="V613" i="2"/>
  <c r="V612" i="2"/>
  <c r="V611" i="2"/>
  <c r="V610" i="2"/>
  <c r="V609" i="2"/>
  <c r="V608" i="2"/>
  <c r="V607" i="2"/>
  <c r="V606" i="2"/>
  <c r="V605" i="2"/>
  <c r="V604" i="2"/>
  <c r="V603" i="2"/>
  <c r="V602" i="2"/>
  <c r="V601" i="2"/>
  <c r="V600" i="2"/>
  <c r="V599" i="2"/>
  <c r="V598" i="2"/>
  <c r="V597" i="2"/>
  <c r="V596" i="2"/>
  <c r="V595" i="2"/>
  <c r="V594" i="2"/>
  <c r="V593" i="2"/>
  <c r="V592" i="2"/>
  <c r="V591" i="2"/>
  <c r="V590" i="2"/>
  <c r="V589" i="2"/>
  <c r="V588" i="2"/>
  <c r="V587" i="2"/>
  <c r="V586" i="2"/>
  <c r="V585" i="2"/>
  <c r="V584" i="2"/>
  <c r="V583" i="2"/>
  <c r="V582" i="2"/>
  <c r="V581" i="2"/>
  <c r="V580" i="2"/>
  <c r="V579" i="2"/>
  <c r="V578" i="2"/>
  <c r="V577" i="2"/>
  <c r="V576" i="2"/>
  <c r="V575" i="2"/>
  <c r="V574" i="2"/>
  <c r="V573" i="2"/>
  <c r="V572" i="2"/>
  <c r="V571" i="2"/>
  <c r="V570" i="2"/>
  <c r="V569" i="2"/>
  <c r="V568" i="2"/>
  <c r="V567" i="2"/>
  <c r="V566" i="2"/>
  <c r="V565" i="2"/>
  <c r="V564" i="2"/>
  <c r="V563" i="2"/>
  <c r="V562" i="2"/>
  <c r="V561" i="2"/>
  <c r="V560" i="2"/>
  <c r="V559" i="2"/>
  <c r="V558" i="2"/>
  <c r="V557" i="2"/>
  <c r="V556" i="2"/>
  <c r="V555" i="2"/>
  <c r="V554" i="2"/>
  <c r="V553" i="2"/>
  <c r="V552" i="2"/>
  <c r="V551" i="2"/>
  <c r="V550" i="2"/>
  <c r="V549" i="2"/>
  <c r="V548" i="2"/>
  <c r="V547" i="2"/>
  <c r="V546" i="2"/>
  <c r="V545" i="2"/>
  <c r="V544" i="2"/>
  <c r="V543" i="2"/>
  <c r="V542" i="2"/>
  <c r="V541" i="2"/>
  <c r="V540" i="2"/>
  <c r="V539" i="2"/>
  <c r="V538" i="2"/>
  <c r="V537" i="2"/>
  <c r="V536" i="2"/>
  <c r="V535" i="2"/>
  <c r="V534" i="2"/>
  <c r="V533" i="2"/>
  <c r="V532" i="2"/>
  <c r="V531" i="2"/>
  <c r="V530" i="2"/>
  <c r="V529" i="2"/>
  <c r="V528" i="2"/>
  <c r="V527" i="2"/>
  <c r="V526" i="2"/>
  <c r="V525" i="2"/>
  <c r="V524" i="2"/>
  <c r="V523" i="2"/>
  <c r="V522" i="2"/>
  <c r="V521" i="2"/>
  <c r="V520" i="2"/>
  <c r="V519" i="2"/>
  <c r="V518" i="2"/>
  <c r="V517" i="2"/>
  <c r="V516" i="2"/>
  <c r="V515" i="2"/>
  <c r="V514" i="2"/>
  <c r="V513" i="2"/>
  <c r="V512" i="2"/>
  <c r="V511" i="2"/>
  <c r="V510" i="2"/>
  <c r="V509" i="2"/>
  <c r="V508" i="2"/>
  <c r="V507" i="2"/>
  <c r="V506" i="2"/>
  <c r="V505" i="2"/>
  <c r="V504" i="2"/>
  <c r="V503" i="2"/>
  <c r="V502" i="2"/>
  <c r="V501" i="2"/>
  <c r="V500" i="2"/>
  <c r="V499" i="2"/>
  <c r="V498" i="2"/>
  <c r="V497" i="2"/>
  <c r="V496" i="2"/>
  <c r="V495" i="2"/>
  <c r="V494" i="2"/>
  <c r="V493" i="2"/>
  <c r="V492" i="2"/>
  <c r="V491" i="2"/>
  <c r="V490" i="2"/>
  <c r="V489" i="2"/>
  <c r="V488" i="2"/>
  <c r="V487" i="2"/>
  <c r="V486" i="2"/>
  <c r="V485" i="2"/>
  <c r="V484" i="2"/>
  <c r="V483" i="2"/>
  <c r="V482" i="2"/>
  <c r="V481" i="2"/>
  <c r="V480" i="2"/>
  <c r="V479" i="2"/>
  <c r="V478" i="2"/>
  <c r="V477" i="2"/>
  <c r="V476" i="2"/>
  <c r="V475" i="2"/>
  <c r="V474" i="2"/>
  <c r="V473" i="2"/>
  <c r="V472" i="2"/>
  <c r="V471" i="2"/>
  <c r="V470" i="2"/>
  <c r="V469" i="2"/>
  <c r="V468" i="2"/>
  <c r="V467" i="2"/>
  <c r="V466" i="2"/>
  <c r="V465" i="2"/>
  <c r="V464" i="2"/>
  <c r="V463" i="2"/>
  <c r="V462" i="2"/>
  <c r="V461" i="2"/>
  <c r="V460" i="2"/>
  <c r="V459" i="2"/>
  <c r="V458" i="2"/>
  <c r="V457" i="2"/>
  <c r="V456" i="2"/>
  <c r="V455" i="2"/>
  <c r="V454" i="2"/>
  <c r="V453" i="2"/>
  <c r="V452" i="2"/>
  <c r="V451" i="2"/>
  <c r="V450" i="2"/>
  <c r="V449" i="2"/>
  <c r="V448" i="2"/>
  <c r="V447" i="2"/>
  <c r="V446" i="2"/>
  <c r="V445" i="2"/>
  <c r="V444" i="2"/>
  <c r="V443" i="2"/>
  <c r="V442" i="2"/>
  <c r="V441" i="2"/>
  <c r="V440" i="2"/>
  <c r="V439" i="2"/>
  <c r="V438" i="2"/>
  <c r="V437" i="2"/>
  <c r="V436" i="2"/>
  <c r="V435" i="2"/>
  <c r="V434" i="2"/>
  <c r="V433" i="2"/>
  <c r="V432" i="2"/>
  <c r="V431" i="2"/>
  <c r="V430" i="2"/>
  <c r="V429" i="2"/>
  <c r="V428" i="2"/>
  <c r="V427" i="2"/>
  <c r="V426" i="2"/>
  <c r="V425" i="2"/>
  <c r="V424" i="2"/>
  <c r="V423" i="2"/>
  <c r="V422" i="2"/>
  <c r="V421" i="2"/>
  <c r="V420" i="2"/>
  <c r="V419" i="2"/>
  <c r="V418" i="2"/>
  <c r="V417" i="2"/>
  <c r="V416" i="2"/>
  <c r="V415" i="2"/>
  <c r="V414" i="2"/>
  <c r="V413" i="2"/>
  <c r="V412" i="2"/>
  <c r="V411" i="2"/>
  <c r="V410" i="2"/>
  <c r="V409" i="2"/>
  <c r="V408" i="2"/>
  <c r="V407" i="2"/>
  <c r="V406" i="2"/>
  <c r="V405" i="2"/>
  <c r="V404" i="2"/>
  <c r="V403" i="2"/>
  <c r="V402" i="2"/>
  <c r="V401" i="2"/>
  <c r="V400" i="2"/>
  <c r="V399" i="2"/>
  <c r="V398" i="2"/>
  <c r="V397" i="2"/>
  <c r="V396" i="2"/>
  <c r="V395" i="2"/>
  <c r="V394" i="2"/>
  <c r="V393" i="2"/>
  <c r="V392" i="2"/>
  <c r="V391" i="2"/>
  <c r="V390" i="2"/>
  <c r="V389" i="2"/>
  <c r="V388" i="2"/>
  <c r="V387" i="2"/>
  <c r="V386" i="2"/>
  <c r="V385" i="2"/>
  <c r="V384" i="2"/>
  <c r="V383" i="2"/>
  <c r="V382" i="2"/>
  <c r="V381" i="2"/>
  <c r="V380" i="2"/>
  <c r="V379" i="2"/>
  <c r="V378" i="2"/>
  <c r="V377" i="2"/>
  <c r="V376" i="2"/>
  <c r="V375" i="2"/>
  <c r="V374" i="2"/>
  <c r="V373" i="2"/>
  <c r="V372" i="2"/>
  <c r="V371" i="2"/>
  <c r="V370" i="2"/>
  <c r="V369" i="2"/>
  <c r="V368" i="2"/>
  <c r="V367" i="2"/>
  <c r="V366" i="2"/>
  <c r="V365" i="2"/>
  <c r="V364" i="2"/>
  <c r="V363" i="2"/>
  <c r="V362" i="2"/>
  <c r="V361" i="2"/>
  <c r="V360" i="2"/>
  <c r="V359" i="2"/>
  <c r="V358" i="2"/>
  <c r="V357" i="2"/>
  <c r="V356" i="2"/>
  <c r="V355" i="2"/>
  <c r="V354" i="2"/>
  <c r="V353" i="2"/>
  <c r="V352" i="2"/>
  <c r="V351" i="2"/>
  <c r="V350" i="2"/>
  <c r="V349" i="2"/>
  <c r="V348" i="2"/>
  <c r="V347" i="2"/>
  <c r="V346" i="2"/>
  <c r="V345" i="2"/>
  <c r="V344" i="2"/>
  <c r="V343" i="2"/>
  <c r="V342" i="2"/>
  <c r="V341" i="2"/>
  <c r="V340" i="2"/>
  <c r="V339" i="2"/>
  <c r="V338" i="2"/>
  <c r="V337" i="2"/>
  <c r="V336" i="2"/>
  <c r="V335" i="2"/>
  <c r="V334" i="2"/>
  <c r="V333" i="2"/>
  <c r="V332" i="2"/>
  <c r="V331" i="2"/>
  <c r="V330" i="2"/>
  <c r="V329" i="2"/>
  <c r="V328" i="2"/>
  <c r="V327" i="2"/>
  <c r="V326" i="2"/>
  <c r="V325" i="2"/>
  <c r="V324" i="2"/>
  <c r="V323" i="2"/>
  <c r="V322" i="2"/>
  <c r="V321" i="2"/>
  <c r="V320" i="2"/>
  <c r="V319" i="2"/>
  <c r="V318" i="2"/>
  <c r="V317" i="2"/>
  <c r="V316" i="2"/>
  <c r="V315" i="2"/>
  <c r="V314" i="2"/>
  <c r="V313" i="2"/>
  <c r="V312" i="2"/>
  <c r="V311" i="2"/>
  <c r="V310" i="2"/>
  <c r="V309" i="2"/>
  <c r="V308" i="2"/>
  <c r="V307" i="2"/>
  <c r="V306" i="2"/>
  <c r="V305" i="2"/>
  <c r="V304" i="2"/>
  <c r="V303" i="2"/>
  <c r="V302" i="2"/>
  <c r="V301" i="2"/>
  <c r="V300" i="2"/>
  <c r="V299" i="2"/>
  <c r="V298" i="2"/>
  <c r="V297" i="2"/>
  <c r="V296" i="2"/>
  <c r="V295" i="2"/>
  <c r="V294" i="2"/>
  <c r="V293" i="2"/>
  <c r="V292" i="2"/>
  <c r="V291" i="2"/>
  <c r="V290" i="2"/>
  <c r="V289" i="2"/>
  <c r="V288" i="2"/>
  <c r="V287" i="2"/>
  <c r="V286" i="2"/>
  <c r="V285" i="2"/>
  <c r="V284" i="2"/>
  <c r="V283" i="2"/>
  <c r="V282" i="2"/>
  <c r="V281" i="2"/>
  <c r="V280" i="2"/>
  <c r="V279" i="2"/>
  <c r="V278" i="2"/>
  <c r="V277" i="2"/>
  <c r="V276" i="2"/>
  <c r="V275" i="2"/>
  <c r="V274" i="2"/>
  <c r="V273" i="2"/>
  <c r="V272" i="2"/>
  <c r="V271" i="2"/>
  <c r="V270" i="2"/>
  <c r="V269" i="2"/>
  <c r="V268" i="2"/>
  <c r="V267" i="2"/>
  <c r="V266" i="2"/>
  <c r="V265" i="2"/>
  <c r="V260" i="2"/>
  <c r="V259" i="2"/>
  <c r="V258" i="2"/>
  <c r="V257" i="2"/>
  <c r="V256" i="2"/>
  <c r="V255" i="2"/>
  <c r="V254" i="2"/>
  <c r="V253" i="2"/>
  <c r="V252" i="2"/>
  <c r="V251" i="2"/>
  <c r="V250" i="2"/>
  <c r="V249" i="2"/>
  <c r="V248" i="2"/>
  <c r="V247" i="2"/>
  <c r="V246" i="2"/>
  <c r="V245" i="2"/>
  <c r="V244" i="2"/>
  <c r="V243" i="2"/>
  <c r="V242" i="2"/>
  <c r="V241" i="2"/>
  <c r="V240" i="2"/>
  <c r="V239" i="2"/>
  <c r="V238" i="2"/>
  <c r="V237" i="2"/>
  <c r="V236" i="2"/>
  <c r="V235" i="2"/>
  <c r="V234" i="2"/>
  <c r="V233" i="2"/>
  <c r="V232" i="2"/>
  <c r="V231" i="2"/>
  <c r="V230" i="2"/>
  <c r="V229" i="2"/>
  <c r="V228" i="2"/>
  <c r="V227" i="2"/>
  <c r="V226" i="2"/>
  <c r="V225" i="2"/>
  <c r="V224" i="2"/>
  <c r="V223" i="2"/>
  <c r="V222" i="2"/>
  <c r="V221" i="2"/>
  <c r="V209" i="2"/>
  <c r="V3" i="2"/>
  <c r="U3" i="2"/>
  <c r="U704" i="2"/>
  <c r="U703" i="2"/>
  <c r="U702" i="2"/>
  <c r="U701" i="2"/>
  <c r="U700" i="2"/>
  <c r="U699" i="2"/>
  <c r="U698" i="2"/>
  <c r="U697" i="2"/>
  <c r="U696" i="2"/>
  <c r="U695" i="2"/>
  <c r="U694" i="2"/>
  <c r="U693" i="2"/>
  <c r="U692" i="2"/>
  <c r="U691" i="2"/>
  <c r="U690" i="2"/>
  <c r="U689" i="2"/>
  <c r="U688" i="2"/>
  <c r="U687" i="2"/>
  <c r="U686" i="2"/>
  <c r="U685" i="2"/>
  <c r="U684" i="2"/>
  <c r="U683" i="2"/>
  <c r="U682" i="2"/>
  <c r="U681" i="2"/>
  <c r="U680" i="2"/>
  <c r="U679" i="2"/>
  <c r="U678" i="2"/>
  <c r="U677" i="2"/>
  <c r="U676" i="2"/>
  <c r="U675" i="2"/>
  <c r="U674" i="2"/>
  <c r="U673" i="2"/>
  <c r="U672" i="2"/>
  <c r="U671" i="2"/>
  <c r="U670" i="2"/>
  <c r="U669" i="2"/>
  <c r="U668" i="2"/>
  <c r="U667" i="2"/>
  <c r="U666" i="2"/>
  <c r="U665" i="2"/>
  <c r="U664" i="2"/>
  <c r="U663" i="2"/>
  <c r="U662" i="2"/>
  <c r="U661" i="2"/>
  <c r="U660" i="2"/>
  <c r="U659" i="2"/>
  <c r="U658" i="2"/>
  <c r="U657" i="2"/>
  <c r="U656" i="2"/>
  <c r="U655" i="2"/>
  <c r="U654" i="2"/>
  <c r="U653" i="2"/>
  <c r="U652" i="2"/>
  <c r="U651" i="2"/>
  <c r="U650" i="2"/>
  <c r="U649" i="2"/>
  <c r="U648" i="2"/>
  <c r="U647" i="2"/>
  <c r="U646" i="2"/>
  <c r="U645" i="2"/>
  <c r="U644" i="2"/>
  <c r="U643" i="2"/>
  <c r="U642" i="2"/>
  <c r="U641" i="2"/>
  <c r="U640" i="2"/>
  <c r="U639" i="2"/>
  <c r="U638" i="2"/>
  <c r="U637" i="2"/>
  <c r="U636" i="2"/>
  <c r="U635" i="2"/>
  <c r="U634" i="2"/>
  <c r="U633" i="2"/>
  <c r="U632" i="2"/>
  <c r="U631" i="2"/>
  <c r="U630" i="2"/>
  <c r="U629" i="2"/>
  <c r="U628" i="2"/>
  <c r="U627" i="2"/>
  <c r="U626" i="2"/>
  <c r="U625" i="2"/>
  <c r="U624" i="2"/>
  <c r="U623" i="2"/>
  <c r="U622" i="2"/>
  <c r="U621" i="2"/>
  <c r="U620" i="2"/>
  <c r="U619" i="2"/>
  <c r="U618" i="2"/>
  <c r="U617" i="2"/>
  <c r="U616" i="2"/>
  <c r="U615" i="2"/>
  <c r="U614" i="2"/>
  <c r="U613" i="2"/>
  <c r="U612" i="2"/>
  <c r="U611" i="2"/>
  <c r="U610" i="2"/>
  <c r="U609" i="2"/>
  <c r="U608" i="2"/>
  <c r="U607" i="2"/>
  <c r="U606" i="2"/>
  <c r="U605" i="2"/>
  <c r="U604" i="2"/>
  <c r="U603" i="2"/>
  <c r="U602" i="2"/>
  <c r="U601" i="2"/>
  <c r="U600" i="2"/>
  <c r="U599" i="2"/>
  <c r="U598" i="2"/>
  <c r="U597" i="2"/>
  <c r="U596" i="2"/>
  <c r="U595" i="2"/>
  <c r="U594" i="2"/>
  <c r="U593" i="2"/>
  <c r="U592" i="2"/>
  <c r="U591" i="2"/>
  <c r="U590" i="2"/>
  <c r="U589" i="2"/>
  <c r="U588" i="2"/>
  <c r="U587" i="2"/>
  <c r="U586" i="2"/>
  <c r="U585" i="2"/>
  <c r="U584" i="2"/>
  <c r="U583" i="2"/>
  <c r="U582" i="2"/>
  <c r="U581" i="2"/>
  <c r="U580" i="2"/>
  <c r="U579" i="2"/>
  <c r="U578" i="2"/>
  <c r="U577" i="2"/>
  <c r="U576" i="2"/>
  <c r="U575" i="2"/>
  <c r="U574" i="2"/>
  <c r="U573" i="2"/>
  <c r="U572" i="2"/>
  <c r="U571" i="2"/>
  <c r="U570" i="2"/>
  <c r="U569" i="2"/>
  <c r="U568" i="2"/>
  <c r="U567" i="2"/>
  <c r="U566" i="2"/>
  <c r="U565" i="2"/>
  <c r="U564" i="2"/>
  <c r="U563" i="2"/>
  <c r="U562" i="2"/>
  <c r="U561" i="2"/>
  <c r="U560" i="2"/>
  <c r="U559" i="2"/>
  <c r="U558" i="2"/>
  <c r="U557" i="2"/>
  <c r="U556" i="2"/>
  <c r="U555" i="2"/>
  <c r="U554" i="2"/>
  <c r="U553" i="2"/>
  <c r="U552" i="2"/>
  <c r="U551" i="2"/>
  <c r="U550" i="2"/>
  <c r="U549" i="2"/>
  <c r="U548" i="2"/>
  <c r="U547" i="2"/>
  <c r="U546" i="2"/>
  <c r="U545" i="2"/>
  <c r="U544" i="2"/>
  <c r="U543" i="2"/>
  <c r="U542" i="2"/>
  <c r="U541" i="2"/>
  <c r="U540" i="2"/>
  <c r="U539" i="2"/>
  <c r="U538" i="2"/>
  <c r="U537" i="2"/>
  <c r="U536" i="2"/>
  <c r="U535" i="2"/>
  <c r="U534" i="2"/>
  <c r="U533" i="2"/>
  <c r="U532" i="2"/>
  <c r="U531" i="2"/>
  <c r="U530" i="2"/>
  <c r="U529" i="2"/>
  <c r="U528" i="2"/>
  <c r="U527" i="2"/>
  <c r="U526" i="2"/>
  <c r="U525" i="2"/>
  <c r="U524" i="2"/>
  <c r="U523" i="2"/>
  <c r="U522" i="2"/>
  <c r="U521" i="2"/>
  <c r="U520" i="2"/>
  <c r="U519" i="2"/>
  <c r="U518" i="2"/>
  <c r="U517" i="2"/>
  <c r="U516" i="2"/>
  <c r="U515" i="2"/>
  <c r="U514" i="2"/>
  <c r="U513" i="2"/>
  <c r="U512" i="2"/>
  <c r="U511" i="2"/>
  <c r="U510" i="2"/>
  <c r="U509" i="2"/>
  <c r="U508" i="2"/>
  <c r="U507" i="2"/>
  <c r="U506" i="2"/>
  <c r="U505" i="2"/>
  <c r="U504" i="2"/>
  <c r="U503" i="2"/>
  <c r="U502" i="2"/>
  <c r="U501" i="2"/>
  <c r="U500" i="2"/>
  <c r="U499" i="2"/>
  <c r="U498" i="2"/>
  <c r="U497" i="2"/>
  <c r="U496" i="2"/>
  <c r="U495" i="2"/>
  <c r="U494" i="2"/>
  <c r="U493" i="2"/>
  <c r="U492" i="2"/>
  <c r="U491" i="2"/>
  <c r="U490" i="2"/>
  <c r="U489" i="2"/>
  <c r="U488" i="2"/>
  <c r="U487" i="2"/>
  <c r="U486" i="2"/>
  <c r="U485" i="2"/>
  <c r="U484" i="2"/>
  <c r="U483" i="2"/>
  <c r="U482" i="2"/>
  <c r="U481" i="2"/>
  <c r="U480" i="2"/>
  <c r="U479" i="2"/>
  <c r="U478" i="2"/>
  <c r="U477" i="2"/>
  <c r="U476" i="2"/>
  <c r="U475" i="2"/>
  <c r="U474" i="2"/>
  <c r="U473" i="2"/>
  <c r="U472" i="2"/>
  <c r="U471" i="2"/>
  <c r="U470" i="2"/>
  <c r="U469" i="2"/>
  <c r="U468" i="2"/>
  <c r="U467" i="2"/>
  <c r="U466" i="2"/>
  <c r="U465" i="2"/>
  <c r="U464" i="2"/>
  <c r="U463" i="2"/>
  <c r="U462" i="2"/>
  <c r="U461" i="2"/>
  <c r="U460" i="2"/>
  <c r="U459" i="2"/>
  <c r="U458" i="2"/>
  <c r="U457" i="2"/>
  <c r="U456" i="2"/>
  <c r="U455" i="2"/>
  <c r="U454" i="2"/>
  <c r="U453" i="2"/>
  <c r="U452" i="2"/>
  <c r="U451" i="2"/>
  <c r="U450" i="2"/>
  <c r="U449" i="2"/>
  <c r="U448" i="2"/>
  <c r="U447" i="2"/>
  <c r="U446" i="2"/>
  <c r="U445" i="2"/>
  <c r="U444" i="2"/>
  <c r="U443" i="2"/>
  <c r="U442" i="2"/>
  <c r="U441" i="2"/>
  <c r="U440" i="2"/>
  <c r="U439" i="2"/>
  <c r="U438" i="2"/>
  <c r="U437" i="2"/>
  <c r="U436" i="2"/>
  <c r="U435" i="2"/>
  <c r="U434" i="2"/>
  <c r="U433" i="2"/>
  <c r="U432" i="2"/>
  <c r="U431" i="2"/>
  <c r="U430" i="2"/>
  <c r="U429" i="2"/>
  <c r="U428" i="2"/>
  <c r="U427" i="2"/>
  <c r="U426" i="2"/>
  <c r="U425" i="2"/>
  <c r="U424" i="2"/>
  <c r="U423" i="2"/>
  <c r="U422" i="2"/>
  <c r="U421" i="2"/>
  <c r="U420" i="2"/>
  <c r="U419" i="2"/>
  <c r="U418" i="2"/>
  <c r="U417" i="2"/>
  <c r="U416" i="2"/>
  <c r="U415" i="2"/>
  <c r="U414" i="2"/>
  <c r="U413" i="2"/>
  <c r="U412" i="2"/>
  <c r="U411" i="2"/>
  <c r="U410" i="2"/>
  <c r="U409" i="2"/>
  <c r="U408" i="2"/>
  <c r="U407" i="2"/>
  <c r="U406" i="2"/>
  <c r="U405" i="2"/>
  <c r="U404" i="2"/>
  <c r="U403" i="2"/>
  <c r="U402" i="2"/>
  <c r="U401" i="2"/>
  <c r="U400" i="2"/>
  <c r="U399" i="2"/>
  <c r="U398" i="2"/>
  <c r="U397" i="2"/>
  <c r="U396" i="2"/>
  <c r="U395" i="2"/>
  <c r="U394" i="2"/>
  <c r="U393" i="2"/>
  <c r="U392" i="2"/>
  <c r="U391" i="2"/>
  <c r="U390" i="2"/>
  <c r="U389" i="2"/>
  <c r="U388" i="2"/>
  <c r="U387" i="2"/>
  <c r="U386" i="2"/>
  <c r="U385" i="2"/>
  <c r="U384" i="2"/>
  <c r="U383" i="2"/>
  <c r="U382" i="2"/>
  <c r="U381" i="2"/>
  <c r="U380" i="2"/>
  <c r="U379" i="2"/>
  <c r="U378" i="2"/>
  <c r="U377" i="2"/>
  <c r="U376" i="2"/>
  <c r="U375" i="2"/>
  <c r="U374" i="2"/>
  <c r="U373" i="2"/>
  <c r="U372" i="2"/>
  <c r="U371" i="2"/>
  <c r="U370" i="2"/>
  <c r="U369" i="2"/>
  <c r="U368" i="2"/>
  <c r="U367" i="2"/>
  <c r="U366" i="2"/>
  <c r="U365" i="2"/>
  <c r="U364" i="2"/>
  <c r="U363" i="2"/>
  <c r="U362" i="2"/>
  <c r="U361" i="2"/>
  <c r="U360" i="2"/>
  <c r="U359" i="2"/>
  <c r="U358" i="2"/>
  <c r="U357" i="2"/>
  <c r="U356" i="2"/>
  <c r="U355" i="2"/>
  <c r="U354" i="2"/>
  <c r="U353" i="2"/>
  <c r="U352" i="2"/>
  <c r="U351" i="2"/>
  <c r="U350" i="2"/>
  <c r="U349" i="2"/>
  <c r="U348" i="2"/>
  <c r="U347" i="2"/>
  <c r="U346" i="2"/>
  <c r="U345" i="2"/>
  <c r="U344" i="2"/>
  <c r="U343" i="2"/>
  <c r="U342" i="2"/>
  <c r="U341" i="2"/>
  <c r="U340" i="2"/>
  <c r="U339" i="2"/>
  <c r="U338" i="2"/>
  <c r="U337" i="2"/>
  <c r="U336" i="2"/>
  <c r="U335" i="2"/>
  <c r="U334" i="2"/>
  <c r="U333" i="2"/>
  <c r="U332" i="2"/>
  <c r="U331" i="2"/>
  <c r="U330" i="2"/>
  <c r="U329" i="2"/>
  <c r="U328" i="2"/>
  <c r="U327" i="2"/>
  <c r="U326" i="2"/>
  <c r="U325" i="2"/>
  <c r="U324" i="2"/>
  <c r="U323" i="2"/>
  <c r="U322" i="2"/>
  <c r="U321" i="2"/>
  <c r="U320" i="2"/>
  <c r="U319" i="2"/>
  <c r="U318" i="2"/>
  <c r="U317" i="2"/>
  <c r="U316" i="2"/>
  <c r="U315" i="2"/>
  <c r="U314" i="2"/>
  <c r="U313" i="2"/>
  <c r="U312" i="2"/>
  <c r="U311" i="2"/>
  <c r="U310" i="2"/>
  <c r="U309" i="2"/>
  <c r="U308" i="2"/>
  <c r="U307" i="2"/>
  <c r="U306" i="2"/>
  <c r="U305" i="2"/>
  <c r="U304" i="2"/>
  <c r="U303" i="2"/>
  <c r="U302" i="2"/>
  <c r="U301" i="2"/>
  <c r="U300" i="2"/>
  <c r="U299" i="2"/>
  <c r="U298" i="2"/>
  <c r="U297" i="2"/>
  <c r="U296" i="2"/>
  <c r="U295" i="2"/>
  <c r="U294" i="2"/>
  <c r="U293" i="2"/>
  <c r="U292" i="2"/>
  <c r="U291" i="2"/>
  <c r="U290" i="2"/>
  <c r="U289" i="2"/>
  <c r="U288" i="2"/>
  <c r="U287" i="2"/>
  <c r="U286" i="2"/>
  <c r="U285" i="2"/>
  <c r="U284" i="2"/>
  <c r="U283" i="2"/>
  <c r="U282" i="2"/>
  <c r="U281" i="2"/>
  <c r="U280" i="2"/>
  <c r="U279" i="2"/>
  <c r="U278" i="2"/>
  <c r="U277" i="2"/>
  <c r="U276" i="2"/>
  <c r="U275" i="2"/>
  <c r="U274" i="2"/>
  <c r="U273" i="2"/>
  <c r="U272" i="2"/>
  <c r="U271" i="2"/>
  <c r="U270" i="2"/>
  <c r="U269" i="2"/>
  <c r="U268" i="2"/>
  <c r="U267" i="2"/>
  <c r="U266" i="2"/>
  <c r="U265" i="2"/>
  <c r="U260" i="2"/>
  <c r="U259" i="2"/>
  <c r="U258" i="2"/>
  <c r="U257" i="2"/>
  <c r="U256" i="2"/>
  <c r="U255" i="2"/>
  <c r="U254" i="2"/>
  <c r="U253" i="2"/>
  <c r="U252" i="2"/>
  <c r="U251" i="2"/>
  <c r="U250" i="2"/>
  <c r="U249" i="2"/>
  <c r="U248" i="2"/>
  <c r="U247" i="2"/>
  <c r="U246" i="2"/>
  <c r="U245" i="2"/>
  <c r="U244" i="2"/>
  <c r="U243" i="2"/>
  <c r="U242" i="2"/>
  <c r="U241" i="2"/>
  <c r="U240" i="2"/>
  <c r="U239" i="2"/>
  <c r="U238" i="2"/>
  <c r="U237" i="2"/>
  <c r="U236" i="2"/>
  <c r="U235" i="2"/>
  <c r="U234" i="2"/>
  <c r="U233" i="2"/>
  <c r="U232" i="2"/>
  <c r="U231" i="2"/>
  <c r="U230" i="2"/>
  <c r="U229" i="2"/>
  <c r="U228" i="2"/>
  <c r="U227" i="2"/>
  <c r="U226" i="2"/>
  <c r="U225" i="2"/>
  <c r="U224" i="2"/>
  <c r="U223" i="2"/>
  <c r="U222" i="2"/>
  <c r="U221" i="2"/>
  <c r="U209" i="2"/>
  <c r="H3" i="2"/>
  <c r="H704" i="2"/>
  <c r="H703" i="2"/>
  <c r="H702" i="2"/>
  <c r="H701" i="2"/>
  <c r="H700" i="2"/>
  <c r="H699" i="2"/>
  <c r="H698" i="2"/>
  <c r="H697" i="2"/>
  <c r="H696" i="2"/>
  <c r="H695" i="2"/>
  <c r="H694" i="2"/>
  <c r="H693" i="2"/>
  <c r="H692" i="2"/>
  <c r="H691" i="2"/>
  <c r="H690" i="2"/>
  <c r="H689" i="2"/>
  <c r="H688" i="2"/>
  <c r="H687" i="2"/>
  <c r="H686" i="2"/>
  <c r="H685" i="2"/>
  <c r="H684" i="2"/>
  <c r="H683" i="2"/>
  <c r="H682" i="2"/>
  <c r="H681" i="2"/>
  <c r="H680" i="2"/>
  <c r="H679" i="2"/>
  <c r="H678" i="2"/>
  <c r="H677" i="2"/>
  <c r="H676" i="2"/>
  <c r="H675" i="2"/>
  <c r="H674" i="2"/>
  <c r="H673" i="2"/>
  <c r="H672" i="2"/>
  <c r="H671" i="2"/>
  <c r="H670" i="2"/>
  <c r="H669" i="2"/>
  <c r="H668" i="2"/>
  <c r="H667" i="2"/>
  <c r="H666" i="2"/>
  <c r="H665" i="2"/>
  <c r="H664" i="2"/>
  <c r="H663" i="2"/>
  <c r="H662" i="2"/>
  <c r="H661" i="2"/>
  <c r="H660" i="2"/>
  <c r="H659" i="2"/>
  <c r="H658" i="2"/>
  <c r="H657" i="2"/>
  <c r="H656" i="2"/>
  <c r="H655" i="2"/>
  <c r="H654" i="2"/>
  <c r="H653" i="2"/>
  <c r="H652" i="2"/>
  <c r="H651" i="2"/>
  <c r="H650" i="2"/>
  <c r="H649" i="2"/>
  <c r="H648" i="2"/>
  <c r="H647" i="2"/>
  <c r="H646" i="2"/>
  <c r="H645" i="2"/>
  <c r="H644" i="2"/>
  <c r="H643" i="2"/>
  <c r="H642" i="2"/>
  <c r="H641" i="2"/>
  <c r="H640" i="2"/>
  <c r="H639" i="2"/>
  <c r="H638" i="2"/>
  <c r="H637" i="2"/>
  <c r="H636" i="2"/>
  <c r="H635" i="2"/>
  <c r="H634" i="2"/>
  <c r="H633" i="2"/>
  <c r="H632" i="2"/>
  <c r="H631" i="2"/>
  <c r="H630" i="2"/>
  <c r="H629" i="2"/>
  <c r="H628" i="2"/>
  <c r="H627" i="2"/>
  <c r="H626" i="2"/>
  <c r="H625" i="2"/>
  <c r="H624" i="2"/>
  <c r="H623" i="2"/>
  <c r="H622" i="2"/>
  <c r="H621" i="2"/>
  <c r="H620" i="2"/>
  <c r="H619" i="2"/>
  <c r="H618" i="2"/>
  <c r="H617" i="2"/>
  <c r="H616" i="2"/>
  <c r="H615" i="2"/>
  <c r="H614" i="2"/>
  <c r="H613" i="2"/>
  <c r="H612" i="2"/>
  <c r="H611" i="2"/>
  <c r="H610" i="2"/>
  <c r="H609" i="2"/>
  <c r="H608" i="2"/>
  <c r="H607" i="2"/>
  <c r="H606" i="2"/>
  <c r="H605" i="2"/>
  <c r="H604" i="2"/>
  <c r="H603" i="2"/>
  <c r="H602" i="2"/>
  <c r="H601" i="2"/>
  <c r="H600" i="2"/>
  <c r="H599" i="2"/>
  <c r="H598" i="2"/>
  <c r="H597" i="2"/>
  <c r="H596" i="2"/>
  <c r="H595" i="2"/>
  <c r="H594" i="2"/>
  <c r="H593" i="2"/>
  <c r="H592" i="2"/>
  <c r="H591" i="2"/>
  <c r="H590" i="2"/>
  <c r="H589" i="2"/>
  <c r="H588" i="2"/>
  <c r="H587" i="2"/>
  <c r="H586" i="2"/>
  <c r="H585" i="2"/>
  <c r="H584" i="2"/>
  <c r="H583" i="2"/>
  <c r="H582" i="2"/>
  <c r="H581" i="2"/>
  <c r="H580" i="2"/>
  <c r="H579" i="2"/>
  <c r="H578" i="2"/>
  <c r="H577" i="2"/>
  <c r="H576" i="2"/>
  <c r="H575" i="2"/>
  <c r="H574" i="2"/>
  <c r="H573" i="2"/>
  <c r="H572" i="2"/>
  <c r="H571" i="2"/>
  <c r="H570" i="2"/>
  <c r="H569" i="2"/>
  <c r="H568" i="2"/>
  <c r="H567" i="2"/>
  <c r="H566" i="2"/>
  <c r="H565" i="2"/>
  <c r="H564" i="2"/>
  <c r="H563" i="2"/>
  <c r="H562" i="2"/>
  <c r="H561" i="2"/>
  <c r="H560" i="2"/>
  <c r="H559" i="2"/>
  <c r="H558" i="2"/>
  <c r="H557" i="2"/>
  <c r="H556" i="2"/>
  <c r="H555" i="2"/>
  <c r="H554" i="2"/>
  <c r="H553" i="2"/>
  <c r="H552" i="2"/>
  <c r="H551" i="2"/>
  <c r="H550" i="2"/>
  <c r="H549" i="2"/>
  <c r="H548" i="2"/>
  <c r="H547" i="2"/>
  <c r="H546" i="2"/>
  <c r="H545" i="2"/>
  <c r="H544" i="2"/>
  <c r="H543" i="2"/>
  <c r="H542" i="2"/>
  <c r="H541" i="2"/>
  <c r="H540" i="2"/>
  <c r="H539" i="2"/>
  <c r="H538" i="2"/>
  <c r="H537" i="2"/>
  <c r="H536" i="2"/>
  <c r="H535" i="2"/>
  <c r="H534" i="2"/>
  <c r="H533" i="2"/>
  <c r="H532" i="2"/>
  <c r="H531" i="2"/>
  <c r="H530" i="2"/>
  <c r="H529" i="2"/>
  <c r="H528" i="2"/>
  <c r="H527" i="2"/>
  <c r="H526" i="2"/>
  <c r="H525" i="2"/>
  <c r="H524" i="2"/>
  <c r="H523" i="2"/>
  <c r="H522" i="2"/>
  <c r="H521" i="2"/>
  <c r="H520" i="2"/>
  <c r="H519" i="2"/>
  <c r="H518" i="2"/>
  <c r="H517" i="2"/>
  <c r="H516" i="2"/>
  <c r="H515" i="2"/>
  <c r="H514" i="2"/>
  <c r="H513" i="2"/>
  <c r="H512" i="2"/>
  <c r="H511" i="2"/>
  <c r="H510" i="2"/>
  <c r="H509" i="2"/>
  <c r="H508" i="2"/>
  <c r="H507" i="2"/>
  <c r="H506" i="2"/>
  <c r="H505" i="2"/>
  <c r="H504" i="2"/>
  <c r="H503" i="2"/>
  <c r="H502" i="2"/>
  <c r="H501" i="2"/>
  <c r="H500" i="2"/>
  <c r="H499" i="2"/>
  <c r="H498" i="2"/>
  <c r="H497" i="2"/>
  <c r="H496" i="2"/>
  <c r="H495" i="2"/>
  <c r="H494" i="2"/>
  <c r="H493" i="2"/>
  <c r="H492" i="2"/>
  <c r="H491" i="2"/>
  <c r="H490" i="2"/>
  <c r="H489" i="2"/>
  <c r="H488" i="2"/>
  <c r="H487" i="2"/>
  <c r="H486" i="2"/>
  <c r="H485" i="2"/>
  <c r="H484" i="2"/>
  <c r="H483" i="2"/>
  <c r="H482" i="2"/>
  <c r="H481" i="2"/>
  <c r="H480" i="2"/>
  <c r="H479" i="2"/>
  <c r="H478" i="2"/>
  <c r="H477" i="2"/>
  <c r="H476" i="2"/>
  <c r="H475" i="2"/>
  <c r="H474" i="2"/>
  <c r="H473" i="2"/>
  <c r="H472" i="2"/>
  <c r="H471" i="2"/>
  <c r="H470" i="2"/>
  <c r="H469" i="2"/>
  <c r="H468" i="2"/>
  <c r="H467" i="2"/>
  <c r="H466" i="2"/>
  <c r="H465" i="2"/>
  <c r="H464" i="2"/>
  <c r="H463" i="2"/>
  <c r="H462" i="2"/>
  <c r="H461" i="2"/>
  <c r="H460" i="2"/>
  <c r="H459" i="2"/>
  <c r="H458" i="2"/>
  <c r="H457" i="2"/>
  <c r="H456" i="2"/>
  <c r="H455" i="2"/>
  <c r="H454" i="2"/>
  <c r="H453" i="2"/>
  <c r="H452" i="2"/>
  <c r="H451" i="2"/>
  <c r="H450" i="2"/>
  <c r="H449" i="2"/>
  <c r="H448" i="2"/>
  <c r="H447" i="2"/>
  <c r="H446" i="2"/>
  <c r="H445" i="2"/>
  <c r="H444" i="2"/>
  <c r="H443" i="2"/>
  <c r="H442" i="2"/>
  <c r="H441" i="2"/>
  <c r="H440" i="2"/>
  <c r="H439" i="2"/>
  <c r="H438" i="2"/>
  <c r="H437" i="2"/>
  <c r="H436" i="2"/>
  <c r="H435" i="2"/>
  <c r="H434" i="2"/>
  <c r="H433" i="2"/>
  <c r="H432" i="2"/>
  <c r="H431" i="2"/>
  <c r="H430" i="2"/>
  <c r="H429" i="2"/>
  <c r="H428" i="2"/>
  <c r="H427" i="2"/>
  <c r="H426" i="2"/>
  <c r="H425" i="2"/>
  <c r="H424" i="2"/>
  <c r="H423" i="2"/>
  <c r="H422" i="2"/>
  <c r="H421" i="2"/>
  <c r="H420" i="2"/>
  <c r="H419" i="2"/>
  <c r="H418" i="2"/>
  <c r="H417" i="2"/>
  <c r="H416" i="2"/>
  <c r="H415" i="2"/>
  <c r="H414" i="2"/>
  <c r="H413" i="2"/>
  <c r="H412" i="2"/>
  <c r="H411" i="2"/>
  <c r="H410" i="2"/>
  <c r="H409" i="2"/>
  <c r="H408" i="2"/>
  <c r="H407" i="2"/>
  <c r="H406" i="2"/>
  <c r="H405" i="2"/>
  <c r="H404" i="2"/>
  <c r="H403" i="2"/>
  <c r="H402" i="2"/>
  <c r="H401" i="2"/>
  <c r="H400" i="2"/>
  <c r="H399" i="2"/>
  <c r="H398" i="2"/>
  <c r="H397" i="2"/>
  <c r="H396" i="2"/>
  <c r="H395" i="2"/>
  <c r="H394" i="2"/>
  <c r="H393" i="2"/>
  <c r="H392" i="2"/>
  <c r="H391" i="2"/>
  <c r="H390" i="2"/>
  <c r="H389" i="2"/>
  <c r="H388" i="2"/>
  <c r="H387" i="2"/>
  <c r="H386" i="2"/>
  <c r="H385" i="2"/>
  <c r="H384" i="2"/>
  <c r="H383" i="2"/>
  <c r="H382" i="2"/>
  <c r="H381" i="2"/>
  <c r="H380" i="2"/>
  <c r="H379" i="2"/>
  <c r="H378" i="2"/>
  <c r="H377" i="2"/>
  <c r="H376" i="2"/>
  <c r="H375" i="2"/>
  <c r="H374" i="2"/>
  <c r="H373" i="2"/>
  <c r="H372" i="2"/>
  <c r="H371" i="2"/>
  <c r="H370" i="2"/>
  <c r="H369" i="2"/>
  <c r="H368" i="2"/>
  <c r="H367" i="2"/>
  <c r="H366" i="2"/>
  <c r="H365" i="2"/>
  <c r="H364" i="2"/>
  <c r="H363" i="2"/>
  <c r="H362" i="2"/>
  <c r="H361" i="2"/>
  <c r="H360" i="2"/>
  <c r="H359" i="2"/>
  <c r="H358" i="2"/>
  <c r="H357" i="2"/>
  <c r="H356" i="2"/>
  <c r="H355" i="2"/>
  <c r="H354" i="2"/>
  <c r="H353" i="2"/>
  <c r="H352" i="2"/>
  <c r="H351" i="2"/>
  <c r="H350" i="2"/>
  <c r="H349" i="2"/>
  <c r="H348" i="2"/>
  <c r="H347" i="2"/>
  <c r="H346" i="2"/>
  <c r="H345" i="2"/>
  <c r="H344" i="2"/>
  <c r="H343" i="2"/>
  <c r="H342" i="2"/>
  <c r="H341" i="2"/>
  <c r="H340" i="2"/>
  <c r="H339" i="2"/>
  <c r="H338" i="2"/>
  <c r="H337" i="2"/>
  <c r="H336" i="2"/>
  <c r="H335" i="2"/>
  <c r="H334" i="2"/>
  <c r="H333" i="2"/>
  <c r="H332" i="2"/>
  <c r="H331" i="2"/>
  <c r="H330" i="2"/>
  <c r="H329" i="2"/>
  <c r="H328" i="2"/>
  <c r="H327" i="2"/>
  <c r="H326" i="2"/>
  <c r="H325" i="2"/>
  <c r="H324" i="2"/>
  <c r="H323" i="2"/>
  <c r="H322" i="2"/>
  <c r="H321" i="2"/>
  <c r="H320" i="2"/>
  <c r="H319" i="2"/>
  <c r="H318" i="2"/>
  <c r="H317" i="2"/>
  <c r="H316" i="2"/>
  <c r="H315" i="2"/>
  <c r="H314" i="2"/>
  <c r="H313" i="2"/>
  <c r="H312" i="2"/>
  <c r="H311" i="2"/>
  <c r="H310" i="2"/>
  <c r="H309" i="2"/>
  <c r="H308" i="2"/>
  <c r="H307" i="2"/>
  <c r="H306" i="2"/>
  <c r="H305" i="2"/>
  <c r="H304" i="2"/>
  <c r="H303" i="2"/>
  <c r="H302" i="2"/>
  <c r="H301" i="2"/>
  <c r="H300" i="2"/>
  <c r="H299" i="2"/>
  <c r="H298" i="2"/>
  <c r="H297" i="2"/>
  <c r="H296" i="2"/>
  <c r="H295" i="2"/>
  <c r="H294" i="2"/>
  <c r="H293" i="2"/>
  <c r="H292" i="2"/>
  <c r="H291" i="2"/>
  <c r="H290" i="2"/>
  <c r="H289" i="2"/>
  <c r="H288" i="2"/>
  <c r="H287" i="2"/>
  <c r="H286" i="2"/>
  <c r="H285" i="2"/>
  <c r="H284" i="2"/>
  <c r="H283" i="2"/>
  <c r="H282" i="2"/>
  <c r="H281" i="2"/>
  <c r="H280" i="2"/>
  <c r="H279" i="2"/>
  <c r="H278" i="2"/>
  <c r="H277" i="2"/>
  <c r="H276" i="2"/>
  <c r="H275" i="2"/>
  <c r="H274" i="2"/>
  <c r="H273" i="2"/>
  <c r="H272" i="2"/>
  <c r="H271" i="2"/>
  <c r="H270" i="2"/>
  <c r="H269" i="2"/>
  <c r="H268" i="2"/>
  <c r="H267" i="2"/>
  <c r="H266" i="2"/>
  <c r="H265" i="2"/>
  <c r="H260" i="2"/>
  <c r="H259" i="2"/>
  <c r="H258" i="2"/>
  <c r="H257" i="2"/>
  <c r="H256" i="2"/>
  <c r="H255" i="2"/>
  <c r="H254" i="2"/>
  <c r="H253" i="2"/>
  <c r="H252" i="2"/>
  <c r="H251" i="2"/>
  <c r="H250" i="2"/>
  <c r="H249" i="2"/>
  <c r="H248" i="2"/>
  <c r="H247" i="2"/>
  <c r="H246" i="2"/>
  <c r="H245" i="2"/>
  <c r="H244" i="2"/>
  <c r="H243" i="2"/>
  <c r="H242" i="2"/>
  <c r="H241" i="2"/>
  <c r="H240" i="2"/>
  <c r="H239" i="2"/>
  <c r="H238" i="2"/>
  <c r="H237" i="2"/>
  <c r="H236" i="2"/>
  <c r="H235" i="2"/>
  <c r="H234" i="2"/>
  <c r="H233" i="2"/>
  <c r="H232" i="2"/>
  <c r="H231" i="2"/>
  <c r="H230" i="2"/>
  <c r="H229" i="2"/>
  <c r="H228" i="2"/>
  <c r="H227" i="2"/>
  <c r="H226" i="2"/>
  <c r="H225" i="2"/>
  <c r="H224" i="2"/>
  <c r="H223" i="2"/>
  <c r="H222" i="2"/>
  <c r="H221" i="2"/>
  <c r="H209" i="2"/>
  <c r="BE4" i="16"/>
  <c r="BD3" i="16"/>
  <c r="BD2" i="16"/>
  <c r="I3" i="2"/>
  <c r="I704" i="2"/>
  <c r="I703" i="2"/>
  <c r="I702" i="2"/>
  <c r="I701" i="2"/>
  <c r="I700" i="2"/>
  <c r="I699" i="2"/>
  <c r="I698" i="2"/>
  <c r="I697" i="2"/>
  <c r="I696" i="2"/>
  <c r="I695" i="2"/>
  <c r="I694" i="2"/>
  <c r="I693" i="2"/>
  <c r="I692" i="2"/>
  <c r="I691" i="2"/>
  <c r="I690" i="2"/>
  <c r="I689" i="2"/>
  <c r="I688" i="2"/>
  <c r="I687" i="2"/>
  <c r="I686" i="2"/>
  <c r="I685" i="2"/>
  <c r="I684" i="2"/>
  <c r="I683" i="2"/>
  <c r="I682" i="2"/>
  <c r="I681" i="2"/>
  <c r="I680" i="2"/>
  <c r="I679" i="2"/>
  <c r="I678" i="2"/>
  <c r="I677" i="2"/>
  <c r="I676" i="2"/>
  <c r="I675" i="2"/>
  <c r="I674" i="2"/>
  <c r="I673" i="2"/>
  <c r="I672" i="2"/>
  <c r="I671" i="2"/>
  <c r="I670" i="2"/>
  <c r="I669" i="2"/>
  <c r="I668" i="2"/>
  <c r="I667" i="2"/>
  <c r="I666" i="2"/>
  <c r="I665" i="2"/>
  <c r="I664" i="2"/>
  <c r="I663" i="2"/>
  <c r="I662" i="2"/>
  <c r="I661" i="2"/>
  <c r="I660" i="2"/>
  <c r="I659" i="2"/>
  <c r="I658" i="2"/>
  <c r="I657" i="2"/>
  <c r="I656" i="2"/>
  <c r="I655" i="2"/>
  <c r="I654" i="2"/>
  <c r="I653" i="2"/>
  <c r="I652" i="2"/>
  <c r="I651" i="2"/>
  <c r="I650" i="2"/>
  <c r="I649" i="2"/>
  <c r="I648" i="2"/>
  <c r="I647" i="2"/>
  <c r="I646" i="2"/>
  <c r="I645" i="2"/>
  <c r="I644" i="2"/>
  <c r="I643" i="2"/>
  <c r="I642" i="2"/>
  <c r="I641" i="2"/>
  <c r="I640" i="2"/>
  <c r="I639" i="2"/>
  <c r="I638" i="2"/>
  <c r="I637" i="2"/>
  <c r="I636" i="2"/>
  <c r="I635" i="2"/>
  <c r="I634" i="2"/>
  <c r="I633" i="2"/>
  <c r="I632" i="2"/>
  <c r="I631" i="2"/>
  <c r="I630" i="2"/>
  <c r="I629" i="2"/>
  <c r="I628" i="2"/>
  <c r="I627" i="2"/>
  <c r="I626" i="2"/>
  <c r="I625" i="2"/>
  <c r="I624" i="2"/>
  <c r="I623" i="2"/>
  <c r="I622" i="2"/>
  <c r="I621" i="2"/>
  <c r="I620" i="2"/>
  <c r="I619" i="2"/>
  <c r="I618" i="2"/>
  <c r="I617" i="2"/>
  <c r="I616" i="2"/>
  <c r="I615" i="2"/>
  <c r="I614" i="2"/>
  <c r="I613" i="2"/>
  <c r="I612" i="2"/>
  <c r="I611" i="2"/>
  <c r="I610" i="2"/>
  <c r="I609" i="2"/>
  <c r="I608" i="2"/>
  <c r="I607" i="2"/>
  <c r="I606" i="2"/>
  <c r="I605" i="2"/>
  <c r="I604" i="2"/>
  <c r="I603" i="2"/>
  <c r="I602" i="2"/>
  <c r="I601" i="2"/>
  <c r="I600" i="2"/>
  <c r="I599" i="2"/>
  <c r="I598" i="2"/>
  <c r="I597" i="2"/>
  <c r="I596" i="2"/>
  <c r="I595" i="2"/>
  <c r="I594" i="2"/>
  <c r="I593" i="2"/>
  <c r="I592" i="2"/>
  <c r="I591" i="2"/>
  <c r="I590" i="2"/>
  <c r="I589" i="2"/>
  <c r="I588" i="2"/>
  <c r="I587" i="2"/>
  <c r="I586" i="2"/>
  <c r="I585" i="2"/>
  <c r="I584" i="2"/>
  <c r="I583" i="2"/>
  <c r="I582" i="2"/>
  <c r="I581" i="2"/>
  <c r="I580" i="2"/>
  <c r="I579" i="2"/>
  <c r="I578" i="2"/>
  <c r="I577" i="2"/>
  <c r="I576" i="2"/>
  <c r="I575" i="2"/>
  <c r="I574" i="2"/>
  <c r="I573" i="2"/>
  <c r="I572" i="2"/>
  <c r="I571" i="2"/>
  <c r="I570" i="2"/>
  <c r="I569" i="2"/>
  <c r="I568" i="2"/>
  <c r="I567" i="2"/>
  <c r="I566" i="2"/>
  <c r="I565" i="2"/>
  <c r="I564" i="2"/>
  <c r="I563" i="2"/>
  <c r="I562" i="2"/>
  <c r="I561" i="2"/>
  <c r="I560" i="2"/>
  <c r="I559" i="2"/>
  <c r="I558" i="2"/>
  <c r="I557" i="2"/>
  <c r="I556" i="2"/>
  <c r="I555" i="2"/>
  <c r="I554" i="2"/>
  <c r="I553" i="2"/>
  <c r="I552" i="2"/>
  <c r="I551" i="2"/>
  <c r="I550" i="2"/>
  <c r="I549" i="2"/>
  <c r="I548" i="2"/>
  <c r="I547" i="2"/>
  <c r="I546" i="2"/>
  <c r="I545" i="2"/>
  <c r="I544" i="2"/>
  <c r="I543" i="2"/>
  <c r="I542" i="2"/>
  <c r="I541" i="2"/>
  <c r="I540" i="2"/>
  <c r="I539" i="2"/>
  <c r="I538" i="2"/>
  <c r="I537" i="2"/>
  <c r="I536" i="2"/>
  <c r="I535" i="2"/>
  <c r="I534" i="2"/>
  <c r="I533" i="2"/>
  <c r="I532" i="2"/>
  <c r="I531" i="2"/>
  <c r="I530" i="2"/>
  <c r="I529" i="2"/>
  <c r="I528" i="2"/>
  <c r="I527" i="2"/>
  <c r="I526" i="2"/>
  <c r="I525" i="2"/>
  <c r="I524" i="2"/>
  <c r="I523" i="2"/>
  <c r="I522" i="2"/>
  <c r="I521" i="2"/>
  <c r="I520" i="2"/>
  <c r="I519" i="2"/>
  <c r="I518" i="2"/>
  <c r="I517" i="2"/>
  <c r="I516" i="2"/>
  <c r="I515" i="2"/>
  <c r="I514" i="2"/>
  <c r="I513" i="2"/>
  <c r="I512" i="2"/>
  <c r="I511" i="2"/>
  <c r="I510" i="2"/>
  <c r="I509" i="2"/>
  <c r="I508" i="2"/>
  <c r="I507" i="2"/>
  <c r="I506" i="2"/>
  <c r="I505" i="2"/>
  <c r="I504" i="2"/>
  <c r="I503" i="2"/>
  <c r="I502" i="2"/>
  <c r="I501" i="2"/>
  <c r="I500" i="2"/>
  <c r="I499" i="2"/>
  <c r="I498" i="2"/>
  <c r="I497" i="2"/>
  <c r="I496" i="2"/>
  <c r="I495" i="2"/>
  <c r="I494" i="2"/>
  <c r="I493" i="2"/>
  <c r="I492" i="2"/>
  <c r="I491" i="2"/>
  <c r="I490" i="2"/>
  <c r="I489" i="2"/>
  <c r="I488" i="2"/>
  <c r="I487" i="2"/>
  <c r="I486" i="2"/>
  <c r="I485" i="2"/>
  <c r="I484" i="2"/>
  <c r="I483" i="2"/>
  <c r="I482" i="2"/>
  <c r="I481" i="2"/>
  <c r="I480" i="2"/>
  <c r="I479" i="2"/>
  <c r="I478" i="2"/>
  <c r="I477" i="2"/>
  <c r="I476" i="2"/>
  <c r="I475" i="2"/>
  <c r="I474" i="2"/>
  <c r="I473" i="2"/>
  <c r="I472" i="2"/>
  <c r="I471" i="2"/>
  <c r="I470" i="2"/>
  <c r="I469" i="2"/>
  <c r="I468" i="2"/>
  <c r="I467" i="2"/>
  <c r="I466" i="2"/>
  <c r="I465" i="2"/>
  <c r="I464" i="2"/>
  <c r="I463" i="2"/>
  <c r="I462" i="2"/>
  <c r="I461" i="2"/>
  <c r="I460" i="2"/>
  <c r="I459" i="2"/>
  <c r="I458" i="2"/>
  <c r="I457" i="2"/>
  <c r="I456" i="2"/>
  <c r="I455" i="2"/>
  <c r="I454" i="2"/>
  <c r="I453" i="2"/>
  <c r="I452" i="2"/>
  <c r="I451" i="2"/>
  <c r="I450" i="2"/>
  <c r="I449" i="2"/>
  <c r="I448" i="2"/>
  <c r="I447" i="2"/>
  <c r="I446" i="2"/>
  <c r="I445" i="2"/>
  <c r="I444" i="2"/>
  <c r="I443" i="2"/>
  <c r="I442" i="2"/>
  <c r="I441" i="2"/>
  <c r="I440" i="2"/>
  <c r="I439" i="2"/>
  <c r="I438" i="2"/>
  <c r="I437" i="2"/>
  <c r="I436" i="2"/>
  <c r="I435" i="2"/>
  <c r="I434" i="2"/>
  <c r="I433" i="2"/>
  <c r="I432" i="2"/>
  <c r="I431" i="2"/>
  <c r="I430" i="2"/>
  <c r="I429" i="2"/>
  <c r="I428" i="2"/>
  <c r="I427" i="2"/>
  <c r="I426" i="2"/>
  <c r="I425" i="2"/>
  <c r="I424" i="2"/>
  <c r="I423" i="2"/>
  <c r="I422" i="2"/>
  <c r="I421" i="2"/>
  <c r="I420" i="2"/>
  <c r="I419" i="2"/>
  <c r="I418" i="2"/>
  <c r="I417" i="2"/>
  <c r="I416" i="2"/>
  <c r="I415" i="2"/>
  <c r="I414" i="2"/>
  <c r="I413" i="2"/>
  <c r="I412" i="2"/>
  <c r="I411" i="2"/>
  <c r="I410" i="2"/>
  <c r="I409" i="2"/>
  <c r="I408" i="2"/>
  <c r="I407" i="2"/>
  <c r="I406" i="2"/>
  <c r="I405" i="2"/>
  <c r="I404" i="2"/>
  <c r="I403" i="2"/>
  <c r="I402" i="2"/>
  <c r="I401" i="2"/>
  <c r="I400" i="2"/>
  <c r="I399" i="2"/>
  <c r="I398" i="2"/>
  <c r="I397" i="2"/>
  <c r="I396" i="2"/>
  <c r="I395" i="2"/>
  <c r="I394" i="2"/>
  <c r="I393" i="2"/>
  <c r="I392" i="2"/>
  <c r="I391" i="2"/>
  <c r="I390" i="2"/>
  <c r="I389" i="2"/>
  <c r="I388" i="2"/>
  <c r="I387" i="2"/>
  <c r="I386" i="2"/>
  <c r="I385" i="2"/>
  <c r="I384" i="2"/>
  <c r="I383" i="2"/>
  <c r="I382" i="2"/>
  <c r="I381" i="2"/>
  <c r="I380" i="2"/>
  <c r="I379" i="2"/>
  <c r="I378" i="2"/>
  <c r="I377" i="2"/>
  <c r="I376" i="2"/>
  <c r="I375" i="2"/>
  <c r="I374" i="2"/>
  <c r="I373" i="2"/>
  <c r="I372" i="2"/>
  <c r="I371" i="2"/>
  <c r="I370" i="2"/>
  <c r="I369" i="2"/>
  <c r="I368" i="2"/>
  <c r="I367" i="2"/>
  <c r="I366" i="2"/>
  <c r="I365" i="2"/>
  <c r="I364" i="2"/>
  <c r="I363" i="2"/>
  <c r="I362" i="2"/>
  <c r="I361" i="2"/>
  <c r="I360" i="2"/>
  <c r="I359" i="2"/>
  <c r="I358" i="2"/>
  <c r="I357" i="2"/>
  <c r="I356" i="2"/>
  <c r="I355" i="2"/>
  <c r="I354" i="2"/>
  <c r="I353" i="2"/>
  <c r="I352" i="2"/>
  <c r="I351" i="2"/>
  <c r="I350" i="2"/>
  <c r="I349" i="2"/>
  <c r="I348" i="2"/>
  <c r="I347" i="2"/>
  <c r="I346" i="2"/>
  <c r="I345" i="2"/>
  <c r="I344" i="2"/>
  <c r="I343" i="2"/>
  <c r="I342" i="2"/>
  <c r="I341" i="2"/>
  <c r="I340" i="2"/>
  <c r="I339" i="2"/>
  <c r="I338" i="2"/>
  <c r="I337" i="2"/>
  <c r="I336" i="2"/>
  <c r="I335" i="2"/>
  <c r="I334" i="2"/>
  <c r="I333" i="2"/>
  <c r="I332" i="2"/>
  <c r="I331" i="2"/>
  <c r="I330" i="2"/>
  <c r="I329" i="2"/>
  <c r="I328" i="2"/>
  <c r="I327" i="2"/>
  <c r="I326" i="2"/>
  <c r="I325" i="2"/>
  <c r="I324" i="2"/>
  <c r="I323" i="2"/>
  <c r="I322" i="2"/>
  <c r="I321" i="2"/>
  <c r="I320" i="2"/>
  <c r="I319" i="2"/>
  <c r="I318" i="2"/>
  <c r="I317" i="2"/>
  <c r="I316" i="2"/>
  <c r="I315" i="2"/>
  <c r="I314" i="2"/>
  <c r="I313" i="2"/>
  <c r="I312" i="2"/>
  <c r="I311" i="2"/>
  <c r="I310" i="2"/>
  <c r="I309" i="2"/>
  <c r="I308" i="2"/>
  <c r="I307" i="2"/>
  <c r="I306" i="2"/>
  <c r="I305" i="2"/>
  <c r="I304" i="2"/>
  <c r="I303" i="2"/>
  <c r="I302" i="2"/>
  <c r="I301" i="2"/>
  <c r="I300" i="2"/>
  <c r="I299" i="2"/>
  <c r="I298" i="2"/>
  <c r="I297" i="2"/>
  <c r="I296" i="2"/>
  <c r="I295" i="2"/>
  <c r="I294" i="2"/>
  <c r="I293" i="2"/>
  <c r="I292" i="2"/>
  <c r="I291" i="2"/>
  <c r="I290" i="2"/>
  <c r="I289" i="2"/>
  <c r="I288" i="2"/>
  <c r="I287" i="2"/>
  <c r="I286" i="2"/>
  <c r="I285" i="2"/>
  <c r="I284" i="2"/>
  <c r="I283" i="2"/>
  <c r="I282" i="2"/>
  <c r="I281" i="2"/>
  <c r="I280" i="2"/>
  <c r="I279" i="2"/>
  <c r="I278" i="2"/>
  <c r="I277" i="2"/>
  <c r="I276" i="2"/>
  <c r="I275" i="2"/>
  <c r="I274" i="2"/>
  <c r="I273" i="2"/>
  <c r="I272" i="2"/>
  <c r="I271" i="2"/>
  <c r="I270" i="2"/>
  <c r="I269" i="2"/>
  <c r="I268" i="2"/>
  <c r="I267" i="2"/>
  <c r="I266" i="2"/>
  <c r="I265" i="2"/>
  <c r="I260" i="2"/>
  <c r="I259" i="2"/>
  <c r="I258" i="2"/>
  <c r="I257" i="2"/>
  <c r="I256" i="2"/>
  <c r="I255" i="2"/>
  <c r="I254" i="2"/>
  <c r="I253" i="2"/>
  <c r="I252" i="2"/>
  <c r="I251" i="2"/>
  <c r="I250" i="2"/>
  <c r="I249" i="2"/>
  <c r="I248" i="2"/>
  <c r="I247" i="2"/>
  <c r="I246" i="2"/>
  <c r="I245" i="2"/>
  <c r="I244" i="2"/>
  <c r="I243" i="2"/>
  <c r="I242" i="2"/>
  <c r="I241" i="2"/>
  <c r="I240" i="2"/>
  <c r="I239" i="2"/>
  <c r="I238" i="2"/>
  <c r="I237" i="2"/>
  <c r="I236" i="2"/>
  <c r="I235" i="2"/>
  <c r="I234" i="2"/>
  <c r="I233" i="2"/>
  <c r="I232" i="2"/>
  <c r="I231" i="2"/>
  <c r="I230" i="2"/>
  <c r="I229" i="2"/>
  <c r="I228" i="2"/>
  <c r="I227" i="2"/>
  <c r="I226" i="2"/>
  <c r="I225" i="2"/>
  <c r="I224" i="2"/>
  <c r="I223" i="2"/>
  <c r="I222" i="2"/>
  <c r="I221" i="2"/>
  <c r="I209" i="2"/>
  <c r="I115" i="16"/>
  <c r="I159" i="16"/>
  <c r="H24" i="11"/>
  <c r="G24" i="11"/>
  <c r="C40" i="11"/>
  <c r="BK122" i="36"/>
  <c r="BL122" i="36"/>
  <c r="BM122" i="36"/>
  <c r="BN122" i="36"/>
  <c r="BO122" i="36"/>
  <c r="BP122" i="36"/>
  <c r="BQ122" i="36"/>
  <c r="BR122" i="36"/>
  <c r="BK123" i="36"/>
  <c r="BL123" i="36"/>
  <c r="BM123" i="36"/>
  <c r="BN123" i="36"/>
  <c r="BO123" i="36"/>
  <c r="BP123" i="36"/>
  <c r="BQ123" i="36"/>
  <c r="BR123" i="36"/>
  <c r="BK124" i="36"/>
  <c r="BL124" i="36"/>
  <c r="BM124" i="36"/>
  <c r="BN124" i="36"/>
  <c r="BO124" i="36"/>
  <c r="BP124" i="36"/>
  <c r="BQ124" i="36"/>
  <c r="BR124" i="36"/>
  <c r="AR122" i="36"/>
  <c r="AS122" i="36"/>
  <c r="AT122" i="36"/>
  <c r="AU122" i="36"/>
  <c r="AV122" i="36"/>
  <c r="AW122" i="36"/>
  <c r="AX122" i="36"/>
  <c r="AY122" i="36"/>
  <c r="AR123" i="36"/>
  <c r="AS123" i="36"/>
  <c r="AT123" i="36"/>
  <c r="AU123" i="36"/>
  <c r="AV123" i="36"/>
  <c r="AW123" i="36"/>
  <c r="AX123" i="36"/>
  <c r="AY123" i="36"/>
  <c r="AR124" i="36"/>
  <c r="AS124" i="36"/>
  <c r="AT124" i="36"/>
  <c r="AU124" i="36"/>
  <c r="AV124" i="36"/>
  <c r="AW124" i="36"/>
  <c r="AX124" i="36"/>
  <c r="AY124" i="36"/>
  <c r="W122" i="36"/>
  <c r="X122" i="36"/>
  <c r="Y122" i="36"/>
  <c r="Z122" i="36"/>
  <c r="AA122" i="36"/>
  <c r="AB122" i="36"/>
  <c r="AC122" i="36"/>
  <c r="AD122" i="36"/>
  <c r="W123" i="36"/>
  <c r="X123" i="36"/>
  <c r="Y123" i="36"/>
  <c r="Z123" i="36"/>
  <c r="AA123" i="36"/>
  <c r="AB123" i="36"/>
  <c r="AC123" i="36"/>
  <c r="AD123" i="36"/>
  <c r="W124" i="36"/>
  <c r="X124" i="36"/>
  <c r="Y124" i="36"/>
  <c r="Z124" i="36"/>
  <c r="AA124" i="36"/>
  <c r="AB124" i="36"/>
  <c r="AC124" i="36"/>
  <c r="AD124" i="36"/>
  <c r="B124" i="36"/>
  <c r="C124" i="36"/>
  <c r="D124" i="36"/>
  <c r="E124" i="36"/>
  <c r="F124" i="36"/>
  <c r="G124" i="36"/>
  <c r="H124" i="36"/>
  <c r="I124" i="36"/>
  <c r="B122" i="36"/>
  <c r="C122" i="36"/>
  <c r="D122" i="36"/>
  <c r="E122" i="36"/>
  <c r="F122" i="36"/>
  <c r="G122" i="36"/>
  <c r="H122" i="36"/>
  <c r="I122" i="36"/>
  <c r="B123" i="36"/>
  <c r="C123" i="36"/>
  <c r="D123" i="36"/>
  <c r="E123" i="36"/>
  <c r="F123" i="36"/>
  <c r="G123" i="36"/>
  <c r="H123" i="36"/>
  <c r="I123" i="36"/>
  <c r="BZ614" i="2"/>
  <c r="BY614" i="2"/>
  <c r="BX614" i="2"/>
  <c r="BW614" i="2"/>
  <c r="BV614" i="2"/>
  <c r="BU614" i="2"/>
  <c r="BT614" i="2"/>
  <c r="BS614" i="2"/>
  <c r="BR614" i="2"/>
  <c r="BQ614" i="2"/>
  <c r="BP614" i="2"/>
  <c r="BO614" i="2"/>
  <c r="BN614" i="2"/>
  <c r="BM614" i="2"/>
  <c r="BL614" i="2"/>
  <c r="BK614" i="2"/>
  <c r="BJ614" i="2"/>
  <c r="BI614" i="2"/>
  <c r="BH614" i="2"/>
  <c r="BG614" i="2"/>
  <c r="BF614" i="2"/>
  <c r="BE614" i="2"/>
  <c r="BD614" i="2"/>
  <c r="BC614" i="2"/>
  <c r="BB614" i="2"/>
  <c r="BA614" i="2"/>
  <c r="AZ614" i="2"/>
  <c r="AY614" i="2"/>
  <c r="AX614" i="2"/>
  <c r="AW614" i="2"/>
  <c r="AV614" i="2"/>
  <c r="AU614" i="2"/>
  <c r="AT614" i="2"/>
  <c r="AS614" i="2"/>
  <c r="AR614" i="2"/>
  <c r="AQ614" i="2"/>
  <c r="AP614" i="2"/>
  <c r="AO614" i="2"/>
  <c r="AN614" i="2"/>
  <c r="AM614" i="2"/>
  <c r="AL614" i="2"/>
  <c r="AK614" i="2"/>
  <c r="AJ614" i="2"/>
  <c r="AI614" i="2"/>
  <c r="AH614" i="2"/>
  <c r="AG614" i="2"/>
  <c r="AF614" i="2"/>
  <c r="AE614" i="2"/>
  <c r="AD614" i="2"/>
  <c r="AC614" i="2"/>
  <c r="AB614" i="2"/>
  <c r="AA614" i="2"/>
  <c r="Z614" i="2"/>
  <c r="T614" i="2"/>
  <c r="S614" i="2"/>
  <c r="R614" i="2"/>
  <c r="Q614" i="2"/>
  <c r="P614" i="2"/>
  <c r="O614" i="2"/>
  <c r="N614" i="2"/>
  <c r="M614" i="2"/>
  <c r="L614" i="2"/>
  <c r="K614" i="2"/>
  <c r="J614" i="2"/>
  <c r="G614" i="2"/>
  <c r="BZ613" i="2"/>
  <c r="BY613" i="2"/>
  <c r="BX613" i="2"/>
  <c r="BW613" i="2"/>
  <c r="BV613" i="2"/>
  <c r="BU613" i="2"/>
  <c r="BT613" i="2"/>
  <c r="BS613" i="2"/>
  <c r="BR613" i="2"/>
  <c r="BQ613" i="2"/>
  <c r="BP613" i="2"/>
  <c r="BO613" i="2"/>
  <c r="BN613" i="2"/>
  <c r="BM613" i="2"/>
  <c r="BL613" i="2"/>
  <c r="BK613" i="2"/>
  <c r="BJ613" i="2"/>
  <c r="BI613" i="2"/>
  <c r="BH613" i="2"/>
  <c r="BG613" i="2"/>
  <c r="BF613" i="2"/>
  <c r="BE613" i="2"/>
  <c r="BD613" i="2"/>
  <c r="BC613" i="2"/>
  <c r="BB613" i="2"/>
  <c r="BA613" i="2"/>
  <c r="AZ613" i="2"/>
  <c r="AY613" i="2"/>
  <c r="AX613" i="2"/>
  <c r="AW613" i="2"/>
  <c r="AV613" i="2"/>
  <c r="AU613" i="2"/>
  <c r="AT613" i="2"/>
  <c r="AS613" i="2"/>
  <c r="AR613" i="2"/>
  <c r="AQ613" i="2"/>
  <c r="AP613" i="2"/>
  <c r="AO613" i="2"/>
  <c r="AN613" i="2"/>
  <c r="AM613" i="2"/>
  <c r="AL613" i="2"/>
  <c r="AK613" i="2"/>
  <c r="AJ613" i="2"/>
  <c r="AI613" i="2"/>
  <c r="AH613" i="2"/>
  <c r="AG613" i="2"/>
  <c r="AF613" i="2"/>
  <c r="AE613" i="2"/>
  <c r="AD613" i="2"/>
  <c r="AC613" i="2"/>
  <c r="AB613" i="2"/>
  <c r="AA613" i="2"/>
  <c r="Z613" i="2"/>
  <c r="T613" i="2"/>
  <c r="S613" i="2"/>
  <c r="R613" i="2"/>
  <c r="Q613" i="2"/>
  <c r="P613" i="2"/>
  <c r="O613" i="2"/>
  <c r="N613" i="2"/>
  <c r="M613" i="2"/>
  <c r="L613" i="2"/>
  <c r="K613" i="2"/>
  <c r="J613" i="2"/>
  <c r="G613" i="2"/>
  <c r="BZ612" i="2"/>
  <c r="BY612" i="2"/>
  <c r="BX612" i="2"/>
  <c r="BW612" i="2"/>
  <c r="BV612" i="2"/>
  <c r="BU612" i="2"/>
  <c r="BT612" i="2"/>
  <c r="BS612" i="2"/>
  <c r="BR612" i="2"/>
  <c r="BQ612" i="2"/>
  <c r="BP612" i="2"/>
  <c r="BO612" i="2"/>
  <c r="BN612" i="2"/>
  <c r="BM612" i="2"/>
  <c r="BL612" i="2"/>
  <c r="BK612" i="2"/>
  <c r="BJ612" i="2"/>
  <c r="BI612" i="2"/>
  <c r="BH612" i="2"/>
  <c r="BG612" i="2"/>
  <c r="BF612" i="2"/>
  <c r="BE612" i="2"/>
  <c r="BD612" i="2"/>
  <c r="BC612" i="2"/>
  <c r="BB612" i="2"/>
  <c r="BA612" i="2"/>
  <c r="AZ612" i="2"/>
  <c r="AY612" i="2"/>
  <c r="AX612" i="2"/>
  <c r="AW612" i="2"/>
  <c r="AV612" i="2"/>
  <c r="AU612" i="2"/>
  <c r="AT612" i="2"/>
  <c r="AS612" i="2"/>
  <c r="AR612" i="2"/>
  <c r="AQ612" i="2"/>
  <c r="AP612" i="2"/>
  <c r="AO612" i="2"/>
  <c r="AN612" i="2"/>
  <c r="AM612" i="2"/>
  <c r="AL612" i="2"/>
  <c r="AK612" i="2"/>
  <c r="AJ612" i="2"/>
  <c r="AI612" i="2"/>
  <c r="AH612" i="2"/>
  <c r="AG612" i="2"/>
  <c r="AF612" i="2"/>
  <c r="AE612" i="2"/>
  <c r="AD612" i="2"/>
  <c r="AC612" i="2"/>
  <c r="AB612" i="2"/>
  <c r="AA612" i="2"/>
  <c r="Z612" i="2"/>
  <c r="T612" i="2"/>
  <c r="S612" i="2"/>
  <c r="R612" i="2"/>
  <c r="Q612" i="2"/>
  <c r="P612" i="2"/>
  <c r="O612" i="2"/>
  <c r="N612" i="2"/>
  <c r="M612" i="2"/>
  <c r="L612" i="2"/>
  <c r="K612" i="2"/>
  <c r="J612" i="2"/>
  <c r="G612" i="2"/>
  <c r="BZ611" i="2"/>
  <c r="BY611" i="2"/>
  <c r="BX611" i="2"/>
  <c r="BW611" i="2"/>
  <c r="BV611" i="2"/>
  <c r="BU611" i="2"/>
  <c r="BT611" i="2"/>
  <c r="BS611" i="2"/>
  <c r="BR611" i="2"/>
  <c r="BQ611" i="2"/>
  <c r="BP611" i="2"/>
  <c r="BO611" i="2"/>
  <c r="BN611" i="2"/>
  <c r="BM611" i="2"/>
  <c r="BL611" i="2"/>
  <c r="BK611" i="2"/>
  <c r="BJ611" i="2"/>
  <c r="BI611" i="2"/>
  <c r="BH611" i="2"/>
  <c r="BG611" i="2"/>
  <c r="BF611" i="2"/>
  <c r="BE611" i="2"/>
  <c r="BD611" i="2"/>
  <c r="BC611" i="2"/>
  <c r="BB611" i="2"/>
  <c r="BA611" i="2"/>
  <c r="AZ611" i="2"/>
  <c r="AY611" i="2"/>
  <c r="AX611" i="2"/>
  <c r="AW611" i="2"/>
  <c r="AV611" i="2"/>
  <c r="AU611" i="2"/>
  <c r="AT611" i="2"/>
  <c r="AS611" i="2"/>
  <c r="AR611" i="2"/>
  <c r="AQ611" i="2"/>
  <c r="AP611" i="2"/>
  <c r="AO611" i="2"/>
  <c r="AN611" i="2"/>
  <c r="AM611" i="2"/>
  <c r="AL611" i="2"/>
  <c r="AK611" i="2"/>
  <c r="AJ611" i="2"/>
  <c r="AI611" i="2"/>
  <c r="AH611" i="2"/>
  <c r="AG611" i="2"/>
  <c r="AF611" i="2"/>
  <c r="AE611" i="2"/>
  <c r="AD611" i="2"/>
  <c r="AC611" i="2"/>
  <c r="AB611" i="2"/>
  <c r="AA611" i="2"/>
  <c r="Z611" i="2"/>
  <c r="T611" i="2"/>
  <c r="S611" i="2"/>
  <c r="R611" i="2"/>
  <c r="Q611" i="2"/>
  <c r="P611" i="2"/>
  <c r="O611" i="2"/>
  <c r="N611" i="2"/>
  <c r="M611" i="2"/>
  <c r="L611" i="2"/>
  <c r="K611" i="2"/>
  <c r="J611" i="2"/>
  <c r="G611" i="2"/>
  <c r="BZ610" i="2"/>
  <c r="BY610" i="2"/>
  <c r="BX610" i="2"/>
  <c r="BW610" i="2"/>
  <c r="BV610" i="2"/>
  <c r="BU610" i="2"/>
  <c r="BT610" i="2"/>
  <c r="BS610" i="2"/>
  <c r="BR610" i="2"/>
  <c r="BQ610" i="2"/>
  <c r="BP610" i="2"/>
  <c r="BO610" i="2"/>
  <c r="BN610" i="2"/>
  <c r="BM610" i="2"/>
  <c r="BL610" i="2"/>
  <c r="BK610" i="2"/>
  <c r="BJ610" i="2"/>
  <c r="BI610" i="2"/>
  <c r="BH610" i="2"/>
  <c r="BG610" i="2"/>
  <c r="BF610" i="2"/>
  <c r="BE610" i="2"/>
  <c r="BD610" i="2"/>
  <c r="BC610" i="2"/>
  <c r="BB610" i="2"/>
  <c r="BA610" i="2"/>
  <c r="AZ610" i="2"/>
  <c r="AY610" i="2"/>
  <c r="AX610" i="2"/>
  <c r="AW610" i="2"/>
  <c r="AV610" i="2"/>
  <c r="AU610" i="2"/>
  <c r="AT610" i="2"/>
  <c r="AS610" i="2"/>
  <c r="AR610" i="2"/>
  <c r="AQ610" i="2"/>
  <c r="AP610" i="2"/>
  <c r="AO610" i="2"/>
  <c r="AN610" i="2"/>
  <c r="AM610" i="2"/>
  <c r="AL610" i="2"/>
  <c r="AK610" i="2"/>
  <c r="AJ610" i="2"/>
  <c r="AI610" i="2"/>
  <c r="AH610" i="2"/>
  <c r="AG610" i="2"/>
  <c r="AF610" i="2"/>
  <c r="AE610" i="2"/>
  <c r="AD610" i="2"/>
  <c r="AC610" i="2"/>
  <c r="AB610" i="2"/>
  <c r="AA610" i="2"/>
  <c r="Z610" i="2"/>
  <c r="T610" i="2"/>
  <c r="S610" i="2"/>
  <c r="R610" i="2"/>
  <c r="Q610" i="2"/>
  <c r="P610" i="2"/>
  <c r="O610" i="2"/>
  <c r="N610" i="2"/>
  <c r="M610" i="2"/>
  <c r="L610" i="2"/>
  <c r="K610" i="2"/>
  <c r="J610" i="2"/>
  <c r="G610" i="2"/>
  <c r="BZ609" i="2"/>
  <c r="BY609" i="2"/>
  <c r="BX609" i="2"/>
  <c r="BW609" i="2"/>
  <c r="BV609" i="2"/>
  <c r="BU609" i="2"/>
  <c r="BT609" i="2"/>
  <c r="BS609" i="2"/>
  <c r="BR609" i="2"/>
  <c r="BQ609" i="2"/>
  <c r="BP609" i="2"/>
  <c r="BO609" i="2"/>
  <c r="BN609" i="2"/>
  <c r="BM609" i="2"/>
  <c r="BL609" i="2"/>
  <c r="BK609" i="2"/>
  <c r="BJ609" i="2"/>
  <c r="BI609" i="2"/>
  <c r="BH609" i="2"/>
  <c r="BG609" i="2"/>
  <c r="BF609" i="2"/>
  <c r="BE609" i="2"/>
  <c r="BD609" i="2"/>
  <c r="BC609" i="2"/>
  <c r="BB609" i="2"/>
  <c r="BA609" i="2"/>
  <c r="AZ609" i="2"/>
  <c r="AY609" i="2"/>
  <c r="AX609" i="2"/>
  <c r="AW609" i="2"/>
  <c r="AV609" i="2"/>
  <c r="AU609" i="2"/>
  <c r="AT609" i="2"/>
  <c r="AS609" i="2"/>
  <c r="AR609" i="2"/>
  <c r="AQ609" i="2"/>
  <c r="AP609" i="2"/>
  <c r="AO609" i="2"/>
  <c r="AN609" i="2"/>
  <c r="AM609" i="2"/>
  <c r="AL609" i="2"/>
  <c r="AK609" i="2"/>
  <c r="AJ609" i="2"/>
  <c r="AI609" i="2"/>
  <c r="AH609" i="2"/>
  <c r="AG609" i="2"/>
  <c r="AF609" i="2"/>
  <c r="AE609" i="2"/>
  <c r="AD609" i="2"/>
  <c r="AC609" i="2"/>
  <c r="AB609" i="2"/>
  <c r="AA609" i="2"/>
  <c r="Z609" i="2"/>
  <c r="T609" i="2"/>
  <c r="S609" i="2"/>
  <c r="R609" i="2"/>
  <c r="Q609" i="2"/>
  <c r="P609" i="2"/>
  <c r="O609" i="2"/>
  <c r="N609" i="2"/>
  <c r="M609" i="2"/>
  <c r="L609" i="2"/>
  <c r="K609" i="2"/>
  <c r="J609" i="2"/>
  <c r="G609" i="2"/>
  <c r="BZ608" i="2"/>
  <c r="BY608" i="2"/>
  <c r="BX608" i="2"/>
  <c r="BW608" i="2"/>
  <c r="BV608" i="2"/>
  <c r="BU608" i="2"/>
  <c r="BT608" i="2"/>
  <c r="BS608" i="2"/>
  <c r="BR608" i="2"/>
  <c r="BQ608" i="2"/>
  <c r="BP608" i="2"/>
  <c r="BO608" i="2"/>
  <c r="BN608" i="2"/>
  <c r="BM608" i="2"/>
  <c r="BL608" i="2"/>
  <c r="BK608" i="2"/>
  <c r="BJ608" i="2"/>
  <c r="BI608" i="2"/>
  <c r="BH608" i="2"/>
  <c r="BG608" i="2"/>
  <c r="BF608" i="2"/>
  <c r="BE608" i="2"/>
  <c r="BD608" i="2"/>
  <c r="BC608" i="2"/>
  <c r="BB608" i="2"/>
  <c r="BA608" i="2"/>
  <c r="AZ608" i="2"/>
  <c r="AY608" i="2"/>
  <c r="AX608" i="2"/>
  <c r="AW608" i="2"/>
  <c r="AV608" i="2"/>
  <c r="AU608" i="2"/>
  <c r="AT608" i="2"/>
  <c r="AS608" i="2"/>
  <c r="AR608" i="2"/>
  <c r="AQ608" i="2"/>
  <c r="AP608" i="2"/>
  <c r="AO608" i="2"/>
  <c r="AN608" i="2"/>
  <c r="AM608" i="2"/>
  <c r="AL608" i="2"/>
  <c r="AK608" i="2"/>
  <c r="AJ608" i="2"/>
  <c r="AI608" i="2"/>
  <c r="AH608" i="2"/>
  <c r="AG608" i="2"/>
  <c r="AF608" i="2"/>
  <c r="AE608" i="2"/>
  <c r="AD608" i="2"/>
  <c r="AC608" i="2"/>
  <c r="AB608" i="2"/>
  <c r="AA608" i="2"/>
  <c r="Z608" i="2"/>
  <c r="T608" i="2"/>
  <c r="S608" i="2"/>
  <c r="R608" i="2"/>
  <c r="Q608" i="2"/>
  <c r="P608" i="2"/>
  <c r="O608" i="2"/>
  <c r="N608" i="2"/>
  <c r="M608" i="2"/>
  <c r="L608" i="2"/>
  <c r="K608" i="2"/>
  <c r="J608" i="2"/>
  <c r="G608" i="2"/>
  <c r="BZ607" i="2"/>
  <c r="BY607" i="2"/>
  <c r="BX607" i="2"/>
  <c r="BW607" i="2"/>
  <c r="BV607" i="2"/>
  <c r="BU607" i="2"/>
  <c r="BT607" i="2"/>
  <c r="BS607" i="2"/>
  <c r="BR607" i="2"/>
  <c r="BQ607" i="2"/>
  <c r="BP607" i="2"/>
  <c r="BO607" i="2"/>
  <c r="BN607" i="2"/>
  <c r="BM607" i="2"/>
  <c r="BL607" i="2"/>
  <c r="BK607" i="2"/>
  <c r="BJ607" i="2"/>
  <c r="BI607" i="2"/>
  <c r="BH607" i="2"/>
  <c r="BG607" i="2"/>
  <c r="BF607" i="2"/>
  <c r="BE607" i="2"/>
  <c r="BD607" i="2"/>
  <c r="BC607" i="2"/>
  <c r="BB607" i="2"/>
  <c r="BA607" i="2"/>
  <c r="AZ607" i="2"/>
  <c r="AY607" i="2"/>
  <c r="AX607" i="2"/>
  <c r="AW607" i="2"/>
  <c r="AV607" i="2"/>
  <c r="AU607" i="2"/>
  <c r="AT607" i="2"/>
  <c r="AS607" i="2"/>
  <c r="AR607" i="2"/>
  <c r="AQ607" i="2"/>
  <c r="AP607" i="2"/>
  <c r="AO607" i="2"/>
  <c r="AN607" i="2"/>
  <c r="AM607" i="2"/>
  <c r="AL607" i="2"/>
  <c r="AK607" i="2"/>
  <c r="AJ607" i="2"/>
  <c r="AI607" i="2"/>
  <c r="AH607" i="2"/>
  <c r="AG607" i="2"/>
  <c r="AF607" i="2"/>
  <c r="AE607" i="2"/>
  <c r="AD607" i="2"/>
  <c r="AC607" i="2"/>
  <c r="AB607" i="2"/>
  <c r="AA607" i="2"/>
  <c r="Z607" i="2"/>
  <c r="T607" i="2"/>
  <c r="S607" i="2"/>
  <c r="R607" i="2"/>
  <c r="Q607" i="2"/>
  <c r="P607" i="2"/>
  <c r="O607" i="2"/>
  <c r="N607" i="2"/>
  <c r="M607" i="2"/>
  <c r="L607" i="2"/>
  <c r="K607" i="2"/>
  <c r="J607" i="2"/>
  <c r="G607" i="2"/>
  <c r="BZ606" i="2"/>
  <c r="BY606" i="2"/>
  <c r="BX606" i="2"/>
  <c r="BW606" i="2"/>
  <c r="BV606" i="2"/>
  <c r="BU606" i="2"/>
  <c r="BT606" i="2"/>
  <c r="BS606" i="2"/>
  <c r="BR606" i="2"/>
  <c r="BQ606" i="2"/>
  <c r="BP606" i="2"/>
  <c r="BO606" i="2"/>
  <c r="BN606" i="2"/>
  <c r="BM606" i="2"/>
  <c r="BL606" i="2"/>
  <c r="BK606" i="2"/>
  <c r="BJ606" i="2"/>
  <c r="BI606" i="2"/>
  <c r="BH606" i="2"/>
  <c r="BG606" i="2"/>
  <c r="BF606" i="2"/>
  <c r="BE606" i="2"/>
  <c r="BD606" i="2"/>
  <c r="BC606" i="2"/>
  <c r="BB606" i="2"/>
  <c r="BA606" i="2"/>
  <c r="AZ606" i="2"/>
  <c r="AY606" i="2"/>
  <c r="AX606" i="2"/>
  <c r="AW606" i="2"/>
  <c r="AV606" i="2"/>
  <c r="AU606" i="2"/>
  <c r="AT606" i="2"/>
  <c r="AS606" i="2"/>
  <c r="AR606" i="2"/>
  <c r="AQ606" i="2"/>
  <c r="AP606" i="2"/>
  <c r="AO606" i="2"/>
  <c r="AN606" i="2"/>
  <c r="AM606" i="2"/>
  <c r="AL606" i="2"/>
  <c r="AK606" i="2"/>
  <c r="AJ606" i="2"/>
  <c r="AI606" i="2"/>
  <c r="AH606" i="2"/>
  <c r="AG606" i="2"/>
  <c r="AF606" i="2"/>
  <c r="AE606" i="2"/>
  <c r="AD606" i="2"/>
  <c r="AC606" i="2"/>
  <c r="AB606" i="2"/>
  <c r="AA606" i="2"/>
  <c r="Z606" i="2"/>
  <c r="T606" i="2"/>
  <c r="S606" i="2"/>
  <c r="R606" i="2"/>
  <c r="Q606" i="2"/>
  <c r="P606" i="2"/>
  <c r="O606" i="2"/>
  <c r="N606" i="2"/>
  <c r="M606" i="2"/>
  <c r="L606" i="2"/>
  <c r="K606" i="2"/>
  <c r="J606" i="2"/>
  <c r="G606" i="2"/>
  <c r="BZ605" i="2"/>
  <c r="BY605" i="2"/>
  <c r="BX605" i="2"/>
  <c r="BW605" i="2"/>
  <c r="BV605" i="2"/>
  <c r="BU605" i="2"/>
  <c r="BT605" i="2"/>
  <c r="BS605" i="2"/>
  <c r="BR605" i="2"/>
  <c r="BQ605" i="2"/>
  <c r="BP605" i="2"/>
  <c r="BO605" i="2"/>
  <c r="BN605" i="2"/>
  <c r="BM605" i="2"/>
  <c r="BL605" i="2"/>
  <c r="BK605" i="2"/>
  <c r="BJ605" i="2"/>
  <c r="BI605" i="2"/>
  <c r="BH605" i="2"/>
  <c r="BG605" i="2"/>
  <c r="BF605" i="2"/>
  <c r="BE605" i="2"/>
  <c r="BD605" i="2"/>
  <c r="BC605" i="2"/>
  <c r="BB605" i="2"/>
  <c r="BA605" i="2"/>
  <c r="AZ605" i="2"/>
  <c r="AY605" i="2"/>
  <c r="AX605" i="2"/>
  <c r="AW605" i="2"/>
  <c r="AV605" i="2"/>
  <c r="AU605" i="2"/>
  <c r="AT605" i="2"/>
  <c r="AS605" i="2"/>
  <c r="AR605" i="2"/>
  <c r="AQ605" i="2"/>
  <c r="AP605" i="2"/>
  <c r="AO605" i="2"/>
  <c r="AN605" i="2"/>
  <c r="AM605" i="2"/>
  <c r="AL605" i="2"/>
  <c r="AK605" i="2"/>
  <c r="AJ605" i="2"/>
  <c r="AI605" i="2"/>
  <c r="AH605" i="2"/>
  <c r="AG605" i="2"/>
  <c r="AF605" i="2"/>
  <c r="AE605" i="2"/>
  <c r="AD605" i="2"/>
  <c r="AC605" i="2"/>
  <c r="AB605" i="2"/>
  <c r="AA605" i="2"/>
  <c r="Z605" i="2"/>
  <c r="T605" i="2"/>
  <c r="S605" i="2"/>
  <c r="R605" i="2"/>
  <c r="Q605" i="2"/>
  <c r="P605" i="2"/>
  <c r="O605" i="2"/>
  <c r="N605" i="2"/>
  <c r="M605" i="2"/>
  <c r="L605" i="2"/>
  <c r="K605" i="2"/>
  <c r="J605" i="2"/>
  <c r="G605" i="2"/>
  <c r="BZ504" i="2"/>
  <c r="BY504" i="2"/>
  <c r="BX504" i="2"/>
  <c r="BW504" i="2"/>
  <c r="BV504" i="2"/>
  <c r="BU504" i="2"/>
  <c r="BT504" i="2"/>
  <c r="BS504" i="2"/>
  <c r="BR504" i="2"/>
  <c r="BQ504" i="2"/>
  <c r="BP504" i="2"/>
  <c r="BO504" i="2"/>
  <c r="BN504" i="2"/>
  <c r="BM504" i="2"/>
  <c r="BL504" i="2"/>
  <c r="BK504" i="2"/>
  <c r="BJ504" i="2"/>
  <c r="BI504" i="2"/>
  <c r="BH504" i="2"/>
  <c r="BG504" i="2"/>
  <c r="BF504" i="2"/>
  <c r="BE504" i="2"/>
  <c r="BD504" i="2"/>
  <c r="BC504" i="2"/>
  <c r="BB504" i="2"/>
  <c r="BA504" i="2"/>
  <c r="AZ504" i="2"/>
  <c r="AY504" i="2"/>
  <c r="AX504" i="2"/>
  <c r="AW504" i="2"/>
  <c r="AV504" i="2"/>
  <c r="AU504" i="2"/>
  <c r="AT504" i="2"/>
  <c r="AS504" i="2"/>
  <c r="AR504" i="2"/>
  <c r="AQ504" i="2"/>
  <c r="AP504" i="2"/>
  <c r="AO504" i="2"/>
  <c r="AN504" i="2"/>
  <c r="AM504" i="2"/>
  <c r="AL504" i="2"/>
  <c r="AK504" i="2"/>
  <c r="AJ504" i="2"/>
  <c r="AI504" i="2"/>
  <c r="AH504" i="2"/>
  <c r="AG504" i="2"/>
  <c r="AF504" i="2"/>
  <c r="AE504" i="2"/>
  <c r="AD504" i="2"/>
  <c r="AC504" i="2"/>
  <c r="AB504" i="2"/>
  <c r="AA504" i="2"/>
  <c r="Z504" i="2"/>
  <c r="T504" i="2"/>
  <c r="S504" i="2"/>
  <c r="R504" i="2"/>
  <c r="Q504" i="2"/>
  <c r="P504" i="2"/>
  <c r="O504" i="2"/>
  <c r="N504" i="2"/>
  <c r="M504" i="2"/>
  <c r="L504" i="2"/>
  <c r="K504" i="2"/>
  <c r="J504" i="2"/>
  <c r="G504" i="2"/>
  <c r="BZ503" i="2"/>
  <c r="BY503" i="2"/>
  <c r="BX503" i="2"/>
  <c r="BW503" i="2"/>
  <c r="BV503" i="2"/>
  <c r="BU503" i="2"/>
  <c r="BT503" i="2"/>
  <c r="BS503" i="2"/>
  <c r="BR503" i="2"/>
  <c r="BQ503" i="2"/>
  <c r="BP503" i="2"/>
  <c r="BO503" i="2"/>
  <c r="BN503" i="2"/>
  <c r="BM503" i="2"/>
  <c r="BL503" i="2"/>
  <c r="BK503" i="2"/>
  <c r="BJ503" i="2"/>
  <c r="BI503" i="2"/>
  <c r="BH503" i="2"/>
  <c r="BG503" i="2"/>
  <c r="BF503" i="2"/>
  <c r="BE503" i="2"/>
  <c r="BD503" i="2"/>
  <c r="BC503" i="2"/>
  <c r="BB503" i="2"/>
  <c r="BA503" i="2"/>
  <c r="AZ503" i="2"/>
  <c r="AY503" i="2"/>
  <c r="AX503" i="2"/>
  <c r="AW503" i="2"/>
  <c r="AV503" i="2"/>
  <c r="AU503" i="2"/>
  <c r="AT503" i="2"/>
  <c r="AS503" i="2"/>
  <c r="AR503" i="2"/>
  <c r="AQ503" i="2"/>
  <c r="AP503" i="2"/>
  <c r="AO503" i="2"/>
  <c r="AN503" i="2"/>
  <c r="AM503" i="2"/>
  <c r="AL503" i="2"/>
  <c r="AK503" i="2"/>
  <c r="AJ503" i="2"/>
  <c r="AI503" i="2"/>
  <c r="AH503" i="2"/>
  <c r="AG503" i="2"/>
  <c r="AF503" i="2"/>
  <c r="AE503" i="2"/>
  <c r="AD503" i="2"/>
  <c r="AC503" i="2"/>
  <c r="AB503" i="2"/>
  <c r="AA503" i="2"/>
  <c r="Z503" i="2"/>
  <c r="T503" i="2"/>
  <c r="S503" i="2"/>
  <c r="R503" i="2"/>
  <c r="Q503" i="2"/>
  <c r="P503" i="2"/>
  <c r="O503" i="2"/>
  <c r="N503" i="2"/>
  <c r="M503" i="2"/>
  <c r="L503" i="2"/>
  <c r="K503" i="2"/>
  <c r="J503" i="2"/>
  <c r="G503" i="2"/>
  <c r="BZ502" i="2"/>
  <c r="BY502" i="2"/>
  <c r="BX502" i="2"/>
  <c r="BW502" i="2"/>
  <c r="BV502" i="2"/>
  <c r="BU502" i="2"/>
  <c r="BT502" i="2"/>
  <c r="BS502" i="2"/>
  <c r="BR502" i="2"/>
  <c r="BQ502" i="2"/>
  <c r="BP502" i="2"/>
  <c r="BO502" i="2"/>
  <c r="BN502" i="2"/>
  <c r="BM502" i="2"/>
  <c r="BL502" i="2"/>
  <c r="BK502" i="2"/>
  <c r="BJ502" i="2"/>
  <c r="BI502" i="2"/>
  <c r="BH502" i="2"/>
  <c r="BG502" i="2"/>
  <c r="BF502" i="2"/>
  <c r="BE502" i="2"/>
  <c r="BD502" i="2"/>
  <c r="BC502" i="2"/>
  <c r="BB502" i="2"/>
  <c r="BA502" i="2"/>
  <c r="AZ502" i="2"/>
  <c r="AY502" i="2"/>
  <c r="AX502" i="2"/>
  <c r="AW502" i="2"/>
  <c r="AV502" i="2"/>
  <c r="AU502" i="2"/>
  <c r="AT502" i="2"/>
  <c r="AS502" i="2"/>
  <c r="AR502" i="2"/>
  <c r="AQ502" i="2"/>
  <c r="AP502" i="2"/>
  <c r="AO502" i="2"/>
  <c r="AN502" i="2"/>
  <c r="AM502" i="2"/>
  <c r="AL502" i="2"/>
  <c r="AK502" i="2"/>
  <c r="AJ502" i="2"/>
  <c r="AI502" i="2"/>
  <c r="AH502" i="2"/>
  <c r="AG502" i="2"/>
  <c r="AF502" i="2"/>
  <c r="AE502" i="2"/>
  <c r="AD502" i="2"/>
  <c r="AC502" i="2"/>
  <c r="AB502" i="2"/>
  <c r="AA502" i="2"/>
  <c r="Z502" i="2"/>
  <c r="T502" i="2"/>
  <c r="S502" i="2"/>
  <c r="R502" i="2"/>
  <c r="Q502" i="2"/>
  <c r="P502" i="2"/>
  <c r="O502" i="2"/>
  <c r="N502" i="2"/>
  <c r="M502" i="2"/>
  <c r="L502" i="2"/>
  <c r="K502" i="2"/>
  <c r="J502" i="2"/>
  <c r="G502" i="2"/>
  <c r="BZ501" i="2"/>
  <c r="BY501" i="2"/>
  <c r="BX501" i="2"/>
  <c r="BW501" i="2"/>
  <c r="BV501" i="2"/>
  <c r="BU501" i="2"/>
  <c r="BT501" i="2"/>
  <c r="BS501" i="2"/>
  <c r="BR501" i="2"/>
  <c r="BQ501" i="2"/>
  <c r="BP501" i="2"/>
  <c r="BO501" i="2"/>
  <c r="BN501" i="2"/>
  <c r="BM501" i="2"/>
  <c r="BL501" i="2"/>
  <c r="BK501" i="2"/>
  <c r="BJ501" i="2"/>
  <c r="BI501" i="2"/>
  <c r="BH501" i="2"/>
  <c r="BG501" i="2"/>
  <c r="BF501" i="2"/>
  <c r="BE501" i="2"/>
  <c r="BD501" i="2"/>
  <c r="BC501" i="2"/>
  <c r="BB501" i="2"/>
  <c r="BA501" i="2"/>
  <c r="AZ501" i="2"/>
  <c r="AY501" i="2"/>
  <c r="AX501" i="2"/>
  <c r="AW501" i="2"/>
  <c r="AV501" i="2"/>
  <c r="AU501" i="2"/>
  <c r="AT501" i="2"/>
  <c r="AS501" i="2"/>
  <c r="AR501" i="2"/>
  <c r="AQ501" i="2"/>
  <c r="AP501" i="2"/>
  <c r="AO501" i="2"/>
  <c r="AN501" i="2"/>
  <c r="AM501" i="2"/>
  <c r="AL501" i="2"/>
  <c r="AK501" i="2"/>
  <c r="AJ501" i="2"/>
  <c r="AI501" i="2"/>
  <c r="AH501" i="2"/>
  <c r="AG501" i="2"/>
  <c r="AF501" i="2"/>
  <c r="AE501" i="2"/>
  <c r="AD501" i="2"/>
  <c r="AC501" i="2"/>
  <c r="AB501" i="2"/>
  <c r="AA501" i="2"/>
  <c r="Z501" i="2"/>
  <c r="T501" i="2"/>
  <c r="S501" i="2"/>
  <c r="R501" i="2"/>
  <c r="Q501" i="2"/>
  <c r="P501" i="2"/>
  <c r="O501" i="2"/>
  <c r="N501" i="2"/>
  <c r="M501" i="2"/>
  <c r="L501" i="2"/>
  <c r="K501" i="2"/>
  <c r="J501" i="2"/>
  <c r="G501" i="2"/>
  <c r="BZ500" i="2"/>
  <c r="BY500" i="2"/>
  <c r="BX500" i="2"/>
  <c r="BW500" i="2"/>
  <c r="BV500" i="2"/>
  <c r="BU500" i="2"/>
  <c r="BT500" i="2"/>
  <c r="BS500" i="2"/>
  <c r="BR500" i="2"/>
  <c r="BQ500" i="2"/>
  <c r="BP500" i="2"/>
  <c r="BO500" i="2"/>
  <c r="BN500" i="2"/>
  <c r="BM500" i="2"/>
  <c r="BL500" i="2"/>
  <c r="BK500" i="2"/>
  <c r="BJ500" i="2"/>
  <c r="BI500" i="2"/>
  <c r="BH500" i="2"/>
  <c r="BG500" i="2"/>
  <c r="BF500" i="2"/>
  <c r="BE500" i="2"/>
  <c r="BD500" i="2"/>
  <c r="BC500" i="2"/>
  <c r="BB500" i="2"/>
  <c r="BA500" i="2"/>
  <c r="AZ500" i="2"/>
  <c r="AY500" i="2"/>
  <c r="AX500" i="2"/>
  <c r="AW500" i="2"/>
  <c r="AV500" i="2"/>
  <c r="AU500" i="2"/>
  <c r="AT500" i="2"/>
  <c r="AS500" i="2"/>
  <c r="AR500" i="2"/>
  <c r="AQ500" i="2"/>
  <c r="AP500" i="2"/>
  <c r="AO500" i="2"/>
  <c r="AN500" i="2"/>
  <c r="AM500" i="2"/>
  <c r="AL500" i="2"/>
  <c r="AK500" i="2"/>
  <c r="AJ500" i="2"/>
  <c r="AI500" i="2"/>
  <c r="AH500" i="2"/>
  <c r="AG500" i="2"/>
  <c r="AF500" i="2"/>
  <c r="AE500" i="2"/>
  <c r="AD500" i="2"/>
  <c r="AC500" i="2"/>
  <c r="AB500" i="2"/>
  <c r="AA500" i="2"/>
  <c r="Z500" i="2"/>
  <c r="T500" i="2"/>
  <c r="S500" i="2"/>
  <c r="R500" i="2"/>
  <c r="Q500" i="2"/>
  <c r="P500" i="2"/>
  <c r="O500" i="2"/>
  <c r="N500" i="2"/>
  <c r="M500" i="2"/>
  <c r="L500" i="2"/>
  <c r="K500" i="2"/>
  <c r="J500" i="2"/>
  <c r="G500" i="2"/>
  <c r="BZ499" i="2"/>
  <c r="BY499" i="2"/>
  <c r="BX499" i="2"/>
  <c r="BW499" i="2"/>
  <c r="BV499" i="2"/>
  <c r="BU499" i="2"/>
  <c r="BT499" i="2"/>
  <c r="BS499" i="2"/>
  <c r="BR499" i="2"/>
  <c r="BQ499" i="2"/>
  <c r="BP499" i="2"/>
  <c r="BO499" i="2"/>
  <c r="BN499" i="2"/>
  <c r="BM499" i="2"/>
  <c r="BL499" i="2"/>
  <c r="BK499" i="2"/>
  <c r="BJ499" i="2"/>
  <c r="BI499" i="2"/>
  <c r="BH499" i="2"/>
  <c r="BG499" i="2"/>
  <c r="BF499" i="2"/>
  <c r="BE499" i="2"/>
  <c r="BD499" i="2"/>
  <c r="BC499" i="2"/>
  <c r="BB499" i="2"/>
  <c r="BA499" i="2"/>
  <c r="AZ499" i="2"/>
  <c r="AY499" i="2"/>
  <c r="AX499" i="2"/>
  <c r="AW499" i="2"/>
  <c r="AV499" i="2"/>
  <c r="AU499" i="2"/>
  <c r="AT499" i="2"/>
  <c r="AS499" i="2"/>
  <c r="AR499" i="2"/>
  <c r="AQ499" i="2"/>
  <c r="AP499" i="2"/>
  <c r="AO499" i="2"/>
  <c r="AN499" i="2"/>
  <c r="AM499" i="2"/>
  <c r="AL499" i="2"/>
  <c r="AK499" i="2"/>
  <c r="AJ499" i="2"/>
  <c r="AI499" i="2"/>
  <c r="AH499" i="2"/>
  <c r="AG499" i="2"/>
  <c r="AF499" i="2"/>
  <c r="AE499" i="2"/>
  <c r="AD499" i="2"/>
  <c r="AC499" i="2"/>
  <c r="AB499" i="2"/>
  <c r="AA499" i="2"/>
  <c r="Z499" i="2"/>
  <c r="T499" i="2"/>
  <c r="S499" i="2"/>
  <c r="R499" i="2"/>
  <c r="Q499" i="2"/>
  <c r="P499" i="2"/>
  <c r="O499" i="2"/>
  <c r="N499" i="2"/>
  <c r="M499" i="2"/>
  <c r="L499" i="2"/>
  <c r="K499" i="2"/>
  <c r="J499" i="2"/>
  <c r="G499" i="2"/>
  <c r="BZ498" i="2"/>
  <c r="BY498" i="2"/>
  <c r="BX498" i="2"/>
  <c r="BW498" i="2"/>
  <c r="BV498" i="2"/>
  <c r="BU498" i="2"/>
  <c r="BT498" i="2"/>
  <c r="BS498" i="2"/>
  <c r="BR498" i="2"/>
  <c r="BQ498" i="2"/>
  <c r="BP498" i="2"/>
  <c r="BO498" i="2"/>
  <c r="BN498" i="2"/>
  <c r="BM498" i="2"/>
  <c r="BL498" i="2"/>
  <c r="BK498" i="2"/>
  <c r="BJ498" i="2"/>
  <c r="BI498" i="2"/>
  <c r="BH498" i="2"/>
  <c r="BG498" i="2"/>
  <c r="BF498" i="2"/>
  <c r="BE498" i="2"/>
  <c r="BD498" i="2"/>
  <c r="BC498" i="2"/>
  <c r="BB498" i="2"/>
  <c r="BA498" i="2"/>
  <c r="AZ498" i="2"/>
  <c r="AY498" i="2"/>
  <c r="AX498" i="2"/>
  <c r="AW498" i="2"/>
  <c r="AV498" i="2"/>
  <c r="AU498" i="2"/>
  <c r="AT498" i="2"/>
  <c r="AS498" i="2"/>
  <c r="AR498" i="2"/>
  <c r="AQ498" i="2"/>
  <c r="AP498" i="2"/>
  <c r="AO498" i="2"/>
  <c r="AN498" i="2"/>
  <c r="AM498" i="2"/>
  <c r="AL498" i="2"/>
  <c r="AK498" i="2"/>
  <c r="AJ498" i="2"/>
  <c r="AI498" i="2"/>
  <c r="AH498" i="2"/>
  <c r="AG498" i="2"/>
  <c r="AF498" i="2"/>
  <c r="AE498" i="2"/>
  <c r="AD498" i="2"/>
  <c r="AC498" i="2"/>
  <c r="AB498" i="2"/>
  <c r="AA498" i="2"/>
  <c r="Z498" i="2"/>
  <c r="T498" i="2"/>
  <c r="S498" i="2"/>
  <c r="R498" i="2"/>
  <c r="Q498" i="2"/>
  <c r="P498" i="2"/>
  <c r="O498" i="2"/>
  <c r="N498" i="2"/>
  <c r="M498" i="2"/>
  <c r="L498" i="2"/>
  <c r="K498" i="2"/>
  <c r="J498" i="2"/>
  <c r="G498" i="2"/>
  <c r="BZ497" i="2"/>
  <c r="BY497" i="2"/>
  <c r="BX497" i="2"/>
  <c r="BW497" i="2"/>
  <c r="BV497" i="2"/>
  <c r="BU497" i="2"/>
  <c r="BT497" i="2"/>
  <c r="BS497" i="2"/>
  <c r="BR497" i="2"/>
  <c r="BQ497" i="2"/>
  <c r="BP497" i="2"/>
  <c r="BO497" i="2"/>
  <c r="BN497" i="2"/>
  <c r="BM497" i="2"/>
  <c r="BL497" i="2"/>
  <c r="BK497" i="2"/>
  <c r="BJ497" i="2"/>
  <c r="BI497" i="2"/>
  <c r="BH497" i="2"/>
  <c r="BG497" i="2"/>
  <c r="BF497" i="2"/>
  <c r="BE497" i="2"/>
  <c r="BD497" i="2"/>
  <c r="BC497" i="2"/>
  <c r="BB497" i="2"/>
  <c r="BA497" i="2"/>
  <c r="AZ497" i="2"/>
  <c r="AY497" i="2"/>
  <c r="AX497" i="2"/>
  <c r="AW497" i="2"/>
  <c r="AV497" i="2"/>
  <c r="AU497" i="2"/>
  <c r="AT497" i="2"/>
  <c r="AS497" i="2"/>
  <c r="AR497" i="2"/>
  <c r="AQ497" i="2"/>
  <c r="AP497" i="2"/>
  <c r="AO497" i="2"/>
  <c r="AN497" i="2"/>
  <c r="AM497" i="2"/>
  <c r="AL497" i="2"/>
  <c r="AK497" i="2"/>
  <c r="AJ497" i="2"/>
  <c r="AI497" i="2"/>
  <c r="AH497" i="2"/>
  <c r="AG497" i="2"/>
  <c r="AF497" i="2"/>
  <c r="AE497" i="2"/>
  <c r="AD497" i="2"/>
  <c r="AC497" i="2"/>
  <c r="AB497" i="2"/>
  <c r="AA497" i="2"/>
  <c r="Z497" i="2"/>
  <c r="T497" i="2"/>
  <c r="S497" i="2"/>
  <c r="R497" i="2"/>
  <c r="Q497" i="2"/>
  <c r="P497" i="2"/>
  <c r="O497" i="2"/>
  <c r="N497" i="2"/>
  <c r="M497" i="2"/>
  <c r="L497" i="2"/>
  <c r="K497" i="2"/>
  <c r="J497" i="2"/>
  <c r="G497" i="2"/>
  <c r="BZ496" i="2"/>
  <c r="BY496" i="2"/>
  <c r="BX496" i="2"/>
  <c r="BW496" i="2"/>
  <c r="BV496" i="2"/>
  <c r="BU496" i="2"/>
  <c r="BT496" i="2"/>
  <c r="BS496" i="2"/>
  <c r="BR496" i="2"/>
  <c r="BQ496" i="2"/>
  <c r="BP496" i="2"/>
  <c r="BO496" i="2"/>
  <c r="BN496" i="2"/>
  <c r="BM496" i="2"/>
  <c r="BL496" i="2"/>
  <c r="BK496" i="2"/>
  <c r="BJ496" i="2"/>
  <c r="BI496" i="2"/>
  <c r="BH496" i="2"/>
  <c r="BG496" i="2"/>
  <c r="BF496" i="2"/>
  <c r="BE496" i="2"/>
  <c r="BD496" i="2"/>
  <c r="BC496" i="2"/>
  <c r="BB496" i="2"/>
  <c r="BA496" i="2"/>
  <c r="AZ496" i="2"/>
  <c r="AY496" i="2"/>
  <c r="AX496" i="2"/>
  <c r="AW496" i="2"/>
  <c r="AV496" i="2"/>
  <c r="AU496" i="2"/>
  <c r="AT496" i="2"/>
  <c r="AS496" i="2"/>
  <c r="AR496" i="2"/>
  <c r="AQ496" i="2"/>
  <c r="AP496" i="2"/>
  <c r="AO496" i="2"/>
  <c r="AN496" i="2"/>
  <c r="AM496" i="2"/>
  <c r="AL496" i="2"/>
  <c r="AK496" i="2"/>
  <c r="AJ496" i="2"/>
  <c r="AI496" i="2"/>
  <c r="AH496" i="2"/>
  <c r="AG496" i="2"/>
  <c r="AF496" i="2"/>
  <c r="AE496" i="2"/>
  <c r="AD496" i="2"/>
  <c r="AC496" i="2"/>
  <c r="AB496" i="2"/>
  <c r="AA496" i="2"/>
  <c r="Z496" i="2"/>
  <c r="T496" i="2"/>
  <c r="S496" i="2"/>
  <c r="R496" i="2"/>
  <c r="Q496" i="2"/>
  <c r="P496" i="2"/>
  <c r="O496" i="2"/>
  <c r="N496" i="2"/>
  <c r="M496" i="2"/>
  <c r="L496" i="2"/>
  <c r="K496" i="2"/>
  <c r="J496" i="2"/>
  <c r="G496" i="2"/>
  <c r="BZ495" i="2"/>
  <c r="BY495" i="2"/>
  <c r="BX495" i="2"/>
  <c r="BW495" i="2"/>
  <c r="BV495" i="2"/>
  <c r="BU495" i="2"/>
  <c r="BT495" i="2"/>
  <c r="BS495" i="2"/>
  <c r="BR495" i="2"/>
  <c r="BQ495" i="2"/>
  <c r="BP495" i="2"/>
  <c r="BO495" i="2"/>
  <c r="BN495" i="2"/>
  <c r="BM495" i="2"/>
  <c r="BL495" i="2"/>
  <c r="BK495" i="2"/>
  <c r="BJ495" i="2"/>
  <c r="BI495" i="2"/>
  <c r="BH495" i="2"/>
  <c r="BG495" i="2"/>
  <c r="BF495" i="2"/>
  <c r="BE495" i="2"/>
  <c r="BD495" i="2"/>
  <c r="BC495" i="2"/>
  <c r="BB495" i="2"/>
  <c r="BA495" i="2"/>
  <c r="AZ495" i="2"/>
  <c r="AY495" i="2"/>
  <c r="AX495" i="2"/>
  <c r="AW495" i="2"/>
  <c r="AV495" i="2"/>
  <c r="AU495" i="2"/>
  <c r="AT495" i="2"/>
  <c r="AS495" i="2"/>
  <c r="AR495" i="2"/>
  <c r="AQ495" i="2"/>
  <c r="AP495" i="2"/>
  <c r="AO495" i="2"/>
  <c r="AN495" i="2"/>
  <c r="AM495" i="2"/>
  <c r="AL495" i="2"/>
  <c r="AK495" i="2"/>
  <c r="AJ495" i="2"/>
  <c r="AI495" i="2"/>
  <c r="AH495" i="2"/>
  <c r="AG495" i="2"/>
  <c r="AF495" i="2"/>
  <c r="AE495" i="2"/>
  <c r="AD495" i="2"/>
  <c r="AC495" i="2"/>
  <c r="AB495" i="2"/>
  <c r="AA495" i="2"/>
  <c r="Z495" i="2"/>
  <c r="T495" i="2"/>
  <c r="S495" i="2"/>
  <c r="R495" i="2"/>
  <c r="Q495" i="2"/>
  <c r="P495" i="2"/>
  <c r="O495" i="2"/>
  <c r="N495" i="2"/>
  <c r="M495" i="2"/>
  <c r="L495" i="2"/>
  <c r="K495" i="2"/>
  <c r="J495" i="2"/>
  <c r="G495" i="2"/>
  <c r="BZ394" i="2"/>
  <c r="BY394" i="2"/>
  <c r="BX394" i="2"/>
  <c r="BW394" i="2"/>
  <c r="BV394" i="2"/>
  <c r="BU394" i="2"/>
  <c r="BT394" i="2"/>
  <c r="BS394" i="2"/>
  <c r="BR394" i="2"/>
  <c r="BQ394" i="2"/>
  <c r="BP394" i="2"/>
  <c r="BO394" i="2"/>
  <c r="BN394" i="2"/>
  <c r="BM394" i="2"/>
  <c r="BL394" i="2"/>
  <c r="BK394" i="2"/>
  <c r="BJ394" i="2"/>
  <c r="BI394" i="2"/>
  <c r="BH394" i="2"/>
  <c r="BG394" i="2"/>
  <c r="BF394" i="2"/>
  <c r="BE394" i="2"/>
  <c r="BD394" i="2"/>
  <c r="BC394" i="2"/>
  <c r="BB394" i="2"/>
  <c r="BA394" i="2"/>
  <c r="AZ394" i="2"/>
  <c r="AY394" i="2"/>
  <c r="AX394" i="2"/>
  <c r="AW394" i="2"/>
  <c r="AV394" i="2"/>
  <c r="AU394" i="2"/>
  <c r="AT394" i="2"/>
  <c r="AS394" i="2"/>
  <c r="AR394" i="2"/>
  <c r="AQ394" i="2"/>
  <c r="AP394" i="2"/>
  <c r="AO394" i="2"/>
  <c r="AN394" i="2"/>
  <c r="AM394" i="2"/>
  <c r="AL394" i="2"/>
  <c r="AK394" i="2"/>
  <c r="AJ394" i="2"/>
  <c r="AI394" i="2"/>
  <c r="AH394" i="2"/>
  <c r="AG394" i="2"/>
  <c r="AF394" i="2"/>
  <c r="AE394" i="2"/>
  <c r="AD394" i="2"/>
  <c r="AC394" i="2"/>
  <c r="AB394" i="2"/>
  <c r="AA394" i="2"/>
  <c r="Z394" i="2"/>
  <c r="T394" i="2"/>
  <c r="S394" i="2"/>
  <c r="R394" i="2"/>
  <c r="Q394" i="2"/>
  <c r="P394" i="2"/>
  <c r="O394" i="2"/>
  <c r="N394" i="2"/>
  <c r="M394" i="2"/>
  <c r="L394" i="2"/>
  <c r="K394" i="2"/>
  <c r="J394" i="2"/>
  <c r="G394" i="2"/>
  <c r="BZ393" i="2"/>
  <c r="BY393" i="2"/>
  <c r="BX393" i="2"/>
  <c r="BW393" i="2"/>
  <c r="BV393" i="2"/>
  <c r="BU393" i="2"/>
  <c r="BT393" i="2"/>
  <c r="BS393" i="2"/>
  <c r="BR393" i="2"/>
  <c r="BQ393" i="2"/>
  <c r="BP393" i="2"/>
  <c r="BO393" i="2"/>
  <c r="BN393" i="2"/>
  <c r="BM393" i="2"/>
  <c r="BL393" i="2"/>
  <c r="BK393" i="2"/>
  <c r="BJ393" i="2"/>
  <c r="BI393" i="2"/>
  <c r="BH393" i="2"/>
  <c r="BG393" i="2"/>
  <c r="BF393" i="2"/>
  <c r="BE393" i="2"/>
  <c r="BD393" i="2"/>
  <c r="BC393" i="2"/>
  <c r="BB393" i="2"/>
  <c r="BA393" i="2"/>
  <c r="AZ393" i="2"/>
  <c r="AY393" i="2"/>
  <c r="AX393" i="2"/>
  <c r="AW393" i="2"/>
  <c r="AV393" i="2"/>
  <c r="AU393" i="2"/>
  <c r="AT393" i="2"/>
  <c r="AS393" i="2"/>
  <c r="AR393" i="2"/>
  <c r="AQ393" i="2"/>
  <c r="AP393" i="2"/>
  <c r="AO393" i="2"/>
  <c r="AN393" i="2"/>
  <c r="AM393" i="2"/>
  <c r="AL393" i="2"/>
  <c r="AK393" i="2"/>
  <c r="AJ393" i="2"/>
  <c r="AI393" i="2"/>
  <c r="AH393" i="2"/>
  <c r="AG393" i="2"/>
  <c r="AF393" i="2"/>
  <c r="AE393" i="2"/>
  <c r="AD393" i="2"/>
  <c r="AC393" i="2"/>
  <c r="AB393" i="2"/>
  <c r="AA393" i="2"/>
  <c r="Z393" i="2"/>
  <c r="T393" i="2"/>
  <c r="S393" i="2"/>
  <c r="R393" i="2"/>
  <c r="Q393" i="2"/>
  <c r="P393" i="2"/>
  <c r="O393" i="2"/>
  <c r="N393" i="2"/>
  <c r="M393" i="2"/>
  <c r="L393" i="2"/>
  <c r="K393" i="2"/>
  <c r="J393" i="2"/>
  <c r="G393" i="2"/>
  <c r="BZ392" i="2"/>
  <c r="BY392" i="2"/>
  <c r="BX392" i="2"/>
  <c r="BW392" i="2"/>
  <c r="BV392" i="2"/>
  <c r="BU392" i="2"/>
  <c r="BT392" i="2"/>
  <c r="BS392" i="2"/>
  <c r="BR392" i="2"/>
  <c r="BQ392" i="2"/>
  <c r="BP392" i="2"/>
  <c r="BO392" i="2"/>
  <c r="BN392" i="2"/>
  <c r="BM392" i="2"/>
  <c r="BL392" i="2"/>
  <c r="BK392" i="2"/>
  <c r="BJ392" i="2"/>
  <c r="BI392" i="2"/>
  <c r="BH392" i="2"/>
  <c r="BG392" i="2"/>
  <c r="BF392" i="2"/>
  <c r="BE392" i="2"/>
  <c r="BD392" i="2"/>
  <c r="BC392" i="2"/>
  <c r="BB392" i="2"/>
  <c r="BA392" i="2"/>
  <c r="AZ392" i="2"/>
  <c r="AY392" i="2"/>
  <c r="AX392" i="2"/>
  <c r="AW392" i="2"/>
  <c r="AV392" i="2"/>
  <c r="AU392" i="2"/>
  <c r="AT392" i="2"/>
  <c r="AS392" i="2"/>
  <c r="AR392" i="2"/>
  <c r="AQ392" i="2"/>
  <c r="AP392" i="2"/>
  <c r="AO392" i="2"/>
  <c r="AN392" i="2"/>
  <c r="AM392" i="2"/>
  <c r="AL392" i="2"/>
  <c r="AK392" i="2"/>
  <c r="AJ392" i="2"/>
  <c r="AI392" i="2"/>
  <c r="AH392" i="2"/>
  <c r="AG392" i="2"/>
  <c r="AF392" i="2"/>
  <c r="AE392" i="2"/>
  <c r="AD392" i="2"/>
  <c r="AC392" i="2"/>
  <c r="AB392" i="2"/>
  <c r="AA392" i="2"/>
  <c r="Z392" i="2"/>
  <c r="T392" i="2"/>
  <c r="S392" i="2"/>
  <c r="R392" i="2"/>
  <c r="Q392" i="2"/>
  <c r="P392" i="2"/>
  <c r="O392" i="2"/>
  <c r="N392" i="2"/>
  <c r="M392" i="2"/>
  <c r="L392" i="2"/>
  <c r="K392" i="2"/>
  <c r="J392" i="2"/>
  <c r="G392" i="2"/>
  <c r="BZ391" i="2"/>
  <c r="BY391" i="2"/>
  <c r="BX391" i="2"/>
  <c r="BW391" i="2"/>
  <c r="BV391" i="2"/>
  <c r="BU391" i="2"/>
  <c r="BT391" i="2"/>
  <c r="BS391" i="2"/>
  <c r="BR391" i="2"/>
  <c r="BQ391" i="2"/>
  <c r="BP391" i="2"/>
  <c r="BO391" i="2"/>
  <c r="BN391" i="2"/>
  <c r="BM391" i="2"/>
  <c r="BL391" i="2"/>
  <c r="BK391" i="2"/>
  <c r="BJ391" i="2"/>
  <c r="BI391" i="2"/>
  <c r="BH391" i="2"/>
  <c r="BG391" i="2"/>
  <c r="BF391" i="2"/>
  <c r="BE391" i="2"/>
  <c r="BD391" i="2"/>
  <c r="BC391" i="2"/>
  <c r="BB391" i="2"/>
  <c r="BA391" i="2"/>
  <c r="AZ391" i="2"/>
  <c r="AY391" i="2"/>
  <c r="AX391" i="2"/>
  <c r="AW391" i="2"/>
  <c r="AV391" i="2"/>
  <c r="AU391" i="2"/>
  <c r="AT391" i="2"/>
  <c r="AS391" i="2"/>
  <c r="AR391" i="2"/>
  <c r="AQ391" i="2"/>
  <c r="AP391" i="2"/>
  <c r="AO391" i="2"/>
  <c r="AN391" i="2"/>
  <c r="AM391" i="2"/>
  <c r="AL391" i="2"/>
  <c r="AK391" i="2"/>
  <c r="AJ391" i="2"/>
  <c r="AI391" i="2"/>
  <c r="AH391" i="2"/>
  <c r="AG391" i="2"/>
  <c r="AF391" i="2"/>
  <c r="AE391" i="2"/>
  <c r="AD391" i="2"/>
  <c r="AC391" i="2"/>
  <c r="AB391" i="2"/>
  <c r="AA391" i="2"/>
  <c r="Z391" i="2"/>
  <c r="T391" i="2"/>
  <c r="S391" i="2"/>
  <c r="R391" i="2"/>
  <c r="Q391" i="2"/>
  <c r="P391" i="2"/>
  <c r="O391" i="2"/>
  <c r="N391" i="2"/>
  <c r="M391" i="2"/>
  <c r="L391" i="2"/>
  <c r="K391" i="2"/>
  <c r="J391" i="2"/>
  <c r="G391" i="2"/>
  <c r="BZ390" i="2"/>
  <c r="BY390" i="2"/>
  <c r="BX390" i="2"/>
  <c r="BW390" i="2"/>
  <c r="BV390" i="2"/>
  <c r="BU390" i="2"/>
  <c r="BT390" i="2"/>
  <c r="BS390" i="2"/>
  <c r="BR390" i="2"/>
  <c r="BQ390" i="2"/>
  <c r="BP390" i="2"/>
  <c r="BO390" i="2"/>
  <c r="BN390" i="2"/>
  <c r="BM390" i="2"/>
  <c r="BL390" i="2"/>
  <c r="BK390" i="2"/>
  <c r="BJ390" i="2"/>
  <c r="BI390" i="2"/>
  <c r="BH390" i="2"/>
  <c r="BG390" i="2"/>
  <c r="BF390" i="2"/>
  <c r="BE390" i="2"/>
  <c r="BD390" i="2"/>
  <c r="BC390" i="2"/>
  <c r="BB390" i="2"/>
  <c r="BA390" i="2"/>
  <c r="AZ390" i="2"/>
  <c r="AY390" i="2"/>
  <c r="AX390" i="2"/>
  <c r="AW390" i="2"/>
  <c r="AV390" i="2"/>
  <c r="AU390" i="2"/>
  <c r="AT390" i="2"/>
  <c r="AS390" i="2"/>
  <c r="AR390" i="2"/>
  <c r="AQ390" i="2"/>
  <c r="AP390" i="2"/>
  <c r="AO390" i="2"/>
  <c r="AN390" i="2"/>
  <c r="AM390" i="2"/>
  <c r="AL390" i="2"/>
  <c r="AK390" i="2"/>
  <c r="AJ390" i="2"/>
  <c r="AI390" i="2"/>
  <c r="AH390" i="2"/>
  <c r="AG390" i="2"/>
  <c r="AF390" i="2"/>
  <c r="AE390" i="2"/>
  <c r="AD390" i="2"/>
  <c r="AC390" i="2"/>
  <c r="AB390" i="2"/>
  <c r="AA390" i="2"/>
  <c r="Z390" i="2"/>
  <c r="T390" i="2"/>
  <c r="S390" i="2"/>
  <c r="R390" i="2"/>
  <c r="Q390" i="2"/>
  <c r="P390" i="2"/>
  <c r="O390" i="2"/>
  <c r="N390" i="2"/>
  <c r="M390" i="2"/>
  <c r="L390" i="2"/>
  <c r="K390" i="2"/>
  <c r="J390" i="2"/>
  <c r="G390" i="2"/>
  <c r="BZ389" i="2"/>
  <c r="BY389" i="2"/>
  <c r="BX389" i="2"/>
  <c r="BW389" i="2"/>
  <c r="BV389" i="2"/>
  <c r="BU389" i="2"/>
  <c r="BT389" i="2"/>
  <c r="BS389" i="2"/>
  <c r="BR389" i="2"/>
  <c r="BQ389" i="2"/>
  <c r="BP389" i="2"/>
  <c r="BO389" i="2"/>
  <c r="BN389" i="2"/>
  <c r="BM389" i="2"/>
  <c r="BL389" i="2"/>
  <c r="BK389" i="2"/>
  <c r="BJ389" i="2"/>
  <c r="BI389" i="2"/>
  <c r="BH389" i="2"/>
  <c r="BG389" i="2"/>
  <c r="BF389" i="2"/>
  <c r="BE389" i="2"/>
  <c r="BD389" i="2"/>
  <c r="BC389" i="2"/>
  <c r="BB389" i="2"/>
  <c r="BA389" i="2"/>
  <c r="AZ389" i="2"/>
  <c r="AY389" i="2"/>
  <c r="AX389" i="2"/>
  <c r="AW389" i="2"/>
  <c r="AV389" i="2"/>
  <c r="AU389" i="2"/>
  <c r="AT389" i="2"/>
  <c r="AS389" i="2"/>
  <c r="AR389" i="2"/>
  <c r="AQ389" i="2"/>
  <c r="AP389" i="2"/>
  <c r="AO389" i="2"/>
  <c r="AN389" i="2"/>
  <c r="AM389" i="2"/>
  <c r="AL389" i="2"/>
  <c r="AK389" i="2"/>
  <c r="AJ389" i="2"/>
  <c r="AI389" i="2"/>
  <c r="AH389" i="2"/>
  <c r="AG389" i="2"/>
  <c r="AF389" i="2"/>
  <c r="AE389" i="2"/>
  <c r="AD389" i="2"/>
  <c r="AC389" i="2"/>
  <c r="AB389" i="2"/>
  <c r="AA389" i="2"/>
  <c r="Z389" i="2"/>
  <c r="T389" i="2"/>
  <c r="S389" i="2"/>
  <c r="R389" i="2"/>
  <c r="Q389" i="2"/>
  <c r="P389" i="2"/>
  <c r="O389" i="2"/>
  <c r="N389" i="2"/>
  <c r="M389" i="2"/>
  <c r="L389" i="2"/>
  <c r="K389" i="2"/>
  <c r="J389" i="2"/>
  <c r="G389" i="2"/>
  <c r="BZ388" i="2"/>
  <c r="BY388" i="2"/>
  <c r="BX388" i="2"/>
  <c r="BW388" i="2"/>
  <c r="BV388" i="2"/>
  <c r="BU388" i="2"/>
  <c r="BT388" i="2"/>
  <c r="BS388" i="2"/>
  <c r="BR388" i="2"/>
  <c r="BQ388" i="2"/>
  <c r="BP388" i="2"/>
  <c r="BO388" i="2"/>
  <c r="BN388" i="2"/>
  <c r="BM388" i="2"/>
  <c r="BL388" i="2"/>
  <c r="BK388" i="2"/>
  <c r="BJ388" i="2"/>
  <c r="BI388" i="2"/>
  <c r="BH388" i="2"/>
  <c r="BG388" i="2"/>
  <c r="BF388" i="2"/>
  <c r="BE388" i="2"/>
  <c r="BD388" i="2"/>
  <c r="BC388" i="2"/>
  <c r="BB388" i="2"/>
  <c r="BA388" i="2"/>
  <c r="AZ388" i="2"/>
  <c r="AY388" i="2"/>
  <c r="AX388" i="2"/>
  <c r="AW388" i="2"/>
  <c r="AV388" i="2"/>
  <c r="AU388" i="2"/>
  <c r="AT388" i="2"/>
  <c r="AS388" i="2"/>
  <c r="AR388" i="2"/>
  <c r="AQ388" i="2"/>
  <c r="AP388" i="2"/>
  <c r="AO388" i="2"/>
  <c r="AN388" i="2"/>
  <c r="AM388" i="2"/>
  <c r="AL388" i="2"/>
  <c r="AK388" i="2"/>
  <c r="AJ388" i="2"/>
  <c r="AI388" i="2"/>
  <c r="AH388" i="2"/>
  <c r="AG388" i="2"/>
  <c r="AF388" i="2"/>
  <c r="AE388" i="2"/>
  <c r="AD388" i="2"/>
  <c r="AC388" i="2"/>
  <c r="AB388" i="2"/>
  <c r="AA388" i="2"/>
  <c r="Z388" i="2"/>
  <c r="T388" i="2"/>
  <c r="S388" i="2"/>
  <c r="R388" i="2"/>
  <c r="Q388" i="2"/>
  <c r="P388" i="2"/>
  <c r="O388" i="2"/>
  <c r="N388" i="2"/>
  <c r="M388" i="2"/>
  <c r="L388" i="2"/>
  <c r="K388" i="2"/>
  <c r="J388" i="2"/>
  <c r="G388" i="2"/>
  <c r="BZ387" i="2"/>
  <c r="BY387" i="2"/>
  <c r="BX387" i="2"/>
  <c r="BW387" i="2"/>
  <c r="BV387" i="2"/>
  <c r="BU387" i="2"/>
  <c r="BT387" i="2"/>
  <c r="BS387" i="2"/>
  <c r="BR387" i="2"/>
  <c r="BQ387" i="2"/>
  <c r="BP387" i="2"/>
  <c r="BO387" i="2"/>
  <c r="BN387" i="2"/>
  <c r="BM387" i="2"/>
  <c r="BL387" i="2"/>
  <c r="BK387" i="2"/>
  <c r="BJ387" i="2"/>
  <c r="BI387" i="2"/>
  <c r="BH387" i="2"/>
  <c r="BG387" i="2"/>
  <c r="BF387" i="2"/>
  <c r="BE387" i="2"/>
  <c r="BD387" i="2"/>
  <c r="BC387" i="2"/>
  <c r="BB387" i="2"/>
  <c r="BA387" i="2"/>
  <c r="AZ387" i="2"/>
  <c r="AY387" i="2"/>
  <c r="AX387" i="2"/>
  <c r="AW387" i="2"/>
  <c r="AV387" i="2"/>
  <c r="AU387" i="2"/>
  <c r="AT387" i="2"/>
  <c r="AS387" i="2"/>
  <c r="AR387" i="2"/>
  <c r="AQ387" i="2"/>
  <c r="AP387" i="2"/>
  <c r="AO387" i="2"/>
  <c r="AN387" i="2"/>
  <c r="AM387" i="2"/>
  <c r="AL387" i="2"/>
  <c r="AK387" i="2"/>
  <c r="AJ387" i="2"/>
  <c r="AI387" i="2"/>
  <c r="AH387" i="2"/>
  <c r="AG387" i="2"/>
  <c r="AF387" i="2"/>
  <c r="AE387" i="2"/>
  <c r="AD387" i="2"/>
  <c r="AC387" i="2"/>
  <c r="AB387" i="2"/>
  <c r="AA387" i="2"/>
  <c r="Z387" i="2"/>
  <c r="T387" i="2"/>
  <c r="S387" i="2"/>
  <c r="R387" i="2"/>
  <c r="Q387" i="2"/>
  <c r="P387" i="2"/>
  <c r="O387" i="2"/>
  <c r="N387" i="2"/>
  <c r="M387" i="2"/>
  <c r="L387" i="2"/>
  <c r="K387" i="2"/>
  <c r="J387" i="2"/>
  <c r="G387" i="2"/>
  <c r="BZ386" i="2"/>
  <c r="BY386" i="2"/>
  <c r="BX386" i="2"/>
  <c r="BW386" i="2"/>
  <c r="BV386" i="2"/>
  <c r="BU386" i="2"/>
  <c r="BT386" i="2"/>
  <c r="BS386" i="2"/>
  <c r="BR386" i="2"/>
  <c r="BQ386" i="2"/>
  <c r="BP386" i="2"/>
  <c r="BO386" i="2"/>
  <c r="BN386" i="2"/>
  <c r="BM386" i="2"/>
  <c r="BL386" i="2"/>
  <c r="BK386" i="2"/>
  <c r="BJ386" i="2"/>
  <c r="BI386" i="2"/>
  <c r="BH386" i="2"/>
  <c r="BG386" i="2"/>
  <c r="BF386" i="2"/>
  <c r="BE386" i="2"/>
  <c r="BD386" i="2"/>
  <c r="BC386" i="2"/>
  <c r="BB386" i="2"/>
  <c r="BA386" i="2"/>
  <c r="AZ386" i="2"/>
  <c r="AY386" i="2"/>
  <c r="AX386" i="2"/>
  <c r="AW386" i="2"/>
  <c r="AV386" i="2"/>
  <c r="AU386" i="2"/>
  <c r="AT386" i="2"/>
  <c r="AS386" i="2"/>
  <c r="AR386" i="2"/>
  <c r="AQ386" i="2"/>
  <c r="AP386" i="2"/>
  <c r="AO386" i="2"/>
  <c r="AN386" i="2"/>
  <c r="AM386" i="2"/>
  <c r="AL386" i="2"/>
  <c r="AK386" i="2"/>
  <c r="AJ386" i="2"/>
  <c r="AI386" i="2"/>
  <c r="AH386" i="2"/>
  <c r="AG386" i="2"/>
  <c r="AF386" i="2"/>
  <c r="AE386" i="2"/>
  <c r="AD386" i="2"/>
  <c r="AC386" i="2"/>
  <c r="AB386" i="2"/>
  <c r="AA386" i="2"/>
  <c r="Z386" i="2"/>
  <c r="T386" i="2"/>
  <c r="S386" i="2"/>
  <c r="R386" i="2"/>
  <c r="Q386" i="2"/>
  <c r="P386" i="2"/>
  <c r="O386" i="2"/>
  <c r="N386" i="2"/>
  <c r="M386" i="2"/>
  <c r="L386" i="2"/>
  <c r="K386" i="2"/>
  <c r="J386" i="2"/>
  <c r="G386" i="2"/>
  <c r="BZ385" i="2"/>
  <c r="BY385" i="2"/>
  <c r="BX385" i="2"/>
  <c r="BW385" i="2"/>
  <c r="BV385" i="2"/>
  <c r="BU385" i="2"/>
  <c r="BT385" i="2"/>
  <c r="BS385" i="2"/>
  <c r="BR385" i="2"/>
  <c r="BQ385" i="2"/>
  <c r="BP385" i="2"/>
  <c r="BO385" i="2"/>
  <c r="BN385" i="2"/>
  <c r="BM385" i="2"/>
  <c r="BL385" i="2"/>
  <c r="BK385" i="2"/>
  <c r="BJ385" i="2"/>
  <c r="BI385" i="2"/>
  <c r="BH385" i="2"/>
  <c r="BG385" i="2"/>
  <c r="BF385" i="2"/>
  <c r="BE385" i="2"/>
  <c r="BD385" i="2"/>
  <c r="BC385" i="2"/>
  <c r="BB385" i="2"/>
  <c r="BA385" i="2"/>
  <c r="AZ385" i="2"/>
  <c r="AY385" i="2"/>
  <c r="AX385" i="2"/>
  <c r="AW385" i="2"/>
  <c r="AV385" i="2"/>
  <c r="AU385" i="2"/>
  <c r="AT385" i="2"/>
  <c r="AS385" i="2"/>
  <c r="AR385" i="2"/>
  <c r="AQ385" i="2"/>
  <c r="AP385" i="2"/>
  <c r="AO385" i="2"/>
  <c r="AN385" i="2"/>
  <c r="AM385" i="2"/>
  <c r="AL385" i="2"/>
  <c r="AK385" i="2"/>
  <c r="AJ385" i="2"/>
  <c r="AI385" i="2"/>
  <c r="AH385" i="2"/>
  <c r="AG385" i="2"/>
  <c r="AF385" i="2"/>
  <c r="AE385" i="2"/>
  <c r="AD385" i="2"/>
  <c r="AC385" i="2"/>
  <c r="AB385" i="2"/>
  <c r="AA385" i="2"/>
  <c r="Z385" i="2"/>
  <c r="T385" i="2"/>
  <c r="S385" i="2"/>
  <c r="R385" i="2"/>
  <c r="Q385" i="2"/>
  <c r="P385" i="2"/>
  <c r="O385" i="2"/>
  <c r="N385" i="2"/>
  <c r="M385" i="2"/>
  <c r="L385" i="2"/>
  <c r="K385" i="2"/>
  <c r="J385" i="2"/>
  <c r="G385" i="2"/>
  <c r="BZ284" i="2"/>
  <c r="BY284" i="2"/>
  <c r="BX284" i="2"/>
  <c r="BW284" i="2"/>
  <c r="BV284" i="2"/>
  <c r="BU284" i="2"/>
  <c r="BT284" i="2"/>
  <c r="BS284" i="2"/>
  <c r="BR284" i="2"/>
  <c r="BQ284" i="2"/>
  <c r="BP284" i="2"/>
  <c r="BO284" i="2"/>
  <c r="BN284" i="2"/>
  <c r="BM284" i="2"/>
  <c r="BL284" i="2"/>
  <c r="BK284" i="2"/>
  <c r="BJ284" i="2"/>
  <c r="BI284" i="2"/>
  <c r="BH284" i="2"/>
  <c r="BG284" i="2"/>
  <c r="BF284" i="2"/>
  <c r="BE284" i="2"/>
  <c r="BD284" i="2"/>
  <c r="BC284" i="2"/>
  <c r="BB284" i="2"/>
  <c r="BA284" i="2"/>
  <c r="AZ284" i="2"/>
  <c r="AY284" i="2"/>
  <c r="AX284" i="2"/>
  <c r="AW284" i="2"/>
  <c r="AV284" i="2"/>
  <c r="AU284" i="2"/>
  <c r="AT284" i="2"/>
  <c r="AS284" i="2"/>
  <c r="AR284" i="2"/>
  <c r="AQ284" i="2"/>
  <c r="AP284" i="2"/>
  <c r="AO284" i="2"/>
  <c r="AN284" i="2"/>
  <c r="AM284" i="2"/>
  <c r="AL284" i="2"/>
  <c r="AK284" i="2"/>
  <c r="AJ284" i="2"/>
  <c r="AI284" i="2"/>
  <c r="AH284" i="2"/>
  <c r="AG284" i="2"/>
  <c r="AF284" i="2"/>
  <c r="AE284" i="2"/>
  <c r="AD284" i="2"/>
  <c r="AC284" i="2"/>
  <c r="AB284" i="2"/>
  <c r="AA284" i="2"/>
  <c r="Z284" i="2"/>
  <c r="T284" i="2"/>
  <c r="S284" i="2"/>
  <c r="R284" i="2"/>
  <c r="Q284" i="2"/>
  <c r="P284" i="2"/>
  <c r="O284" i="2"/>
  <c r="N284" i="2"/>
  <c r="M284" i="2"/>
  <c r="L284" i="2"/>
  <c r="K284" i="2"/>
  <c r="J284" i="2"/>
  <c r="G284" i="2"/>
  <c r="BZ283" i="2"/>
  <c r="BY283" i="2"/>
  <c r="BX283" i="2"/>
  <c r="BW283" i="2"/>
  <c r="BV283" i="2"/>
  <c r="BU283" i="2"/>
  <c r="BT283" i="2"/>
  <c r="BS283" i="2"/>
  <c r="BR283" i="2"/>
  <c r="BQ283" i="2"/>
  <c r="BP283" i="2"/>
  <c r="BO283" i="2"/>
  <c r="BN283" i="2"/>
  <c r="BM283" i="2"/>
  <c r="BL283" i="2"/>
  <c r="BK283" i="2"/>
  <c r="BJ283" i="2"/>
  <c r="BI283" i="2"/>
  <c r="BH283" i="2"/>
  <c r="BG283" i="2"/>
  <c r="BF283" i="2"/>
  <c r="BE283" i="2"/>
  <c r="BD283" i="2"/>
  <c r="BC283" i="2"/>
  <c r="BB283" i="2"/>
  <c r="BA283" i="2"/>
  <c r="AZ283" i="2"/>
  <c r="AY283" i="2"/>
  <c r="AX283" i="2"/>
  <c r="AW283" i="2"/>
  <c r="AV283" i="2"/>
  <c r="AU283" i="2"/>
  <c r="AT283" i="2"/>
  <c r="AS283" i="2"/>
  <c r="AR283" i="2"/>
  <c r="AQ283" i="2"/>
  <c r="AP283" i="2"/>
  <c r="AO283" i="2"/>
  <c r="AN283" i="2"/>
  <c r="AM283" i="2"/>
  <c r="AL283" i="2"/>
  <c r="AK283" i="2"/>
  <c r="AJ283" i="2"/>
  <c r="AI283" i="2"/>
  <c r="AH283" i="2"/>
  <c r="AG283" i="2"/>
  <c r="AF283" i="2"/>
  <c r="AE283" i="2"/>
  <c r="AD283" i="2"/>
  <c r="AC283" i="2"/>
  <c r="AB283" i="2"/>
  <c r="AA283" i="2"/>
  <c r="Z283" i="2"/>
  <c r="T283" i="2"/>
  <c r="S283" i="2"/>
  <c r="R283" i="2"/>
  <c r="Q283" i="2"/>
  <c r="P283" i="2"/>
  <c r="O283" i="2"/>
  <c r="N283" i="2"/>
  <c r="M283" i="2"/>
  <c r="L283" i="2"/>
  <c r="K283" i="2"/>
  <c r="J283" i="2"/>
  <c r="G283" i="2"/>
  <c r="BZ282" i="2"/>
  <c r="BY282" i="2"/>
  <c r="BX282" i="2"/>
  <c r="BW282" i="2"/>
  <c r="BV282" i="2"/>
  <c r="BU282" i="2"/>
  <c r="BT282" i="2"/>
  <c r="BS282" i="2"/>
  <c r="BR282" i="2"/>
  <c r="BQ282" i="2"/>
  <c r="BP282" i="2"/>
  <c r="BO282" i="2"/>
  <c r="BN282" i="2"/>
  <c r="BM282" i="2"/>
  <c r="BL282" i="2"/>
  <c r="BK282" i="2"/>
  <c r="BJ282" i="2"/>
  <c r="BI282" i="2"/>
  <c r="BH282" i="2"/>
  <c r="BG282" i="2"/>
  <c r="BF282" i="2"/>
  <c r="BE282" i="2"/>
  <c r="BD282" i="2"/>
  <c r="BC282" i="2"/>
  <c r="BB282" i="2"/>
  <c r="BA282" i="2"/>
  <c r="AZ282" i="2"/>
  <c r="AY282" i="2"/>
  <c r="AX282" i="2"/>
  <c r="AW282" i="2"/>
  <c r="AV282" i="2"/>
  <c r="AU282" i="2"/>
  <c r="AT282" i="2"/>
  <c r="AS282" i="2"/>
  <c r="AR282" i="2"/>
  <c r="AQ282" i="2"/>
  <c r="AP282" i="2"/>
  <c r="AO282" i="2"/>
  <c r="AN282" i="2"/>
  <c r="AM282" i="2"/>
  <c r="AL282" i="2"/>
  <c r="AK282" i="2"/>
  <c r="AJ282" i="2"/>
  <c r="AI282" i="2"/>
  <c r="AH282" i="2"/>
  <c r="AG282" i="2"/>
  <c r="AF282" i="2"/>
  <c r="AE282" i="2"/>
  <c r="AD282" i="2"/>
  <c r="AC282" i="2"/>
  <c r="AB282" i="2"/>
  <c r="AA282" i="2"/>
  <c r="Z282" i="2"/>
  <c r="T282" i="2"/>
  <c r="S282" i="2"/>
  <c r="R282" i="2"/>
  <c r="Q282" i="2"/>
  <c r="P282" i="2"/>
  <c r="O282" i="2"/>
  <c r="N282" i="2"/>
  <c r="M282" i="2"/>
  <c r="L282" i="2"/>
  <c r="K282" i="2"/>
  <c r="J282" i="2"/>
  <c r="G282" i="2"/>
  <c r="BZ281" i="2"/>
  <c r="BY281" i="2"/>
  <c r="BX281" i="2"/>
  <c r="BW281" i="2"/>
  <c r="BV281" i="2"/>
  <c r="BU281" i="2"/>
  <c r="BT281" i="2"/>
  <c r="BS281" i="2"/>
  <c r="BR281" i="2"/>
  <c r="BQ281" i="2"/>
  <c r="BP281" i="2"/>
  <c r="BO281" i="2"/>
  <c r="BN281" i="2"/>
  <c r="BM281" i="2"/>
  <c r="BL281" i="2"/>
  <c r="BK281" i="2"/>
  <c r="BJ281" i="2"/>
  <c r="BI281" i="2"/>
  <c r="BH281" i="2"/>
  <c r="BG281" i="2"/>
  <c r="BF281" i="2"/>
  <c r="BE281" i="2"/>
  <c r="BD281" i="2"/>
  <c r="BC281" i="2"/>
  <c r="BB281" i="2"/>
  <c r="BA281" i="2"/>
  <c r="AZ281" i="2"/>
  <c r="AY281" i="2"/>
  <c r="AX281" i="2"/>
  <c r="AW281" i="2"/>
  <c r="AV281" i="2"/>
  <c r="AU281" i="2"/>
  <c r="AT281" i="2"/>
  <c r="AS281" i="2"/>
  <c r="AR281" i="2"/>
  <c r="AQ281" i="2"/>
  <c r="AP281" i="2"/>
  <c r="AO281" i="2"/>
  <c r="AN281" i="2"/>
  <c r="AM281" i="2"/>
  <c r="AL281" i="2"/>
  <c r="AK281" i="2"/>
  <c r="AJ281" i="2"/>
  <c r="AI281" i="2"/>
  <c r="AH281" i="2"/>
  <c r="AG281" i="2"/>
  <c r="AF281" i="2"/>
  <c r="AE281" i="2"/>
  <c r="AD281" i="2"/>
  <c r="AC281" i="2"/>
  <c r="AB281" i="2"/>
  <c r="AA281" i="2"/>
  <c r="Z281" i="2"/>
  <c r="T281" i="2"/>
  <c r="S281" i="2"/>
  <c r="R281" i="2"/>
  <c r="Q281" i="2"/>
  <c r="P281" i="2"/>
  <c r="O281" i="2"/>
  <c r="N281" i="2"/>
  <c r="M281" i="2"/>
  <c r="L281" i="2"/>
  <c r="K281" i="2"/>
  <c r="J281" i="2"/>
  <c r="G281" i="2"/>
  <c r="BZ280" i="2"/>
  <c r="BY280" i="2"/>
  <c r="BX280" i="2"/>
  <c r="BW280" i="2"/>
  <c r="BV280" i="2"/>
  <c r="BU280" i="2"/>
  <c r="BT280" i="2"/>
  <c r="BS280" i="2"/>
  <c r="BR280" i="2"/>
  <c r="BQ280" i="2"/>
  <c r="BP280" i="2"/>
  <c r="BO280" i="2"/>
  <c r="BN280" i="2"/>
  <c r="BM280" i="2"/>
  <c r="BL280" i="2"/>
  <c r="BK280" i="2"/>
  <c r="BJ280" i="2"/>
  <c r="BI280" i="2"/>
  <c r="BH280" i="2"/>
  <c r="BG280" i="2"/>
  <c r="BF280" i="2"/>
  <c r="BE280" i="2"/>
  <c r="BD280" i="2"/>
  <c r="BC280" i="2"/>
  <c r="BB280" i="2"/>
  <c r="BA280" i="2"/>
  <c r="AZ280" i="2"/>
  <c r="AY280" i="2"/>
  <c r="AX280" i="2"/>
  <c r="AW280" i="2"/>
  <c r="AV280" i="2"/>
  <c r="AU280" i="2"/>
  <c r="AT280" i="2"/>
  <c r="AS280" i="2"/>
  <c r="AR280" i="2"/>
  <c r="AQ280" i="2"/>
  <c r="AP280" i="2"/>
  <c r="AO280" i="2"/>
  <c r="AN280" i="2"/>
  <c r="AM280" i="2"/>
  <c r="AL280" i="2"/>
  <c r="AK280" i="2"/>
  <c r="AJ280" i="2"/>
  <c r="AI280" i="2"/>
  <c r="AH280" i="2"/>
  <c r="AG280" i="2"/>
  <c r="AF280" i="2"/>
  <c r="AE280" i="2"/>
  <c r="AD280" i="2"/>
  <c r="AC280" i="2"/>
  <c r="AB280" i="2"/>
  <c r="AA280" i="2"/>
  <c r="Z280" i="2"/>
  <c r="T280" i="2"/>
  <c r="S280" i="2"/>
  <c r="R280" i="2"/>
  <c r="Q280" i="2"/>
  <c r="P280" i="2"/>
  <c r="O280" i="2"/>
  <c r="N280" i="2"/>
  <c r="M280" i="2"/>
  <c r="L280" i="2"/>
  <c r="K280" i="2"/>
  <c r="J280" i="2"/>
  <c r="G280" i="2"/>
  <c r="BZ279" i="2"/>
  <c r="BY279" i="2"/>
  <c r="BX279" i="2"/>
  <c r="BW279" i="2"/>
  <c r="BV279" i="2"/>
  <c r="BU279" i="2"/>
  <c r="BT279" i="2"/>
  <c r="BS279" i="2"/>
  <c r="BR279" i="2"/>
  <c r="BQ279" i="2"/>
  <c r="BP279" i="2"/>
  <c r="BO279" i="2"/>
  <c r="BN279" i="2"/>
  <c r="BM279" i="2"/>
  <c r="BL279" i="2"/>
  <c r="BK279" i="2"/>
  <c r="BJ279" i="2"/>
  <c r="BI279" i="2"/>
  <c r="BH279" i="2"/>
  <c r="BG279" i="2"/>
  <c r="BF279" i="2"/>
  <c r="BE279" i="2"/>
  <c r="BD279" i="2"/>
  <c r="BC279" i="2"/>
  <c r="BB279" i="2"/>
  <c r="BA279" i="2"/>
  <c r="AZ279" i="2"/>
  <c r="AY279" i="2"/>
  <c r="AX279" i="2"/>
  <c r="AW279" i="2"/>
  <c r="AV279" i="2"/>
  <c r="AU279" i="2"/>
  <c r="AT279" i="2"/>
  <c r="AS279" i="2"/>
  <c r="AR279" i="2"/>
  <c r="AQ279" i="2"/>
  <c r="AP279" i="2"/>
  <c r="AO279" i="2"/>
  <c r="AN279" i="2"/>
  <c r="AM279" i="2"/>
  <c r="AL279" i="2"/>
  <c r="AK279" i="2"/>
  <c r="AJ279" i="2"/>
  <c r="AI279" i="2"/>
  <c r="AH279" i="2"/>
  <c r="AG279" i="2"/>
  <c r="AF279" i="2"/>
  <c r="AE279" i="2"/>
  <c r="AD279" i="2"/>
  <c r="AC279" i="2"/>
  <c r="AB279" i="2"/>
  <c r="AA279" i="2"/>
  <c r="Z279" i="2"/>
  <c r="T279" i="2"/>
  <c r="S279" i="2"/>
  <c r="R279" i="2"/>
  <c r="Q279" i="2"/>
  <c r="P279" i="2"/>
  <c r="O279" i="2"/>
  <c r="N279" i="2"/>
  <c r="M279" i="2"/>
  <c r="L279" i="2"/>
  <c r="K279" i="2"/>
  <c r="J279" i="2"/>
  <c r="G279" i="2"/>
  <c r="BZ278" i="2"/>
  <c r="BY278" i="2"/>
  <c r="BX278" i="2"/>
  <c r="BW278" i="2"/>
  <c r="BV278" i="2"/>
  <c r="BU278" i="2"/>
  <c r="BT278" i="2"/>
  <c r="BS278" i="2"/>
  <c r="BR278" i="2"/>
  <c r="BQ278" i="2"/>
  <c r="BP278" i="2"/>
  <c r="BO278" i="2"/>
  <c r="BN278" i="2"/>
  <c r="BM278" i="2"/>
  <c r="BL278" i="2"/>
  <c r="BK278" i="2"/>
  <c r="BJ278" i="2"/>
  <c r="BI278" i="2"/>
  <c r="BH278" i="2"/>
  <c r="BG278" i="2"/>
  <c r="BF278" i="2"/>
  <c r="BE278" i="2"/>
  <c r="BD278" i="2"/>
  <c r="BC278" i="2"/>
  <c r="BB278" i="2"/>
  <c r="BA278" i="2"/>
  <c r="AZ278" i="2"/>
  <c r="AY278" i="2"/>
  <c r="AX278" i="2"/>
  <c r="AW278" i="2"/>
  <c r="AV278" i="2"/>
  <c r="AU278" i="2"/>
  <c r="AT278" i="2"/>
  <c r="AS278" i="2"/>
  <c r="AR278" i="2"/>
  <c r="AQ278" i="2"/>
  <c r="AP278" i="2"/>
  <c r="AO278" i="2"/>
  <c r="AN278" i="2"/>
  <c r="AM278" i="2"/>
  <c r="AL278" i="2"/>
  <c r="AK278" i="2"/>
  <c r="AJ278" i="2"/>
  <c r="AI278" i="2"/>
  <c r="AH278" i="2"/>
  <c r="AG278" i="2"/>
  <c r="AF278" i="2"/>
  <c r="AE278" i="2"/>
  <c r="AD278" i="2"/>
  <c r="AC278" i="2"/>
  <c r="AB278" i="2"/>
  <c r="AA278" i="2"/>
  <c r="Z278" i="2"/>
  <c r="T278" i="2"/>
  <c r="S278" i="2"/>
  <c r="R278" i="2"/>
  <c r="Q278" i="2"/>
  <c r="P278" i="2"/>
  <c r="O278" i="2"/>
  <c r="N278" i="2"/>
  <c r="M278" i="2"/>
  <c r="L278" i="2"/>
  <c r="K278" i="2"/>
  <c r="J278" i="2"/>
  <c r="G278" i="2"/>
  <c r="BZ277" i="2"/>
  <c r="BY277" i="2"/>
  <c r="BX277" i="2"/>
  <c r="BW277" i="2"/>
  <c r="BV277" i="2"/>
  <c r="BU277" i="2"/>
  <c r="BT277" i="2"/>
  <c r="BS277" i="2"/>
  <c r="BR277" i="2"/>
  <c r="BQ277" i="2"/>
  <c r="BP277" i="2"/>
  <c r="BO277" i="2"/>
  <c r="BN277" i="2"/>
  <c r="BM277" i="2"/>
  <c r="BL277" i="2"/>
  <c r="BK277" i="2"/>
  <c r="BJ277" i="2"/>
  <c r="BI277" i="2"/>
  <c r="BH277" i="2"/>
  <c r="BG277" i="2"/>
  <c r="BF277" i="2"/>
  <c r="BE277" i="2"/>
  <c r="BD277" i="2"/>
  <c r="BC277" i="2"/>
  <c r="BB277" i="2"/>
  <c r="BA277" i="2"/>
  <c r="AZ277" i="2"/>
  <c r="AY277" i="2"/>
  <c r="AX277" i="2"/>
  <c r="AW277" i="2"/>
  <c r="AV277" i="2"/>
  <c r="AU277" i="2"/>
  <c r="AT277" i="2"/>
  <c r="AS277" i="2"/>
  <c r="AR277" i="2"/>
  <c r="AQ277" i="2"/>
  <c r="AP277" i="2"/>
  <c r="AO277" i="2"/>
  <c r="AN277" i="2"/>
  <c r="AM277" i="2"/>
  <c r="AL277" i="2"/>
  <c r="AK277" i="2"/>
  <c r="AJ277" i="2"/>
  <c r="AI277" i="2"/>
  <c r="AH277" i="2"/>
  <c r="AG277" i="2"/>
  <c r="AF277" i="2"/>
  <c r="AE277" i="2"/>
  <c r="AD277" i="2"/>
  <c r="AC277" i="2"/>
  <c r="AB277" i="2"/>
  <c r="AA277" i="2"/>
  <c r="Z277" i="2"/>
  <c r="T277" i="2"/>
  <c r="S277" i="2"/>
  <c r="R277" i="2"/>
  <c r="Q277" i="2"/>
  <c r="P277" i="2"/>
  <c r="O277" i="2"/>
  <c r="N277" i="2"/>
  <c r="M277" i="2"/>
  <c r="L277" i="2"/>
  <c r="K277" i="2"/>
  <c r="J277" i="2"/>
  <c r="G277" i="2"/>
  <c r="BZ276" i="2"/>
  <c r="BY276" i="2"/>
  <c r="BX276" i="2"/>
  <c r="BW276" i="2"/>
  <c r="BV276" i="2"/>
  <c r="BU276" i="2"/>
  <c r="BT276" i="2"/>
  <c r="BS276" i="2"/>
  <c r="BR276" i="2"/>
  <c r="BQ276" i="2"/>
  <c r="BP276" i="2"/>
  <c r="BO276" i="2"/>
  <c r="BN276" i="2"/>
  <c r="BM276" i="2"/>
  <c r="BL276" i="2"/>
  <c r="BK276" i="2"/>
  <c r="BJ276" i="2"/>
  <c r="BI276" i="2"/>
  <c r="BH276" i="2"/>
  <c r="BG276" i="2"/>
  <c r="BF276" i="2"/>
  <c r="BE276" i="2"/>
  <c r="BD276" i="2"/>
  <c r="BC276" i="2"/>
  <c r="BB276" i="2"/>
  <c r="BA276" i="2"/>
  <c r="AZ276" i="2"/>
  <c r="AY276" i="2"/>
  <c r="AX276" i="2"/>
  <c r="AW276" i="2"/>
  <c r="AV276" i="2"/>
  <c r="AU276" i="2"/>
  <c r="AT276" i="2"/>
  <c r="AS276" i="2"/>
  <c r="AR276" i="2"/>
  <c r="AQ276" i="2"/>
  <c r="AP276" i="2"/>
  <c r="AO276" i="2"/>
  <c r="AN276" i="2"/>
  <c r="AM276" i="2"/>
  <c r="AL276" i="2"/>
  <c r="AK276" i="2"/>
  <c r="AJ276" i="2"/>
  <c r="AI276" i="2"/>
  <c r="AH276" i="2"/>
  <c r="AG276" i="2"/>
  <c r="AF276" i="2"/>
  <c r="AE276" i="2"/>
  <c r="AD276" i="2"/>
  <c r="AC276" i="2"/>
  <c r="AB276" i="2"/>
  <c r="AA276" i="2"/>
  <c r="Z276" i="2"/>
  <c r="T276" i="2"/>
  <c r="S276" i="2"/>
  <c r="R276" i="2"/>
  <c r="Q276" i="2"/>
  <c r="P276" i="2"/>
  <c r="O276" i="2"/>
  <c r="N276" i="2"/>
  <c r="M276" i="2"/>
  <c r="L276" i="2"/>
  <c r="K276" i="2"/>
  <c r="J276" i="2"/>
  <c r="G276" i="2"/>
  <c r="BZ275" i="2"/>
  <c r="BY275" i="2"/>
  <c r="BX275" i="2"/>
  <c r="BW275" i="2"/>
  <c r="BV275" i="2"/>
  <c r="BU275" i="2"/>
  <c r="BT275" i="2"/>
  <c r="BS275" i="2"/>
  <c r="BR275" i="2"/>
  <c r="BQ275" i="2"/>
  <c r="BP275" i="2"/>
  <c r="BO275" i="2"/>
  <c r="BN275" i="2"/>
  <c r="BM275" i="2"/>
  <c r="BL275" i="2"/>
  <c r="BK275" i="2"/>
  <c r="BJ275" i="2"/>
  <c r="BI275" i="2"/>
  <c r="BH275" i="2"/>
  <c r="BG275" i="2"/>
  <c r="BF275" i="2"/>
  <c r="BE275" i="2"/>
  <c r="BD275" i="2"/>
  <c r="BC275" i="2"/>
  <c r="BB275" i="2"/>
  <c r="BA275" i="2"/>
  <c r="AZ275" i="2"/>
  <c r="AY275" i="2"/>
  <c r="AX275" i="2"/>
  <c r="AW275" i="2"/>
  <c r="AV275" i="2"/>
  <c r="AU275" i="2"/>
  <c r="AT275" i="2"/>
  <c r="AS275" i="2"/>
  <c r="AR275" i="2"/>
  <c r="AQ275" i="2"/>
  <c r="AP275" i="2"/>
  <c r="AO275" i="2"/>
  <c r="AN275" i="2"/>
  <c r="AM275" i="2"/>
  <c r="AL275" i="2"/>
  <c r="AK275" i="2"/>
  <c r="AJ275" i="2"/>
  <c r="AI275" i="2"/>
  <c r="AH275" i="2"/>
  <c r="AG275" i="2"/>
  <c r="AF275" i="2"/>
  <c r="AE275" i="2"/>
  <c r="AD275" i="2"/>
  <c r="AC275" i="2"/>
  <c r="AB275" i="2"/>
  <c r="AA275" i="2"/>
  <c r="Z275" i="2"/>
  <c r="T275" i="2"/>
  <c r="S275" i="2"/>
  <c r="R275" i="2"/>
  <c r="Q275" i="2"/>
  <c r="P275" i="2"/>
  <c r="O275" i="2"/>
  <c r="N275" i="2"/>
  <c r="M275" i="2"/>
  <c r="L275" i="2"/>
  <c r="K275" i="2"/>
  <c r="J275" i="2"/>
  <c r="G275" i="2"/>
  <c r="BL121" i="36"/>
  <c r="BK121" i="36"/>
  <c r="BR120" i="36"/>
  <c r="BQ120" i="36"/>
  <c r="BP120" i="36"/>
  <c r="BO120" i="36"/>
  <c r="BN120" i="36"/>
  <c r="BM120" i="36"/>
  <c r="BL120" i="36"/>
  <c r="BK120" i="36"/>
  <c r="BR119" i="36"/>
  <c r="BQ119" i="36"/>
  <c r="BP119" i="36"/>
  <c r="BO119" i="36"/>
  <c r="BN119" i="36"/>
  <c r="BM119" i="36"/>
  <c r="BL119" i="36"/>
  <c r="BK119" i="36"/>
  <c r="BL118" i="36"/>
  <c r="BK118" i="36"/>
  <c r="BR117" i="36"/>
  <c r="BQ117" i="36"/>
  <c r="BP117" i="36"/>
  <c r="BO117" i="36"/>
  <c r="BN117" i="36"/>
  <c r="BM117" i="36"/>
  <c r="BL117" i="36"/>
  <c r="BK117" i="36"/>
  <c r="BL116" i="36"/>
  <c r="BK116" i="36"/>
  <c r="BL115" i="36"/>
  <c r="BK115" i="36"/>
  <c r="BR114" i="36"/>
  <c r="BQ114" i="36"/>
  <c r="BP114" i="36"/>
  <c r="BO114" i="36"/>
  <c r="BN114" i="36"/>
  <c r="BM114" i="36"/>
  <c r="BL114" i="36"/>
  <c r="BK114" i="36"/>
  <c r="BL113" i="36"/>
  <c r="BK113" i="36"/>
  <c r="BL112" i="36"/>
  <c r="BK112" i="36"/>
  <c r="BR111" i="36"/>
  <c r="BQ111" i="36"/>
  <c r="BP111" i="36"/>
  <c r="BO111" i="36"/>
  <c r="BN111" i="36"/>
  <c r="BM111" i="36"/>
  <c r="BL111" i="36"/>
  <c r="BK111" i="36"/>
  <c r="BR110" i="36"/>
  <c r="BQ110" i="36"/>
  <c r="BP110" i="36"/>
  <c r="BO110" i="36"/>
  <c r="BN110" i="36"/>
  <c r="BM110" i="36"/>
  <c r="BL110" i="36"/>
  <c r="BK110" i="36"/>
  <c r="BL109" i="36"/>
  <c r="BK109" i="36"/>
  <c r="BR108" i="36"/>
  <c r="BQ108" i="36"/>
  <c r="BP108" i="36"/>
  <c r="BO108" i="36"/>
  <c r="BN108" i="36"/>
  <c r="BM108" i="36"/>
  <c r="BL108" i="36"/>
  <c r="BK108" i="36"/>
  <c r="BR107" i="36"/>
  <c r="BQ107" i="36"/>
  <c r="BP107" i="36"/>
  <c r="BO107" i="36"/>
  <c r="BN107" i="36"/>
  <c r="BM107" i="36"/>
  <c r="BL107" i="36"/>
  <c r="BK107" i="36"/>
  <c r="BL106" i="36"/>
  <c r="BK106" i="36"/>
  <c r="BR105" i="36"/>
  <c r="BQ105" i="36"/>
  <c r="BP105" i="36"/>
  <c r="BO105" i="36"/>
  <c r="BN105" i="36"/>
  <c r="BM105" i="36"/>
  <c r="BL105" i="36"/>
  <c r="BK105" i="36"/>
  <c r="BL104" i="36"/>
  <c r="BK104" i="36"/>
  <c r="BR103" i="36"/>
  <c r="BQ103" i="36"/>
  <c r="BP103" i="36"/>
  <c r="BO103" i="36"/>
  <c r="BN103" i="36"/>
  <c r="BM103" i="36"/>
  <c r="BL103" i="36"/>
  <c r="BK103" i="36"/>
  <c r="BR102" i="36"/>
  <c r="BQ102" i="36"/>
  <c r="BP102" i="36"/>
  <c r="BO102" i="36"/>
  <c r="BN102" i="36"/>
  <c r="BM102" i="36"/>
  <c r="BL102" i="36"/>
  <c r="BK102" i="36"/>
  <c r="BL101" i="36"/>
  <c r="BK101" i="36"/>
  <c r="BL100" i="36"/>
  <c r="BK100" i="36"/>
  <c r="BR99" i="36"/>
  <c r="BQ99" i="36"/>
  <c r="BP99" i="36"/>
  <c r="BO99" i="36"/>
  <c r="BN99" i="36"/>
  <c r="BM99" i="36"/>
  <c r="BL99" i="36"/>
  <c r="BK99" i="36"/>
  <c r="BR98" i="36"/>
  <c r="BQ98" i="36"/>
  <c r="BP98" i="36"/>
  <c r="BO98" i="36"/>
  <c r="BN98" i="36"/>
  <c r="BM98" i="36"/>
  <c r="BL98" i="36"/>
  <c r="BK98" i="36"/>
  <c r="BL97" i="36"/>
  <c r="BK97" i="36"/>
  <c r="BR96" i="36"/>
  <c r="BQ96" i="36"/>
  <c r="BP96" i="36"/>
  <c r="BO96" i="36"/>
  <c r="BN96" i="36"/>
  <c r="BM96" i="36"/>
  <c r="BL96" i="36"/>
  <c r="BK96" i="36"/>
  <c r="BL95" i="36"/>
  <c r="BK95" i="36"/>
  <c r="BL94" i="36"/>
  <c r="BK94" i="36"/>
  <c r="BR93" i="36"/>
  <c r="BQ93" i="36"/>
  <c r="BP93" i="36"/>
  <c r="BO93" i="36"/>
  <c r="BN93" i="36"/>
  <c r="BM93" i="36"/>
  <c r="BL93" i="36"/>
  <c r="BK93" i="36"/>
  <c r="BL92" i="36"/>
  <c r="BK92" i="36"/>
  <c r="BL91" i="36"/>
  <c r="BK91" i="36"/>
  <c r="BR90" i="36"/>
  <c r="BQ90" i="36"/>
  <c r="BP90" i="36"/>
  <c r="BO90" i="36"/>
  <c r="BN90" i="36"/>
  <c r="BM90" i="36"/>
  <c r="BL90" i="36"/>
  <c r="BK90" i="36"/>
  <c r="BR89" i="36"/>
  <c r="BQ89" i="36"/>
  <c r="BP89" i="36"/>
  <c r="BO89" i="36"/>
  <c r="BN89" i="36"/>
  <c r="BM89" i="36"/>
  <c r="BL89" i="36"/>
  <c r="BK89" i="36"/>
  <c r="BR88" i="36"/>
  <c r="BQ88" i="36"/>
  <c r="BP88" i="36"/>
  <c r="BO88" i="36"/>
  <c r="BN88" i="36"/>
  <c r="BM88" i="36"/>
  <c r="BL88" i="36"/>
  <c r="BK88" i="36"/>
  <c r="BR87" i="36"/>
  <c r="BQ87" i="36"/>
  <c r="BP87" i="36"/>
  <c r="BO87" i="36"/>
  <c r="BN87" i="36"/>
  <c r="BM87" i="36"/>
  <c r="BL87" i="36"/>
  <c r="BK87" i="36"/>
  <c r="BR86" i="36"/>
  <c r="BQ86" i="36"/>
  <c r="BP86" i="36"/>
  <c r="BO86" i="36"/>
  <c r="BN86" i="36"/>
  <c r="BM86" i="36"/>
  <c r="BL86" i="36"/>
  <c r="BK86" i="36"/>
  <c r="BL4" i="36"/>
  <c r="BM4" i="36" s="1"/>
  <c r="BL63" i="36"/>
  <c r="BL49" i="36" s="1"/>
  <c r="BL37" i="36" s="1"/>
  <c r="CB62" i="36"/>
  <c r="BK47" i="36"/>
  <c r="BL42" i="36"/>
  <c r="BK36" i="36"/>
  <c r="BL30" i="36"/>
  <c r="CA23" i="36"/>
  <c r="CA25" i="36" s="1"/>
  <c r="BZ23" i="36"/>
  <c r="BY23" i="36"/>
  <c r="BY25" i="36" s="1"/>
  <c r="BX23" i="36"/>
  <c r="BW23" i="36"/>
  <c r="BV23" i="36"/>
  <c r="BU23" i="36"/>
  <c r="BT23" i="36"/>
  <c r="BS23" i="36"/>
  <c r="BR23" i="36"/>
  <c r="CB22" i="36"/>
  <c r="CA13" i="36"/>
  <c r="BZ13" i="36"/>
  <c r="BZ25" i="36" s="1"/>
  <c r="BY13" i="36"/>
  <c r="BX13" i="36"/>
  <c r="BX31" i="36"/>
  <c r="BW13" i="36"/>
  <c r="BV13" i="36"/>
  <c r="BU13" i="36"/>
  <c r="BT13" i="36"/>
  <c r="BT25" i="36" s="1"/>
  <c r="BS13" i="36"/>
  <c r="BR13" i="36"/>
  <c r="BR31" i="36"/>
  <c r="BZ704" i="2"/>
  <c r="BY704" i="2"/>
  <c r="BX704" i="2"/>
  <c r="BW704" i="2"/>
  <c r="BV704" i="2"/>
  <c r="BU704" i="2"/>
  <c r="BT704" i="2"/>
  <c r="BS704" i="2"/>
  <c r="BR704" i="2"/>
  <c r="BQ704" i="2"/>
  <c r="BP704" i="2"/>
  <c r="BO704" i="2"/>
  <c r="BN704" i="2"/>
  <c r="BM704" i="2"/>
  <c r="BL704" i="2"/>
  <c r="BK704" i="2"/>
  <c r="BJ704" i="2"/>
  <c r="BI704" i="2"/>
  <c r="BH704" i="2"/>
  <c r="BG704" i="2"/>
  <c r="BF704" i="2"/>
  <c r="BE704" i="2"/>
  <c r="BD704" i="2"/>
  <c r="BC704" i="2"/>
  <c r="BB704" i="2"/>
  <c r="BA704" i="2"/>
  <c r="AZ704" i="2"/>
  <c r="AY704" i="2"/>
  <c r="AX704" i="2"/>
  <c r="AW704" i="2"/>
  <c r="AV704" i="2"/>
  <c r="AU704" i="2"/>
  <c r="AT704" i="2"/>
  <c r="AS704" i="2"/>
  <c r="AR704" i="2"/>
  <c r="AQ704" i="2"/>
  <c r="AP704" i="2"/>
  <c r="AO704" i="2"/>
  <c r="AN704" i="2"/>
  <c r="AM704" i="2"/>
  <c r="AL704" i="2"/>
  <c r="AK704" i="2"/>
  <c r="AJ704" i="2"/>
  <c r="AI704" i="2"/>
  <c r="AH704" i="2"/>
  <c r="AG704" i="2"/>
  <c r="AF704" i="2"/>
  <c r="AE704" i="2"/>
  <c r="AD704" i="2"/>
  <c r="AC704" i="2"/>
  <c r="AB704" i="2"/>
  <c r="AA704" i="2"/>
  <c r="Z704" i="2"/>
  <c r="T704" i="2"/>
  <c r="S704" i="2"/>
  <c r="R704" i="2"/>
  <c r="Q704" i="2"/>
  <c r="P704" i="2"/>
  <c r="O704" i="2"/>
  <c r="N704" i="2"/>
  <c r="M704" i="2"/>
  <c r="L704" i="2"/>
  <c r="K704" i="2"/>
  <c r="J704" i="2"/>
  <c r="G704" i="2"/>
  <c r="BZ703" i="2"/>
  <c r="BY703" i="2"/>
  <c r="BX703" i="2"/>
  <c r="BW703" i="2"/>
  <c r="BV703" i="2"/>
  <c r="BU703" i="2"/>
  <c r="BT703" i="2"/>
  <c r="BS703" i="2"/>
  <c r="BR703" i="2"/>
  <c r="BQ703" i="2"/>
  <c r="BP703" i="2"/>
  <c r="BO703" i="2"/>
  <c r="BN703" i="2"/>
  <c r="BM703" i="2"/>
  <c r="BL703" i="2"/>
  <c r="BK703" i="2"/>
  <c r="BJ703" i="2"/>
  <c r="BI703" i="2"/>
  <c r="BH703" i="2"/>
  <c r="BG703" i="2"/>
  <c r="BF703" i="2"/>
  <c r="BE703" i="2"/>
  <c r="BD703" i="2"/>
  <c r="BC703" i="2"/>
  <c r="BB703" i="2"/>
  <c r="BA703" i="2"/>
  <c r="AZ703" i="2"/>
  <c r="AY703" i="2"/>
  <c r="AX703" i="2"/>
  <c r="AW703" i="2"/>
  <c r="AV703" i="2"/>
  <c r="AU703" i="2"/>
  <c r="AT703" i="2"/>
  <c r="AS703" i="2"/>
  <c r="AR703" i="2"/>
  <c r="AQ703" i="2"/>
  <c r="AP703" i="2"/>
  <c r="AO703" i="2"/>
  <c r="AN703" i="2"/>
  <c r="AM703" i="2"/>
  <c r="AL703" i="2"/>
  <c r="AK703" i="2"/>
  <c r="AJ703" i="2"/>
  <c r="AI703" i="2"/>
  <c r="AH703" i="2"/>
  <c r="AG703" i="2"/>
  <c r="AF703" i="2"/>
  <c r="AE703" i="2"/>
  <c r="AD703" i="2"/>
  <c r="AC703" i="2"/>
  <c r="AB703" i="2"/>
  <c r="AA703" i="2"/>
  <c r="Z703" i="2"/>
  <c r="T703" i="2"/>
  <c r="S703" i="2"/>
  <c r="R703" i="2"/>
  <c r="Q703" i="2"/>
  <c r="P703" i="2"/>
  <c r="O703" i="2"/>
  <c r="N703" i="2"/>
  <c r="M703" i="2"/>
  <c r="L703" i="2"/>
  <c r="K703" i="2"/>
  <c r="J703" i="2"/>
  <c r="G703" i="2"/>
  <c r="BZ702" i="2"/>
  <c r="BY702" i="2"/>
  <c r="BX702" i="2"/>
  <c r="BW702" i="2"/>
  <c r="BV702" i="2"/>
  <c r="BU702" i="2"/>
  <c r="BT702" i="2"/>
  <c r="BS702" i="2"/>
  <c r="BR702" i="2"/>
  <c r="BQ702" i="2"/>
  <c r="BP702" i="2"/>
  <c r="BO702" i="2"/>
  <c r="BN702" i="2"/>
  <c r="BM702" i="2"/>
  <c r="BL702" i="2"/>
  <c r="BK702" i="2"/>
  <c r="BJ702" i="2"/>
  <c r="BI702" i="2"/>
  <c r="BH702" i="2"/>
  <c r="BG702" i="2"/>
  <c r="BF702" i="2"/>
  <c r="BE702" i="2"/>
  <c r="BD702" i="2"/>
  <c r="BC702" i="2"/>
  <c r="BB702" i="2"/>
  <c r="BA702" i="2"/>
  <c r="AZ702" i="2"/>
  <c r="AY702" i="2"/>
  <c r="AX702" i="2"/>
  <c r="AW702" i="2"/>
  <c r="AV702" i="2"/>
  <c r="AU702" i="2"/>
  <c r="AT702" i="2"/>
  <c r="AS702" i="2"/>
  <c r="AR702" i="2"/>
  <c r="AQ702" i="2"/>
  <c r="AP702" i="2"/>
  <c r="AO702" i="2"/>
  <c r="AN702" i="2"/>
  <c r="AM702" i="2"/>
  <c r="AL702" i="2"/>
  <c r="AK702" i="2"/>
  <c r="AJ702" i="2"/>
  <c r="AI702" i="2"/>
  <c r="AH702" i="2"/>
  <c r="AG702" i="2"/>
  <c r="AF702" i="2"/>
  <c r="AE702" i="2"/>
  <c r="AD702" i="2"/>
  <c r="AC702" i="2"/>
  <c r="AB702" i="2"/>
  <c r="AA702" i="2"/>
  <c r="Z702" i="2"/>
  <c r="T702" i="2"/>
  <c r="S702" i="2"/>
  <c r="R702" i="2"/>
  <c r="Q702" i="2"/>
  <c r="P702" i="2"/>
  <c r="O702" i="2"/>
  <c r="N702" i="2"/>
  <c r="M702" i="2"/>
  <c r="L702" i="2"/>
  <c r="K702" i="2"/>
  <c r="J702" i="2"/>
  <c r="G702" i="2"/>
  <c r="BZ701" i="2"/>
  <c r="BY701" i="2"/>
  <c r="BX701" i="2"/>
  <c r="BW701" i="2"/>
  <c r="BV701" i="2"/>
  <c r="BU701" i="2"/>
  <c r="BT701" i="2"/>
  <c r="BS701" i="2"/>
  <c r="BR701" i="2"/>
  <c r="BQ701" i="2"/>
  <c r="BP701" i="2"/>
  <c r="BO701" i="2"/>
  <c r="BN701" i="2"/>
  <c r="BM701" i="2"/>
  <c r="BL701" i="2"/>
  <c r="BK701" i="2"/>
  <c r="BJ701" i="2"/>
  <c r="BI701" i="2"/>
  <c r="BH701" i="2"/>
  <c r="BG701" i="2"/>
  <c r="BF701" i="2"/>
  <c r="BE701" i="2"/>
  <c r="BD701" i="2"/>
  <c r="BC701" i="2"/>
  <c r="BB701" i="2"/>
  <c r="BA701" i="2"/>
  <c r="AZ701" i="2"/>
  <c r="AY701" i="2"/>
  <c r="AX701" i="2"/>
  <c r="AW701" i="2"/>
  <c r="AV701" i="2"/>
  <c r="AU701" i="2"/>
  <c r="AT701" i="2"/>
  <c r="AS701" i="2"/>
  <c r="AR701" i="2"/>
  <c r="AQ701" i="2"/>
  <c r="AP701" i="2"/>
  <c r="AO701" i="2"/>
  <c r="AN701" i="2"/>
  <c r="AM701" i="2"/>
  <c r="AL701" i="2"/>
  <c r="AK701" i="2"/>
  <c r="AJ701" i="2"/>
  <c r="AI701" i="2"/>
  <c r="AH701" i="2"/>
  <c r="AG701" i="2"/>
  <c r="AF701" i="2"/>
  <c r="AE701" i="2"/>
  <c r="AD701" i="2"/>
  <c r="AC701" i="2"/>
  <c r="AB701" i="2"/>
  <c r="AA701" i="2"/>
  <c r="Z701" i="2"/>
  <c r="T701" i="2"/>
  <c r="S701" i="2"/>
  <c r="R701" i="2"/>
  <c r="Q701" i="2"/>
  <c r="P701" i="2"/>
  <c r="O701" i="2"/>
  <c r="N701" i="2"/>
  <c r="M701" i="2"/>
  <c r="L701" i="2"/>
  <c r="K701" i="2"/>
  <c r="J701" i="2"/>
  <c r="G701" i="2"/>
  <c r="BZ700" i="2"/>
  <c r="BY700" i="2"/>
  <c r="BX700" i="2"/>
  <c r="BW700" i="2"/>
  <c r="BV700" i="2"/>
  <c r="BU700" i="2"/>
  <c r="BT700" i="2"/>
  <c r="BS700" i="2"/>
  <c r="BR700" i="2"/>
  <c r="BQ700" i="2"/>
  <c r="BP700" i="2"/>
  <c r="BO700" i="2"/>
  <c r="BN700" i="2"/>
  <c r="BM700" i="2"/>
  <c r="BL700" i="2"/>
  <c r="BK700" i="2"/>
  <c r="BJ700" i="2"/>
  <c r="BI700" i="2"/>
  <c r="BH700" i="2"/>
  <c r="BG700" i="2"/>
  <c r="BF700" i="2"/>
  <c r="BE700" i="2"/>
  <c r="BD700" i="2"/>
  <c r="BC700" i="2"/>
  <c r="BB700" i="2"/>
  <c r="BA700" i="2"/>
  <c r="AZ700" i="2"/>
  <c r="AY700" i="2"/>
  <c r="AX700" i="2"/>
  <c r="AW700" i="2"/>
  <c r="AV700" i="2"/>
  <c r="AU700" i="2"/>
  <c r="AT700" i="2"/>
  <c r="AS700" i="2"/>
  <c r="AR700" i="2"/>
  <c r="AQ700" i="2"/>
  <c r="AP700" i="2"/>
  <c r="AO700" i="2"/>
  <c r="AN700" i="2"/>
  <c r="AM700" i="2"/>
  <c r="AL700" i="2"/>
  <c r="AK700" i="2"/>
  <c r="AJ700" i="2"/>
  <c r="AI700" i="2"/>
  <c r="AH700" i="2"/>
  <c r="AG700" i="2"/>
  <c r="AF700" i="2"/>
  <c r="AE700" i="2"/>
  <c r="AD700" i="2"/>
  <c r="AC700" i="2"/>
  <c r="AB700" i="2"/>
  <c r="AA700" i="2"/>
  <c r="Z700" i="2"/>
  <c r="T700" i="2"/>
  <c r="S700" i="2"/>
  <c r="R700" i="2"/>
  <c r="Q700" i="2"/>
  <c r="P700" i="2"/>
  <c r="O700" i="2"/>
  <c r="N700" i="2"/>
  <c r="M700" i="2"/>
  <c r="L700" i="2"/>
  <c r="K700" i="2"/>
  <c r="J700" i="2"/>
  <c r="G700" i="2"/>
  <c r="BZ699" i="2"/>
  <c r="BY699" i="2"/>
  <c r="BX699" i="2"/>
  <c r="BW699" i="2"/>
  <c r="BV699" i="2"/>
  <c r="BU699" i="2"/>
  <c r="BT699" i="2"/>
  <c r="BS699" i="2"/>
  <c r="BR699" i="2"/>
  <c r="BQ699" i="2"/>
  <c r="BP699" i="2"/>
  <c r="BO699" i="2"/>
  <c r="BN699" i="2"/>
  <c r="BM699" i="2"/>
  <c r="BL699" i="2"/>
  <c r="BK699" i="2"/>
  <c r="BJ699" i="2"/>
  <c r="BI699" i="2"/>
  <c r="BH699" i="2"/>
  <c r="BG699" i="2"/>
  <c r="BF699" i="2"/>
  <c r="BE699" i="2"/>
  <c r="BD699" i="2"/>
  <c r="BC699" i="2"/>
  <c r="BB699" i="2"/>
  <c r="BA699" i="2"/>
  <c r="AZ699" i="2"/>
  <c r="AY699" i="2"/>
  <c r="AX699" i="2"/>
  <c r="AW699" i="2"/>
  <c r="AV699" i="2"/>
  <c r="AU699" i="2"/>
  <c r="AT699" i="2"/>
  <c r="AS699" i="2"/>
  <c r="AR699" i="2"/>
  <c r="AQ699" i="2"/>
  <c r="AP699" i="2"/>
  <c r="AO699" i="2"/>
  <c r="AN699" i="2"/>
  <c r="AM699" i="2"/>
  <c r="AL699" i="2"/>
  <c r="AK699" i="2"/>
  <c r="AJ699" i="2"/>
  <c r="AI699" i="2"/>
  <c r="AH699" i="2"/>
  <c r="AG699" i="2"/>
  <c r="AF699" i="2"/>
  <c r="AE699" i="2"/>
  <c r="AD699" i="2"/>
  <c r="AC699" i="2"/>
  <c r="AB699" i="2"/>
  <c r="AA699" i="2"/>
  <c r="Z699" i="2"/>
  <c r="T699" i="2"/>
  <c r="S699" i="2"/>
  <c r="R699" i="2"/>
  <c r="Q699" i="2"/>
  <c r="P699" i="2"/>
  <c r="O699" i="2"/>
  <c r="N699" i="2"/>
  <c r="M699" i="2"/>
  <c r="L699" i="2"/>
  <c r="K699" i="2"/>
  <c r="J699" i="2"/>
  <c r="G699" i="2"/>
  <c r="BZ698" i="2"/>
  <c r="BY698" i="2"/>
  <c r="BX698" i="2"/>
  <c r="BW698" i="2"/>
  <c r="BV698" i="2"/>
  <c r="BU698" i="2"/>
  <c r="BT698" i="2"/>
  <c r="BS698" i="2"/>
  <c r="BR698" i="2"/>
  <c r="BQ698" i="2"/>
  <c r="BP698" i="2"/>
  <c r="BO698" i="2"/>
  <c r="BN698" i="2"/>
  <c r="BM698" i="2"/>
  <c r="BL698" i="2"/>
  <c r="BK698" i="2"/>
  <c r="BJ698" i="2"/>
  <c r="BI698" i="2"/>
  <c r="BH698" i="2"/>
  <c r="BG698" i="2"/>
  <c r="BF698" i="2"/>
  <c r="BE698" i="2"/>
  <c r="BD698" i="2"/>
  <c r="BC698" i="2"/>
  <c r="BB698" i="2"/>
  <c r="BA698" i="2"/>
  <c r="AZ698" i="2"/>
  <c r="AY698" i="2"/>
  <c r="AX698" i="2"/>
  <c r="AW698" i="2"/>
  <c r="AV698" i="2"/>
  <c r="AU698" i="2"/>
  <c r="AT698" i="2"/>
  <c r="AS698" i="2"/>
  <c r="AR698" i="2"/>
  <c r="AQ698" i="2"/>
  <c r="AP698" i="2"/>
  <c r="AO698" i="2"/>
  <c r="AN698" i="2"/>
  <c r="AM698" i="2"/>
  <c r="AL698" i="2"/>
  <c r="AK698" i="2"/>
  <c r="AJ698" i="2"/>
  <c r="AI698" i="2"/>
  <c r="AH698" i="2"/>
  <c r="AG698" i="2"/>
  <c r="AF698" i="2"/>
  <c r="AE698" i="2"/>
  <c r="AD698" i="2"/>
  <c r="AC698" i="2"/>
  <c r="AB698" i="2"/>
  <c r="AA698" i="2"/>
  <c r="Z698" i="2"/>
  <c r="T698" i="2"/>
  <c r="S698" i="2"/>
  <c r="R698" i="2"/>
  <c r="Q698" i="2"/>
  <c r="P698" i="2"/>
  <c r="O698" i="2"/>
  <c r="N698" i="2"/>
  <c r="M698" i="2"/>
  <c r="L698" i="2"/>
  <c r="K698" i="2"/>
  <c r="J698" i="2"/>
  <c r="G698" i="2"/>
  <c r="BZ697" i="2"/>
  <c r="BY697" i="2"/>
  <c r="BX697" i="2"/>
  <c r="BW697" i="2"/>
  <c r="BV697" i="2"/>
  <c r="BU697" i="2"/>
  <c r="BT697" i="2"/>
  <c r="BS697" i="2"/>
  <c r="BR697" i="2"/>
  <c r="BQ697" i="2"/>
  <c r="BP697" i="2"/>
  <c r="BO697" i="2"/>
  <c r="BN697" i="2"/>
  <c r="BM697" i="2"/>
  <c r="BL697" i="2"/>
  <c r="BK697" i="2"/>
  <c r="BJ697" i="2"/>
  <c r="BI697" i="2"/>
  <c r="BH697" i="2"/>
  <c r="BG697" i="2"/>
  <c r="BF697" i="2"/>
  <c r="BE697" i="2"/>
  <c r="BD697" i="2"/>
  <c r="BC697" i="2"/>
  <c r="BB697" i="2"/>
  <c r="BA697" i="2"/>
  <c r="AZ697" i="2"/>
  <c r="AY697" i="2"/>
  <c r="AX697" i="2"/>
  <c r="AW697" i="2"/>
  <c r="AV697" i="2"/>
  <c r="AU697" i="2"/>
  <c r="AT697" i="2"/>
  <c r="AS697" i="2"/>
  <c r="AR697" i="2"/>
  <c r="AQ697" i="2"/>
  <c r="AP697" i="2"/>
  <c r="AO697" i="2"/>
  <c r="AN697" i="2"/>
  <c r="AM697" i="2"/>
  <c r="AL697" i="2"/>
  <c r="AK697" i="2"/>
  <c r="AJ697" i="2"/>
  <c r="AI697" i="2"/>
  <c r="AH697" i="2"/>
  <c r="AG697" i="2"/>
  <c r="AF697" i="2"/>
  <c r="AE697" i="2"/>
  <c r="AD697" i="2"/>
  <c r="AC697" i="2"/>
  <c r="AB697" i="2"/>
  <c r="AA697" i="2"/>
  <c r="Z697" i="2"/>
  <c r="T697" i="2"/>
  <c r="S697" i="2"/>
  <c r="R697" i="2"/>
  <c r="Q697" i="2"/>
  <c r="P697" i="2"/>
  <c r="O697" i="2"/>
  <c r="N697" i="2"/>
  <c r="M697" i="2"/>
  <c r="L697" i="2"/>
  <c r="K697" i="2"/>
  <c r="J697" i="2"/>
  <c r="G697" i="2"/>
  <c r="BZ696" i="2"/>
  <c r="BY696" i="2"/>
  <c r="BX696" i="2"/>
  <c r="BW696" i="2"/>
  <c r="BV696" i="2"/>
  <c r="BU696" i="2"/>
  <c r="BT696" i="2"/>
  <c r="BS696" i="2"/>
  <c r="BR696" i="2"/>
  <c r="BQ696" i="2"/>
  <c r="BP696" i="2"/>
  <c r="BO696" i="2"/>
  <c r="BN696" i="2"/>
  <c r="BM696" i="2"/>
  <c r="BL696" i="2"/>
  <c r="BK696" i="2"/>
  <c r="BJ696" i="2"/>
  <c r="BI696" i="2"/>
  <c r="BH696" i="2"/>
  <c r="BG696" i="2"/>
  <c r="BF696" i="2"/>
  <c r="BE696" i="2"/>
  <c r="BD696" i="2"/>
  <c r="BC696" i="2"/>
  <c r="BB696" i="2"/>
  <c r="BA696" i="2"/>
  <c r="AZ696" i="2"/>
  <c r="AY696" i="2"/>
  <c r="AX696" i="2"/>
  <c r="AW696" i="2"/>
  <c r="AV696" i="2"/>
  <c r="AU696" i="2"/>
  <c r="AT696" i="2"/>
  <c r="AS696" i="2"/>
  <c r="AR696" i="2"/>
  <c r="AQ696" i="2"/>
  <c r="AP696" i="2"/>
  <c r="AO696" i="2"/>
  <c r="AN696" i="2"/>
  <c r="AM696" i="2"/>
  <c r="AL696" i="2"/>
  <c r="AK696" i="2"/>
  <c r="AJ696" i="2"/>
  <c r="AI696" i="2"/>
  <c r="AH696" i="2"/>
  <c r="AG696" i="2"/>
  <c r="AF696" i="2"/>
  <c r="AE696" i="2"/>
  <c r="AD696" i="2"/>
  <c r="AC696" i="2"/>
  <c r="AB696" i="2"/>
  <c r="AA696" i="2"/>
  <c r="Z696" i="2"/>
  <c r="T696" i="2"/>
  <c r="S696" i="2"/>
  <c r="R696" i="2"/>
  <c r="Q696" i="2"/>
  <c r="P696" i="2"/>
  <c r="O696" i="2"/>
  <c r="N696" i="2"/>
  <c r="M696" i="2"/>
  <c r="L696" i="2"/>
  <c r="K696" i="2"/>
  <c r="J696" i="2"/>
  <c r="G696" i="2"/>
  <c r="BZ695" i="2"/>
  <c r="BY695" i="2"/>
  <c r="BX695" i="2"/>
  <c r="BW695" i="2"/>
  <c r="BV695" i="2"/>
  <c r="BU695" i="2"/>
  <c r="BT695" i="2"/>
  <c r="BS695" i="2"/>
  <c r="BR695" i="2"/>
  <c r="BQ695" i="2"/>
  <c r="BP695" i="2"/>
  <c r="BO695" i="2"/>
  <c r="BN695" i="2"/>
  <c r="BM695" i="2"/>
  <c r="BL695" i="2"/>
  <c r="BK695" i="2"/>
  <c r="BJ695" i="2"/>
  <c r="BI695" i="2"/>
  <c r="BH695" i="2"/>
  <c r="BG695" i="2"/>
  <c r="BF695" i="2"/>
  <c r="BE695" i="2"/>
  <c r="BD695" i="2"/>
  <c r="BC695" i="2"/>
  <c r="BB695" i="2"/>
  <c r="BA695" i="2"/>
  <c r="AZ695" i="2"/>
  <c r="AY695" i="2"/>
  <c r="AX695" i="2"/>
  <c r="AW695" i="2"/>
  <c r="AV695" i="2"/>
  <c r="AU695" i="2"/>
  <c r="AT695" i="2"/>
  <c r="AS695" i="2"/>
  <c r="AR695" i="2"/>
  <c r="AQ695" i="2"/>
  <c r="AP695" i="2"/>
  <c r="AO695" i="2"/>
  <c r="AN695" i="2"/>
  <c r="AM695" i="2"/>
  <c r="AL695" i="2"/>
  <c r="AK695" i="2"/>
  <c r="AJ695" i="2"/>
  <c r="AI695" i="2"/>
  <c r="AH695" i="2"/>
  <c r="AG695" i="2"/>
  <c r="AF695" i="2"/>
  <c r="AE695" i="2"/>
  <c r="AD695" i="2"/>
  <c r="AC695" i="2"/>
  <c r="AB695" i="2"/>
  <c r="AA695" i="2"/>
  <c r="Z695" i="2"/>
  <c r="T695" i="2"/>
  <c r="S695" i="2"/>
  <c r="R695" i="2"/>
  <c r="Q695" i="2"/>
  <c r="P695" i="2"/>
  <c r="O695" i="2"/>
  <c r="N695" i="2"/>
  <c r="M695" i="2"/>
  <c r="L695" i="2"/>
  <c r="K695" i="2"/>
  <c r="J695" i="2"/>
  <c r="G695" i="2"/>
  <c r="BZ694" i="2"/>
  <c r="BY694" i="2"/>
  <c r="BX694" i="2"/>
  <c r="BW694" i="2"/>
  <c r="BV694" i="2"/>
  <c r="BU694" i="2"/>
  <c r="BT694" i="2"/>
  <c r="BS694" i="2"/>
  <c r="BR694" i="2"/>
  <c r="BQ694" i="2"/>
  <c r="BP694" i="2"/>
  <c r="BO694" i="2"/>
  <c r="BN694" i="2"/>
  <c r="BM694" i="2"/>
  <c r="BL694" i="2"/>
  <c r="BK694" i="2"/>
  <c r="BJ694" i="2"/>
  <c r="BI694" i="2"/>
  <c r="BH694" i="2"/>
  <c r="BG694" i="2"/>
  <c r="BF694" i="2"/>
  <c r="BE694" i="2"/>
  <c r="BD694" i="2"/>
  <c r="BC694" i="2"/>
  <c r="BB694" i="2"/>
  <c r="BA694" i="2"/>
  <c r="AZ694" i="2"/>
  <c r="AY694" i="2"/>
  <c r="AX694" i="2"/>
  <c r="AW694" i="2"/>
  <c r="AV694" i="2"/>
  <c r="AU694" i="2"/>
  <c r="AT694" i="2"/>
  <c r="AS694" i="2"/>
  <c r="AR694" i="2"/>
  <c r="AQ694" i="2"/>
  <c r="AP694" i="2"/>
  <c r="AO694" i="2"/>
  <c r="AN694" i="2"/>
  <c r="AM694" i="2"/>
  <c r="AL694" i="2"/>
  <c r="AK694" i="2"/>
  <c r="AJ694" i="2"/>
  <c r="AI694" i="2"/>
  <c r="AH694" i="2"/>
  <c r="AG694" i="2"/>
  <c r="AF694" i="2"/>
  <c r="AE694" i="2"/>
  <c r="AD694" i="2"/>
  <c r="AC694" i="2"/>
  <c r="AB694" i="2"/>
  <c r="AA694" i="2"/>
  <c r="Z694" i="2"/>
  <c r="T694" i="2"/>
  <c r="S694" i="2"/>
  <c r="R694" i="2"/>
  <c r="Q694" i="2"/>
  <c r="P694" i="2"/>
  <c r="O694" i="2"/>
  <c r="N694" i="2"/>
  <c r="M694" i="2"/>
  <c r="L694" i="2"/>
  <c r="K694" i="2"/>
  <c r="J694" i="2"/>
  <c r="G694" i="2"/>
  <c r="BZ693" i="2"/>
  <c r="BY693" i="2"/>
  <c r="BX693" i="2"/>
  <c r="BW693" i="2"/>
  <c r="BV693" i="2"/>
  <c r="BU693" i="2"/>
  <c r="BT693" i="2"/>
  <c r="BS693" i="2"/>
  <c r="BR693" i="2"/>
  <c r="BQ693" i="2"/>
  <c r="BP693" i="2"/>
  <c r="BO693" i="2"/>
  <c r="BN693" i="2"/>
  <c r="BM693" i="2"/>
  <c r="BL693" i="2"/>
  <c r="BK693" i="2"/>
  <c r="BJ693" i="2"/>
  <c r="BI693" i="2"/>
  <c r="BH693" i="2"/>
  <c r="BG693" i="2"/>
  <c r="BF693" i="2"/>
  <c r="BE693" i="2"/>
  <c r="BD693" i="2"/>
  <c r="BC693" i="2"/>
  <c r="BB693" i="2"/>
  <c r="BA693" i="2"/>
  <c r="AZ693" i="2"/>
  <c r="AY693" i="2"/>
  <c r="AX693" i="2"/>
  <c r="AW693" i="2"/>
  <c r="AV693" i="2"/>
  <c r="AU693" i="2"/>
  <c r="AT693" i="2"/>
  <c r="AS693" i="2"/>
  <c r="AR693" i="2"/>
  <c r="AQ693" i="2"/>
  <c r="AP693" i="2"/>
  <c r="AO693" i="2"/>
  <c r="AN693" i="2"/>
  <c r="AM693" i="2"/>
  <c r="AL693" i="2"/>
  <c r="AK693" i="2"/>
  <c r="AJ693" i="2"/>
  <c r="AI693" i="2"/>
  <c r="AH693" i="2"/>
  <c r="AG693" i="2"/>
  <c r="AF693" i="2"/>
  <c r="AE693" i="2"/>
  <c r="AD693" i="2"/>
  <c r="AC693" i="2"/>
  <c r="AB693" i="2"/>
  <c r="AA693" i="2"/>
  <c r="Z693" i="2"/>
  <c r="T693" i="2"/>
  <c r="S693" i="2"/>
  <c r="R693" i="2"/>
  <c r="Q693" i="2"/>
  <c r="P693" i="2"/>
  <c r="O693" i="2"/>
  <c r="N693" i="2"/>
  <c r="M693" i="2"/>
  <c r="L693" i="2"/>
  <c r="K693" i="2"/>
  <c r="J693" i="2"/>
  <c r="G693" i="2"/>
  <c r="BZ692" i="2"/>
  <c r="BY692" i="2"/>
  <c r="BX692" i="2"/>
  <c r="BW692" i="2"/>
  <c r="BV692" i="2"/>
  <c r="BU692" i="2"/>
  <c r="BT692" i="2"/>
  <c r="BS692" i="2"/>
  <c r="BR692" i="2"/>
  <c r="BQ692" i="2"/>
  <c r="BP692" i="2"/>
  <c r="BO692" i="2"/>
  <c r="BN692" i="2"/>
  <c r="BM692" i="2"/>
  <c r="BL692" i="2"/>
  <c r="BK692" i="2"/>
  <c r="BJ692" i="2"/>
  <c r="BI692" i="2"/>
  <c r="BH692" i="2"/>
  <c r="BG692" i="2"/>
  <c r="BF692" i="2"/>
  <c r="BE692" i="2"/>
  <c r="BD692" i="2"/>
  <c r="BC692" i="2"/>
  <c r="BB692" i="2"/>
  <c r="BA692" i="2"/>
  <c r="AZ692" i="2"/>
  <c r="AY692" i="2"/>
  <c r="AX692" i="2"/>
  <c r="AW692" i="2"/>
  <c r="AV692" i="2"/>
  <c r="AU692" i="2"/>
  <c r="AT692" i="2"/>
  <c r="AS692" i="2"/>
  <c r="AR692" i="2"/>
  <c r="AQ692" i="2"/>
  <c r="AP692" i="2"/>
  <c r="AO692" i="2"/>
  <c r="AN692" i="2"/>
  <c r="AM692" i="2"/>
  <c r="AL692" i="2"/>
  <c r="AK692" i="2"/>
  <c r="AJ692" i="2"/>
  <c r="AI692" i="2"/>
  <c r="AH692" i="2"/>
  <c r="AG692" i="2"/>
  <c r="AF692" i="2"/>
  <c r="AE692" i="2"/>
  <c r="AD692" i="2"/>
  <c r="AC692" i="2"/>
  <c r="AB692" i="2"/>
  <c r="AA692" i="2"/>
  <c r="Z692" i="2"/>
  <c r="T692" i="2"/>
  <c r="S692" i="2"/>
  <c r="R692" i="2"/>
  <c r="Q692" i="2"/>
  <c r="P692" i="2"/>
  <c r="O692" i="2"/>
  <c r="N692" i="2"/>
  <c r="M692" i="2"/>
  <c r="L692" i="2"/>
  <c r="K692" i="2"/>
  <c r="J692" i="2"/>
  <c r="G692" i="2"/>
  <c r="BZ691" i="2"/>
  <c r="BY691" i="2"/>
  <c r="BX691" i="2"/>
  <c r="BW691" i="2"/>
  <c r="BV691" i="2"/>
  <c r="BU691" i="2"/>
  <c r="BT691" i="2"/>
  <c r="BS691" i="2"/>
  <c r="BR691" i="2"/>
  <c r="BQ691" i="2"/>
  <c r="BP691" i="2"/>
  <c r="BO691" i="2"/>
  <c r="BN691" i="2"/>
  <c r="BM691" i="2"/>
  <c r="BL691" i="2"/>
  <c r="BK691" i="2"/>
  <c r="BJ691" i="2"/>
  <c r="BI691" i="2"/>
  <c r="BH691" i="2"/>
  <c r="BG691" i="2"/>
  <c r="BF691" i="2"/>
  <c r="BE691" i="2"/>
  <c r="BD691" i="2"/>
  <c r="BC691" i="2"/>
  <c r="BB691" i="2"/>
  <c r="BA691" i="2"/>
  <c r="AZ691" i="2"/>
  <c r="AY691" i="2"/>
  <c r="AX691" i="2"/>
  <c r="AW691" i="2"/>
  <c r="AV691" i="2"/>
  <c r="AU691" i="2"/>
  <c r="AT691" i="2"/>
  <c r="AS691" i="2"/>
  <c r="AR691" i="2"/>
  <c r="AQ691" i="2"/>
  <c r="AP691" i="2"/>
  <c r="AO691" i="2"/>
  <c r="AN691" i="2"/>
  <c r="AM691" i="2"/>
  <c r="AL691" i="2"/>
  <c r="AK691" i="2"/>
  <c r="AJ691" i="2"/>
  <c r="AI691" i="2"/>
  <c r="AH691" i="2"/>
  <c r="AG691" i="2"/>
  <c r="AF691" i="2"/>
  <c r="AE691" i="2"/>
  <c r="AD691" i="2"/>
  <c r="AC691" i="2"/>
  <c r="AB691" i="2"/>
  <c r="AA691" i="2"/>
  <c r="Z691" i="2"/>
  <c r="T691" i="2"/>
  <c r="S691" i="2"/>
  <c r="R691" i="2"/>
  <c r="Q691" i="2"/>
  <c r="P691" i="2"/>
  <c r="O691" i="2"/>
  <c r="N691" i="2"/>
  <c r="M691" i="2"/>
  <c r="L691" i="2"/>
  <c r="K691" i="2"/>
  <c r="J691" i="2"/>
  <c r="G691" i="2"/>
  <c r="BZ690" i="2"/>
  <c r="BY690" i="2"/>
  <c r="BX690" i="2"/>
  <c r="BW690" i="2"/>
  <c r="BV690" i="2"/>
  <c r="BU690" i="2"/>
  <c r="BT690" i="2"/>
  <c r="BS690" i="2"/>
  <c r="BR690" i="2"/>
  <c r="BQ690" i="2"/>
  <c r="BP690" i="2"/>
  <c r="BO690" i="2"/>
  <c r="BN690" i="2"/>
  <c r="BM690" i="2"/>
  <c r="BL690" i="2"/>
  <c r="BK690" i="2"/>
  <c r="BJ690" i="2"/>
  <c r="BI690" i="2"/>
  <c r="BH690" i="2"/>
  <c r="BG690" i="2"/>
  <c r="BF690" i="2"/>
  <c r="BE690" i="2"/>
  <c r="BD690" i="2"/>
  <c r="BC690" i="2"/>
  <c r="BB690" i="2"/>
  <c r="BA690" i="2"/>
  <c r="AZ690" i="2"/>
  <c r="AY690" i="2"/>
  <c r="AX690" i="2"/>
  <c r="AW690" i="2"/>
  <c r="AV690" i="2"/>
  <c r="AU690" i="2"/>
  <c r="AT690" i="2"/>
  <c r="AS690" i="2"/>
  <c r="AR690" i="2"/>
  <c r="AQ690" i="2"/>
  <c r="AP690" i="2"/>
  <c r="AO690" i="2"/>
  <c r="AN690" i="2"/>
  <c r="AM690" i="2"/>
  <c r="AL690" i="2"/>
  <c r="AK690" i="2"/>
  <c r="AJ690" i="2"/>
  <c r="AI690" i="2"/>
  <c r="AH690" i="2"/>
  <c r="AG690" i="2"/>
  <c r="AF690" i="2"/>
  <c r="AE690" i="2"/>
  <c r="AD690" i="2"/>
  <c r="AC690" i="2"/>
  <c r="AB690" i="2"/>
  <c r="AA690" i="2"/>
  <c r="Z690" i="2"/>
  <c r="T690" i="2"/>
  <c r="S690" i="2"/>
  <c r="R690" i="2"/>
  <c r="Q690" i="2"/>
  <c r="P690" i="2"/>
  <c r="O690" i="2"/>
  <c r="N690" i="2"/>
  <c r="M690" i="2"/>
  <c r="L690" i="2"/>
  <c r="K690" i="2"/>
  <c r="J690" i="2"/>
  <c r="G690" i="2"/>
  <c r="BZ689" i="2"/>
  <c r="BY689" i="2"/>
  <c r="BX689" i="2"/>
  <c r="BW689" i="2"/>
  <c r="BV689" i="2"/>
  <c r="BU689" i="2"/>
  <c r="BT689" i="2"/>
  <c r="BS689" i="2"/>
  <c r="BR689" i="2"/>
  <c r="BQ689" i="2"/>
  <c r="BP689" i="2"/>
  <c r="BO689" i="2"/>
  <c r="BN689" i="2"/>
  <c r="BM689" i="2"/>
  <c r="BL689" i="2"/>
  <c r="BK689" i="2"/>
  <c r="BJ689" i="2"/>
  <c r="BI689" i="2"/>
  <c r="BH689" i="2"/>
  <c r="BG689" i="2"/>
  <c r="BF689" i="2"/>
  <c r="BE689" i="2"/>
  <c r="BD689" i="2"/>
  <c r="BC689" i="2"/>
  <c r="BB689" i="2"/>
  <c r="BA689" i="2"/>
  <c r="AZ689" i="2"/>
  <c r="AY689" i="2"/>
  <c r="AX689" i="2"/>
  <c r="AW689" i="2"/>
  <c r="AV689" i="2"/>
  <c r="AU689" i="2"/>
  <c r="AT689" i="2"/>
  <c r="AS689" i="2"/>
  <c r="AR689" i="2"/>
  <c r="AQ689" i="2"/>
  <c r="AP689" i="2"/>
  <c r="AO689" i="2"/>
  <c r="AN689" i="2"/>
  <c r="AM689" i="2"/>
  <c r="AL689" i="2"/>
  <c r="AK689" i="2"/>
  <c r="AJ689" i="2"/>
  <c r="AI689" i="2"/>
  <c r="AH689" i="2"/>
  <c r="AG689" i="2"/>
  <c r="AF689" i="2"/>
  <c r="AE689" i="2"/>
  <c r="AD689" i="2"/>
  <c r="AC689" i="2"/>
  <c r="AB689" i="2"/>
  <c r="AA689" i="2"/>
  <c r="Z689" i="2"/>
  <c r="T689" i="2"/>
  <c r="S689" i="2"/>
  <c r="R689" i="2"/>
  <c r="Q689" i="2"/>
  <c r="P689" i="2"/>
  <c r="O689" i="2"/>
  <c r="N689" i="2"/>
  <c r="M689" i="2"/>
  <c r="L689" i="2"/>
  <c r="K689" i="2"/>
  <c r="J689" i="2"/>
  <c r="G689" i="2"/>
  <c r="BZ688" i="2"/>
  <c r="BY688" i="2"/>
  <c r="BX688" i="2"/>
  <c r="BW688" i="2"/>
  <c r="BV688" i="2"/>
  <c r="BU688" i="2"/>
  <c r="BT688" i="2"/>
  <c r="BS688" i="2"/>
  <c r="BR688" i="2"/>
  <c r="BQ688" i="2"/>
  <c r="BP688" i="2"/>
  <c r="BO688" i="2"/>
  <c r="BN688" i="2"/>
  <c r="BM688" i="2"/>
  <c r="BL688" i="2"/>
  <c r="BK688" i="2"/>
  <c r="BJ688" i="2"/>
  <c r="BI688" i="2"/>
  <c r="BH688" i="2"/>
  <c r="BG688" i="2"/>
  <c r="BF688" i="2"/>
  <c r="BE688" i="2"/>
  <c r="BD688" i="2"/>
  <c r="BC688" i="2"/>
  <c r="BB688" i="2"/>
  <c r="BA688" i="2"/>
  <c r="AZ688" i="2"/>
  <c r="AY688" i="2"/>
  <c r="AX688" i="2"/>
  <c r="AW688" i="2"/>
  <c r="AV688" i="2"/>
  <c r="AU688" i="2"/>
  <c r="AT688" i="2"/>
  <c r="AS688" i="2"/>
  <c r="AR688" i="2"/>
  <c r="AQ688" i="2"/>
  <c r="AP688" i="2"/>
  <c r="AO688" i="2"/>
  <c r="AN688" i="2"/>
  <c r="AM688" i="2"/>
  <c r="AL688" i="2"/>
  <c r="AK688" i="2"/>
  <c r="AJ688" i="2"/>
  <c r="AI688" i="2"/>
  <c r="AH688" i="2"/>
  <c r="AG688" i="2"/>
  <c r="AF688" i="2"/>
  <c r="AE688" i="2"/>
  <c r="AD688" i="2"/>
  <c r="AC688" i="2"/>
  <c r="AB688" i="2"/>
  <c r="AA688" i="2"/>
  <c r="Z688" i="2"/>
  <c r="T688" i="2"/>
  <c r="S688" i="2"/>
  <c r="R688" i="2"/>
  <c r="Q688" i="2"/>
  <c r="P688" i="2"/>
  <c r="O688" i="2"/>
  <c r="N688" i="2"/>
  <c r="M688" i="2"/>
  <c r="L688" i="2"/>
  <c r="K688" i="2"/>
  <c r="J688" i="2"/>
  <c r="G688" i="2"/>
  <c r="BZ687" i="2"/>
  <c r="BY687" i="2"/>
  <c r="BX687" i="2"/>
  <c r="BW687" i="2"/>
  <c r="BV687" i="2"/>
  <c r="BU687" i="2"/>
  <c r="BT687" i="2"/>
  <c r="BS687" i="2"/>
  <c r="BR687" i="2"/>
  <c r="BQ687" i="2"/>
  <c r="BP687" i="2"/>
  <c r="BO687" i="2"/>
  <c r="BN687" i="2"/>
  <c r="BM687" i="2"/>
  <c r="BL687" i="2"/>
  <c r="BK687" i="2"/>
  <c r="BJ687" i="2"/>
  <c r="BI687" i="2"/>
  <c r="BH687" i="2"/>
  <c r="BG687" i="2"/>
  <c r="BF687" i="2"/>
  <c r="BE687" i="2"/>
  <c r="BD687" i="2"/>
  <c r="BC687" i="2"/>
  <c r="BB687" i="2"/>
  <c r="BA687" i="2"/>
  <c r="AZ687" i="2"/>
  <c r="AY687" i="2"/>
  <c r="AX687" i="2"/>
  <c r="AW687" i="2"/>
  <c r="AV687" i="2"/>
  <c r="AU687" i="2"/>
  <c r="AT687" i="2"/>
  <c r="AS687" i="2"/>
  <c r="AR687" i="2"/>
  <c r="AQ687" i="2"/>
  <c r="AP687" i="2"/>
  <c r="AO687" i="2"/>
  <c r="AN687" i="2"/>
  <c r="AM687" i="2"/>
  <c r="AL687" i="2"/>
  <c r="AK687" i="2"/>
  <c r="AJ687" i="2"/>
  <c r="AI687" i="2"/>
  <c r="AH687" i="2"/>
  <c r="AG687" i="2"/>
  <c r="AF687" i="2"/>
  <c r="AE687" i="2"/>
  <c r="AD687" i="2"/>
  <c r="AC687" i="2"/>
  <c r="AB687" i="2"/>
  <c r="AA687" i="2"/>
  <c r="Z687" i="2"/>
  <c r="T687" i="2"/>
  <c r="S687" i="2"/>
  <c r="R687" i="2"/>
  <c r="Q687" i="2"/>
  <c r="P687" i="2"/>
  <c r="O687" i="2"/>
  <c r="N687" i="2"/>
  <c r="M687" i="2"/>
  <c r="L687" i="2"/>
  <c r="K687" i="2"/>
  <c r="J687" i="2"/>
  <c r="G687" i="2"/>
  <c r="BZ686" i="2"/>
  <c r="BY686" i="2"/>
  <c r="BX686" i="2"/>
  <c r="BW686" i="2"/>
  <c r="BV686" i="2"/>
  <c r="BU686" i="2"/>
  <c r="BT686" i="2"/>
  <c r="BS686" i="2"/>
  <c r="BR686" i="2"/>
  <c r="BQ686" i="2"/>
  <c r="BP686" i="2"/>
  <c r="BO686" i="2"/>
  <c r="BN686" i="2"/>
  <c r="BM686" i="2"/>
  <c r="BL686" i="2"/>
  <c r="BK686" i="2"/>
  <c r="BJ686" i="2"/>
  <c r="BI686" i="2"/>
  <c r="BH686" i="2"/>
  <c r="BG686" i="2"/>
  <c r="BF686" i="2"/>
  <c r="BE686" i="2"/>
  <c r="BD686" i="2"/>
  <c r="BC686" i="2"/>
  <c r="BB686" i="2"/>
  <c r="BA686" i="2"/>
  <c r="AZ686" i="2"/>
  <c r="AY686" i="2"/>
  <c r="AX686" i="2"/>
  <c r="AW686" i="2"/>
  <c r="AV686" i="2"/>
  <c r="AU686" i="2"/>
  <c r="AT686" i="2"/>
  <c r="AS686" i="2"/>
  <c r="AR686" i="2"/>
  <c r="AQ686" i="2"/>
  <c r="AP686" i="2"/>
  <c r="AO686" i="2"/>
  <c r="AN686" i="2"/>
  <c r="AM686" i="2"/>
  <c r="AL686" i="2"/>
  <c r="AK686" i="2"/>
  <c r="AJ686" i="2"/>
  <c r="AI686" i="2"/>
  <c r="AH686" i="2"/>
  <c r="AG686" i="2"/>
  <c r="AF686" i="2"/>
  <c r="AE686" i="2"/>
  <c r="AD686" i="2"/>
  <c r="AC686" i="2"/>
  <c r="AB686" i="2"/>
  <c r="AA686" i="2"/>
  <c r="Z686" i="2"/>
  <c r="T686" i="2"/>
  <c r="S686" i="2"/>
  <c r="R686" i="2"/>
  <c r="Q686" i="2"/>
  <c r="P686" i="2"/>
  <c r="O686" i="2"/>
  <c r="N686" i="2"/>
  <c r="M686" i="2"/>
  <c r="L686" i="2"/>
  <c r="K686" i="2"/>
  <c r="J686" i="2"/>
  <c r="G686" i="2"/>
  <c r="BZ685" i="2"/>
  <c r="BY685" i="2"/>
  <c r="BX685" i="2"/>
  <c r="BW685" i="2"/>
  <c r="BV685" i="2"/>
  <c r="BU685" i="2"/>
  <c r="BT685" i="2"/>
  <c r="BS685" i="2"/>
  <c r="BR685" i="2"/>
  <c r="BQ685" i="2"/>
  <c r="BP685" i="2"/>
  <c r="BO685" i="2"/>
  <c r="BN685" i="2"/>
  <c r="BM685" i="2"/>
  <c r="BL685" i="2"/>
  <c r="BK685" i="2"/>
  <c r="BJ685" i="2"/>
  <c r="BI685" i="2"/>
  <c r="BH685" i="2"/>
  <c r="BG685" i="2"/>
  <c r="BF685" i="2"/>
  <c r="BE685" i="2"/>
  <c r="BD685" i="2"/>
  <c r="BC685" i="2"/>
  <c r="BB685" i="2"/>
  <c r="BA685" i="2"/>
  <c r="AZ685" i="2"/>
  <c r="AY685" i="2"/>
  <c r="AX685" i="2"/>
  <c r="AW685" i="2"/>
  <c r="AV685" i="2"/>
  <c r="AU685" i="2"/>
  <c r="AT685" i="2"/>
  <c r="AS685" i="2"/>
  <c r="AR685" i="2"/>
  <c r="AQ685" i="2"/>
  <c r="AP685" i="2"/>
  <c r="AO685" i="2"/>
  <c r="AN685" i="2"/>
  <c r="AM685" i="2"/>
  <c r="AL685" i="2"/>
  <c r="AK685" i="2"/>
  <c r="AJ685" i="2"/>
  <c r="AI685" i="2"/>
  <c r="AH685" i="2"/>
  <c r="AG685" i="2"/>
  <c r="AF685" i="2"/>
  <c r="AE685" i="2"/>
  <c r="AD685" i="2"/>
  <c r="AC685" i="2"/>
  <c r="AB685" i="2"/>
  <c r="AA685" i="2"/>
  <c r="Z685" i="2"/>
  <c r="T685" i="2"/>
  <c r="S685" i="2"/>
  <c r="R685" i="2"/>
  <c r="Q685" i="2"/>
  <c r="P685" i="2"/>
  <c r="O685" i="2"/>
  <c r="N685" i="2"/>
  <c r="M685" i="2"/>
  <c r="L685" i="2"/>
  <c r="K685" i="2"/>
  <c r="J685" i="2"/>
  <c r="G685" i="2"/>
  <c r="BZ684" i="2"/>
  <c r="BY684" i="2"/>
  <c r="BX684" i="2"/>
  <c r="BW684" i="2"/>
  <c r="BV684" i="2"/>
  <c r="BU684" i="2"/>
  <c r="BT684" i="2"/>
  <c r="BS684" i="2"/>
  <c r="BR684" i="2"/>
  <c r="BQ684" i="2"/>
  <c r="BP684" i="2"/>
  <c r="BO684" i="2"/>
  <c r="BN684" i="2"/>
  <c r="BM684" i="2"/>
  <c r="BL684" i="2"/>
  <c r="BK684" i="2"/>
  <c r="BJ684" i="2"/>
  <c r="BI684" i="2"/>
  <c r="BH684" i="2"/>
  <c r="BG684" i="2"/>
  <c r="BF684" i="2"/>
  <c r="BE684" i="2"/>
  <c r="BD684" i="2"/>
  <c r="BC684" i="2"/>
  <c r="BB684" i="2"/>
  <c r="BA684" i="2"/>
  <c r="AZ684" i="2"/>
  <c r="AY684" i="2"/>
  <c r="AX684" i="2"/>
  <c r="AW684" i="2"/>
  <c r="AV684" i="2"/>
  <c r="AU684" i="2"/>
  <c r="AT684" i="2"/>
  <c r="AS684" i="2"/>
  <c r="AR684" i="2"/>
  <c r="AQ684" i="2"/>
  <c r="AP684" i="2"/>
  <c r="AO684" i="2"/>
  <c r="AN684" i="2"/>
  <c r="AM684" i="2"/>
  <c r="AL684" i="2"/>
  <c r="AK684" i="2"/>
  <c r="AJ684" i="2"/>
  <c r="AI684" i="2"/>
  <c r="AH684" i="2"/>
  <c r="AG684" i="2"/>
  <c r="AF684" i="2"/>
  <c r="AE684" i="2"/>
  <c r="AD684" i="2"/>
  <c r="AC684" i="2"/>
  <c r="AB684" i="2"/>
  <c r="AA684" i="2"/>
  <c r="Z684" i="2"/>
  <c r="T684" i="2"/>
  <c r="S684" i="2"/>
  <c r="R684" i="2"/>
  <c r="Q684" i="2"/>
  <c r="P684" i="2"/>
  <c r="O684" i="2"/>
  <c r="N684" i="2"/>
  <c r="M684" i="2"/>
  <c r="L684" i="2"/>
  <c r="K684" i="2"/>
  <c r="J684" i="2"/>
  <c r="G684" i="2"/>
  <c r="BZ683" i="2"/>
  <c r="BY683" i="2"/>
  <c r="BX683" i="2"/>
  <c r="BW683" i="2"/>
  <c r="BV683" i="2"/>
  <c r="BU683" i="2"/>
  <c r="BT683" i="2"/>
  <c r="BS683" i="2"/>
  <c r="BR683" i="2"/>
  <c r="BQ683" i="2"/>
  <c r="BP683" i="2"/>
  <c r="BO683" i="2"/>
  <c r="BN683" i="2"/>
  <c r="BM683" i="2"/>
  <c r="BL683" i="2"/>
  <c r="BK683" i="2"/>
  <c r="BJ683" i="2"/>
  <c r="BI683" i="2"/>
  <c r="BH683" i="2"/>
  <c r="BG683" i="2"/>
  <c r="BF683" i="2"/>
  <c r="BE683" i="2"/>
  <c r="BD683" i="2"/>
  <c r="BC683" i="2"/>
  <c r="BB683" i="2"/>
  <c r="BA683" i="2"/>
  <c r="AZ683" i="2"/>
  <c r="AY683" i="2"/>
  <c r="AX683" i="2"/>
  <c r="AW683" i="2"/>
  <c r="AV683" i="2"/>
  <c r="AU683" i="2"/>
  <c r="AT683" i="2"/>
  <c r="AS683" i="2"/>
  <c r="AR683" i="2"/>
  <c r="AQ683" i="2"/>
  <c r="AP683" i="2"/>
  <c r="AO683" i="2"/>
  <c r="AN683" i="2"/>
  <c r="AM683" i="2"/>
  <c r="AL683" i="2"/>
  <c r="AK683" i="2"/>
  <c r="AJ683" i="2"/>
  <c r="AI683" i="2"/>
  <c r="AH683" i="2"/>
  <c r="AG683" i="2"/>
  <c r="AF683" i="2"/>
  <c r="AE683" i="2"/>
  <c r="AD683" i="2"/>
  <c r="AC683" i="2"/>
  <c r="AB683" i="2"/>
  <c r="AA683" i="2"/>
  <c r="Z683" i="2"/>
  <c r="T683" i="2"/>
  <c r="S683" i="2"/>
  <c r="R683" i="2"/>
  <c r="Q683" i="2"/>
  <c r="P683" i="2"/>
  <c r="O683" i="2"/>
  <c r="N683" i="2"/>
  <c r="M683" i="2"/>
  <c r="L683" i="2"/>
  <c r="K683" i="2"/>
  <c r="J683" i="2"/>
  <c r="G683" i="2"/>
  <c r="BZ682" i="2"/>
  <c r="BY682" i="2"/>
  <c r="BX682" i="2"/>
  <c r="BW682" i="2"/>
  <c r="BV682" i="2"/>
  <c r="BU682" i="2"/>
  <c r="BT682" i="2"/>
  <c r="BS682" i="2"/>
  <c r="BR682" i="2"/>
  <c r="BQ682" i="2"/>
  <c r="BP682" i="2"/>
  <c r="BO682" i="2"/>
  <c r="BN682" i="2"/>
  <c r="BM682" i="2"/>
  <c r="BL682" i="2"/>
  <c r="BK682" i="2"/>
  <c r="BJ682" i="2"/>
  <c r="BI682" i="2"/>
  <c r="BH682" i="2"/>
  <c r="BG682" i="2"/>
  <c r="BF682" i="2"/>
  <c r="BE682" i="2"/>
  <c r="BD682" i="2"/>
  <c r="BC682" i="2"/>
  <c r="BB682" i="2"/>
  <c r="BA682" i="2"/>
  <c r="AZ682" i="2"/>
  <c r="AY682" i="2"/>
  <c r="AX682" i="2"/>
  <c r="AW682" i="2"/>
  <c r="AV682" i="2"/>
  <c r="AU682" i="2"/>
  <c r="AT682" i="2"/>
  <c r="AS682" i="2"/>
  <c r="AR682" i="2"/>
  <c r="AQ682" i="2"/>
  <c r="AP682" i="2"/>
  <c r="AO682" i="2"/>
  <c r="AN682" i="2"/>
  <c r="AM682" i="2"/>
  <c r="AL682" i="2"/>
  <c r="AK682" i="2"/>
  <c r="AJ682" i="2"/>
  <c r="AI682" i="2"/>
  <c r="AH682" i="2"/>
  <c r="AG682" i="2"/>
  <c r="AF682" i="2"/>
  <c r="AE682" i="2"/>
  <c r="AD682" i="2"/>
  <c r="AC682" i="2"/>
  <c r="AB682" i="2"/>
  <c r="AA682" i="2"/>
  <c r="Z682" i="2"/>
  <c r="T682" i="2"/>
  <c r="S682" i="2"/>
  <c r="R682" i="2"/>
  <c r="Q682" i="2"/>
  <c r="P682" i="2"/>
  <c r="O682" i="2"/>
  <c r="N682" i="2"/>
  <c r="M682" i="2"/>
  <c r="L682" i="2"/>
  <c r="K682" i="2"/>
  <c r="J682" i="2"/>
  <c r="G682" i="2"/>
  <c r="BZ681" i="2"/>
  <c r="BY681" i="2"/>
  <c r="BX681" i="2"/>
  <c r="BW681" i="2"/>
  <c r="BV681" i="2"/>
  <c r="BU681" i="2"/>
  <c r="BT681" i="2"/>
  <c r="BS681" i="2"/>
  <c r="BR681" i="2"/>
  <c r="BQ681" i="2"/>
  <c r="BP681" i="2"/>
  <c r="BO681" i="2"/>
  <c r="BN681" i="2"/>
  <c r="BM681" i="2"/>
  <c r="BL681" i="2"/>
  <c r="BK681" i="2"/>
  <c r="BJ681" i="2"/>
  <c r="BI681" i="2"/>
  <c r="BH681" i="2"/>
  <c r="BG681" i="2"/>
  <c r="BF681" i="2"/>
  <c r="BE681" i="2"/>
  <c r="BD681" i="2"/>
  <c r="BC681" i="2"/>
  <c r="BB681" i="2"/>
  <c r="BA681" i="2"/>
  <c r="AZ681" i="2"/>
  <c r="AY681" i="2"/>
  <c r="AX681" i="2"/>
  <c r="AW681" i="2"/>
  <c r="AV681" i="2"/>
  <c r="AU681" i="2"/>
  <c r="AT681" i="2"/>
  <c r="AS681" i="2"/>
  <c r="AR681" i="2"/>
  <c r="AQ681" i="2"/>
  <c r="AP681" i="2"/>
  <c r="AO681" i="2"/>
  <c r="AN681" i="2"/>
  <c r="AM681" i="2"/>
  <c r="AL681" i="2"/>
  <c r="AK681" i="2"/>
  <c r="AJ681" i="2"/>
  <c r="AI681" i="2"/>
  <c r="AH681" i="2"/>
  <c r="AG681" i="2"/>
  <c r="AF681" i="2"/>
  <c r="AE681" i="2"/>
  <c r="AD681" i="2"/>
  <c r="AC681" i="2"/>
  <c r="AB681" i="2"/>
  <c r="AA681" i="2"/>
  <c r="Z681" i="2"/>
  <c r="T681" i="2"/>
  <c r="S681" i="2"/>
  <c r="R681" i="2"/>
  <c r="Q681" i="2"/>
  <c r="P681" i="2"/>
  <c r="O681" i="2"/>
  <c r="N681" i="2"/>
  <c r="M681" i="2"/>
  <c r="L681" i="2"/>
  <c r="K681" i="2"/>
  <c r="J681" i="2"/>
  <c r="G681" i="2"/>
  <c r="BZ680" i="2"/>
  <c r="BY680" i="2"/>
  <c r="BX680" i="2"/>
  <c r="BW680" i="2"/>
  <c r="BV680" i="2"/>
  <c r="BU680" i="2"/>
  <c r="BT680" i="2"/>
  <c r="BS680" i="2"/>
  <c r="BR680" i="2"/>
  <c r="BQ680" i="2"/>
  <c r="BP680" i="2"/>
  <c r="BO680" i="2"/>
  <c r="BN680" i="2"/>
  <c r="BM680" i="2"/>
  <c r="BL680" i="2"/>
  <c r="BK680" i="2"/>
  <c r="BJ680" i="2"/>
  <c r="BI680" i="2"/>
  <c r="BH680" i="2"/>
  <c r="BG680" i="2"/>
  <c r="BF680" i="2"/>
  <c r="BE680" i="2"/>
  <c r="BD680" i="2"/>
  <c r="BC680" i="2"/>
  <c r="BB680" i="2"/>
  <c r="BA680" i="2"/>
  <c r="AZ680" i="2"/>
  <c r="AY680" i="2"/>
  <c r="AX680" i="2"/>
  <c r="AW680" i="2"/>
  <c r="AV680" i="2"/>
  <c r="AU680" i="2"/>
  <c r="AT680" i="2"/>
  <c r="AS680" i="2"/>
  <c r="AR680" i="2"/>
  <c r="AQ680" i="2"/>
  <c r="AP680" i="2"/>
  <c r="AO680" i="2"/>
  <c r="AN680" i="2"/>
  <c r="AM680" i="2"/>
  <c r="AL680" i="2"/>
  <c r="AK680" i="2"/>
  <c r="AJ680" i="2"/>
  <c r="AI680" i="2"/>
  <c r="AH680" i="2"/>
  <c r="AG680" i="2"/>
  <c r="AF680" i="2"/>
  <c r="AE680" i="2"/>
  <c r="AD680" i="2"/>
  <c r="AC680" i="2"/>
  <c r="AB680" i="2"/>
  <c r="AA680" i="2"/>
  <c r="Z680" i="2"/>
  <c r="T680" i="2"/>
  <c r="S680" i="2"/>
  <c r="R680" i="2"/>
  <c r="Q680" i="2"/>
  <c r="P680" i="2"/>
  <c r="O680" i="2"/>
  <c r="N680" i="2"/>
  <c r="M680" i="2"/>
  <c r="L680" i="2"/>
  <c r="K680" i="2"/>
  <c r="J680" i="2"/>
  <c r="G680" i="2"/>
  <c r="BZ679" i="2"/>
  <c r="BY679" i="2"/>
  <c r="BX679" i="2"/>
  <c r="BW679" i="2"/>
  <c r="BV679" i="2"/>
  <c r="BU679" i="2"/>
  <c r="BT679" i="2"/>
  <c r="BS679" i="2"/>
  <c r="BR679" i="2"/>
  <c r="BQ679" i="2"/>
  <c r="BP679" i="2"/>
  <c r="BO679" i="2"/>
  <c r="BN679" i="2"/>
  <c r="BM679" i="2"/>
  <c r="BL679" i="2"/>
  <c r="BK679" i="2"/>
  <c r="BJ679" i="2"/>
  <c r="BI679" i="2"/>
  <c r="BH679" i="2"/>
  <c r="BG679" i="2"/>
  <c r="BF679" i="2"/>
  <c r="BE679" i="2"/>
  <c r="BD679" i="2"/>
  <c r="BC679" i="2"/>
  <c r="BB679" i="2"/>
  <c r="BA679" i="2"/>
  <c r="AZ679" i="2"/>
  <c r="AY679" i="2"/>
  <c r="AX679" i="2"/>
  <c r="AW679" i="2"/>
  <c r="AV679" i="2"/>
  <c r="AU679" i="2"/>
  <c r="AT679" i="2"/>
  <c r="AS679" i="2"/>
  <c r="AR679" i="2"/>
  <c r="AQ679" i="2"/>
  <c r="AP679" i="2"/>
  <c r="AO679" i="2"/>
  <c r="AN679" i="2"/>
  <c r="AM679" i="2"/>
  <c r="AL679" i="2"/>
  <c r="AK679" i="2"/>
  <c r="AJ679" i="2"/>
  <c r="AI679" i="2"/>
  <c r="AH679" i="2"/>
  <c r="AG679" i="2"/>
  <c r="AF679" i="2"/>
  <c r="AE679" i="2"/>
  <c r="AD679" i="2"/>
  <c r="AC679" i="2"/>
  <c r="AB679" i="2"/>
  <c r="AA679" i="2"/>
  <c r="Z679" i="2"/>
  <c r="T679" i="2"/>
  <c r="S679" i="2"/>
  <c r="R679" i="2"/>
  <c r="Q679" i="2"/>
  <c r="P679" i="2"/>
  <c r="O679" i="2"/>
  <c r="N679" i="2"/>
  <c r="M679" i="2"/>
  <c r="L679" i="2"/>
  <c r="K679" i="2"/>
  <c r="J679" i="2"/>
  <c r="G679" i="2"/>
  <c r="BZ678" i="2"/>
  <c r="BY678" i="2"/>
  <c r="BX678" i="2"/>
  <c r="BW678" i="2"/>
  <c r="BV678" i="2"/>
  <c r="BU678" i="2"/>
  <c r="BT678" i="2"/>
  <c r="BS678" i="2"/>
  <c r="BR678" i="2"/>
  <c r="BQ678" i="2"/>
  <c r="BP678" i="2"/>
  <c r="BO678" i="2"/>
  <c r="BN678" i="2"/>
  <c r="BM678" i="2"/>
  <c r="BL678" i="2"/>
  <c r="BK678" i="2"/>
  <c r="BJ678" i="2"/>
  <c r="BI678" i="2"/>
  <c r="BH678" i="2"/>
  <c r="BG678" i="2"/>
  <c r="BF678" i="2"/>
  <c r="BE678" i="2"/>
  <c r="BD678" i="2"/>
  <c r="BC678" i="2"/>
  <c r="BB678" i="2"/>
  <c r="BA678" i="2"/>
  <c r="AZ678" i="2"/>
  <c r="AY678" i="2"/>
  <c r="AX678" i="2"/>
  <c r="AW678" i="2"/>
  <c r="AV678" i="2"/>
  <c r="AU678" i="2"/>
  <c r="AT678" i="2"/>
  <c r="AS678" i="2"/>
  <c r="AR678" i="2"/>
  <c r="AQ678" i="2"/>
  <c r="AP678" i="2"/>
  <c r="AO678" i="2"/>
  <c r="AN678" i="2"/>
  <c r="AM678" i="2"/>
  <c r="AL678" i="2"/>
  <c r="AK678" i="2"/>
  <c r="AJ678" i="2"/>
  <c r="AI678" i="2"/>
  <c r="AH678" i="2"/>
  <c r="AG678" i="2"/>
  <c r="AF678" i="2"/>
  <c r="AE678" i="2"/>
  <c r="AD678" i="2"/>
  <c r="AC678" i="2"/>
  <c r="AB678" i="2"/>
  <c r="AA678" i="2"/>
  <c r="Z678" i="2"/>
  <c r="T678" i="2"/>
  <c r="S678" i="2"/>
  <c r="R678" i="2"/>
  <c r="Q678" i="2"/>
  <c r="P678" i="2"/>
  <c r="O678" i="2"/>
  <c r="N678" i="2"/>
  <c r="M678" i="2"/>
  <c r="L678" i="2"/>
  <c r="K678" i="2"/>
  <c r="J678" i="2"/>
  <c r="G678" i="2"/>
  <c r="BZ677" i="2"/>
  <c r="BY677" i="2"/>
  <c r="BX677" i="2"/>
  <c r="BW677" i="2"/>
  <c r="BV677" i="2"/>
  <c r="BU677" i="2"/>
  <c r="BT677" i="2"/>
  <c r="BS677" i="2"/>
  <c r="BR677" i="2"/>
  <c r="BQ677" i="2"/>
  <c r="BP677" i="2"/>
  <c r="BO677" i="2"/>
  <c r="BN677" i="2"/>
  <c r="BM677" i="2"/>
  <c r="BL677" i="2"/>
  <c r="BK677" i="2"/>
  <c r="BJ677" i="2"/>
  <c r="BI677" i="2"/>
  <c r="BH677" i="2"/>
  <c r="BG677" i="2"/>
  <c r="BF677" i="2"/>
  <c r="BE677" i="2"/>
  <c r="BD677" i="2"/>
  <c r="BC677" i="2"/>
  <c r="BB677" i="2"/>
  <c r="BA677" i="2"/>
  <c r="AZ677" i="2"/>
  <c r="AY677" i="2"/>
  <c r="AX677" i="2"/>
  <c r="AW677" i="2"/>
  <c r="AV677" i="2"/>
  <c r="AU677" i="2"/>
  <c r="AT677" i="2"/>
  <c r="AS677" i="2"/>
  <c r="AR677" i="2"/>
  <c r="AQ677" i="2"/>
  <c r="AP677" i="2"/>
  <c r="AO677" i="2"/>
  <c r="AN677" i="2"/>
  <c r="AM677" i="2"/>
  <c r="AL677" i="2"/>
  <c r="AK677" i="2"/>
  <c r="AJ677" i="2"/>
  <c r="AI677" i="2"/>
  <c r="AH677" i="2"/>
  <c r="AG677" i="2"/>
  <c r="AF677" i="2"/>
  <c r="AE677" i="2"/>
  <c r="AD677" i="2"/>
  <c r="AC677" i="2"/>
  <c r="AB677" i="2"/>
  <c r="AA677" i="2"/>
  <c r="Z677" i="2"/>
  <c r="T677" i="2"/>
  <c r="S677" i="2"/>
  <c r="R677" i="2"/>
  <c r="Q677" i="2"/>
  <c r="P677" i="2"/>
  <c r="O677" i="2"/>
  <c r="N677" i="2"/>
  <c r="M677" i="2"/>
  <c r="L677" i="2"/>
  <c r="K677" i="2"/>
  <c r="J677" i="2"/>
  <c r="G677" i="2"/>
  <c r="BZ676" i="2"/>
  <c r="BY676" i="2"/>
  <c r="BX676" i="2"/>
  <c r="BW676" i="2"/>
  <c r="BV676" i="2"/>
  <c r="BU676" i="2"/>
  <c r="BT676" i="2"/>
  <c r="BS676" i="2"/>
  <c r="BR676" i="2"/>
  <c r="BQ676" i="2"/>
  <c r="BP676" i="2"/>
  <c r="BO676" i="2"/>
  <c r="BN676" i="2"/>
  <c r="BM676" i="2"/>
  <c r="BL676" i="2"/>
  <c r="BK676" i="2"/>
  <c r="BJ676" i="2"/>
  <c r="BI676" i="2"/>
  <c r="BH676" i="2"/>
  <c r="BG676" i="2"/>
  <c r="BF676" i="2"/>
  <c r="BE676" i="2"/>
  <c r="BD676" i="2"/>
  <c r="BC676" i="2"/>
  <c r="BB676" i="2"/>
  <c r="BA676" i="2"/>
  <c r="AZ676" i="2"/>
  <c r="AY676" i="2"/>
  <c r="AX676" i="2"/>
  <c r="AW676" i="2"/>
  <c r="AV676" i="2"/>
  <c r="AU676" i="2"/>
  <c r="AT676" i="2"/>
  <c r="AS676" i="2"/>
  <c r="AR676" i="2"/>
  <c r="AQ676" i="2"/>
  <c r="AP676" i="2"/>
  <c r="AO676" i="2"/>
  <c r="AN676" i="2"/>
  <c r="AM676" i="2"/>
  <c r="AL676" i="2"/>
  <c r="AK676" i="2"/>
  <c r="AJ676" i="2"/>
  <c r="AI676" i="2"/>
  <c r="AH676" i="2"/>
  <c r="AG676" i="2"/>
  <c r="AF676" i="2"/>
  <c r="AE676" i="2"/>
  <c r="AD676" i="2"/>
  <c r="AC676" i="2"/>
  <c r="AB676" i="2"/>
  <c r="AA676" i="2"/>
  <c r="Z676" i="2"/>
  <c r="T676" i="2"/>
  <c r="S676" i="2"/>
  <c r="R676" i="2"/>
  <c r="Q676" i="2"/>
  <c r="P676" i="2"/>
  <c r="O676" i="2"/>
  <c r="N676" i="2"/>
  <c r="M676" i="2"/>
  <c r="L676" i="2"/>
  <c r="K676" i="2"/>
  <c r="J676" i="2"/>
  <c r="G676" i="2"/>
  <c r="BZ675" i="2"/>
  <c r="BY675" i="2"/>
  <c r="BX675" i="2"/>
  <c r="BW675" i="2"/>
  <c r="BV675" i="2"/>
  <c r="BU675" i="2"/>
  <c r="BT675" i="2"/>
  <c r="BS675" i="2"/>
  <c r="BR675" i="2"/>
  <c r="BQ675" i="2"/>
  <c r="BP675" i="2"/>
  <c r="BO675" i="2"/>
  <c r="BN675" i="2"/>
  <c r="BM675" i="2"/>
  <c r="BL675" i="2"/>
  <c r="BK675" i="2"/>
  <c r="BJ675" i="2"/>
  <c r="BI675" i="2"/>
  <c r="BH675" i="2"/>
  <c r="BG675" i="2"/>
  <c r="BF675" i="2"/>
  <c r="BE675" i="2"/>
  <c r="BD675" i="2"/>
  <c r="BC675" i="2"/>
  <c r="BB675" i="2"/>
  <c r="BA675" i="2"/>
  <c r="AZ675" i="2"/>
  <c r="AY675" i="2"/>
  <c r="AX675" i="2"/>
  <c r="AW675" i="2"/>
  <c r="AV675" i="2"/>
  <c r="AU675" i="2"/>
  <c r="AT675" i="2"/>
  <c r="AS675" i="2"/>
  <c r="AR675" i="2"/>
  <c r="AQ675" i="2"/>
  <c r="AP675" i="2"/>
  <c r="AO675" i="2"/>
  <c r="AN675" i="2"/>
  <c r="AM675" i="2"/>
  <c r="AL675" i="2"/>
  <c r="AK675" i="2"/>
  <c r="AJ675" i="2"/>
  <c r="AI675" i="2"/>
  <c r="AH675" i="2"/>
  <c r="AG675" i="2"/>
  <c r="AF675" i="2"/>
  <c r="AE675" i="2"/>
  <c r="AD675" i="2"/>
  <c r="AC675" i="2"/>
  <c r="AB675" i="2"/>
  <c r="AA675" i="2"/>
  <c r="Z675" i="2"/>
  <c r="T675" i="2"/>
  <c r="S675" i="2"/>
  <c r="R675" i="2"/>
  <c r="Q675" i="2"/>
  <c r="P675" i="2"/>
  <c r="O675" i="2"/>
  <c r="N675" i="2"/>
  <c r="M675" i="2"/>
  <c r="L675" i="2"/>
  <c r="K675" i="2"/>
  <c r="J675" i="2"/>
  <c r="G675" i="2"/>
  <c r="BZ674" i="2"/>
  <c r="BY674" i="2"/>
  <c r="BX674" i="2"/>
  <c r="BW674" i="2"/>
  <c r="BV674" i="2"/>
  <c r="BU674" i="2"/>
  <c r="BT674" i="2"/>
  <c r="BS674" i="2"/>
  <c r="BR674" i="2"/>
  <c r="BQ674" i="2"/>
  <c r="BP674" i="2"/>
  <c r="BO674" i="2"/>
  <c r="BN674" i="2"/>
  <c r="BM674" i="2"/>
  <c r="BL674" i="2"/>
  <c r="BK674" i="2"/>
  <c r="BJ674" i="2"/>
  <c r="BI674" i="2"/>
  <c r="BH674" i="2"/>
  <c r="BG674" i="2"/>
  <c r="BF674" i="2"/>
  <c r="BE674" i="2"/>
  <c r="BD674" i="2"/>
  <c r="BC674" i="2"/>
  <c r="BB674" i="2"/>
  <c r="BA674" i="2"/>
  <c r="AZ674" i="2"/>
  <c r="AY674" i="2"/>
  <c r="AX674" i="2"/>
  <c r="AW674" i="2"/>
  <c r="AV674" i="2"/>
  <c r="AU674" i="2"/>
  <c r="AT674" i="2"/>
  <c r="AS674" i="2"/>
  <c r="AR674" i="2"/>
  <c r="AQ674" i="2"/>
  <c r="AP674" i="2"/>
  <c r="AO674" i="2"/>
  <c r="AN674" i="2"/>
  <c r="AM674" i="2"/>
  <c r="AL674" i="2"/>
  <c r="AK674" i="2"/>
  <c r="AJ674" i="2"/>
  <c r="AI674" i="2"/>
  <c r="AH674" i="2"/>
  <c r="AG674" i="2"/>
  <c r="AF674" i="2"/>
  <c r="AE674" i="2"/>
  <c r="AD674" i="2"/>
  <c r="AC674" i="2"/>
  <c r="AB674" i="2"/>
  <c r="AA674" i="2"/>
  <c r="Z674" i="2"/>
  <c r="T674" i="2"/>
  <c r="S674" i="2"/>
  <c r="R674" i="2"/>
  <c r="Q674" i="2"/>
  <c r="P674" i="2"/>
  <c r="O674" i="2"/>
  <c r="N674" i="2"/>
  <c r="M674" i="2"/>
  <c r="L674" i="2"/>
  <c r="K674" i="2"/>
  <c r="J674" i="2"/>
  <c r="G674" i="2"/>
  <c r="BZ673" i="2"/>
  <c r="BY673" i="2"/>
  <c r="BX673" i="2"/>
  <c r="BW673" i="2"/>
  <c r="BV673" i="2"/>
  <c r="BU673" i="2"/>
  <c r="BT673" i="2"/>
  <c r="BS673" i="2"/>
  <c r="BR673" i="2"/>
  <c r="BQ673" i="2"/>
  <c r="BP673" i="2"/>
  <c r="BO673" i="2"/>
  <c r="BN673" i="2"/>
  <c r="BM673" i="2"/>
  <c r="BL673" i="2"/>
  <c r="BK673" i="2"/>
  <c r="BJ673" i="2"/>
  <c r="BI673" i="2"/>
  <c r="BH673" i="2"/>
  <c r="BG673" i="2"/>
  <c r="BF673" i="2"/>
  <c r="BE673" i="2"/>
  <c r="BD673" i="2"/>
  <c r="BC673" i="2"/>
  <c r="BB673" i="2"/>
  <c r="BA673" i="2"/>
  <c r="AZ673" i="2"/>
  <c r="AY673" i="2"/>
  <c r="AX673" i="2"/>
  <c r="AW673" i="2"/>
  <c r="AV673" i="2"/>
  <c r="AU673" i="2"/>
  <c r="AT673" i="2"/>
  <c r="AS673" i="2"/>
  <c r="AR673" i="2"/>
  <c r="AQ673" i="2"/>
  <c r="AP673" i="2"/>
  <c r="AO673" i="2"/>
  <c r="AN673" i="2"/>
  <c r="AM673" i="2"/>
  <c r="AL673" i="2"/>
  <c r="AK673" i="2"/>
  <c r="AJ673" i="2"/>
  <c r="AI673" i="2"/>
  <c r="AH673" i="2"/>
  <c r="AG673" i="2"/>
  <c r="AF673" i="2"/>
  <c r="AE673" i="2"/>
  <c r="AD673" i="2"/>
  <c r="AC673" i="2"/>
  <c r="AB673" i="2"/>
  <c r="AA673" i="2"/>
  <c r="Z673" i="2"/>
  <c r="T673" i="2"/>
  <c r="S673" i="2"/>
  <c r="R673" i="2"/>
  <c r="Q673" i="2"/>
  <c r="P673" i="2"/>
  <c r="O673" i="2"/>
  <c r="N673" i="2"/>
  <c r="M673" i="2"/>
  <c r="L673" i="2"/>
  <c r="K673" i="2"/>
  <c r="J673" i="2"/>
  <c r="G673" i="2"/>
  <c r="BZ672" i="2"/>
  <c r="BY672" i="2"/>
  <c r="BX672" i="2"/>
  <c r="BW672" i="2"/>
  <c r="BV672" i="2"/>
  <c r="BU672" i="2"/>
  <c r="BT672" i="2"/>
  <c r="BS672" i="2"/>
  <c r="BR672" i="2"/>
  <c r="BQ672" i="2"/>
  <c r="BP672" i="2"/>
  <c r="BO672" i="2"/>
  <c r="BN672" i="2"/>
  <c r="BM672" i="2"/>
  <c r="BL672" i="2"/>
  <c r="BK672" i="2"/>
  <c r="BJ672" i="2"/>
  <c r="BI672" i="2"/>
  <c r="BH672" i="2"/>
  <c r="BG672" i="2"/>
  <c r="BF672" i="2"/>
  <c r="BE672" i="2"/>
  <c r="BD672" i="2"/>
  <c r="BC672" i="2"/>
  <c r="BB672" i="2"/>
  <c r="BA672" i="2"/>
  <c r="AZ672" i="2"/>
  <c r="AY672" i="2"/>
  <c r="AX672" i="2"/>
  <c r="AW672" i="2"/>
  <c r="AV672" i="2"/>
  <c r="AU672" i="2"/>
  <c r="AT672" i="2"/>
  <c r="AS672" i="2"/>
  <c r="AR672" i="2"/>
  <c r="AQ672" i="2"/>
  <c r="AP672" i="2"/>
  <c r="AO672" i="2"/>
  <c r="AN672" i="2"/>
  <c r="AM672" i="2"/>
  <c r="AL672" i="2"/>
  <c r="AK672" i="2"/>
  <c r="AJ672" i="2"/>
  <c r="AI672" i="2"/>
  <c r="AH672" i="2"/>
  <c r="AG672" i="2"/>
  <c r="AF672" i="2"/>
  <c r="AE672" i="2"/>
  <c r="AD672" i="2"/>
  <c r="AC672" i="2"/>
  <c r="AB672" i="2"/>
  <c r="AA672" i="2"/>
  <c r="Z672" i="2"/>
  <c r="T672" i="2"/>
  <c r="S672" i="2"/>
  <c r="R672" i="2"/>
  <c r="Q672" i="2"/>
  <c r="P672" i="2"/>
  <c r="O672" i="2"/>
  <c r="N672" i="2"/>
  <c r="M672" i="2"/>
  <c r="L672" i="2"/>
  <c r="K672" i="2"/>
  <c r="J672" i="2"/>
  <c r="G672" i="2"/>
  <c r="BZ671" i="2"/>
  <c r="BY671" i="2"/>
  <c r="BX671" i="2"/>
  <c r="BW671" i="2"/>
  <c r="BV671" i="2"/>
  <c r="BU671" i="2"/>
  <c r="BT671" i="2"/>
  <c r="BS671" i="2"/>
  <c r="BR671" i="2"/>
  <c r="BQ671" i="2"/>
  <c r="BP671" i="2"/>
  <c r="BO671" i="2"/>
  <c r="BN671" i="2"/>
  <c r="BM671" i="2"/>
  <c r="BL671" i="2"/>
  <c r="BK671" i="2"/>
  <c r="BJ671" i="2"/>
  <c r="BI671" i="2"/>
  <c r="BH671" i="2"/>
  <c r="BG671" i="2"/>
  <c r="BF671" i="2"/>
  <c r="BE671" i="2"/>
  <c r="BD671" i="2"/>
  <c r="BC671" i="2"/>
  <c r="BB671" i="2"/>
  <c r="BA671" i="2"/>
  <c r="AZ671" i="2"/>
  <c r="AY671" i="2"/>
  <c r="AX671" i="2"/>
  <c r="AW671" i="2"/>
  <c r="AV671" i="2"/>
  <c r="AU671" i="2"/>
  <c r="AT671" i="2"/>
  <c r="AS671" i="2"/>
  <c r="AR671" i="2"/>
  <c r="AQ671" i="2"/>
  <c r="AP671" i="2"/>
  <c r="AO671" i="2"/>
  <c r="AN671" i="2"/>
  <c r="AM671" i="2"/>
  <c r="AL671" i="2"/>
  <c r="AK671" i="2"/>
  <c r="AJ671" i="2"/>
  <c r="AI671" i="2"/>
  <c r="AH671" i="2"/>
  <c r="AG671" i="2"/>
  <c r="AF671" i="2"/>
  <c r="AE671" i="2"/>
  <c r="AD671" i="2"/>
  <c r="AC671" i="2"/>
  <c r="AB671" i="2"/>
  <c r="AA671" i="2"/>
  <c r="Z671" i="2"/>
  <c r="T671" i="2"/>
  <c r="S671" i="2"/>
  <c r="R671" i="2"/>
  <c r="Q671" i="2"/>
  <c r="P671" i="2"/>
  <c r="O671" i="2"/>
  <c r="N671" i="2"/>
  <c r="M671" i="2"/>
  <c r="L671" i="2"/>
  <c r="K671" i="2"/>
  <c r="J671" i="2"/>
  <c r="G671" i="2"/>
  <c r="BZ670" i="2"/>
  <c r="BY670" i="2"/>
  <c r="BX670" i="2"/>
  <c r="BW670" i="2"/>
  <c r="BV670" i="2"/>
  <c r="BU670" i="2"/>
  <c r="BT670" i="2"/>
  <c r="BS670" i="2"/>
  <c r="BR670" i="2"/>
  <c r="BQ670" i="2"/>
  <c r="BP670" i="2"/>
  <c r="BO670" i="2"/>
  <c r="BN670" i="2"/>
  <c r="BM670" i="2"/>
  <c r="BL670" i="2"/>
  <c r="BK670" i="2"/>
  <c r="BJ670" i="2"/>
  <c r="BI670" i="2"/>
  <c r="BH670" i="2"/>
  <c r="BG670" i="2"/>
  <c r="BF670" i="2"/>
  <c r="BE670" i="2"/>
  <c r="BD670" i="2"/>
  <c r="BC670" i="2"/>
  <c r="BB670" i="2"/>
  <c r="BA670" i="2"/>
  <c r="AZ670" i="2"/>
  <c r="AY670" i="2"/>
  <c r="AX670" i="2"/>
  <c r="AW670" i="2"/>
  <c r="AV670" i="2"/>
  <c r="AU670" i="2"/>
  <c r="AT670" i="2"/>
  <c r="AS670" i="2"/>
  <c r="AR670" i="2"/>
  <c r="AQ670" i="2"/>
  <c r="AP670" i="2"/>
  <c r="AO670" i="2"/>
  <c r="AN670" i="2"/>
  <c r="AM670" i="2"/>
  <c r="AL670" i="2"/>
  <c r="AK670" i="2"/>
  <c r="AJ670" i="2"/>
  <c r="AI670" i="2"/>
  <c r="AH670" i="2"/>
  <c r="AG670" i="2"/>
  <c r="AF670" i="2"/>
  <c r="AE670" i="2"/>
  <c r="AD670" i="2"/>
  <c r="AC670" i="2"/>
  <c r="AB670" i="2"/>
  <c r="AA670" i="2"/>
  <c r="Z670" i="2"/>
  <c r="T670" i="2"/>
  <c r="S670" i="2"/>
  <c r="R670" i="2"/>
  <c r="Q670" i="2"/>
  <c r="P670" i="2"/>
  <c r="O670" i="2"/>
  <c r="N670" i="2"/>
  <c r="M670" i="2"/>
  <c r="L670" i="2"/>
  <c r="K670" i="2"/>
  <c r="J670" i="2"/>
  <c r="G670" i="2"/>
  <c r="BZ669" i="2"/>
  <c r="BY669" i="2"/>
  <c r="BX669" i="2"/>
  <c r="BW669" i="2"/>
  <c r="BV669" i="2"/>
  <c r="BU669" i="2"/>
  <c r="BT669" i="2"/>
  <c r="BS669" i="2"/>
  <c r="BR669" i="2"/>
  <c r="BQ669" i="2"/>
  <c r="BP669" i="2"/>
  <c r="BO669" i="2"/>
  <c r="BN669" i="2"/>
  <c r="BM669" i="2"/>
  <c r="BL669" i="2"/>
  <c r="BK669" i="2"/>
  <c r="BJ669" i="2"/>
  <c r="BI669" i="2"/>
  <c r="BH669" i="2"/>
  <c r="BG669" i="2"/>
  <c r="BF669" i="2"/>
  <c r="BE669" i="2"/>
  <c r="BD669" i="2"/>
  <c r="BC669" i="2"/>
  <c r="BB669" i="2"/>
  <c r="BA669" i="2"/>
  <c r="AZ669" i="2"/>
  <c r="AY669" i="2"/>
  <c r="AX669" i="2"/>
  <c r="AW669" i="2"/>
  <c r="AV669" i="2"/>
  <c r="AU669" i="2"/>
  <c r="AT669" i="2"/>
  <c r="AS669" i="2"/>
  <c r="AR669" i="2"/>
  <c r="AQ669" i="2"/>
  <c r="AP669" i="2"/>
  <c r="AO669" i="2"/>
  <c r="AN669" i="2"/>
  <c r="AM669" i="2"/>
  <c r="AL669" i="2"/>
  <c r="AK669" i="2"/>
  <c r="AJ669" i="2"/>
  <c r="AI669" i="2"/>
  <c r="AH669" i="2"/>
  <c r="AG669" i="2"/>
  <c r="AF669" i="2"/>
  <c r="AE669" i="2"/>
  <c r="AD669" i="2"/>
  <c r="AC669" i="2"/>
  <c r="AB669" i="2"/>
  <c r="AA669" i="2"/>
  <c r="Z669" i="2"/>
  <c r="T669" i="2"/>
  <c r="S669" i="2"/>
  <c r="R669" i="2"/>
  <c r="Q669" i="2"/>
  <c r="P669" i="2"/>
  <c r="O669" i="2"/>
  <c r="N669" i="2"/>
  <c r="M669" i="2"/>
  <c r="L669" i="2"/>
  <c r="K669" i="2"/>
  <c r="J669" i="2"/>
  <c r="G669" i="2"/>
  <c r="BZ668" i="2"/>
  <c r="BY668" i="2"/>
  <c r="BX668" i="2"/>
  <c r="BW668" i="2"/>
  <c r="BV668" i="2"/>
  <c r="BU668" i="2"/>
  <c r="BT668" i="2"/>
  <c r="BS668" i="2"/>
  <c r="BR668" i="2"/>
  <c r="BQ668" i="2"/>
  <c r="BP668" i="2"/>
  <c r="BO668" i="2"/>
  <c r="BN668" i="2"/>
  <c r="BM668" i="2"/>
  <c r="BL668" i="2"/>
  <c r="BK668" i="2"/>
  <c r="BJ668" i="2"/>
  <c r="BI668" i="2"/>
  <c r="BH668" i="2"/>
  <c r="BG668" i="2"/>
  <c r="BF668" i="2"/>
  <c r="BE668" i="2"/>
  <c r="BD668" i="2"/>
  <c r="BC668" i="2"/>
  <c r="BB668" i="2"/>
  <c r="BA668" i="2"/>
  <c r="AZ668" i="2"/>
  <c r="AY668" i="2"/>
  <c r="AX668" i="2"/>
  <c r="AW668" i="2"/>
  <c r="AV668" i="2"/>
  <c r="AU668" i="2"/>
  <c r="AT668" i="2"/>
  <c r="AS668" i="2"/>
  <c r="AR668" i="2"/>
  <c r="AQ668" i="2"/>
  <c r="AP668" i="2"/>
  <c r="AO668" i="2"/>
  <c r="AN668" i="2"/>
  <c r="AM668" i="2"/>
  <c r="AL668" i="2"/>
  <c r="AK668" i="2"/>
  <c r="AJ668" i="2"/>
  <c r="AI668" i="2"/>
  <c r="AH668" i="2"/>
  <c r="AG668" i="2"/>
  <c r="AF668" i="2"/>
  <c r="AE668" i="2"/>
  <c r="AD668" i="2"/>
  <c r="AC668" i="2"/>
  <c r="AB668" i="2"/>
  <c r="AA668" i="2"/>
  <c r="Z668" i="2"/>
  <c r="T668" i="2"/>
  <c r="S668" i="2"/>
  <c r="R668" i="2"/>
  <c r="Q668" i="2"/>
  <c r="P668" i="2"/>
  <c r="O668" i="2"/>
  <c r="N668" i="2"/>
  <c r="M668" i="2"/>
  <c r="L668" i="2"/>
  <c r="K668" i="2"/>
  <c r="J668" i="2"/>
  <c r="G668" i="2"/>
  <c r="BZ667" i="2"/>
  <c r="BY667" i="2"/>
  <c r="BX667" i="2"/>
  <c r="BW667" i="2"/>
  <c r="BV667" i="2"/>
  <c r="BU667" i="2"/>
  <c r="BT667" i="2"/>
  <c r="BS667" i="2"/>
  <c r="BR667" i="2"/>
  <c r="BQ667" i="2"/>
  <c r="BP667" i="2"/>
  <c r="BO667" i="2"/>
  <c r="BN667" i="2"/>
  <c r="BM667" i="2"/>
  <c r="BL667" i="2"/>
  <c r="BK667" i="2"/>
  <c r="BJ667" i="2"/>
  <c r="BI667" i="2"/>
  <c r="BH667" i="2"/>
  <c r="BG667" i="2"/>
  <c r="BF667" i="2"/>
  <c r="BE667" i="2"/>
  <c r="BD667" i="2"/>
  <c r="BC667" i="2"/>
  <c r="BB667" i="2"/>
  <c r="BA667" i="2"/>
  <c r="AZ667" i="2"/>
  <c r="AY667" i="2"/>
  <c r="AX667" i="2"/>
  <c r="AW667" i="2"/>
  <c r="AV667" i="2"/>
  <c r="AU667" i="2"/>
  <c r="AT667" i="2"/>
  <c r="AS667" i="2"/>
  <c r="AR667" i="2"/>
  <c r="AQ667" i="2"/>
  <c r="AP667" i="2"/>
  <c r="AO667" i="2"/>
  <c r="AN667" i="2"/>
  <c r="AM667" i="2"/>
  <c r="AL667" i="2"/>
  <c r="AK667" i="2"/>
  <c r="AJ667" i="2"/>
  <c r="AI667" i="2"/>
  <c r="AH667" i="2"/>
  <c r="AG667" i="2"/>
  <c r="AF667" i="2"/>
  <c r="AE667" i="2"/>
  <c r="AD667" i="2"/>
  <c r="AC667" i="2"/>
  <c r="AB667" i="2"/>
  <c r="AA667" i="2"/>
  <c r="Z667" i="2"/>
  <c r="T667" i="2"/>
  <c r="S667" i="2"/>
  <c r="R667" i="2"/>
  <c r="Q667" i="2"/>
  <c r="P667" i="2"/>
  <c r="O667" i="2"/>
  <c r="N667" i="2"/>
  <c r="M667" i="2"/>
  <c r="L667" i="2"/>
  <c r="K667" i="2"/>
  <c r="J667" i="2"/>
  <c r="G667" i="2"/>
  <c r="BZ666" i="2"/>
  <c r="BY666" i="2"/>
  <c r="BX666" i="2"/>
  <c r="BW666" i="2"/>
  <c r="BV666" i="2"/>
  <c r="BU666" i="2"/>
  <c r="BT666" i="2"/>
  <c r="BS666" i="2"/>
  <c r="BR666" i="2"/>
  <c r="BQ666" i="2"/>
  <c r="BP666" i="2"/>
  <c r="BO666" i="2"/>
  <c r="BN666" i="2"/>
  <c r="BM666" i="2"/>
  <c r="BL666" i="2"/>
  <c r="BK666" i="2"/>
  <c r="BJ666" i="2"/>
  <c r="BI666" i="2"/>
  <c r="BH666" i="2"/>
  <c r="BG666" i="2"/>
  <c r="BF666" i="2"/>
  <c r="BE666" i="2"/>
  <c r="BD666" i="2"/>
  <c r="BC666" i="2"/>
  <c r="BB666" i="2"/>
  <c r="BA666" i="2"/>
  <c r="AZ666" i="2"/>
  <c r="AY666" i="2"/>
  <c r="AX666" i="2"/>
  <c r="AW666" i="2"/>
  <c r="AV666" i="2"/>
  <c r="AU666" i="2"/>
  <c r="AT666" i="2"/>
  <c r="AS666" i="2"/>
  <c r="AR666" i="2"/>
  <c r="AQ666" i="2"/>
  <c r="AP666" i="2"/>
  <c r="AO666" i="2"/>
  <c r="AN666" i="2"/>
  <c r="AM666" i="2"/>
  <c r="AL666" i="2"/>
  <c r="AK666" i="2"/>
  <c r="AJ666" i="2"/>
  <c r="AI666" i="2"/>
  <c r="AH666" i="2"/>
  <c r="AG666" i="2"/>
  <c r="AF666" i="2"/>
  <c r="AE666" i="2"/>
  <c r="AD666" i="2"/>
  <c r="AC666" i="2"/>
  <c r="AB666" i="2"/>
  <c r="AA666" i="2"/>
  <c r="Z666" i="2"/>
  <c r="T666" i="2"/>
  <c r="S666" i="2"/>
  <c r="R666" i="2"/>
  <c r="Q666" i="2"/>
  <c r="P666" i="2"/>
  <c r="O666" i="2"/>
  <c r="N666" i="2"/>
  <c r="M666" i="2"/>
  <c r="L666" i="2"/>
  <c r="K666" i="2"/>
  <c r="J666" i="2"/>
  <c r="G666" i="2"/>
  <c r="BZ665" i="2"/>
  <c r="BY665" i="2"/>
  <c r="BX665" i="2"/>
  <c r="BW665" i="2"/>
  <c r="BV665" i="2"/>
  <c r="BU665" i="2"/>
  <c r="BT665" i="2"/>
  <c r="BS665" i="2"/>
  <c r="BR665" i="2"/>
  <c r="BQ665" i="2"/>
  <c r="BP665" i="2"/>
  <c r="BO665" i="2"/>
  <c r="BN665" i="2"/>
  <c r="BM665" i="2"/>
  <c r="BL665" i="2"/>
  <c r="BK665" i="2"/>
  <c r="BJ665" i="2"/>
  <c r="BI665" i="2"/>
  <c r="BH665" i="2"/>
  <c r="BG665" i="2"/>
  <c r="BF665" i="2"/>
  <c r="BE665" i="2"/>
  <c r="BD665" i="2"/>
  <c r="BC665" i="2"/>
  <c r="BB665" i="2"/>
  <c r="BA665" i="2"/>
  <c r="AZ665" i="2"/>
  <c r="AY665" i="2"/>
  <c r="AX665" i="2"/>
  <c r="AW665" i="2"/>
  <c r="AV665" i="2"/>
  <c r="AU665" i="2"/>
  <c r="AT665" i="2"/>
  <c r="AS665" i="2"/>
  <c r="AR665" i="2"/>
  <c r="AQ665" i="2"/>
  <c r="AP665" i="2"/>
  <c r="AO665" i="2"/>
  <c r="AN665" i="2"/>
  <c r="AM665" i="2"/>
  <c r="AL665" i="2"/>
  <c r="AK665" i="2"/>
  <c r="AJ665" i="2"/>
  <c r="AI665" i="2"/>
  <c r="AH665" i="2"/>
  <c r="AG665" i="2"/>
  <c r="AF665" i="2"/>
  <c r="AE665" i="2"/>
  <c r="AD665" i="2"/>
  <c r="AC665" i="2"/>
  <c r="AB665" i="2"/>
  <c r="AA665" i="2"/>
  <c r="Z665" i="2"/>
  <c r="T665" i="2"/>
  <c r="S665" i="2"/>
  <c r="R665" i="2"/>
  <c r="Q665" i="2"/>
  <c r="P665" i="2"/>
  <c r="O665" i="2"/>
  <c r="N665" i="2"/>
  <c r="M665" i="2"/>
  <c r="L665" i="2"/>
  <c r="K665" i="2"/>
  <c r="J665" i="2"/>
  <c r="G665" i="2"/>
  <c r="BZ664" i="2"/>
  <c r="BY664" i="2"/>
  <c r="BX664" i="2"/>
  <c r="BW664" i="2"/>
  <c r="BV664" i="2"/>
  <c r="BU664" i="2"/>
  <c r="BT664" i="2"/>
  <c r="BS664" i="2"/>
  <c r="BR664" i="2"/>
  <c r="BQ664" i="2"/>
  <c r="BP664" i="2"/>
  <c r="BO664" i="2"/>
  <c r="BN664" i="2"/>
  <c r="BM664" i="2"/>
  <c r="BL664" i="2"/>
  <c r="BK664" i="2"/>
  <c r="BJ664" i="2"/>
  <c r="BI664" i="2"/>
  <c r="BH664" i="2"/>
  <c r="BG664" i="2"/>
  <c r="BF664" i="2"/>
  <c r="BE664" i="2"/>
  <c r="BD664" i="2"/>
  <c r="BC664" i="2"/>
  <c r="BB664" i="2"/>
  <c r="BA664" i="2"/>
  <c r="AZ664" i="2"/>
  <c r="AY664" i="2"/>
  <c r="AX664" i="2"/>
  <c r="AW664" i="2"/>
  <c r="AV664" i="2"/>
  <c r="AU664" i="2"/>
  <c r="AT664" i="2"/>
  <c r="AS664" i="2"/>
  <c r="AR664" i="2"/>
  <c r="AQ664" i="2"/>
  <c r="AP664" i="2"/>
  <c r="AO664" i="2"/>
  <c r="AN664" i="2"/>
  <c r="AM664" i="2"/>
  <c r="AL664" i="2"/>
  <c r="AK664" i="2"/>
  <c r="AJ664" i="2"/>
  <c r="AI664" i="2"/>
  <c r="AH664" i="2"/>
  <c r="AG664" i="2"/>
  <c r="AF664" i="2"/>
  <c r="AE664" i="2"/>
  <c r="AD664" i="2"/>
  <c r="AC664" i="2"/>
  <c r="AB664" i="2"/>
  <c r="AA664" i="2"/>
  <c r="Z664" i="2"/>
  <c r="T664" i="2"/>
  <c r="S664" i="2"/>
  <c r="R664" i="2"/>
  <c r="Q664" i="2"/>
  <c r="P664" i="2"/>
  <c r="O664" i="2"/>
  <c r="N664" i="2"/>
  <c r="M664" i="2"/>
  <c r="L664" i="2"/>
  <c r="K664" i="2"/>
  <c r="J664" i="2"/>
  <c r="G664" i="2"/>
  <c r="BZ663" i="2"/>
  <c r="BY663" i="2"/>
  <c r="BX663" i="2"/>
  <c r="BW663" i="2"/>
  <c r="BV663" i="2"/>
  <c r="BU663" i="2"/>
  <c r="BT663" i="2"/>
  <c r="BS663" i="2"/>
  <c r="BR663" i="2"/>
  <c r="BQ663" i="2"/>
  <c r="BP663" i="2"/>
  <c r="BO663" i="2"/>
  <c r="BN663" i="2"/>
  <c r="BM663" i="2"/>
  <c r="BL663" i="2"/>
  <c r="BK663" i="2"/>
  <c r="BJ663" i="2"/>
  <c r="BI663" i="2"/>
  <c r="BH663" i="2"/>
  <c r="BG663" i="2"/>
  <c r="BF663" i="2"/>
  <c r="BE663" i="2"/>
  <c r="BD663" i="2"/>
  <c r="BC663" i="2"/>
  <c r="BB663" i="2"/>
  <c r="BA663" i="2"/>
  <c r="AZ663" i="2"/>
  <c r="AY663" i="2"/>
  <c r="AX663" i="2"/>
  <c r="AW663" i="2"/>
  <c r="AV663" i="2"/>
  <c r="AU663" i="2"/>
  <c r="AT663" i="2"/>
  <c r="AS663" i="2"/>
  <c r="AR663" i="2"/>
  <c r="AQ663" i="2"/>
  <c r="AP663" i="2"/>
  <c r="AO663" i="2"/>
  <c r="AN663" i="2"/>
  <c r="AM663" i="2"/>
  <c r="AL663" i="2"/>
  <c r="AK663" i="2"/>
  <c r="AJ663" i="2"/>
  <c r="AI663" i="2"/>
  <c r="AH663" i="2"/>
  <c r="AG663" i="2"/>
  <c r="AF663" i="2"/>
  <c r="AE663" i="2"/>
  <c r="AD663" i="2"/>
  <c r="AC663" i="2"/>
  <c r="AB663" i="2"/>
  <c r="AA663" i="2"/>
  <c r="Z663" i="2"/>
  <c r="T663" i="2"/>
  <c r="S663" i="2"/>
  <c r="R663" i="2"/>
  <c r="Q663" i="2"/>
  <c r="P663" i="2"/>
  <c r="O663" i="2"/>
  <c r="N663" i="2"/>
  <c r="M663" i="2"/>
  <c r="L663" i="2"/>
  <c r="K663" i="2"/>
  <c r="J663" i="2"/>
  <c r="G663" i="2"/>
  <c r="BZ662" i="2"/>
  <c r="BY662" i="2"/>
  <c r="BX662" i="2"/>
  <c r="BW662" i="2"/>
  <c r="BV662" i="2"/>
  <c r="BU662" i="2"/>
  <c r="BT662" i="2"/>
  <c r="BS662" i="2"/>
  <c r="BR662" i="2"/>
  <c r="BQ662" i="2"/>
  <c r="BP662" i="2"/>
  <c r="BO662" i="2"/>
  <c r="BN662" i="2"/>
  <c r="BM662" i="2"/>
  <c r="BL662" i="2"/>
  <c r="BK662" i="2"/>
  <c r="BJ662" i="2"/>
  <c r="BI662" i="2"/>
  <c r="BH662" i="2"/>
  <c r="BG662" i="2"/>
  <c r="BF662" i="2"/>
  <c r="BE662" i="2"/>
  <c r="BD662" i="2"/>
  <c r="BC662" i="2"/>
  <c r="BB662" i="2"/>
  <c r="BA662" i="2"/>
  <c r="AZ662" i="2"/>
  <c r="AY662" i="2"/>
  <c r="AX662" i="2"/>
  <c r="AW662" i="2"/>
  <c r="AV662" i="2"/>
  <c r="AU662" i="2"/>
  <c r="AT662" i="2"/>
  <c r="AS662" i="2"/>
  <c r="AR662" i="2"/>
  <c r="AQ662" i="2"/>
  <c r="AP662" i="2"/>
  <c r="AO662" i="2"/>
  <c r="AN662" i="2"/>
  <c r="AM662" i="2"/>
  <c r="AL662" i="2"/>
  <c r="AK662" i="2"/>
  <c r="AJ662" i="2"/>
  <c r="AI662" i="2"/>
  <c r="AH662" i="2"/>
  <c r="AG662" i="2"/>
  <c r="AF662" i="2"/>
  <c r="AE662" i="2"/>
  <c r="AD662" i="2"/>
  <c r="AC662" i="2"/>
  <c r="AB662" i="2"/>
  <c r="AA662" i="2"/>
  <c r="Z662" i="2"/>
  <c r="T662" i="2"/>
  <c r="S662" i="2"/>
  <c r="R662" i="2"/>
  <c r="Q662" i="2"/>
  <c r="P662" i="2"/>
  <c r="O662" i="2"/>
  <c r="N662" i="2"/>
  <c r="M662" i="2"/>
  <c r="L662" i="2"/>
  <c r="K662" i="2"/>
  <c r="J662" i="2"/>
  <c r="G662" i="2"/>
  <c r="BZ661" i="2"/>
  <c r="BY661" i="2"/>
  <c r="BX661" i="2"/>
  <c r="BW661" i="2"/>
  <c r="BV661" i="2"/>
  <c r="BU661" i="2"/>
  <c r="BT661" i="2"/>
  <c r="BS661" i="2"/>
  <c r="BR661" i="2"/>
  <c r="BQ661" i="2"/>
  <c r="BP661" i="2"/>
  <c r="BO661" i="2"/>
  <c r="BN661" i="2"/>
  <c r="BM661" i="2"/>
  <c r="BL661" i="2"/>
  <c r="BK661" i="2"/>
  <c r="BJ661" i="2"/>
  <c r="BI661" i="2"/>
  <c r="BH661" i="2"/>
  <c r="BG661" i="2"/>
  <c r="BF661" i="2"/>
  <c r="BE661" i="2"/>
  <c r="BD661" i="2"/>
  <c r="BC661" i="2"/>
  <c r="BB661" i="2"/>
  <c r="BA661" i="2"/>
  <c r="AZ661" i="2"/>
  <c r="AY661" i="2"/>
  <c r="AX661" i="2"/>
  <c r="AW661" i="2"/>
  <c r="AV661" i="2"/>
  <c r="AU661" i="2"/>
  <c r="AT661" i="2"/>
  <c r="AS661" i="2"/>
  <c r="AR661" i="2"/>
  <c r="AQ661" i="2"/>
  <c r="AP661" i="2"/>
  <c r="AO661" i="2"/>
  <c r="AN661" i="2"/>
  <c r="AM661" i="2"/>
  <c r="AL661" i="2"/>
  <c r="AK661" i="2"/>
  <c r="AJ661" i="2"/>
  <c r="AI661" i="2"/>
  <c r="AH661" i="2"/>
  <c r="AG661" i="2"/>
  <c r="AF661" i="2"/>
  <c r="AE661" i="2"/>
  <c r="AD661" i="2"/>
  <c r="AC661" i="2"/>
  <c r="AB661" i="2"/>
  <c r="AA661" i="2"/>
  <c r="Z661" i="2"/>
  <c r="T661" i="2"/>
  <c r="S661" i="2"/>
  <c r="R661" i="2"/>
  <c r="Q661" i="2"/>
  <c r="P661" i="2"/>
  <c r="O661" i="2"/>
  <c r="N661" i="2"/>
  <c r="M661" i="2"/>
  <c r="L661" i="2"/>
  <c r="K661" i="2"/>
  <c r="J661" i="2"/>
  <c r="G661" i="2"/>
  <c r="BZ660" i="2"/>
  <c r="BY660" i="2"/>
  <c r="BX660" i="2"/>
  <c r="BW660" i="2"/>
  <c r="BV660" i="2"/>
  <c r="BU660" i="2"/>
  <c r="BT660" i="2"/>
  <c r="BS660" i="2"/>
  <c r="BR660" i="2"/>
  <c r="BQ660" i="2"/>
  <c r="BP660" i="2"/>
  <c r="BO660" i="2"/>
  <c r="BN660" i="2"/>
  <c r="BM660" i="2"/>
  <c r="BL660" i="2"/>
  <c r="BK660" i="2"/>
  <c r="BJ660" i="2"/>
  <c r="BI660" i="2"/>
  <c r="BH660" i="2"/>
  <c r="BG660" i="2"/>
  <c r="BF660" i="2"/>
  <c r="BE660" i="2"/>
  <c r="BD660" i="2"/>
  <c r="BC660" i="2"/>
  <c r="BB660" i="2"/>
  <c r="BA660" i="2"/>
  <c r="AZ660" i="2"/>
  <c r="AY660" i="2"/>
  <c r="AX660" i="2"/>
  <c r="AW660" i="2"/>
  <c r="AV660" i="2"/>
  <c r="AU660" i="2"/>
  <c r="AT660" i="2"/>
  <c r="AS660" i="2"/>
  <c r="AR660" i="2"/>
  <c r="AQ660" i="2"/>
  <c r="AP660" i="2"/>
  <c r="AO660" i="2"/>
  <c r="AN660" i="2"/>
  <c r="AM660" i="2"/>
  <c r="AL660" i="2"/>
  <c r="AK660" i="2"/>
  <c r="AJ660" i="2"/>
  <c r="AI660" i="2"/>
  <c r="AH660" i="2"/>
  <c r="AG660" i="2"/>
  <c r="AF660" i="2"/>
  <c r="AE660" i="2"/>
  <c r="AD660" i="2"/>
  <c r="AC660" i="2"/>
  <c r="AB660" i="2"/>
  <c r="AA660" i="2"/>
  <c r="Z660" i="2"/>
  <c r="T660" i="2"/>
  <c r="S660" i="2"/>
  <c r="R660" i="2"/>
  <c r="Q660" i="2"/>
  <c r="P660" i="2"/>
  <c r="O660" i="2"/>
  <c r="N660" i="2"/>
  <c r="M660" i="2"/>
  <c r="L660" i="2"/>
  <c r="K660" i="2"/>
  <c r="J660" i="2"/>
  <c r="G660" i="2"/>
  <c r="BZ659" i="2"/>
  <c r="BY659" i="2"/>
  <c r="BX659" i="2"/>
  <c r="BW659" i="2"/>
  <c r="BV659" i="2"/>
  <c r="BU659" i="2"/>
  <c r="BT659" i="2"/>
  <c r="BS659" i="2"/>
  <c r="BR659" i="2"/>
  <c r="BQ659" i="2"/>
  <c r="BP659" i="2"/>
  <c r="BO659" i="2"/>
  <c r="BN659" i="2"/>
  <c r="BM659" i="2"/>
  <c r="BL659" i="2"/>
  <c r="BK659" i="2"/>
  <c r="BJ659" i="2"/>
  <c r="BI659" i="2"/>
  <c r="BH659" i="2"/>
  <c r="BG659" i="2"/>
  <c r="BF659" i="2"/>
  <c r="BE659" i="2"/>
  <c r="BD659" i="2"/>
  <c r="BC659" i="2"/>
  <c r="BB659" i="2"/>
  <c r="BA659" i="2"/>
  <c r="AZ659" i="2"/>
  <c r="AY659" i="2"/>
  <c r="AX659" i="2"/>
  <c r="AW659" i="2"/>
  <c r="AV659" i="2"/>
  <c r="AU659" i="2"/>
  <c r="AT659" i="2"/>
  <c r="AS659" i="2"/>
  <c r="AR659" i="2"/>
  <c r="AQ659" i="2"/>
  <c r="AP659" i="2"/>
  <c r="AO659" i="2"/>
  <c r="AN659" i="2"/>
  <c r="AM659" i="2"/>
  <c r="AL659" i="2"/>
  <c r="AK659" i="2"/>
  <c r="AJ659" i="2"/>
  <c r="AI659" i="2"/>
  <c r="AH659" i="2"/>
  <c r="AG659" i="2"/>
  <c r="AF659" i="2"/>
  <c r="AE659" i="2"/>
  <c r="AD659" i="2"/>
  <c r="AC659" i="2"/>
  <c r="AB659" i="2"/>
  <c r="AA659" i="2"/>
  <c r="Z659" i="2"/>
  <c r="T659" i="2"/>
  <c r="S659" i="2"/>
  <c r="R659" i="2"/>
  <c r="Q659" i="2"/>
  <c r="P659" i="2"/>
  <c r="O659" i="2"/>
  <c r="N659" i="2"/>
  <c r="M659" i="2"/>
  <c r="L659" i="2"/>
  <c r="K659" i="2"/>
  <c r="J659" i="2"/>
  <c r="G659" i="2"/>
  <c r="BZ658" i="2"/>
  <c r="BY658" i="2"/>
  <c r="BX658" i="2"/>
  <c r="BW658" i="2"/>
  <c r="BV658" i="2"/>
  <c r="BU658" i="2"/>
  <c r="BT658" i="2"/>
  <c r="BS658" i="2"/>
  <c r="BR658" i="2"/>
  <c r="BQ658" i="2"/>
  <c r="BP658" i="2"/>
  <c r="BO658" i="2"/>
  <c r="BN658" i="2"/>
  <c r="BM658" i="2"/>
  <c r="BL658" i="2"/>
  <c r="BK658" i="2"/>
  <c r="BJ658" i="2"/>
  <c r="BI658" i="2"/>
  <c r="BH658" i="2"/>
  <c r="BG658" i="2"/>
  <c r="BF658" i="2"/>
  <c r="BE658" i="2"/>
  <c r="BD658" i="2"/>
  <c r="BC658" i="2"/>
  <c r="BB658" i="2"/>
  <c r="BA658" i="2"/>
  <c r="AZ658" i="2"/>
  <c r="AY658" i="2"/>
  <c r="AX658" i="2"/>
  <c r="AW658" i="2"/>
  <c r="AV658" i="2"/>
  <c r="AU658" i="2"/>
  <c r="AT658" i="2"/>
  <c r="AS658" i="2"/>
  <c r="AR658" i="2"/>
  <c r="AQ658" i="2"/>
  <c r="AP658" i="2"/>
  <c r="AO658" i="2"/>
  <c r="AN658" i="2"/>
  <c r="AM658" i="2"/>
  <c r="AL658" i="2"/>
  <c r="AK658" i="2"/>
  <c r="AJ658" i="2"/>
  <c r="AI658" i="2"/>
  <c r="AH658" i="2"/>
  <c r="AG658" i="2"/>
  <c r="AF658" i="2"/>
  <c r="AE658" i="2"/>
  <c r="AD658" i="2"/>
  <c r="AC658" i="2"/>
  <c r="AB658" i="2"/>
  <c r="AA658" i="2"/>
  <c r="Z658" i="2"/>
  <c r="T658" i="2"/>
  <c r="S658" i="2"/>
  <c r="R658" i="2"/>
  <c r="Q658" i="2"/>
  <c r="P658" i="2"/>
  <c r="O658" i="2"/>
  <c r="N658" i="2"/>
  <c r="M658" i="2"/>
  <c r="L658" i="2"/>
  <c r="K658" i="2"/>
  <c r="J658" i="2"/>
  <c r="G658" i="2"/>
  <c r="BZ657" i="2"/>
  <c r="BY657" i="2"/>
  <c r="BX657" i="2"/>
  <c r="BW657" i="2"/>
  <c r="BV657" i="2"/>
  <c r="BU657" i="2"/>
  <c r="BT657" i="2"/>
  <c r="BS657" i="2"/>
  <c r="BR657" i="2"/>
  <c r="BQ657" i="2"/>
  <c r="BP657" i="2"/>
  <c r="BO657" i="2"/>
  <c r="BN657" i="2"/>
  <c r="BM657" i="2"/>
  <c r="BL657" i="2"/>
  <c r="BK657" i="2"/>
  <c r="BJ657" i="2"/>
  <c r="BI657" i="2"/>
  <c r="BH657" i="2"/>
  <c r="BG657" i="2"/>
  <c r="BF657" i="2"/>
  <c r="BE657" i="2"/>
  <c r="BD657" i="2"/>
  <c r="BC657" i="2"/>
  <c r="BB657" i="2"/>
  <c r="BA657" i="2"/>
  <c r="AZ657" i="2"/>
  <c r="AY657" i="2"/>
  <c r="AX657" i="2"/>
  <c r="AW657" i="2"/>
  <c r="AV657" i="2"/>
  <c r="AU657" i="2"/>
  <c r="AT657" i="2"/>
  <c r="AS657" i="2"/>
  <c r="AR657" i="2"/>
  <c r="AQ657" i="2"/>
  <c r="AP657" i="2"/>
  <c r="AO657" i="2"/>
  <c r="AN657" i="2"/>
  <c r="AM657" i="2"/>
  <c r="AL657" i="2"/>
  <c r="AK657" i="2"/>
  <c r="AJ657" i="2"/>
  <c r="AI657" i="2"/>
  <c r="AH657" i="2"/>
  <c r="AG657" i="2"/>
  <c r="AF657" i="2"/>
  <c r="AE657" i="2"/>
  <c r="AD657" i="2"/>
  <c r="AC657" i="2"/>
  <c r="AB657" i="2"/>
  <c r="AA657" i="2"/>
  <c r="Z657" i="2"/>
  <c r="T657" i="2"/>
  <c r="S657" i="2"/>
  <c r="R657" i="2"/>
  <c r="Q657" i="2"/>
  <c r="P657" i="2"/>
  <c r="O657" i="2"/>
  <c r="N657" i="2"/>
  <c r="M657" i="2"/>
  <c r="L657" i="2"/>
  <c r="K657" i="2"/>
  <c r="J657" i="2"/>
  <c r="G657" i="2"/>
  <c r="BZ656" i="2"/>
  <c r="BY656" i="2"/>
  <c r="BX656" i="2"/>
  <c r="BW656" i="2"/>
  <c r="BV656" i="2"/>
  <c r="BU656" i="2"/>
  <c r="BT656" i="2"/>
  <c r="BS656" i="2"/>
  <c r="BR656" i="2"/>
  <c r="BQ656" i="2"/>
  <c r="BP656" i="2"/>
  <c r="BO656" i="2"/>
  <c r="BN656" i="2"/>
  <c r="BM656" i="2"/>
  <c r="BL656" i="2"/>
  <c r="BK656" i="2"/>
  <c r="BJ656" i="2"/>
  <c r="BI656" i="2"/>
  <c r="BH656" i="2"/>
  <c r="BG656" i="2"/>
  <c r="BF656" i="2"/>
  <c r="BE656" i="2"/>
  <c r="BD656" i="2"/>
  <c r="BC656" i="2"/>
  <c r="BB656" i="2"/>
  <c r="BA656" i="2"/>
  <c r="AZ656" i="2"/>
  <c r="AY656" i="2"/>
  <c r="AX656" i="2"/>
  <c r="AW656" i="2"/>
  <c r="AV656" i="2"/>
  <c r="AU656" i="2"/>
  <c r="AT656" i="2"/>
  <c r="AS656" i="2"/>
  <c r="AR656" i="2"/>
  <c r="AQ656" i="2"/>
  <c r="AP656" i="2"/>
  <c r="AO656" i="2"/>
  <c r="AN656" i="2"/>
  <c r="AM656" i="2"/>
  <c r="AL656" i="2"/>
  <c r="AK656" i="2"/>
  <c r="AJ656" i="2"/>
  <c r="AI656" i="2"/>
  <c r="AH656" i="2"/>
  <c r="AG656" i="2"/>
  <c r="AF656" i="2"/>
  <c r="AE656" i="2"/>
  <c r="AD656" i="2"/>
  <c r="AC656" i="2"/>
  <c r="AB656" i="2"/>
  <c r="AA656" i="2"/>
  <c r="Z656" i="2"/>
  <c r="T656" i="2"/>
  <c r="S656" i="2"/>
  <c r="R656" i="2"/>
  <c r="Q656" i="2"/>
  <c r="P656" i="2"/>
  <c r="O656" i="2"/>
  <c r="N656" i="2"/>
  <c r="M656" i="2"/>
  <c r="L656" i="2"/>
  <c r="K656" i="2"/>
  <c r="J656" i="2"/>
  <c r="G656" i="2"/>
  <c r="BZ655" i="2"/>
  <c r="BY655" i="2"/>
  <c r="BX655" i="2"/>
  <c r="BW655" i="2"/>
  <c r="BV655" i="2"/>
  <c r="BU655" i="2"/>
  <c r="BT655" i="2"/>
  <c r="BS655" i="2"/>
  <c r="BR655" i="2"/>
  <c r="BQ655" i="2"/>
  <c r="BP655" i="2"/>
  <c r="BO655" i="2"/>
  <c r="BN655" i="2"/>
  <c r="BM655" i="2"/>
  <c r="BL655" i="2"/>
  <c r="BK655" i="2"/>
  <c r="BJ655" i="2"/>
  <c r="BI655" i="2"/>
  <c r="BH655" i="2"/>
  <c r="BG655" i="2"/>
  <c r="BF655" i="2"/>
  <c r="BE655" i="2"/>
  <c r="BD655" i="2"/>
  <c r="BC655" i="2"/>
  <c r="BB655" i="2"/>
  <c r="BA655" i="2"/>
  <c r="AZ655" i="2"/>
  <c r="AY655" i="2"/>
  <c r="AX655" i="2"/>
  <c r="AW655" i="2"/>
  <c r="AV655" i="2"/>
  <c r="AU655" i="2"/>
  <c r="AT655" i="2"/>
  <c r="AS655" i="2"/>
  <c r="AR655" i="2"/>
  <c r="AQ655" i="2"/>
  <c r="AP655" i="2"/>
  <c r="AO655" i="2"/>
  <c r="AN655" i="2"/>
  <c r="AM655" i="2"/>
  <c r="AL655" i="2"/>
  <c r="AK655" i="2"/>
  <c r="AJ655" i="2"/>
  <c r="AI655" i="2"/>
  <c r="AH655" i="2"/>
  <c r="AG655" i="2"/>
  <c r="AF655" i="2"/>
  <c r="AE655" i="2"/>
  <c r="AD655" i="2"/>
  <c r="AC655" i="2"/>
  <c r="AB655" i="2"/>
  <c r="AA655" i="2"/>
  <c r="Z655" i="2"/>
  <c r="T655" i="2"/>
  <c r="S655" i="2"/>
  <c r="R655" i="2"/>
  <c r="Q655" i="2"/>
  <c r="P655" i="2"/>
  <c r="O655" i="2"/>
  <c r="N655" i="2"/>
  <c r="M655" i="2"/>
  <c r="L655" i="2"/>
  <c r="K655" i="2"/>
  <c r="J655" i="2"/>
  <c r="G655" i="2"/>
  <c r="BZ654" i="2"/>
  <c r="BY654" i="2"/>
  <c r="BX654" i="2"/>
  <c r="BW654" i="2"/>
  <c r="BV654" i="2"/>
  <c r="BU654" i="2"/>
  <c r="BT654" i="2"/>
  <c r="BS654" i="2"/>
  <c r="BR654" i="2"/>
  <c r="BQ654" i="2"/>
  <c r="BP654" i="2"/>
  <c r="BO654" i="2"/>
  <c r="BN654" i="2"/>
  <c r="BM654" i="2"/>
  <c r="BL654" i="2"/>
  <c r="BK654" i="2"/>
  <c r="BJ654" i="2"/>
  <c r="BI654" i="2"/>
  <c r="BH654" i="2"/>
  <c r="BG654" i="2"/>
  <c r="BF654" i="2"/>
  <c r="BE654" i="2"/>
  <c r="BD654" i="2"/>
  <c r="BC654" i="2"/>
  <c r="BB654" i="2"/>
  <c r="BA654" i="2"/>
  <c r="AZ654" i="2"/>
  <c r="AY654" i="2"/>
  <c r="AX654" i="2"/>
  <c r="AW654" i="2"/>
  <c r="AV654" i="2"/>
  <c r="AU654" i="2"/>
  <c r="AT654" i="2"/>
  <c r="AS654" i="2"/>
  <c r="AR654" i="2"/>
  <c r="AQ654" i="2"/>
  <c r="AP654" i="2"/>
  <c r="AO654" i="2"/>
  <c r="AN654" i="2"/>
  <c r="AM654" i="2"/>
  <c r="AL654" i="2"/>
  <c r="AK654" i="2"/>
  <c r="AJ654" i="2"/>
  <c r="AI654" i="2"/>
  <c r="AH654" i="2"/>
  <c r="AG654" i="2"/>
  <c r="AF654" i="2"/>
  <c r="AE654" i="2"/>
  <c r="AD654" i="2"/>
  <c r="AC654" i="2"/>
  <c r="AB654" i="2"/>
  <c r="AA654" i="2"/>
  <c r="Z654" i="2"/>
  <c r="T654" i="2"/>
  <c r="S654" i="2"/>
  <c r="R654" i="2"/>
  <c r="Q654" i="2"/>
  <c r="P654" i="2"/>
  <c r="O654" i="2"/>
  <c r="N654" i="2"/>
  <c r="M654" i="2"/>
  <c r="L654" i="2"/>
  <c r="K654" i="2"/>
  <c r="J654" i="2"/>
  <c r="G654" i="2"/>
  <c r="BZ653" i="2"/>
  <c r="BY653" i="2"/>
  <c r="BX653" i="2"/>
  <c r="BW653" i="2"/>
  <c r="BV653" i="2"/>
  <c r="BU653" i="2"/>
  <c r="BT653" i="2"/>
  <c r="BS653" i="2"/>
  <c r="BR653" i="2"/>
  <c r="BQ653" i="2"/>
  <c r="BP653" i="2"/>
  <c r="BO653" i="2"/>
  <c r="BN653" i="2"/>
  <c r="BM653" i="2"/>
  <c r="BL653" i="2"/>
  <c r="BK653" i="2"/>
  <c r="BJ653" i="2"/>
  <c r="BI653" i="2"/>
  <c r="BH653" i="2"/>
  <c r="BG653" i="2"/>
  <c r="BF653" i="2"/>
  <c r="BE653" i="2"/>
  <c r="BD653" i="2"/>
  <c r="BC653" i="2"/>
  <c r="BB653" i="2"/>
  <c r="BA653" i="2"/>
  <c r="AZ653" i="2"/>
  <c r="AY653" i="2"/>
  <c r="AX653" i="2"/>
  <c r="AW653" i="2"/>
  <c r="AV653" i="2"/>
  <c r="AU653" i="2"/>
  <c r="AT653" i="2"/>
  <c r="AS653" i="2"/>
  <c r="AR653" i="2"/>
  <c r="AQ653" i="2"/>
  <c r="AP653" i="2"/>
  <c r="AO653" i="2"/>
  <c r="AN653" i="2"/>
  <c r="AM653" i="2"/>
  <c r="AL653" i="2"/>
  <c r="AK653" i="2"/>
  <c r="AJ653" i="2"/>
  <c r="AI653" i="2"/>
  <c r="AH653" i="2"/>
  <c r="AG653" i="2"/>
  <c r="AF653" i="2"/>
  <c r="AE653" i="2"/>
  <c r="AD653" i="2"/>
  <c r="AC653" i="2"/>
  <c r="AB653" i="2"/>
  <c r="AA653" i="2"/>
  <c r="Z653" i="2"/>
  <c r="T653" i="2"/>
  <c r="S653" i="2"/>
  <c r="R653" i="2"/>
  <c r="Q653" i="2"/>
  <c r="P653" i="2"/>
  <c r="O653" i="2"/>
  <c r="N653" i="2"/>
  <c r="M653" i="2"/>
  <c r="L653" i="2"/>
  <c r="K653" i="2"/>
  <c r="J653" i="2"/>
  <c r="G653" i="2"/>
  <c r="BZ652" i="2"/>
  <c r="BY652" i="2"/>
  <c r="BX652" i="2"/>
  <c r="BW652" i="2"/>
  <c r="BV652" i="2"/>
  <c r="BU652" i="2"/>
  <c r="BT652" i="2"/>
  <c r="BS652" i="2"/>
  <c r="BR652" i="2"/>
  <c r="BQ652" i="2"/>
  <c r="BP652" i="2"/>
  <c r="BO652" i="2"/>
  <c r="BN652" i="2"/>
  <c r="BM652" i="2"/>
  <c r="BL652" i="2"/>
  <c r="BK652" i="2"/>
  <c r="BJ652" i="2"/>
  <c r="BI652" i="2"/>
  <c r="BH652" i="2"/>
  <c r="BG652" i="2"/>
  <c r="BF652" i="2"/>
  <c r="BE652" i="2"/>
  <c r="BD652" i="2"/>
  <c r="BC652" i="2"/>
  <c r="BB652" i="2"/>
  <c r="BA652" i="2"/>
  <c r="AZ652" i="2"/>
  <c r="AY652" i="2"/>
  <c r="AX652" i="2"/>
  <c r="AW652" i="2"/>
  <c r="AV652" i="2"/>
  <c r="AU652" i="2"/>
  <c r="AT652" i="2"/>
  <c r="AS652" i="2"/>
  <c r="AR652" i="2"/>
  <c r="AQ652" i="2"/>
  <c r="AP652" i="2"/>
  <c r="AO652" i="2"/>
  <c r="AN652" i="2"/>
  <c r="AM652" i="2"/>
  <c r="AL652" i="2"/>
  <c r="AK652" i="2"/>
  <c r="AJ652" i="2"/>
  <c r="AI652" i="2"/>
  <c r="AH652" i="2"/>
  <c r="AG652" i="2"/>
  <c r="AF652" i="2"/>
  <c r="AE652" i="2"/>
  <c r="AD652" i="2"/>
  <c r="AC652" i="2"/>
  <c r="AB652" i="2"/>
  <c r="AA652" i="2"/>
  <c r="Z652" i="2"/>
  <c r="T652" i="2"/>
  <c r="S652" i="2"/>
  <c r="R652" i="2"/>
  <c r="Q652" i="2"/>
  <c r="P652" i="2"/>
  <c r="O652" i="2"/>
  <c r="N652" i="2"/>
  <c r="M652" i="2"/>
  <c r="L652" i="2"/>
  <c r="K652" i="2"/>
  <c r="J652" i="2"/>
  <c r="G652" i="2"/>
  <c r="BZ651" i="2"/>
  <c r="BY651" i="2"/>
  <c r="BX651" i="2"/>
  <c r="BW651" i="2"/>
  <c r="BV651" i="2"/>
  <c r="BU651" i="2"/>
  <c r="BT651" i="2"/>
  <c r="BS651" i="2"/>
  <c r="BR651" i="2"/>
  <c r="BQ651" i="2"/>
  <c r="BP651" i="2"/>
  <c r="BO651" i="2"/>
  <c r="BN651" i="2"/>
  <c r="BM651" i="2"/>
  <c r="BL651" i="2"/>
  <c r="BK651" i="2"/>
  <c r="BJ651" i="2"/>
  <c r="BI651" i="2"/>
  <c r="BH651" i="2"/>
  <c r="BG651" i="2"/>
  <c r="BF651" i="2"/>
  <c r="BE651" i="2"/>
  <c r="BD651" i="2"/>
  <c r="BC651" i="2"/>
  <c r="BB651" i="2"/>
  <c r="BA651" i="2"/>
  <c r="AZ651" i="2"/>
  <c r="AY651" i="2"/>
  <c r="AX651" i="2"/>
  <c r="AW651" i="2"/>
  <c r="AV651" i="2"/>
  <c r="AU651" i="2"/>
  <c r="AT651" i="2"/>
  <c r="AS651" i="2"/>
  <c r="AR651" i="2"/>
  <c r="AQ651" i="2"/>
  <c r="AP651" i="2"/>
  <c r="AO651" i="2"/>
  <c r="AN651" i="2"/>
  <c r="AM651" i="2"/>
  <c r="AL651" i="2"/>
  <c r="AK651" i="2"/>
  <c r="AJ651" i="2"/>
  <c r="AI651" i="2"/>
  <c r="AH651" i="2"/>
  <c r="AG651" i="2"/>
  <c r="AF651" i="2"/>
  <c r="AE651" i="2"/>
  <c r="AD651" i="2"/>
  <c r="AC651" i="2"/>
  <c r="AB651" i="2"/>
  <c r="AA651" i="2"/>
  <c r="Z651" i="2"/>
  <c r="T651" i="2"/>
  <c r="S651" i="2"/>
  <c r="R651" i="2"/>
  <c r="Q651" i="2"/>
  <c r="P651" i="2"/>
  <c r="O651" i="2"/>
  <c r="N651" i="2"/>
  <c r="M651" i="2"/>
  <c r="L651" i="2"/>
  <c r="K651" i="2"/>
  <c r="J651" i="2"/>
  <c r="G651" i="2"/>
  <c r="BZ650" i="2"/>
  <c r="BY650" i="2"/>
  <c r="BX650" i="2"/>
  <c r="BW650" i="2"/>
  <c r="BV650" i="2"/>
  <c r="BU650" i="2"/>
  <c r="BT650" i="2"/>
  <c r="BS650" i="2"/>
  <c r="BR650" i="2"/>
  <c r="BQ650" i="2"/>
  <c r="BP650" i="2"/>
  <c r="BO650" i="2"/>
  <c r="BN650" i="2"/>
  <c r="BM650" i="2"/>
  <c r="BL650" i="2"/>
  <c r="BK650" i="2"/>
  <c r="BJ650" i="2"/>
  <c r="BI650" i="2"/>
  <c r="BH650" i="2"/>
  <c r="BG650" i="2"/>
  <c r="BF650" i="2"/>
  <c r="BE650" i="2"/>
  <c r="BD650" i="2"/>
  <c r="BC650" i="2"/>
  <c r="BB650" i="2"/>
  <c r="BA650" i="2"/>
  <c r="AZ650" i="2"/>
  <c r="AY650" i="2"/>
  <c r="AX650" i="2"/>
  <c r="AW650" i="2"/>
  <c r="AV650" i="2"/>
  <c r="AU650" i="2"/>
  <c r="AT650" i="2"/>
  <c r="AS650" i="2"/>
  <c r="AR650" i="2"/>
  <c r="AQ650" i="2"/>
  <c r="AP650" i="2"/>
  <c r="AO650" i="2"/>
  <c r="AN650" i="2"/>
  <c r="AM650" i="2"/>
  <c r="AL650" i="2"/>
  <c r="AK650" i="2"/>
  <c r="AJ650" i="2"/>
  <c r="AI650" i="2"/>
  <c r="AH650" i="2"/>
  <c r="AG650" i="2"/>
  <c r="AF650" i="2"/>
  <c r="AE650" i="2"/>
  <c r="AD650" i="2"/>
  <c r="AC650" i="2"/>
  <c r="AB650" i="2"/>
  <c r="AA650" i="2"/>
  <c r="Z650" i="2"/>
  <c r="T650" i="2"/>
  <c r="S650" i="2"/>
  <c r="R650" i="2"/>
  <c r="Q650" i="2"/>
  <c r="P650" i="2"/>
  <c r="O650" i="2"/>
  <c r="N650" i="2"/>
  <c r="M650" i="2"/>
  <c r="L650" i="2"/>
  <c r="K650" i="2"/>
  <c r="J650" i="2"/>
  <c r="G650" i="2"/>
  <c r="BZ649" i="2"/>
  <c r="BY649" i="2"/>
  <c r="BX649" i="2"/>
  <c r="BW649" i="2"/>
  <c r="BV649" i="2"/>
  <c r="BU649" i="2"/>
  <c r="BT649" i="2"/>
  <c r="BS649" i="2"/>
  <c r="BR649" i="2"/>
  <c r="BQ649" i="2"/>
  <c r="BP649" i="2"/>
  <c r="BO649" i="2"/>
  <c r="BN649" i="2"/>
  <c r="BM649" i="2"/>
  <c r="BL649" i="2"/>
  <c r="BK649" i="2"/>
  <c r="BJ649" i="2"/>
  <c r="BI649" i="2"/>
  <c r="BH649" i="2"/>
  <c r="BG649" i="2"/>
  <c r="BF649" i="2"/>
  <c r="BE649" i="2"/>
  <c r="BD649" i="2"/>
  <c r="BC649" i="2"/>
  <c r="BB649" i="2"/>
  <c r="BA649" i="2"/>
  <c r="AZ649" i="2"/>
  <c r="AY649" i="2"/>
  <c r="AX649" i="2"/>
  <c r="AW649" i="2"/>
  <c r="AV649" i="2"/>
  <c r="AU649" i="2"/>
  <c r="AT649" i="2"/>
  <c r="AS649" i="2"/>
  <c r="AR649" i="2"/>
  <c r="AQ649" i="2"/>
  <c r="AP649" i="2"/>
  <c r="AO649" i="2"/>
  <c r="AN649" i="2"/>
  <c r="AM649" i="2"/>
  <c r="AL649" i="2"/>
  <c r="AK649" i="2"/>
  <c r="AJ649" i="2"/>
  <c r="AI649" i="2"/>
  <c r="AH649" i="2"/>
  <c r="AG649" i="2"/>
  <c r="AF649" i="2"/>
  <c r="AE649" i="2"/>
  <c r="AD649" i="2"/>
  <c r="AC649" i="2"/>
  <c r="AB649" i="2"/>
  <c r="AA649" i="2"/>
  <c r="Z649" i="2"/>
  <c r="T649" i="2"/>
  <c r="S649" i="2"/>
  <c r="R649" i="2"/>
  <c r="Q649" i="2"/>
  <c r="P649" i="2"/>
  <c r="O649" i="2"/>
  <c r="N649" i="2"/>
  <c r="M649" i="2"/>
  <c r="L649" i="2"/>
  <c r="K649" i="2"/>
  <c r="J649" i="2"/>
  <c r="G649" i="2"/>
  <c r="BZ648" i="2"/>
  <c r="BY648" i="2"/>
  <c r="BX648" i="2"/>
  <c r="BW648" i="2"/>
  <c r="BV648" i="2"/>
  <c r="BU648" i="2"/>
  <c r="BT648" i="2"/>
  <c r="BS648" i="2"/>
  <c r="BR648" i="2"/>
  <c r="BQ648" i="2"/>
  <c r="BP648" i="2"/>
  <c r="BO648" i="2"/>
  <c r="BN648" i="2"/>
  <c r="BM648" i="2"/>
  <c r="BL648" i="2"/>
  <c r="BK648" i="2"/>
  <c r="BJ648" i="2"/>
  <c r="BI648" i="2"/>
  <c r="BH648" i="2"/>
  <c r="BG648" i="2"/>
  <c r="BF648" i="2"/>
  <c r="BE648" i="2"/>
  <c r="BD648" i="2"/>
  <c r="BC648" i="2"/>
  <c r="BB648" i="2"/>
  <c r="BA648" i="2"/>
  <c r="AZ648" i="2"/>
  <c r="AY648" i="2"/>
  <c r="AX648" i="2"/>
  <c r="AW648" i="2"/>
  <c r="AV648" i="2"/>
  <c r="AU648" i="2"/>
  <c r="AT648" i="2"/>
  <c r="AS648" i="2"/>
  <c r="AR648" i="2"/>
  <c r="AQ648" i="2"/>
  <c r="AP648" i="2"/>
  <c r="AO648" i="2"/>
  <c r="AN648" i="2"/>
  <c r="AM648" i="2"/>
  <c r="AL648" i="2"/>
  <c r="AK648" i="2"/>
  <c r="AJ648" i="2"/>
  <c r="AI648" i="2"/>
  <c r="AH648" i="2"/>
  <c r="AG648" i="2"/>
  <c r="AF648" i="2"/>
  <c r="AE648" i="2"/>
  <c r="AD648" i="2"/>
  <c r="AC648" i="2"/>
  <c r="AB648" i="2"/>
  <c r="AA648" i="2"/>
  <c r="Z648" i="2"/>
  <c r="T648" i="2"/>
  <c r="S648" i="2"/>
  <c r="R648" i="2"/>
  <c r="Q648" i="2"/>
  <c r="P648" i="2"/>
  <c r="O648" i="2"/>
  <c r="N648" i="2"/>
  <c r="M648" i="2"/>
  <c r="L648" i="2"/>
  <c r="K648" i="2"/>
  <c r="J648" i="2"/>
  <c r="G648" i="2"/>
  <c r="BZ647" i="2"/>
  <c r="BY647" i="2"/>
  <c r="BX647" i="2"/>
  <c r="BW647" i="2"/>
  <c r="BV647" i="2"/>
  <c r="BU647" i="2"/>
  <c r="BT647" i="2"/>
  <c r="BS647" i="2"/>
  <c r="BR647" i="2"/>
  <c r="BQ647" i="2"/>
  <c r="BP647" i="2"/>
  <c r="BO647" i="2"/>
  <c r="BN647" i="2"/>
  <c r="BM647" i="2"/>
  <c r="BL647" i="2"/>
  <c r="BK647" i="2"/>
  <c r="BJ647" i="2"/>
  <c r="BI647" i="2"/>
  <c r="BH647" i="2"/>
  <c r="BG647" i="2"/>
  <c r="BF647" i="2"/>
  <c r="BE647" i="2"/>
  <c r="BD647" i="2"/>
  <c r="BC647" i="2"/>
  <c r="BB647" i="2"/>
  <c r="BA647" i="2"/>
  <c r="AZ647" i="2"/>
  <c r="AY647" i="2"/>
  <c r="AX647" i="2"/>
  <c r="AW647" i="2"/>
  <c r="AV647" i="2"/>
  <c r="AU647" i="2"/>
  <c r="AT647" i="2"/>
  <c r="AS647" i="2"/>
  <c r="AR647" i="2"/>
  <c r="AQ647" i="2"/>
  <c r="AP647" i="2"/>
  <c r="AO647" i="2"/>
  <c r="AN647" i="2"/>
  <c r="AM647" i="2"/>
  <c r="AL647" i="2"/>
  <c r="AK647" i="2"/>
  <c r="AJ647" i="2"/>
  <c r="AI647" i="2"/>
  <c r="AH647" i="2"/>
  <c r="AG647" i="2"/>
  <c r="AF647" i="2"/>
  <c r="AE647" i="2"/>
  <c r="AD647" i="2"/>
  <c r="AC647" i="2"/>
  <c r="AB647" i="2"/>
  <c r="AA647" i="2"/>
  <c r="Z647" i="2"/>
  <c r="T647" i="2"/>
  <c r="S647" i="2"/>
  <c r="R647" i="2"/>
  <c r="Q647" i="2"/>
  <c r="P647" i="2"/>
  <c r="O647" i="2"/>
  <c r="N647" i="2"/>
  <c r="M647" i="2"/>
  <c r="L647" i="2"/>
  <c r="K647" i="2"/>
  <c r="J647" i="2"/>
  <c r="G647" i="2"/>
  <c r="BZ646" i="2"/>
  <c r="BY646" i="2"/>
  <c r="BX646" i="2"/>
  <c r="BW646" i="2"/>
  <c r="BV646" i="2"/>
  <c r="BU646" i="2"/>
  <c r="BT646" i="2"/>
  <c r="BS646" i="2"/>
  <c r="BR646" i="2"/>
  <c r="BQ646" i="2"/>
  <c r="BP646" i="2"/>
  <c r="BO646" i="2"/>
  <c r="BN646" i="2"/>
  <c r="BM646" i="2"/>
  <c r="BL646" i="2"/>
  <c r="BK646" i="2"/>
  <c r="BJ646" i="2"/>
  <c r="BI646" i="2"/>
  <c r="BH646" i="2"/>
  <c r="BG646" i="2"/>
  <c r="BF646" i="2"/>
  <c r="BE646" i="2"/>
  <c r="BD646" i="2"/>
  <c r="BC646" i="2"/>
  <c r="BB646" i="2"/>
  <c r="BA646" i="2"/>
  <c r="AZ646" i="2"/>
  <c r="AY646" i="2"/>
  <c r="AX646" i="2"/>
  <c r="AW646" i="2"/>
  <c r="AV646" i="2"/>
  <c r="AU646" i="2"/>
  <c r="AT646" i="2"/>
  <c r="AS646" i="2"/>
  <c r="AR646" i="2"/>
  <c r="AQ646" i="2"/>
  <c r="AP646" i="2"/>
  <c r="AO646" i="2"/>
  <c r="AN646" i="2"/>
  <c r="AM646" i="2"/>
  <c r="AL646" i="2"/>
  <c r="AK646" i="2"/>
  <c r="AJ646" i="2"/>
  <c r="AI646" i="2"/>
  <c r="AH646" i="2"/>
  <c r="AG646" i="2"/>
  <c r="AF646" i="2"/>
  <c r="AE646" i="2"/>
  <c r="AD646" i="2"/>
  <c r="AC646" i="2"/>
  <c r="AB646" i="2"/>
  <c r="AA646" i="2"/>
  <c r="Z646" i="2"/>
  <c r="T646" i="2"/>
  <c r="S646" i="2"/>
  <c r="R646" i="2"/>
  <c r="Q646" i="2"/>
  <c r="P646" i="2"/>
  <c r="O646" i="2"/>
  <c r="N646" i="2"/>
  <c r="M646" i="2"/>
  <c r="L646" i="2"/>
  <c r="K646" i="2"/>
  <c r="J646" i="2"/>
  <c r="G646" i="2"/>
  <c r="BZ645" i="2"/>
  <c r="BY645" i="2"/>
  <c r="BX645" i="2"/>
  <c r="BW645" i="2"/>
  <c r="BV645" i="2"/>
  <c r="BU645" i="2"/>
  <c r="BT645" i="2"/>
  <c r="BS645" i="2"/>
  <c r="BR645" i="2"/>
  <c r="BQ645" i="2"/>
  <c r="BP645" i="2"/>
  <c r="BO645" i="2"/>
  <c r="BN645" i="2"/>
  <c r="BM645" i="2"/>
  <c r="BL645" i="2"/>
  <c r="BK645" i="2"/>
  <c r="BJ645" i="2"/>
  <c r="BI645" i="2"/>
  <c r="BH645" i="2"/>
  <c r="BG645" i="2"/>
  <c r="BF645" i="2"/>
  <c r="BE645" i="2"/>
  <c r="BD645" i="2"/>
  <c r="BC645" i="2"/>
  <c r="BB645" i="2"/>
  <c r="BA645" i="2"/>
  <c r="AZ645" i="2"/>
  <c r="AY645" i="2"/>
  <c r="AX645" i="2"/>
  <c r="AW645" i="2"/>
  <c r="AV645" i="2"/>
  <c r="AU645" i="2"/>
  <c r="AT645" i="2"/>
  <c r="AS645" i="2"/>
  <c r="AR645" i="2"/>
  <c r="AQ645" i="2"/>
  <c r="AP645" i="2"/>
  <c r="AO645" i="2"/>
  <c r="AN645" i="2"/>
  <c r="AM645" i="2"/>
  <c r="AL645" i="2"/>
  <c r="AK645" i="2"/>
  <c r="AJ645" i="2"/>
  <c r="AI645" i="2"/>
  <c r="AH645" i="2"/>
  <c r="AG645" i="2"/>
  <c r="AF645" i="2"/>
  <c r="AE645" i="2"/>
  <c r="AD645" i="2"/>
  <c r="AC645" i="2"/>
  <c r="AB645" i="2"/>
  <c r="AA645" i="2"/>
  <c r="Z645" i="2"/>
  <c r="T645" i="2"/>
  <c r="S645" i="2"/>
  <c r="R645" i="2"/>
  <c r="Q645" i="2"/>
  <c r="P645" i="2"/>
  <c r="O645" i="2"/>
  <c r="N645" i="2"/>
  <c r="M645" i="2"/>
  <c r="L645" i="2"/>
  <c r="K645" i="2"/>
  <c r="J645" i="2"/>
  <c r="G645" i="2"/>
  <c r="BZ644" i="2"/>
  <c r="BY644" i="2"/>
  <c r="BX644" i="2"/>
  <c r="BW644" i="2"/>
  <c r="BV644" i="2"/>
  <c r="BU644" i="2"/>
  <c r="BT644" i="2"/>
  <c r="BS644" i="2"/>
  <c r="BR644" i="2"/>
  <c r="BQ644" i="2"/>
  <c r="BP644" i="2"/>
  <c r="BO644" i="2"/>
  <c r="BN644" i="2"/>
  <c r="BM644" i="2"/>
  <c r="BL644" i="2"/>
  <c r="BK644" i="2"/>
  <c r="BJ644" i="2"/>
  <c r="BI644" i="2"/>
  <c r="BH644" i="2"/>
  <c r="BG644" i="2"/>
  <c r="BF644" i="2"/>
  <c r="BE644" i="2"/>
  <c r="BD644" i="2"/>
  <c r="BC644" i="2"/>
  <c r="BB644" i="2"/>
  <c r="BA644" i="2"/>
  <c r="AZ644" i="2"/>
  <c r="AY644" i="2"/>
  <c r="AX644" i="2"/>
  <c r="AW644" i="2"/>
  <c r="AV644" i="2"/>
  <c r="AU644" i="2"/>
  <c r="AT644" i="2"/>
  <c r="AS644" i="2"/>
  <c r="AR644" i="2"/>
  <c r="AQ644" i="2"/>
  <c r="AP644" i="2"/>
  <c r="AO644" i="2"/>
  <c r="AN644" i="2"/>
  <c r="AM644" i="2"/>
  <c r="AL644" i="2"/>
  <c r="AK644" i="2"/>
  <c r="AJ644" i="2"/>
  <c r="AI644" i="2"/>
  <c r="AH644" i="2"/>
  <c r="AG644" i="2"/>
  <c r="AF644" i="2"/>
  <c r="AE644" i="2"/>
  <c r="AD644" i="2"/>
  <c r="AC644" i="2"/>
  <c r="AB644" i="2"/>
  <c r="AA644" i="2"/>
  <c r="Z644" i="2"/>
  <c r="T644" i="2"/>
  <c r="S644" i="2"/>
  <c r="R644" i="2"/>
  <c r="Q644" i="2"/>
  <c r="P644" i="2"/>
  <c r="O644" i="2"/>
  <c r="N644" i="2"/>
  <c r="M644" i="2"/>
  <c r="L644" i="2"/>
  <c r="K644" i="2"/>
  <c r="J644" i="2"/>
  <c r="G644" i="2"/>
  <c r="BZ643" i="2"/>
  <c r="BY643" i="2"/>
  <c r="BX643" i="2"/>
  <c r="BW643" i="2"/>
  <c r="BV643" i="2"/>
  <c r="BU643" i="2"/>
  <c r="BT643" i="2"/>
  <c r="BS643" i="2"/>
  <c r="BR643" i="2"/>
  <c r="BQ643" i="2"/>
  <c r="BP643" i="2"/>
  <c r="BO643" i="2"/>
  <c r="BN643" i="2"/>
  <c r="BM643" i="2"/>
  <c r="BL643" i="2"/>
  <c r="BK643" i="2"/>
  <c r="BJ643" i="2"/>
  <c r="BI643" i="2"/>
  <c r="BH643" i="2"/>
  <c r="BG643" i="2"/>
  <c r="BF643" i="2"/>
  <c r="BE643" i="2"/>
  <c r="BD643" i="2"/>
  <c r="BC643" i="2"/>
  <c r="BB643" i="2"/>
  <c r="BA643" i="2"/>
  <c r="AZ643" i="2"/>
  <c r="AY643" i="2"/>
  <c r="AX643" i="2"/>
  <c r="AW643" i="2"/>
  <c r="AV643" i="2"/>
  <c r="AU643" i="2"/>
  <c r="AT643" i="2"/>
  <c r="AS643" i="2"/>
  <c r="AR643" i="2"/>
  <c r="AQ643" i="2"/>
  <c r="AP643" i="2"/>
  <c r="AO643" i="2"/>
  <c r="AN643" i="2"/>
  <c r="AM643" i="2"/>
  <c r="AL643" i="2"/>
  <c r="AK643" i="2"/>
  <c r="AJ643" i="2"/>
  <c r="AI643" i="2"/>
  <c r="AH643" i="2"/>
  <c r="AG643" i="2"/>
  <c r="AF643" i="2"/>
  <c r="AE643" i="2"/>
  <c r="AD643" i="2"/>
  <c r="AC643" i="2"/>
  <c r="AB643" i="2"/>
  <c r="AA643" i="2"/>
  <c r="Z643" i="2"/>
  <c r="T643" i="2"/>
  <c r="S643" i="2"/>
  <c r="R643" i="2"/>
  <c r="Q643" i="2"/>
  <c r="P643" i="2"/>
  <c r="O643" i="2"/>
  <c r="N643" i="2"/>
  <c r="M643" i="2"/>
  <c r="L643" i="2"/>
  <c r="K643" i="2"/>
  <c r="J643" i="2"/>
  <c r="G643" i="2"/>
  <c r="BZ642" i="2"/>
  <c r="BY642" i="2"/>
  <c r="BX642" i="2"/>
  <c r="BW642" i="2"/>
  <c r="BV642" i="2"/>
  <c r="BU642" i="2"/>
  <c r="BT642" i="2"/>
  <c r="BS642" i="2"/>
  <c r="BR642" i="2"/>
  <c r="BQ642" i="2"/>
  <c r="BP642" i="2"/>
  <c r="BO642" i="2"/>
  <c r="BN642" i="2"/>
  <c r="BM642" i="2"/>
  <c r="BL642" i="2"/>
  <c r="BK642" i="2"/>
  <c r="BJ642" i="2"/>
  <c r="BI642" i="2"/>
  <c r="BH642" i="2"/>
  <c r="BG642" i="2"/>
  <c r="BF642" i="2"/>
  <c r="BE642" i="2"/>
  <c r="BD642" i="2"/>
  <c r="BC642" i="2"/>
  <c r="BB642" i="2"/>
  <c r="BA642" i="2"/>
  <c r="AZ642" i="2"/>
  <c r="AY642" i="2"/>
  <c r="AX642" i="2"/>
  <c r="AW642" i="2"/>
  <c r="AV642" i="2"/>
  <c r="AU642" i="2"/>
  <c r="AT642" i="2"/>
  <c r="AS642" i="2"/>
  <c r="AR642" i="2"/>
  <c r="AQ642" i="2"/>
  <c r="AP642" i="2"/>
  <c r="AO642" i="2"/>
  <c r="AN642" i="2"/>
  <c r="AM642" i="2"/>
  <c r="AL642" i="2"/>
  <c r="AK642" i="2"/>
  <c r="AJ642" i="2"/>
  <c r="AI642" i="2"/>
  <c r="AH642" i="2"/>
  <c r="AG642" i="2"/>
  <c r="AF642" i="2"/>
  <c r="AE642" i="2"/>
  <c r="AD642" i="2"/>
  <c r="AC642" i="2"/>
  <c r="AB642" i="2"/>
  <c r="AA642" i="2"/>
  <c r="Z642" i="2"/>
  <c r="T642" i="2"/>
  <c r="S642" i="2"/>
  <c r="R642" i="2"/>
  <c r="Q642" i="2"/>
  <c r="P642" i="2"/>
  <c r="O642" i="2"/>
  <c r="N642" i="2"/>
  <c r="M642" i="2"/>
  <c r="L642" i="2"/>
  <c r="K642" i="2"/>
  <c r="J642" i="2"/>
  <c r="G642" i="2"/>
  <c r="BZ641" i="2"/>
  <c r="BY641" i="2"/>
  <c r="BX641" i="2"/>
  <c r="BW641" i="2"/>
  <c r="BV641" i="2"/>
  <c r="BU641" i="2"/>
  <c r="BT641" i="2"/>
  <c r="BS641" i="2"/>
  <c r="BR641" i="2"/>
  <c r="BQ641" i="2"/>
  <c r="BP641" i="2"/>
  <c r="BO641" i="2"/>
  <c r="BN641" i="2"/>
  <c r="BM641" i="2"/>
  <c r="BL641" i="2"/>
  <c r="BK641" i="2"/>
  <c r="BJ641" i="2"/>
  <c r="BI641" i="2"/>
  <c r="BH641" i="2"/>
  <c r="BG641" i="2"/>
  <c r="BF641" i="2"/>
  <c r="BE641" i="2"/>
  <c r="BD641" i="2"/>
  <c r="BC641" i="2"/>
  <c r="BB641" i="2"/>
  <c r="BA641" i="2"/>
  <c r="AZ641" i="2"/>
  <c r="AY641" i="2"/>
  <c r="AX641" i="2"/>
  <c r="AW641" i="2"/>
  <c r="AV641" i="2"/>
  <c r="AU641" i="2"/>
  <c r="AT641" i="2"/>
  <c r="AS641" i="2"/>
  <c r="AR641" i="2"/>
  <c r="AQ641" i="2"/>
  <c r="AP641" i="2"/>
  <c r="AO641" i="2"/>
  <c r="AN641" i="2"/>
  <c r="AM641" i="2"/>
  <c r="AL641" i="2"/>
  <c r="AK641" i="2"/>
  <c r="AJ641" i="2"/>
  <c r="AI641" i="2"/>
  <c r="AH641" i="2"/>
  <c r="AG641" i="2"/>
  <c r="AF641" i="2"/>
  <c r="AE641" i="2"/>
  <c r="AD641" i="2"/>
  <c r="AC641" i="2"/>
  <c r="AB641" i="2"/>
  <c r="AA641" i="2"/>
  <c r="Z641" i="2"/>
  <c r="T641" i="2"/>
  <c r="S641" i="2"/>
  <c r="R641" i="2"/>
  <c r="Q641" i="2"/>
  <c r="P641" i="2"/>
  <c r="O641" i="2"/>
  <c r="N641" i="2"/>
  <c r="M641" i="2"/>
  <c r="L641" i="2"/>
  <c r="K641" i="2"/>
  <c r="J641" i="2"/>
  <c r="G641" i="2"/>
  <c r="BZ640" i="2"/>
  <c r="BY640" i="2"/>
  <c r="BX640" i="2"/>
  <c r="BW640" i="2"/>
  <c r="BV640" i="2"/>
  <c r="BU640" i="2"/>
  <c r="BT640" i="2"/>
  <c r="BS640" i="2"/>
  <c r="BR640" i="2"/>
  <c r="BQ640" i="2"/>
  <c r="BP640" i="2"/>
  <c r="BO640" i="2"/>
  <c r="BN640" i="2"/>
  <c r="BM640" i="2"/>
  <c r="BL640" i="2"/>
  <c r="BK640" i="2"/>
  <c r="BJ640" i="2"/>
  <c r="BI640" i="2"/>
  <c r="BH640" i="2"/>
  <c r="BG640" i="2"/>
  <c r="BF640" i="2"/>
  <c r="BE640" i="2"/>
  <c r="BD640" i="2"/>
  <c r="BC640" i="2"/>
  <c r="BB640" i="2"/>
  <c r="BA640" i="2"/>
  <c r="AZ640" i="2"/>
  <c r="AY640" i="2"/>
  <c r="AX640" i="2"/>
  <c r="AW640" i="2"/>
  <c r="AV640" i="2"/>
  <c r="AU640" i="2"/>
  <c r="AT640" i="2"/>
  <c r="AS640" i="2"/>
  <c r="AR640" i="2"/>
  <c r="AQ640" i="2"/>
  <c r="AP640" i="2"/>
  <c r="AO640" i="2"/>
  <c r="AN640" i="2"/>
  <c r="AM640" i="2"/>
  <c r="AL640" i="2"/>
  <c r="AK640" i="2"/>
  <c r="AJ640" i="2"/>
  <c r="AI640" i="2"/>
  <c r="AH640" i="2"/>
  <c r="AG640" i="2"/>
  <c r="AF640" i="2"/>
  <c r="AE640" i="2"/>
  <c r="AD640" i="2"/>
  <c r="AC640" i="2"/>
  <c r="AB640" i="2"/>
  <c r="AA640" i="2"/>
  <c r="Z640" i="2"/>
  <c r="T640" i="2"/>
  <c r="S640" i="2"/>
  <c r="R640" i="2"/>
  <c r="Q640" i="2"/>
  <c r="P640" i="2"/>
  <c r="O640" i="2"/>
  <c r="N640" i="2"/>
  <c r="M640" i="2"/>
  <c r="L640" i="2"/>
  <c r="K640" i="2"/>
  <c r="J640" i="2"/>
  <c r="G640" i="2"/>
  <c r="BZ639" i="2"/>
  <c r="BY639" i="2"/>
  <c r="BX639" i="2"/>
  <c r="BW639" i="2"/>
  <c r="BV639" i="2"/>
  <c r="BU639" i="2"/>
  <c r="BT639" i="2"/>
  <c r="BS639" i="2"/>
  <c r="BR639" i="2"/>
  <c r="BQ639" i="2"/>
  <c r="BP639" i="2"/>
  <c r="BO639" i="2"/>
  <c r="BN639" i="2"/>
  <c r="BM639" i="2"/>
  <c r="BL639" i="2"/>
  <c r="BK639" i="2"/>
  <c r="BJ639" i="2"/>
  <c r="BI639" i="2"/>
  <c r="BH639" i="2"/>
  <c r="BG639" i="2"/>
  <c r="BF639" i="2"/>
  <c r="BE639" i="2"/>
  <c r="BD639" i="2"/>
  <c r="BC639" i="2"/>
  <c r="BB639" i="2"/>
  <c r="BA639" i="2"/>
  <c r="AZ639" i="2"/>
  <c r="AY639" i="2"/>
  <c r="AX639" i="2"/>
  <c r="AW639" i="2"/>
  <c r="AV639" i="2"/>
  <c r="AU639" i="2"/>
  <c r="AT639" i="2"/>
  <c r="AS639" i="2"/>
  <c r="AR639" i="2"/>
  <c r="AQ639" i="2"/>
  <c r="AP639" i="2"/>
  <c r="AO639" i="2"/>
  <c r="AN639" i="2"/>
  <c r="AM639" i="2"/>
  <c r="AL639" i="2"/>
  <c r="AK639" i="2"/>
  <c r="AJ639" i="2"/>
  <c r="AI639" i="2"/>
  <c r="AH639" i="2"/>
  <c r="AG639" i="2"/>
  <c r="AF639" i="2"/>
  <c r="AE639" i="2"/>
  <c r="AD639" i="2"/>
  <c r="AC639" i="2"/>
  <c r="AB639" i="2"/>
  <c r="AA639" i="2"/>
  <c r="Z639" i="2"/>
  <c r="T639" i="2"/>
  <c r="S639" i="2"/>
  <c r="R639" i="2"/>
  <c r="Q639" i="2"/>
  <c r="P639" i="2"/>
  <c r="O639" i="2"/>
  <c r="N639" i="2"/>
  <c r="M639" i="2"/>
  <c r="L639" i="2"/>
  <c r="K639" i="2"/>
  <c r="J639" i="2"/>
  <c r="G639" i="2"/>
  <c r="BZ638" i="2"/>
  <c r="BY638" i="2"/>
  <c r="BX638" i="2"/>
  <c r="BW638" i="2"/>
  <c r="BV638" i="2"/>
  <c r="BU638" i="2"/>
  <c r="BT638" i="2"/>
  <c r="BS638" i="2"/>
  <c r="BR638" i="2"/>
  <c r="BQ638" i="2"/>
  <c r="BP638" i="2"/>
  <c r="BO638" i="2"/>
  <c r="BN638" i="2"/>
  <c r="BM638" i="2"/>
  <c r="BL638" i="2"/>
  <c r="BK638" i="2"/>
  <c r="BJ638" i="2"/>
  <c r="BI638" i="2"/>
  <c r="BH638" i="2"/>
  <c r="BG638" i="2"/>
  <c r="BF638" i="2"/>
  <c r="BE638" i="2"/>
  <c r="BD638" i="2"/>
  <c r="BC638" i="2"/>
  <c r="BB638" i="2"/>
  <c r="BA638" i="2"/>
  <c r="AZ638" i="2"/>
  <c r="AY638" i="2"/>
  <c r="AX638" i="2"/>
  <c r="AW638" i="2"/>
  <c r="AV638" i="2"/>
  <c r="AU638" i="2"/>
  <c r="AT638" i="2"/>
  <c r="AS638" i="2"/>
  <c r="AR638" i="2"/>
  <c r="AQ638" i="2"/>
  <c r="AP638" i="2"/>
  <c r="AO638" i="2"/>
  <c r="AN638" i="2"/>
  <c r="AM638" i="2"/>
  <c r="AL638" i="2"/>
  <c r="AK638" i="2"/>
  <c r="AJ638" i="2"/>
  <c r="AI638" i="2"/>
  <c r="AH638" i="2"/>
  <c r="AG638" i="2"/>
  <c r="AF638" i="2"/>
  <c r="AE638" i="2"/>
  <c r="AD638" i="2"/>
  <c r="AC638" i="2"/>
  <c r="AB638" i="2"/>
  <c r="AA638" i="2"/>
  <c r="Z638" i="2"/>
  <c r="T638" i="2"/>
  <c r="S638" i="2"/>
  <c r="R638" i="2"/>
  <c r="Q638" i="2"/>
  <c r="P638" i="2"/>
  <c r="O638" i="2"/>
  <c r="N638" i="2"/>
  <c r="M638" i="2"/>
  <c r="L638" i="2"/>
  <c r="K638" i="2"/>
  <c r="J638" i="2"/>
  <c r="G638" i="2"/>
  <c r="BZ637" i="2"/>
  <c r="BY637" i="2"/>
  <c r="BX637" i="2"/>
  <c r="BW637" i="2"/>
  <c r="BV637" i="2"/>
  <c r="BU637" i="2"/>
  <c r="BT637" i="2"/>
  <c r="BS637" i="2"/>
  <c r="BR637" i="2"/>
  <c r="BQ637" i="2"/>
  <c r="BP637" i="2"/>
  <c r="BO637" i="2"/>
  <c r="BN637" i="2"/>
  <c r="BM637" i="2"/>
  <c r="BL637" i="2"/>
  <c r="BK637" i="2"/>
  <c r="BJ637" i="2"/>
  <c r="BI637" i="2"/>
  <c r="BH637" i="2"/>
  <c r="BG637" i="2"/>
  <c r="BF637" i="2"/>
  <c r="BE637" i="2"/>
  <c r="BD637" i="2"/>
  <c r="BC637" i="2"/>
  <c r="BB637" i="2"/>
  <c r="BA637" i="2"/>
  <c r="AZ637" i="2"/>
  <c r="AY637" i="2"/>
  <c r="AX637" i="2"/>
  <c r="AW637" i="2"/>
  <c r="AV637" i="2"/>
  <c r="AU637" i="2"/>
  <c r="AT637" i="2"/>
  <c r="AS637" i="2"/>
  <c r="AR637" i="2"/>
  <c r="AQ637" i="2"/>
  <c r="AP637" i="2"/>
  <c r="AO637" i="2"/>
  <c r="AN637" i="2"/>
  <c r="AM637" i="2"/>
  <c r="AL637" i="2"/>
  <c r="AK637" i="2"/>
  <c r="AJ637" i="2"/>
  <c r="AI637" i="2"/>
  <c r="AH637" i="2"/>
  <c r="AG637" i="2"/>
  <c r="AF637" i="2"/>
  <c r="AE637" i="2"/>
  <c r="AD637" i="2"/>
  <c r="AC637" i="2"/>
  <c r="AB637" i="2"/>
  <c r="AA637" i="2"/>
  <c r="Z637" i="2"/>
  <c r="T637" i="2"/>
  <c r="S637" i="2"/>
  <c r="R637" i="2"/>
  <c r="Q637" i="2"/>
  <c r="P637" i="2"/>
  <c r="O637" i="2"/>
  <c r="N637" i="2"/>
  <c r="M637" i="2"/>
  <c r="L637" i="2"/>
  <c r="K637" i="2"/>
  <c r="J637" i="2"/>
  <c r="G637" i="2"/>
  <c r="BZ636" i="2"/>
  <c r="BY636" i="2"/>
  <c r="BX636" i="2"/>
  <c r="BW636" i="2"/>
  <c r="BV636" i="2"/>
  <c r="BU636" i="2"/>
  <c r="BT636" i="2"/>
  <c r="BS636" i="2"/>
  <c r="BR636" i="2"/>
  <c r="BQ636" i="2"/>
  <c r="BP636" i="2"/>
  <c r="BO636" i="2"/>
  <c r="BN636" i="2"/>
  <c r="BM636" i="2"/>
  <c r="BL636" i="2"/>
  <c r="BK636" i="2"/>
  <c r="BJ636" i="2"/>
  <c r="BI636" i="2"/>
  <c r="BH636" i="2"/>
  <c r="BG636" i="2"/>
  <c r="BF636" i="2"/>
  <c r="BE636" i="2"/>
  <c r="BD636" i="2"/>
  <c r="BC636" i="2"/>
  <c r="BB636" i="2"/>
  <c r="BA636" i="2"/>
  <c r="AZ636" i="2"/>
  <c r="AY636" i="2"/>
  <c r="AX636" i="2"/>
  <c r="AW636" i="2"/>
  <c r="AV636" i="2"/>
  <c r="AU636" i="2"/>
  <c r="AT636" i="2"/>
  <c r="AS636" i="2"/>
  <c r="AR636" i="2"/>
  <c r="AQ636" i="2"/>
  <c r="AP636" i="2"/>
  <c r="AO636" i="2"/>
  <c r="AN636" i="2"/>
  <c r="AM636" i="2"/>
  <c r="AL636" i="2"/>
  <c r="AK636" i="2"/>
  <c r="AJ636" i="2"/>
  <c r="AI636" i="2"/>
  <c r="AH636" i="2"/>
  <c r="AG636" i="2"/>
  <c r="AF636" i="2"/>
  <c r="AE636" i="2"/>
  <c r="AD636" i="2"/>
  <c r="AC636" i="2"/>
  <c r="AB636" i="2"/>
  <c r="AA636" i="2"/>
  <c r="Z636" i="2"/>
  <c r="T636" i="2"/>
  <c r="S636" i="2"/>
  <c r="R636" i="2"/>
  <c r="Q636" i="2"/>
  <c r="P636" i="2"/>
  <c r="O636" i="2"/>
  <c r="N636" i="2"/>
  <c r="M636" i="2"/>
  <c r="L636" i="2"/>
  <c r="K636" i="2"/>
  <c r="J636" i="2"/>
  <c r="G636" i="2"/>
  <c r="BZ635" i="2"/>
  <c r="BY635" i="2"/>
  <c r="BX635" i="2"/>
  <c r="BW635" i="2"/>
  <c r="BV635" i="2"/>
  <c r="BU635" i="2"/>
  <c r="BT635" i="2"/>
  <c r="BS635" i="2"/>
  <c r="BR635" i="2"/>
  <c r="BQ635" i="2"/>
  <c r="BP635" i="2"/>
  <c r="BO635" i="2"/>
  <c r="BN635" i="2"/>
  <c r="BM635" i="2"/>
  <c r="BL635" i="2"/>
  <c r="BK635" i="2"/>
  <c r="BJ635" i="2"/>
  <c r="BI635" i="2"/>
  <c r="BH635" i="2"/>
  <c r="BG635" i="2"/>
  <c r="BF635" i="2"/>
  <c r="BE635" i="2"/>
  <c r="BD635" i="2"/>
  <c r="BC635" i="2"/>
  <c r="BB635" i="2"/>
  <c r="BA635" i="2"/>
  <c r="AZ635" i="2"/>
  <c r="AY635" i="2"/>
  <c r="AX635" i="2"/>
  <c r="AW635" i="2"/>
  <c r="AV635" i="2"/>
  <c r="AU635" i="2"/>
  <c r="AT635" i="2"/>
  <c r="AS635" i="2"/>
  <c r="AR635" i="2"/>
  <c r="AQ635" i="2"/>
  <c r="AP635" i="2"/>
  <c r="AO635" i="2"/>
  <c r="AN635" i="2"/>
  <c r="AM635" i="2"/>
  <c r="AL635" i="2"/>
  <c r="AK635" i="2"/>
  <c r="AJ635" i="2"/>
  <c r="AI635" i="2"/>
  <c r="AH635" i="2"/>
  <c r="AG635" i="2"/>
  <c r="AF635" i="2"/>
  <c r="AE635" i="2"/>
  <c r="AD635" i="2"/>
  <c r="AC635" i="2"/>
  <c r="AB635" i="2"/>
  <c r="AA635" i="2"/>
  <c r="Z635" i="2"/>
  <c r="T635" i="2"/>
  <c r="S635" i="2"/>
  <c r="R635" i="2"/>
  <c r="Q635" i="2"/>
  <c r="P635" i="2"/>
  <c r="O635" i="2"/>
  <c r="N635" i="2"/>
  <c r="M635" i="2"/>
  <c r="L635" i="2"/>
  <c r="K635" i="2"/>
  <c r="J635" i="2"/>
  <c r="G635" i="2"/>
  <c r="BZ634" i="2"/>
  <c r="BY634" i="2"/>
  <c r="BX634" i="2"/>
  <c r="BW634" i="2"/>
  <c r="BV634" i="2"/>
  <c r="BU634" i="2"/>
  <c r="BT634" i="2"/>
  <c r="BS634" i="2"/>
  <c r="BR634" i="2"/>
  <c r="BQ634" i="2"/>
  <c r="BP634" i="2"/>
  <c r="BO634" i="2"/>
  <c r="BN634" i="2"/>
  <c r="BM634" i="2"/>
  <c r="BL634" i="2"/>
  <c r="BK634" i="2"/>
  <c r="BJ634" i="2"/>
  <c r="BI634" i="2"/>
  <c r="BH634" i="2"/>
  <c r="BG634" i="2"/>
  <c r="BF634" i="2"/>
  <c r="BE634" i="2"/>
  <c r="BD634" i="2"/>
  <c r="BC634" i="2"/>
  <c r="BB634" i="2"/>
  <c r="BA634" i="2"/>
  <c r="AZ634" i="2"/>
  <c r="AY634" i="2"/>
  <c r="AX634" i="2"/>
  <c r="AW634" i="2"/>
  <c r="AV634" i="2"/>
  <c r="AU634" i="2"/>
  <c r="AT634" i="2"/>
  <c r="AS634" i="2"/>
  <c r="AR634" i="2"/>
  <c r="AQ634" i="2"/>
  <c r="AP634" i="2"/>
  <c r="AO634" i="2"/>
  <c r="AN634" i="2"/>
  <c r="AM634" i="2"/>
  <c r="AL634" i="2"/>
  <c r="AK634" i="2"/>
  <c r="AJ634" i="2"/>
  <c r="AI634" i="2"/>
  <c r="AH634" i="2"/>
  <c r="AG634" i="2"/>
  <c r="AF634" i="2"/>
  <c r="AE634" i="2"/>
  <c r="AD634" i="2"/>
  <c r="AC634" i="2"/>
  <c r="AB634" i="2"/>
  <c r="AA634" i="2"/>
  <c r="Z634" i="2"/>
  <c r="T634" i="2"/>
  <c r="S634" i="2"/>
  <c r="R634" i="2"/>
  <c r="Q634" i="2"/>
  <c r="P634" i="2"/>
  <c r="O634" i="2"/>
  <c r="N634" i="2"/>
  <c r="M634" i="2"/>
  <c r="L634" i="2"/>
  <c r="K634" i="2"/>
  <c r="J634" i="2"/>
  <c r="G634" i="2"/>
  <c r="BZ633" i="2"/>
  <c r="BY633" i="2"/>
  <c r="BX633" i="2"/>
  <c r="BW633" i="2"/>
  <c r="BV633" i="2"/>
  <c r="BU633" i="2"/>
  <c r="BT633" i="2"/>
  <c r="BS633" i="2"/>
  <c r="BR633" i="2"/>
  <c r="BQ633" i="2"/>
  <c r="BP633" i="2"/>
  <c r="BO633" i="2"/>
  <c r="BN633" i="2"/>
  <c r="BM633" i="2"/>
  <c r="BL633" i="2"/>
  <c r="BK633" i="2"/>
  <c r="BJ633" i="2"/>
  <c r="BI633" i="2"/>
  <c r="BH633" i="2"/>
  <c r="BG633" i="2"/>
  <c r="BF633" i="2"/>
  <c r="BE633" i="2"/>
  <c r="BD633" i="2"/>
  <c r="BC633" i="2"/>
  <c r="BB633" i="2"/>
  <c r="BA633" i="2"/>
  <c r="AZ633" i="2"/>
  <c r="AY633" i="2"/>
  <c r="AX633" i="2"/>
  <c r="AW633" i="2"/>
  <c r="AV633" i="2"/>
  <c r="AU633" i="2"/>
  <c r="AT633" i="2"/>
  <c r="AS633" i="2"/>
  <c r="AR633" i="2"/>
  <c r="AQ633" i="2"/>
  <c r="AP633" i="2"/>
  <c r="AO633" i="2"/>
  <c r="AN633" i="2"/>
  <c r="AM633" i="2"/>
  <c r="AL633" i="2"/>
  <c r="AK633" i="2"/>
  <c r="AJ633" i="2"/>
  <c r="AI633" i="2"/>
  <c r="AH633" i="2"/>
  <c r="AG633" i="2"/>
  <c r="AF633" i="2"/>
  <c r="AE633" i="2"/>
  <c r="AD633" i="2"/>
  <c r="AC633" i="2"/>
  <c r="AB633" i="2"/>
  <c r="AA633" i="2"/>
  <c r="Z633" i="2"/>
  <c r="T633" i="2"/>
  <c r="S633" i="2"/>
  <c r="R633" i="2"/>
  <c r="Q633" i="2"/>
  <c r="P633" i="2"/>
  <c r="O633" i="2"/>
  <c r="N633" i="2"/>
  <c r="M633" i="2"/>
  <c r="L633" i="2"/>
  <c r="K633" i="2"/>
  <c r="J633" i="2"/>
  <c r="G633" i="2"/>
  <c r="BZ632" i="2"/>
  <c r="BY632" i="2"/>
  <c r="BX632" i="2"/>
  <c r="BW632" i="2"/>
  <c r="BV632" i="2"/>
  <c r="BU632" i="2"/>
  <c r="BT632" i="2"/>
  <c r="BS632" i="2"/>
  <c r="BR632" i="2"/>
  <c r="BQ632" i="2"/>
  <c r="BP632" i="2"/>
  <c r="BO632" i="2"/>
  <c r="BN632" i="2"/>
  <c r="BM632" i="2"/>
  <c r="BL632" i="2"/>
  <c r="BK632" i="2"/>
  <c r="BJ632" i="2"/>
  <c r="BI632" i="2"/>
  <c r="BH632" i="2"/>
  <c r="BG632" i="2"/>
  <c r="BF632" i="2"/>
  <c r="BE632" i="2"/>
  <c r="BD632" i="2"/>
  <c r="BC632" i="2"/>
  <c r="BB632" i="2"/>
  <c r="BA632" i="2"/>
  <c r="AZ632" i="2"/>
  <c r="AY632" i="2"/>
  <c r="AX632" i="2"/>
  <c r="AW632" i="2"/>
  <c r="AV632" i="2"/>
  <c r="AU632" i="2"/>
  <c r="AT632" i="2"/>
  <c r="AS632" i="2"/>
  <c r="AR632" i="2"/>
  <c r="AQ632" i="2"/>
  <c r="AP632" i="2"/>
  <c r="AO632" i="2"/>
  <c r="AN632" i="2"/>
  <c r="AM632" i="2"/>
  <c r="AL632" i="2"/>
  <c r="AK632" i="2"/>
  <c r="AJ632" i="2"/>
  <c r="AI632" i="2"/>
  <c r="AH632" i="2"/>
  <c r="AG632" i="2"/>
  <c r="AF632" i="2"/>
  <c r="AE632" i="2"/>
  <c r="AD632" i="2"/>
  <c r="AC632" i="2"/>
  <c r="AB632" i="2"/>
  <c r="AA632" i="2"/>
  <c r="Z632" i="2"/>
  <c r="T632" i="2"/>
  <c r="S632" i="2"/>
  <c r="R632" i="2"/>
  <c r="Q632" i="2"/>
  <c r="P632" i="2"/>
  <c r="O632" i="2"/>
  <c r="N632" i="2"/>
  <c r="M632" i="2"/>
  <c r="L632" i="2"/>
  <c r="K632" i="2"/>
  <c r="J632" i="2"/>
  <c r="G632" i="2"/>
  <c r="BZ631" i="2"/>
  <c r="BY631" i="2"/>
  <c r="BX631" i="2"/>
  <c r="BW631" i="2"/>
  <c r="BV631" i="2"/>
  <c r="BU631" i="2"/>
  <c r="BT631" i="2"/>
  <c r="BS631" i="2"/>
  <c r="BR631" i="2"/>
  <c r="BQ631" i="2"/>
  <c r="BP631" i="2"/>
  <c r="BO631" i="2"/>
  <c r="BN631" i="2"/>
  <c r="BM631" i="2"/>
  <c r="BL631" i="2"/>
  <c r="BK631" i="2"/>
  <c r="BJ631" i="2"/>
  <c r="BI631" i="2"/>
  <c r="BH631" i="2"/>
  <c r="BG631" i="2"/>
  <c r="BF631" i="2"/>
  <c r="BE631" i="2"/>
  <c r="BD631" i="2"/>
  <c r="BC631" i="2"/>
  <c r="BB631" i="2"/>
  <c r="BA631" i="2"/>
  <c r="AZ631" i="2"/>
  <c r="AY631" i="2"/>
  <c r="AX631" i="2"/>
  <c r="AW631" i="2"/>
  <c r="AV631" i="2"/>
  <c r="AU631" i="2"/>
  <c r="AT631" i="2"/>
  <c r="AS631" i="2"/>
  <c r="AR631" i="2"/>
  <c r="AQ631" i="2"/>
  <c r="AP631" i="2"/>
  <c r="AO631" i="2"/>
  <c r="AN631" i="2"/>
  <c r="AM631" i="2"/>
  <c r="AL631" i="2"/>
  <c r="AK631" i="2"/>
  <c r="AJ631" i="2"/>
  <c r="AI631" i="2"/>
  <c r="AH631" i="2"/>
  <c r="AG631" i="2"/>
  <c r="AF631" i="2"/>
  <c r="AE631" i="2"/>
  <c r="AD631" i="2"/>
  <c r="AC631" i="2"/>
  <c r="AB631" i="2"/>
  <c r="AA631" i="2"/>
  <c r="Z631" i="2"/>
  <c r="T631" i="2"/>
  <c r="S631" i="2"/>
  <c r="R631" i="2"/>
  <c r="Q631" i="2"/>
  <c r="P631" i="2"/>
  <c r="O631" i="2"/>
  <c r="N631" i="2"/>
  <c r="M631" i="2"/>
  <c r="L631" i="2"/>
  <c r="K631" i="2"/>
  <c r="J631" i="2"/>
  <c r="G631" i="2"/>
  <c r="BZ630" i="2"/>
  <c r="BY630" i="2"/>
  <c r="BX630" i="2"/>
  <c r="BW630" i="2"/>
  <c r="BV630" i="2"/>
  <c r="BU630" i="2"/>
  <c r="BT630" i="2"/>
  <c r="BS630" i="2"/>
  <c r="BR630" i="2"/>
  <c r="BQ630" i="2"/>
  <c r="BP630" i="2"/>
  <c r="BO630" i="2"/>
  <c r="BN630" i="2"/>
  <c r="BM630" i="2"/>
  <c r="BL630" i="2"/>
  <c r="BK630" i="2"/>
  <c r="BJ630" i="2"/>
  <c r="BI630" i="2"/>
  <c r="BH630" i="2"/>
  <c r="BG630" i="2"/>
  <c r="BF630" i="2"/>
  <c r="BE630" i="2"/>
  <c r="BD630" i="2"/>
  <c r="BC630" i="2"/>
  <c r="BB630" i="2"/>
  <c r="BA630" i="2"/>
  <c r="AZ630" i="2"/>
  <c r="AY630" i="2"/>
  <c r="AX630" i="2"/>
  <c r="AW630" i="2"/>
  <c r="AV630" i="2"/>
  <c r="AU630" i="2"/>
  <c r="AT630" i="2"/>
  <c r="AS630" i="2"/>
  <c r="AR630" i="2"/>
  <c r="AQ630" i="2"/>
  <c r="AP630" i="2"/>
  <c r="AO630" i="2"/>
  <c r="AN630" i="2"/>
  <c r="AM630" i="2"/>
  <c r="AL630" i="2"/>
  <c r="AK630" i="2"/>
  <c r="AJ630" i="2"/>
  <c r="AI630" i="2"/>
  <c r="AH630" i="2"/>
  <c r="AG630" i="2"/>
  <c r="AF630" i="2"/>
  <c r="AE630" i="2"/>
  <c r="AD630" i="2"/>
  <c r="AC630" i="2"/>
  <c r="AB630" i="2"/>
  <c r="AA630" i="2"/>
  <c r="Z630" i="2"/>
  <c r="T630" i="2"/>
  <c r="S630" i="2"/>
  <c r="R630" i="2"/>
  <c r="Q630" i="2"/>
  <c r="P630" i="2"/>
  <c r="O630" i="2"/>
  <c r="N630" i="2"/>
  <c r="M630" i="2"/>
  <c r="L630" i="2"/>
  <c r="K630" i="2"/>
  <c r="J630" i="2"/>
  <c r="G630" i="2"/>
  <c r="BZ629" i="2"/>
  <c r="BY629" i="2"/>
  <c r="BX629" i="2"/>
  <c r="BW629" i="2"/>
  <c r="BV629" i="2"/>
  <c r="BU629" i="2"/>
  <c r="BT629" i="2"/>
  <c r="BS629" i="2"/>
  <c r="BR629" i="2"/>
  <c r="BQ629" i="2"/>
  <c r="BP629" i="2"/>
  <c r="BO629" i="2"/>
  <c r="BN629" i="2"/>
  <c r="BM629" i="2"/>
  <c r="BL629" i="2"/>
  <c r="BK629" i="2"/>
  <c r="BJ629" i="2"/>
  <c r="BI629" i="2"/>
  <c r="BH629" i="2"/>
  <c r="BG629" i="2"/>
  <c r="BF629" i="2"/>
  <c r="BE629" i="2"/>
  <c r="BD629" i="2"/>
  <c r="BC629" i="2"/>
  <c r="BB629" i="2"/>
  <c r="BA629" i="2"/>
  <c r="AZ629" i="2"/>
  <c r="AY629" i="2"/>
  <c r="AX629" i="2"/>
  <c r="AW629" i="2"/>
  <c r="AV629" i="2"/>
  <c r="AU629" i="2"/>
  <c r="AT629" i="2"/>
  <c r="AS629" i="2"/>
  <c r="AR629" i="2"/>
  <c r="AQ629" i="2"/>
  <c r="AP629" i="2"/>
  <c r="AO629" i="2"/>
  <c r="AN629" i="2"/>
  <c r="AM629" i="2"/>
  <c r="AL629" i="2"/>
  <c r="AK629" i="2"/>
  <c r="AJ629" i="2"/>
  <c r="AI629" i="2"/>
  <c r="AH629" i="2"/>
  <c r="AG629" i="2"/>
  <c r="AF629" i="2"/>
  <c r="AE629" i="2"/>
  <c r="AD629" i="2"/>
  <c r="AC629" i="2"/>
  <c r="AB629" i="2"/>
  <c r="AA629" i="2"/>
  <c r="Z629" i="2"/>
  <c r="T629" i="2"/>
  <c r="S629" i="2"/>
  <c r="R629" i="2"/>
  <c r="Q629" i="2"/>
  <c r="P629" i="2"/>
  <c r="O629" i="2"/>
  <c r="N629" i="2"/>
  <c r="M629" i="2"/>
  <c r="L629" i="2"/>
  <c r="K629" i="2"/>
  <c r="J629" i="2"/>
  <c r="G629" i="2"/>
  <c r="BZ628" i="2"/>
  <c r="BY628" i="2"/>
  <c r="BX628" i="2"/>
  <c r="BW628" i="2"/>
  <c r="BV628" i="2"/>
  <c r="BU628" i="2"/>
  <c r="BT628" i="2"/>
  <c r="BS628" i="2"/>
  <c r="BR628" i="2"/>
  <c r="BQ628" i="2"/>
  <c r="BP628" i="2"/>
  <c r="BO628" i="2"/>
  <c r="BN628" i="2"/>
  <c r="BM628" i="2"/>
  <c r="BL628" i="2"/>
  <c r="BK628" i="2"/>
  <c r="BJ628" i="2"/>
  <c r="BI628" i="2"/>
  <c r="BH628" i="2"/>
  <c r="BG628" i="2"/>
  <c r="BF628" i="2"/>
  <c r="BE628" i="2"/>
  <c r="BD628" i="2"/>
  <c r="BC628" i="2"/>
  <c r="BB628" i="2"/>
  <c r="BA628" i="2"/>
  <c r="AZ628" i="2"/>
  <c r="AY628" i="2"/>
  <c r="AX628" i="2"/>
  <c r="AW628" i="2"/>
  <c r="AV628" i="2"/>
  <c r="AU628" i="2"/>
  <c r="AT628" i="2"/>
  <c r="AS628" i="2"/>
  <c r="AR628" i="2"/>
  <c r="AQ628" i="2"/>
  <c r="AP628" i="2"/>
  <c r="AO628" i="2"/>
  <c r="AN628" i="2"/>
  <c r="AM628" i="2"/>
  <c r="AL628" i="2"/>
  <c r="AK628" i="2"/>
  <c r="AJ628" i="2"/>
  <c r="AI628" i="2"/>
  <c r="AH628" i="2"/>
  <c r="AG628" i="2"/>
  <c r="AF628" i="2"/>
  <c r="AE628" i="2"/>
  <c r="AD628" i="2"/>
  <c r="AC628" i="2"/>
  <c r="AB628" i="2"/>
  <c r="AA628" i="2"/>
  <c r="Z628" i="2"/>
  <c r="T628" i="2"/>
  <c r="S628" i="2"/>
  <c r="R628" i="2"/>
  <c r="Q628" i="2"/>
  <c r="P628" i="2"/>
  <c r="O628" i="2"/>
  <c r="N628" i="2"/>
  <c r="M628" i="2"/>
  <c r="L628" i="2"/>
  <c r="K628" i="2"/>
  <c r="J628" i="2"/>
  <c r="G628" i="2"/>
  <c r="BZ627" i="2"/>
  <c r="BY627" i="2"/>
  <c r="BX627" i="2"/>
  <c r="BW627" i="2"/>
  <c r="BV627" i="2"/>
  <c r="BU627" i="2"/>
  <c r="BT627" i="2"/>
  <c r="BS627" i="2"/>
  <c r="BR627" i="2"/>
  <c r="BQ627" i="2"/>
  <c r="BP627" i="2"/>
  <c r="BO627" i="2"/>
  <c r="BN627" i="2"/>
  <c r="BM627" i="2"/>
  <c r="BL627" i="2"/>
  <c r="BK627" i="2"/>
  <c r="BJ627" i="2"/>
  <c r="BI627" i="2"/>
  <c r="BH627" i="2"/>
  <c r="BG627" i="2"/>
  <c r="BF627" i="2"/>
  <c r="BE627" i="2"/>
  <c r="BD627" i="2"/>
  <c r="BC627" i="2"/>
  <c r="BB627" i="2"/>
  <c r="BA627" i="2"/>
  <c r="AZ627" i="2"/>
  <c r="AY627" i="2"/>
  <c r="AX627" i="2"/>
  <c r="AW627" i="2"/>
  <c r="AV627" i="2"/>
  <c r="AU627" i="2"/>
  <c r="AT627" i="2"/>
  <c r="AS627" i="2"/>
  <c r="AR627" i="2"/>
  <c r="AQ627" i="2"/>
  <c r="AP627" i="2"/>
  <c r="AO627" i="2"/>
  <c r="AN627" i="2"/>
  <c r="AM627" i="2"/>
  <c r="AL627" i="2"/>
  <c r="AK627" i="2"/>
  <c r="AJ627" i="2"/>
  <c r="AI627" i="2"/>
  <c r="AH627" i="2"/>
  <c r="AG627" i="2"/>
  <c r="AF627" i="2"/>
  <c r="AE627" i="2"/>
  <c r="AD627" i="2"/>
  <c r="AC627" i="2"/>
  <c r="AB627" i="2"/>
  <c r="AA627" i="2"/>
  <c r="Z627" i="2"/>
  <c r="T627" i="2"/>
  <c r="S627" i="2"/>
  <c r="R627" i="2"/>
  <c r="Q627" i="2"/>
  <c r="P627" i="2"/>
  <c r="O627" i="2"/>
  <c r="N627" i="2"/>
  <c r="M627" i="2"/>
  <c r="L627" i="2"/>
  <c r="K627" i="2"/>
  <c r="J627" i="2"/>
  <c r="G627" i="2"/>
  <c r="BZ626" i="2"/>
  <c r="BY626" i="2"/>
  <c r="BX626" i="2"/>
  <c r="BW626" i="2"/>
  <c r="BV626" i="2"/>
  <c r="BU626" i="2"/>
  <c r="BT626" i="2"/>
  <c r="BS626" i="2"/>
  <c r="BR626" i="2"/>
  <c r="BQ626" i="2"/>
  <c r="BP626" i="2"/>
  <c r="BO626" i="2"/>
  <c r="BN626" i="2"/>
  <c r="BM626" i="2"/>
  <c r="BL626" i="2"/>
  <c r="BK626" i="2"/>
  <c r="BJ626" i="2"/>
  <c r="BI626" i="2"/>
  <c r="BH626" i="2"/>
  <c r="BG626" i="2"/>
  <c r="BF626" i="2"/>
  <c r="BE626" i="2"/>
  <c r="BD626" i="2"/>
  <c r="BC626" i="2"/>
  <c r="BB626" i="2"/>
  <c r="BA626" i="2"/>
  <c r="AZ626" i="2"/>
  <c r="AY626" i="2"/>
  <c r="AX626" i="2"/>
  <c r="AW626" i="2"/>
  <c r="AV626" i="2"/>
  <c r="AU626" i="2"/>
  <c r="AT626" i="2"/>
  <c r="AS626" i="2"/>
  <c r="AR626" i="2"/>
  <c r="AQ626" i="2"/>
  <c r="AP626" i="2"/>
  <c r="AO626" i="2"/>
  <c r="AN626" i="2"/>
  <c r="AM626" i="2"/>
  <c r="AL626" i="2"/>
  <c r="AK626" i="2"/>
  <c r="AJ626" i="2"/>
  <c r="AI626" i="2"/>
  <c r="AH626" i="2"/>
  <c r="AG626" i="2"/>
  <c r="AF626" i="2"/>
  <c r="AE626" i="2"/>
  <c r="AD626" i="2"/>
  <c r="AC626" i="2"/>
  <c r="AB626" i="2"/>
  <c r="AA626" i="2"/>
  <c r="Z626" i="2"/>
  <c r="T626" i="2"/>
  <c r="S626" i="2"/>
  <c r="R626" i="2"/>
  <c r="Q626" i="2"/>
  <c r="P626" i="2"/>
  <c r="O626" i="2"/>
  <c r="N626" i="2"/>
  <c r="M626" i="2"/>
  <c r="L626" i="2"/>
  <c r="K626" i="2"/>
  <c r="J626" i="2"/>
  <c r="G626" i="2"/>
  <c r="BZ625" i="2"/>
  <c r="BY625" i="2"/>
  <c r="BX625" i="2"/>
  <c r="BW625" i="2"/>
  <c r="BV625" i="2"/>
  <c r="BU625" i="2"/>
  <c r="BT625" i="2"/>
  <c r="BS625" i="2"/>
  <c r="BR625" i="2"/>
  <c r="BQ625" i="2"/>
  <c r="BP625" i="2"/>
  <c r="BO625" i="2"/>
  <c r="BN625" i="2"/>
  <c r="BM625" i="2"/>
  <c r="BL625" i="2"/>
  <c r="BK625" i="2"/>
  <c r="BJ625" i="2"/>
  <c r="BI625" i="2"/>
  <c r="BH625" i="2"/>
  <c r="BG625" i="2"/>
  <c r="BF625" i="2"/>
  <c r="BE625" i="2"/>
  <c r="BD625" i="2"/>
  <c r="BC625" i="2"/>
  <c r="BB625" i="2"/>
  <c r="BA625" i="2"/>
  <c r="AZ625" i="2"/>
  <c r="AY625" i="2"/>
  <c r="AX625" i="2"/>
  <c r="AW625" i="2"/>
  <c r="AV625" i="2"/>
  <c r="AU625" i="2"/>
  <c r="AT625" i="2"/>
  <c r="AS625" i="2"/>
  <c r="AR625" i="2"/>
  <c r="AQ625" i="2"/>
  <c r="AP625" i="2"/>
  <c r="AO625" i="2"/>
  <c r="AN625" i="2"/>
  <c r="AM625" i="2"/>
  <c r="AL625" i="2"/>
  <c r="AK625" i="2"/>
  <c r="AJ625" i="2"/>
  <c r="AI625" i="2"/>
  <c r="AH625" i="2"/>
  <c r="AG625" i="2"/>
  <c r="AF625" i="2"/>
  <c r="AE625" i="2"/>
  <c r="AD625" i="2"/>
  <c r="AC625" i="2"/>
  <c r="AB625" i="2"/>
  <c r="AA625" i="2"/>
  <c r="Z625" i="2"/>
  <c r="T625" i="2"/>
  <c r="S625" i="2"/>
  <c r="R625" i="2"/>
  <c r="Q625" i="2"/>
  <c r="P625" i="2"/>
  <c r="O625" i="2"/>
  <c r="N625" i="2"/>
  <c r="M625" i="2"/>
  <c r="L625" i="2"/>
  <c r="K625" i="2"/>
  <c r="J625" i="2"/>
  <c r="G625" i="2"/>
  <c r="BZ624" i="2"/>
  <c r="BY624" i="2"/>
  <c r="BX624" i="2"/>
  <c r="BW624" i="2"/>
  <c r="BV624" i="2"/>
  <c r="BU624" i="2"/>
  <c r="BT624" i="2"/>
  <c r="BS624" i="2"/>
  <c r="BR624" i="2"/>
  <c r="BQ624" i="2"/>
  <c r="BP624" i="2"/>
  <c r="BO624" i="2"/>
  <c r="BN624" i="2"/>
  <c r="BM624" i="2"/>
  <c r="BL624" i="2"/>
  <c r="BK624" i="2"/>
  <c r="BJ624" i="2"/>
  <c r="BI624" i="2"/>
  <c r="BH624" i="2"/>
  <c r="BG624" i="2"/>
  <c r="BF624" i="2"/>
  <c r="BE624" i="2"/>
  <c r="BD624" i="2"/>
  <c r="BC624" i="2"/>
  <c r="BB624" i="2"/>
  <c r="BA624" i="2"/>
  <c r="AZ624" i="2"/>
  <c r="AY624" i="2"/>
  <c r="AX624" i="2"/>
  <c r="AW624" i="2"/>
  <c r="AV624" i="2"/>
  <c r="AU624" i="2"/>
  <c r="AT624" i="2"/>
  <c r="AS624" i="2"/>
  <c r="AR624" i="2"/>
  <c r="AQ624" i="2"/>
  <c r="AP624" i="2"/>
  <c r="AO624" i="2"/>
  <c r="AN624" i="2"/>
  <c r="AM624" i="2"/>
  <c r="AL624" i="2"/>
  <c r="AK624" i="2"/>
  <c r="AJ624" i="2"/>
  <c r="AI624" i="2"/>
  <c r="AH624" i="2"/>
  <c r="AG624" i="2"/>
  <c r="AF624" i="2"/>
  <c r="AE624" i="2"/>
  <c r="AD624" i="2"/>
  <c r="AC624" i="2"/>
  <c r="AB624" i="2"/>
  <c r="AA624" i="2"/>
  <c r="Z624" i="2"/>
  <c r="T624" i="2"/>
  <c r="S624" i="2"/>
  <c r="R624" i="2"/>
  <c r="Q624" i="2"/>
  <c r="P624" i="2"/>
  <c r="O624" i="2"/>
  <c r="N624" i="2"/>
  <c r="M624" i="2"/>
  <c r="L624" i="2"/>
  <c r="K624" i="2"/>
  <c r="J624" i="2"/>
  <c r="G624" i="2"/>
  <c r="BZ623" i="2"/>
  <c r="BY623" i="2"/>
  <c r="BX623" i="2"/>
  <c r="BW623" i="2"/>
  <c r="BV623" i="2"/>
  <c r="BU623" i="2"/>
  <c r="BT623" i="2"/>
  <c r="BS623" i="2"/>
  <c r="BR623" i="2"/>
  <c r="BQ623" i="2"/>
  <c r="BP623" i="2"/>
  <c r="BO623" i="2"/>
  <c r="BN623" i="2"/>
  <c r="BM623" i="2"/>
  <c r="BL623" i="2"/>
  <c r="BK623" i="2"/>
  <c r="BJ623" i="2"/>
  <c r="BI623" i="2"/>
  <c r="BH623" i="2"/>
  <c r="BG623" i="2"/>
  <c r="BF623" i="2"/>
  <c r="BE623" i="2"/>
  <c r="BD623" i="2"/>
  <c r="BC623" i="2"/>
  <c r="BB623" i="2"/>
  <c r="BA623" i="2"/>
  <c r="AZ623" i="2"/>
  <c r="AY623" i="2"/>
  <c r="AX623" i="2"/>
  <c r="AW623" i="2"/>
  <c r="AV623" i="2"/>
  <c r="AU623" i="2"/>
  <c r="AT623" i="2"/>
  <c r="AS623" i="2"/>
  <c r="AR623" i="2"/>
  <c r="AQ623" i="2"/>
  <c r="AP623" i="2"/>
  <c r="AO623" i="2"/>
  <c r="AN623" i="2"/>
  <c r="AM623" i="2"/>
  <c r="AL623" i="2"/>
  <c r="AK623" i="2"/>
  <c r="AJ623" i="2"/>
  <c r="AI623" i="2"/>
  <c r="AH623" i="2"/>
  <c r="AG623" i="2"/>
  <c r="AF623" i="2"/>
  <c r="AE623" i="2"/>
  <c r="AD623" i="2"/>
  <c r="AC623" i="2"/>
  <c r="AB623" i="2"/>
  <c r="AA623" i="2"/>
  <c r="Z623" i="2"/>
  <c r="T623" i="2"/>
  <c r="S623" i="2"/>
  <c r="R623" i="2"/>
  <c r="Q623" i="2"/>
  <c r="P623" i="2"/>
  <c r="O623" i="2"/>
  <c r="N623" i="2"/>
  <c r="M623" i="2"/>
  <c r="L623" i="2"/>
  <c r="K623" i="2"/>
  <c r="J623" i="2"/>
  <c r="G623" i="2"/>
  <c r="BZ622" i="2"/>
  <c r="BY622" i="2"/>
  <c r="BX622" i="2"/>
  <c r="BW622" i="2"/>
  <c r="BV622" i="2"/>
  <c r="BU622" i="2"/>
  <c r="BT622" i="2"/>
  <c r="BS622" i="2"/>
  <c r="BR622" i="2"/>
  <c r="BQ622" i="2"/>
  <c r="BP622" i="2"/>
  <c r="BO622" i="2"/>
  <c r="BN622" i="2"/>
  <c r="BM622" i="2"/>
  <c r="BL622" i="2"/>
  <c r="BK622" i="2"/>
  <c r="BJ622" i="2"/>
  <c r="BI622" i="2"/>
  <c r="BH622" i="2"/>
  <c r="BG622" i="2"/>
  <c r="BF622" i="2"/>
  <c r="BE622" i="2"/>
  <c r="BD622" i="2"/>
  <c r="BC622" i="2"/>
  <c r="BB622" i="2"/>
  <c r="BA622" i="2"/>
  <c r="AZ622" i="2"/>
  <c r="AY622" i="2"/>
  <c r="AX622" i="2"/>
  <c r="AW622" i="2"/>
  <c r="AV622" i="2"/>
  <c r="AU622" i="2"/>
  <c r="AT622" i="2"/>
  <c r="AS622" i="2"/>
  <c r="AR622" i="2"/>
  <c r="AQ622" i="2"/>
  <c r="AP622" i="2"/>
  <c r="AO622" i="2"/>
  <c r="AN622" i="2"/>
  <c r="AM622" i="2"/>
  <c r="AL622" i="2"/>
  <c r="AK622" i="2"/>
  <c r="AJ622" i="2"/>
  <c r="AI622" i="2"/>
  <c r="AH622" i="2"/>
  <c r="AG622" i="2"/>
  <c r="AF622" i="2"/>
  <c r="AE622" i="2"/>
  <c r="AD622" i="2"/>
  <c r="AC622" i="2"/>
  <c r="AB622" i="2"/>
  <c r="AA622" i="2"/>
  <c r="Z622" i="2"/>
  <c r="T622" i="2"/>
  <c r="S622" i="2"/>
  <c r="R622" i="2"/>
  <c r="Q622" i="2"/>
  <c r="P622" i="2"/>
  <c r="O622" i="2"/>
  <c r="N622" i="2"/>
  <c r="M622" i="2"/>
  <c r="L622" i="2"/>
  <c r="K622" i="2"/>
  <c r="J622" i="2"/>
  <c r="G622" i="2"/>
  <c r="BZ621" i="2"/>
  <c r="BY621" i="2"/>
  <c r="BX621" i="2"/>
  <c r="BW621" i="2"/>
  <c r="BV621" i="2"/>
  <c r="BU621" i="2"/>
  <c r="BT621" i="2"/>
  <c r="BS621" i="2"/>
  <c r="BR621" i="2"/>
  <c r="BQ621" i="2"/>
  <c r="BP621" i="2"/>
  <c r="BO621" i="2"/>
  <c r="BN621" i="2"/>
  <c r="BM621" i="2"/>
  <c r="BL621" i="2"/>
  <c r="BK621" i="2"/>
  <c r="BJ621" i="2"/>
  <c r="BI621" i="2"/>
  <c r="BH621" i="2"/>
  <c r="BG621" i="2"/>
  <c r="BF621" i="2"/>
  <c r="BE621" i="2"/>
  <c r="BD621" i="2"/>
  <c r="BC621" i="2"/>
  <c r="BB621" i="2"/>
  <c r="BA621" i="2"/>
  <c r="AZ621" i="2"/>
  <c r="AY621" i="2"/>
  <c r="AX621" i="2"/>
  <c r="AW621" i="2"/>
  <c r="AV621" i="2"/>
  <c r="AU621" i="2"/>
  <c r="AT621" i="2"/>
  <c r="AS621" i="2"/>
  <c r="AR621" i="2"/>
  <c r="AQ621" i="2"/>
  <c r="AP621" i="2"/>
  <c r="AO621" i="2"/>
  <c r="AN621" i="2"/>
  <c r="AM621" i="2"/>
  <c r="AL621" i="2"/>
  <c r="AK621" i="2"/>
  <c r="AJ621" i="2"/>
  <c r="AI621" i="2"/>
  <c r="AH621" i="2"/>
  <c r="AG621" i="2"/>
  <c r="AF621" i="2"/>
  <c r="AE621" i="2"/>
  <c r="AD621" i="2"/>
  <c r="AC621" i="2"/>
  <c r="AB621" i="2"/>
  <c r="AA621" i="2"/>
  <c r="Z621" i="2"/>
  <c r="T621" i="2"/>
  <c r="S621" i="2"/>
  <c r="R621" i="2"/>
  <c r="Q621" i="2"/>
  <c r="P621" i="2"/>
  <c r="O621" i="2"/>
  <c r="N621" i="2"/>
  <c r="M621" i="2"/>
  <c r="L621" i="2"/>
  <c r="K621" i="2"/>
  <c r="J621" i="2"/>
  <c r="G621" i="2"/>
  <c r="BZ620" i="2"/>
  <c r="BY620" i="2"/>
  <c r="BX620" i="2"/>
  <c r="BW620" i="2"/>
  <c r="BV620" i="2"/>
  <c r="BU620" i="2"/>
  <c r="BT620" i="2"/>
  <c r="BS620" i="2"/>
  <c r="BR620" i="2"/>
  <c r="BQ620" i="2"/>
  <c r="BP620" i="2"/>
  <c r="BO620" i="2"/>
  <c r="BN620" i="2"/>
  <c r="BM620" i="2"/>
  <c r="BL620" i="2"/>
  <c r="BK620" i="2"/>
  <c r="BJ620" i="2"/>
  <c r="BI620" i="2"/>
  <c r="BH620" i="2"/>
  <c r="BG620" i="2"/>
  <c r="BF620" i="2"/>
  <c r="BE620" i="2"/>
  <c r="BD620" i="2"/>
  <c r="BC620" i="2"/>
  <c r="BB620" i="2"/>
  <c r="BA620" i="2"/>
  <c r="AZ620" i="2"/>
  <c r="AY620" i="2"/>
  <c r="AX620" i="2"/>
  <c r="AW620" i="2"/>
  <c r="AV620" i="2"/>
  <c r="AU620" i="2"/>
  <c r="AT620" i="2"/>
  <c r="AS620" i="2"/>
  <c r="AR620" i="2"/>
  <c r="AQ620" i="2"/>
  <c r="AP620" i="2"/>
  <c r="AO620" i="2"/>
  <c r="AN620" i="2"/>
  <c r="AM620" i="2"/>
  <c r="AL620" i="2"/>
  <c r="AK620" i="2"/>
  <c r="AJ620" i="2"/>
  <c r="AI620" i="2"/>
  <c r="AH620" i="2"/>
  <c r="AG620" i="2"/>
  <c r="AF620" i="2"/>
  <c r="AE620" i="2"/>
  <c r="AD620" i="2"/>
  <c r="AC620" i="2"/>
  <c r="AB620" i="2"/>
  <c r="AA620" i="2"/>
  <c r="Z620" i="2"/>
  <c r="T620" i="2"/>
  <c r="S620" i="2"/>
  <c r="R620" i="2"/>
  <c r="Q620" i="2"/>
  <c r="P620" i="2"/>
  <c r="O620" i="2"/>
  <c r="N620" i="2"/>
  <c r="M620" i="2"/>
  <c r="L620" i="2"/>
  <c r="K620" i="2"/>
  <c r="J620" i="2"/>
  <c r="G620" i="2"/>
  <c r="BZ619" i="2"/>
  <c r="BY619" i="2"/>
  <c r="BX619" i="2"/>
  <c r="BW619" i="2"/>
  <c r="BV619" i="2"/>
  <c r="BU619" i="2"/>
  <c r="BT619" i="2"/>
  <c r="BS619" i="2"/>
  <c r="BR619" i="2"/>
  <c r="BQ619" i="2"/>
  <c r="BP619" i="2"/>
  <c r="BO619" i="2"/>
  <c r="BN619" i="2"/>
  <c r="BM619" i="2"/>
  <c r="BL619" i="2"/>
  <c r="BK619" i="2"/>
  <c r="BJ619" i="2"/>
  <c r="BI619" i="2"/>
  <c r="BH619" i="2"/>
  <c r="BG619" i="2"/>
  <c r="BF619" i="2"/>
  <c r="BE619" i="2"/>
  <c r="BD619" i="2"/>
  <c r="BC619" i="2"/>
  <c r="BB619" i="2"/>
  <c r="BA619" i="2"/>
  <c r="AZ619" i="2"/>
  <c r="AY619" i="2"/>
  <c r="AX619" i="2"/>
  <c r="AW619" i="2"/>
  <c r="AV619" i="2"/>
  <c r="AU619" i="2"/>
  <c r="AT619" i="2"/>
  <c r="AS619" i="2"/>
  <c r="AR619" i="2"/>
  <c r="AQ619" i="2"/>
  <c r="AP619" i="2"/>
  <c r="AO619" i="2"/>
  <c r="AN619" i="2"/>
  <c r="AM619" i="2"/>
  <c r="AL619" i="2"/>
  <c r="AK619" i="2"/>
  <c r="AJ619" i="2"/>
  <c r="AI619" i="2"/>
  <c r="AH619" i="2"/>
  <c r="AG619" i="2"/>
  <c r="AF619" i="2"/>
  <c r="AE619" i="2"/>
  <c r="AD619" i="2"/>
  <c r="AC619" i="2"/>
  <c r="AB619" i="2"/>
  <c r="AA619" i="2"/>
  <c r="Z619" i="2"/>
  <c r="T619" i="2"/>
  <c r="S619" i="2"/>
  <c r="R619" i="2"/>
  <c r="Q619" i="2"/>
  <c r="P619" i="2"/>
  <c r="O619" i="2"/>
  <c r="N619" i="2"/>
  <c r="M619" i="2"/>
  <c r="L619" i="2"/>
  <c r="K619" i="2"/>
  <c r="J619" i="2"/>
  <c r="G619" i="2"/>
  <c r="BZ618" i="2"/>
  <c r="BY618" i="2"/>
  <c r="BX618" i="2"/>
  <c r="BW618" i="2"/>
  <c r="BV618" i="2"/>
  <c r="BU618" i="2"/>
  <c r="BT618" i="2"/>
  <c r="BS618" i="2"/>
  <c r="BR618" i="2"/>
  <c r="BQ618" i="2"/>
  <c r="BP618" i="2"/>
  <c r="BO618" i="2"/>
  <c r="BN618" i="2"/>
  <c r="BM618" i="2"/>
  <c r="BL618" i="2"/>
  <c r="BK618" i="2"/>
  <c r="BJ618" i="2"/>
  <c r="BI618" i="2"/>
  <c r="BH618" i="2"/>
  <c r="BG618" i="2"/>
  <c r="BF618" i="2"/>
  <c r="BE618" i="2"/>
  <c r="BD618" i="2"/>
  <c r="BC618" i="2"/>
  <c r="BB618" i="2"/>
  <c r="BA618" i="2"/>
  <c r="AZ618" i="2"/>
  <c r="AY618" i="2"/>
  <c r="AX618" i="2"/>
  <c r="AW618" i="2"/>
  <c r="AV618" i="2"/>
  <c r="AU618" i="2"/>
  <c r="AT618" i="2"/>
  <c r="AS618" i="2"/>
  <c r="AR618" i="2"/>
  <c r="AQ618" i="2"/>
  <c r="AP618" i="2"/>
  <c r="AO618" i="2"/>
  <c r="AN618" i="2"/>
  <c r="AM618" i="2"/>
  <c r="AL618" i="2"/>
  <c r="AK618" i="2"/>
  <c r="AJ618" i="2"/>
  <c r="AI618" i="2"/>
  <c r="AH618" i="2"/>
  <c r="AG618" i="2"/>
  <c r="AF618" i="2"/>
  <c r="AE618" i="2"/>
  <c r="AD618" i="2"/>
  <c r="AC618" i="2"/>
  <c r="AB618" i="2"/>
  <c r="AA618" i="2"/>
  <c r="Z618" i="2"/>
  <c r="T618" i="2"/>
  <c r="S618" i="2"/>
  <c r="R618" i="2"/>
  <c r="Q618" i="2"/>
  <c r="P618" i="2"/>
  <c r="O618" i="2"/>
  <c r="N618" i="2"/>
  <c r="M618" i="2"/>
  <c r="L618" i="2"/>
  <c r="K618" i="2"/>
  <c r="J618" i="2"/>
  <c r="G618" i="2"/>
  <c r="BZ617" i="2"/>
  <c r="BY617" i="2"/>
  <c r="BX617" i="2"/>
  <c r="BW617" i="2"/>
  <c r="BV617" i="2"/>
  <c r="BU617" i="2"/>
  <c r="BT617" i="2"/>
  <c r="BS617" i="2"/>
  <c r="BR617" i="2"/>
  <c r="BQ617" i="2"/>
  <c r="BP617" i="2"/>
  <c r="BO617" i="2"/>
  <c r="BN617" i="2"/>
  <c r="BM617" i="2"/>
  <c r="BL617" i="2"/>
  <c r="BK617" i="2"/>
  <c r="BJ617" i="2"/>
  <c r="BI617" i="2"/>
  <c r="BH617" i="2"/>
  <c r="BG617" i="2"/>
  <c r="BF617" i="2"/>
  <c r="BE617" i="2"/>
  <c r="BD617" i="2"/>
  <c r="BC617" i="2"/>
  <c r="BB617" i="2"/>
  <c r="BA617" i="2"/>
  <c r="AZ617" i="2"/>
  <c r="AY617" i="2"/>
  <c r="AX617" i="2"/>
  <c r="AW617" i="2"/>
  <c r="AV617" i="2"/>
  <c r="AU617" i="2"/>
  <c r="AT617" i="2"/>
  <c r="AS617" i="2"/>
  <c r="AR617" i="2"/>
  <c r="AQ617" i="2"/>
  <c r="AP617" i="2"/>
  <c r="AO617" i="2"/>
  <c r="AN617" i="2"/>
  <c r="AM617" i="2"/>
  <c r="AL617" i="2"/>
  <c r="AK617" i="2"/>
  <c r="AJ617" i="2"/>
  <c r="AI617" i="2"/>
  <c r="AH617" i="2"/>
  <c r="AG617" i="2"/>
  <c r="AF617" i="2"/>
  <c r="AE617" i="2"/>
  <c r="AD617" i="2"/>
  <c r="AC617" i="2"/>
  <c r="AB617" i="2"/>
  <c r="AA617" i="2"/>
  <c r="Z617" i="2"/>
  <c r="T617" i="2"/>
  <c r="S617" i="2"/>
  <c r="R617" i="2"/>
  <c r="Q617" i="2"/>
  <c r="P617" i="2"/>
  <c r="O617" i="2"/>
  <c r="N617" i="2"/>
  <c r="M617" i="2"/>
  <c r="L617" i="2"/>
  <c r="K617" i="2"/>
  <c r="J617" i="2"/>
  <c r="G617" i="2"/>
  <c r="BZ616" i="2"/>
  <c r="BY616" i="2"/>
  <c r="BX616" i="2"/>
  <c r="BW616" i="2"/>
  <c r="BV616" i="2"/>
  <c r="BU616" i="2"/>
  <c r="BT616" i="2"/>
  <c r="BS616" i="2"/>
  <c r="BR616" i="2"/>
  <c r="BQ616" i="2"/>
  <c r="BP616" i="2"/>
  <c r="BO616" i="2"/>
  <c r="BN616" i="2"/>
  <c r="BM616" i="2"/>
  <c r="BL616" i="2"/>
  <c r="BK616" i="2"/>
  <c r="BJ616" i="2"/>
  <c r="BI616" i="2"/>
  <c r="BH616" i="2"/>
  <c r="BG616" i="2"/>
  <c r="BF616" i="2"/>
  <c r="BE616" i="2"/>
  <c r="BD616" i="2"/>
  <c r="BC616" i="2"/>
  <c r="BB616" i="2"/>
  <c r="BA616" i="2"/>
  <c r="AZ616" i="2"/>
  <c r="AY616" i="2"/>
  <c r="AX616" i="2"/>
  <c r="AW616" i="2"/>
  <c r="AV616" i="2"/>
  <c r="AU616" i="2"/>
  <c r="AT616" i="2"/>
  <c r="AS616" i="2"/>
  <c r="AR616" i="2"/>
  <c r="AQ616" i="2"/>
  <c r="AP616" i="2"/>
  <c r="AO616" i="2"/>
  <c r="AN616" i="2"/>
  <c r="AM616" i="2"/>
  <c r="AL616" i="2"/>
  <c r="AK616" i="2"/>
  <c r="AJ616" i="2"/>
  <c r="AI616" i="2"/>
  <c r="AH616" i="2"/>
  <c r="AG616" i="2"/>
  <c r="AF616" i="2"/>
  <c r="AE616" i="2"/>
  <c r="AD616" i="2"/>
  <c r="AC616" i="2"/>
  <c r="AB616" i="2"/>
  <c r="AA616" i="2"/>
  <c r="Z616" i="2"/>
  <c r="T616" i="2"/>
  <c r="S616" i="2"/>
  <c r="R616" i="2"/>
  <c r="Q616" i="2"/>
  <c r="P616" i="2"/>
  <c r="O616" i="2"/>
  <c r="N616" i="2"/>
  <c r="M616" i="2"/>
  <c r="L616" i="2"/>
  <c r="K616" i="2"/>
  <c r="J616" i="2"/>
  <c r="G616" i="2"/>
  <c r="BZ615" i="2"/>
  <c r="BY615" i="2"/>
  <c r="BX615" i="2"/>
  <c r="BW615" i="2"/>
  <c r="BV615" i="2"/>
  <c r="BU615" i="2"/>
  <c r="BT615" i="2"/>
  <c r="BS615" i="2"/>
  <c r="BR615" i="2"/>
  <c r="BQ615" i="2"/>
  <c r="BP615" i="2"/>
  <c r="BO615" i="2"/>
  <c r="BN615" i="2"/>
  <c r="BM615" i="2"/>
  <c r="BL615" i="2"/>
  <c r="BK615" i="2"/>
  <c r="BJ615" i="2"/>
  <c r="BI615" i="2"/>
  <c r="BH615" i="2"/>
  <c r="BG615" i="2"/>
  <c r="BF615" i="2"/>
  <c r="BE615" i="2"/>
  <c r="BD615" i="2"/>
  <c r="BC615" i="2"/>
  <c r="BB615" i="2"/>
  <c r="BA615" i="2"/>
  <c r="AZ615" i="2"/>
  <c r="AY615" i="2"/>
  <c r="AX615" i="2"/>
  <c r="AW615" i="2"/>
  <c r="AV615" i="2"/>
  <c r="AU615" i="2"/>
  <c r="AT615" i="2"/>
  <c r="AS615" i="2"/>
  <c r="AR615" i="2"/>
  <c r="AQ615" i="2"/>
  <c r="AP615" i="2"/>
  <c r="AO615" i="2"/>
  <c r="AN615" i="2"/>
  <c r="AM615" i="2"/>
  <c r="AL615" i="2"/>
  <c r="AK615" i="2"/>
  <c r="AJ615" i="2"/>
  <c r="AI615" i="2"/>
  <c r="AH615" i="2"/>
  <c r="AG615" i="2"/>
  <c r="AF615" i="2"/>
  <c r="AE615" i="2"/>
  <c r="AD615" i="2"/>
  <c r="AC615" i="2"/>
  <c r="AB615" i="2"/>
  <c r="AA615" i="2"/>
  <c r="Z615" i="2"/>
  <c r="T615" i="2"/>
  <c r="S615" i="2"/>
  <c r="R615" i="2"/>
  <c r="Q615" i="2"/>
  <c r="P615" i="2"/>
  <c r="O615" i="2"/>
  <c r="N615" i="2"/>
  <c r="M615" i="2"/>
  <c r="L615" i="2"/>
  <c r="K615" i="2"/>
  <c r="J615" i="2"/>
  <c r="G615" i="2"/>
  <c r="BZ604" i="2"/>
  <c r="BY604" i="2"/>
  <c r="BX604" i="2"/>
  <c r="BW604" i="2"/>
  <c r="BV604" i="2"/>
  <c r="BU604" i="2"/>
  <c r="BT604" i="2"/>
  <c r="BS604" i="2"/>
  <c r="BR604" i="2"/>
  <c r="BQ604" i="2"/>
  <c r="BP604" i="2"/>
  <c r="BO604" i="2"/>
  <c r="BN604" i="2"/>
  <c r="BM604" i="2"/>
  <c r="BL604" i="2"/>
  <c r="BK604" i="2"/>
  <c r="BJ604" i="2"/>
  <c r="BI604" i="2"/>
  <c r="BH604" i="2"/>
  <c r="BG604" i="2"/>
  <c r="BF604" i="2"/>
  <c r="BE604" i="2"/>
  <c r="BD604" i="2"/>
  <c r="BC604" i="2"/>
  <c r="BB604" i="2"/>
  <c r="BA604" i="2"/>
  <c r="AZ604" i="2"/>
  <c r="AY604" i="2"/>
  <c r="AX604" i="2"/>
  <c r="AW604" i="2"/>
  <c r="AV604" i="2"/>
  <c r="AU604" i="2"/>
  <c r="AT604" i="2"/>
  <c r="AS604" i="2"/>
  <c r="AR604" i="2"/>
  <c r="AQ604" i="2"/>
  <c r="AP604" i="2"/>
  <c r="AO604" i="2"/>
  <c r="AN604" i="2"/>
  <c r="AM604" i="2"/>
  <c r="AL604" i="2"/>
  <c r="AK604" i="2"/>
  <c r="AJ604" i="2"/>
  <c r="AI604" i="2"/>
  <c r="AH604" i="2"/>
  <c r="AG604" i="2"/>
  <c r="AF604" i="2"/>
  <c r="AE604" i="2"/>
  <c r="AD604" i="2"/>
  <c r="AC604" i="2"/>
  <c r="AB604" i="2"/>
  <c r="AA604" i="2"/>
  <c r="Z604" i="2"/>
  <c r="T604" i="2"/>
  <c r="S604" i="2"/>
  <c r="R604" i="2"/>
  <c r="Q604" i="2"/>
  <c r="P604" i="2"/>
  <c r="O604" i="2"/>
  <c r="N604" i="2"/>
  <c r="M604" i="2"/>
  <c r="L604" i="2"/>
  <c r="K604" i="2"/>
  <c r="J604" i="2"/>
  <c r="G604" i="2"/>
  <c r="BZ603" i="2"/>
  <c r="BY603" i="2"/>
  <c r="BX603" i="2"/>
  <c r="BW603" i="2"/>
  <c r="BV603" i="2"/>
  <c r="BU603" i="2"/>
  <c r="BT603" i="2"/>
  <c r="BS603" i="2"/>
  <c r="BR603" i="2"/>
  <c r="BQ603" i="2"/>
  <c r="BP603" i="2"/>
  <c r="BO603" i="2"/>
  <c r="BN603" i="2"/>
  <c r="BM603" i="2"/>
  <c r="BL603" i="2"/>
  <c r="BK603" i="2"/>
  <c r="BJ603" i="2"/>
  <c r="BI603" i="2"/>
  <c r="BH603" i="2"/>
  <c r="BG603" i="2"/>
  <c r="BF603" i="2"/>
  <c r="BE603" i="2"/>
  <c r="BD603" i="2"/>
  <c r="BC603" i="2"/>
  <c r="BB603" i="2"/>
  <c r="BA603" i="2"/>
  <c r="AZ603" i="2"/>
  <c r="AY603" i="2"/>
  <c r="AX603" i="2"/>
  <c r="AW603" i="2"/>
  <c r="AV603" i="2"/>
  <c r="AU603" i="2"/>
  <c r="AT603" i="2"/>
  <c r="AS603" i="2"/>
  <c r="AR603" i="2"/>
  <c r="AQ603" i="2"/>
  <c r="AP603" i="2"/>
  <c r="AO603" i="2"/>
  <c r="AN603" i="2"/>
  <c r="AM603" i="2"/>
  <c r="AL603" i="2"/>
  <c r="AK603" i="2"/>
  <c r="AJ603" i="2"/>
  <c r="AI603" i="2"/>
  <c r="AH603" i="2"/>
  <c r="AG603" i="2"/>
  <c r="AF603" i="2"/>
  <c r="AE603" i="2"/>
  <c r="AD603" i="2"/>
  <c r="AC603" i="2"/>
  <c r="AB603" i="2"/>
  <c r="AA603" i="2"/>
  <c r="Z603" i="2"/>
  <c r="T603" i="2"/>
  <c r="S603" i="2"/>
  <c r="R603" i="2"/>
  <c r="Q603" i="2"/>
  <c r="P603" i="2"/>
  <c r="O603" i="2"/>
  <c r="N603" i="2"/>
  <c r="M603" i="2"/>
  <c r="L603" i="2"/>
  <c r="K603" i="2"/>
  <c r="J603" i="2"/>
  <c r="G603" i="2"/>
  <c r="BZ602" i="2"/>
  <c r="BY602" i="2"/>
  <c r="BX602" i="2"/>
  <c r="BW602" i="2"/>
  <c r="BV602" i="2"/>
  <c r="BU602" i="2"/>
  <c r="BT602" i="2"/>
  <c r="BS602" i="2"/>
  <c r="BR602" i="2"/>
  <c r="BQ602" i="2"/>
  <c r="BP602" i="2"/>
  <c r="BO602" i="2"/>
  <c r="BN602" i="2"/>
  <c r="BM602" i="2"/>
  <c r="BL602" i="2"/>
  <c r="BK602" i="2"/>
  <c r="BJ602" i="2"/>
  <c r="BI602" i="2"/>
  <c r="BH602" i="2"/>
  <c r="BG602" i="2"/>
  <c r="BF602" i="2"/>
  <c r="BE602" i="2"/>
  <c r="BD602" i="2"/>
  <c r="BC602" i="2"/>
  <c r="BB602" i="2"/>
  <c r="BA602" i="2"/>
  <c r="AZ602" i="2"/>
  <c r="AY602" i="2"/>
  <c r="AX602" i="2"/>
  <c r="AW602" i="2"/>
  <c r="AV602" i="2"/>
  <c r="AU602" i="2"/>
  <c r="AT602" i="2"/>
  <c r="AS602" i="2"/>
  <c r="AR602" i="2"/>
  <c r="AQ602" i="2"/>
  <c r="AP602" i="2"/>
  <c r="AO602" i="2"/>
  <c r="AN602" i="2"/>
  <c r="AM602" i="2"/>
  <c r="AL602" i="2"/>
  <c r="AK602" i="2"/>
  <c r="AJ602" i="2"/>
  <c r="AI602" i="2"/>
  <c r="AH602" i="2"/>
  <c r="AG602" i="2"/>
  <c r="AF602" i="2"/>
  <c r="AE602" i="2"/>
  <c r="AD602" i="2"/>
  <c r="AC602" i="2"/>
  <c r="AB602" i="2"/>
  <c r="AA602" i="2"/>
  <c r="Z602" i="2"/>
  <c r="T602" i="2"/>
  <c r="S602" i="2"/>
  <c r="R602" i="2"/>
  <c r="Q602" i="2"/>
  <c r="P602" i="2"/>
  <c r="O602" i="2"/>
  <c r="N602" i="2"/>
  <c r="M602" i="2"/>
  <c r="L602" i="2"/>
  <c r="K602" i="2"/>
  <c r="J602" i="2"/>
  <c r="G602" i="2"/>
  <c r="BZ601" i="2"/>
  <c r="BY601" i="2"/>
  <c r="BX601" i="2"/>
  <c r="BW601" i="2"/>
  <c r="BV601" i="2"/>
  <c r="BU601" i="2"/>
  <c r="BT601" i="2"/>
  <c r="BS601" i="2"/>
  <c r="BR601" i="2"/>
  <c r="BQ601" i="2"/>
  <c r="BP601" i="2"/>
  <c r="BO601" i="2"/>
  <c r="BN601" i="2"/>
  <c r="BM601" i="2"/>
  <c r="BL601" i="2"/>
  <c r="BK601" i="2"/>
  <c r="BJ601" i="2"/>
  <c r="BI601" i="2"/>
  <c r="BH601" i="2"/>
  <c r="BG601" i="2"/>
  <c r="BF601" i="2"/>
  <c r="BE601" i="2"/>
  <c r="BD601" i="2"/>
  <c r="BC601" i="2"/>
  <c r="BB601" i="2"/>
  <c r="BA601" i="2"/>
  <c r="AZ601" i="2"/>
  <c r="AY601" i="2"/>
  <c r="AX601" i="2"/>
  <c r="AW601" i="2"/>
  <c r="AV601" i="2"/>
  <c r="AU601" i="2"/>
  <c r="AT601" i="2"/>
  <c r="AS601" i="2"/>
  <c r="AR601" i="2"/>
  <c r="AQ601" i="2"/>
  <c r="AP601" i="2"/>
  <c r="AO601" i="2"/>
  <c r="AN601" i="2"/>
  <c r="AM601" i="2"/>
  <c r="AL601" i="2"/>
  <c r="AK601" i="2"/>
  <c r="AJ601" i="2"/>
  <c r="AI601" i="2"/>
  <c r="AH601" i="2"/>
  <c r="AG601" i="2"/>
  <c r="AF601" i="2"/>
  <c r="AE601" i="2"/>
  <c r="AD601" i="2"/>
  <c r="AC601" i="2"/>
  <c r="AB601" i="2"/>
  <c r="AA601" i="2"/>
  <c r="Z601" i="2"/>
  <c r="T601" i="2"/>
  <c r="S601" i="2"/>
  <c r="R601" i="2"/>
  <c r="Q601" i="2"/>
  <c r="P601" i="2"/>
  <c r="O601" i="2"/>
  <c r="N601" i="2"/>
  <c r="M601" i="2"/>
  <c r="L601" i="2"/>
  <c r="K601" i="2"/>
  <c r="J601" i="2"/>
  <c r="G601" i="2"/>
  <c r="BZ600" i="2"/>
  <c r="BY600" i="2"/>
  <c r="BX600" i="2"/>
  <c r="BW600" i="2"/>
  <c r="BV600" i="2"/>
  <c r="BU600" i="2"/>
  <c r="BT600" i="2"/>
  <c r="BS600" i="2"/>
  <c r="BR600" i="2"/>
  <c r="BQ600" i="2"/>
  <c r="BP600" i="2"/>
  <c r="BO600" i="2"/>
  <c r="BN600" i="2"/>
  <c r="BM600" i="2"/>
  <c r="BL600" i="2"/>
  <c r="BK600" i="2"/>
  <c r="BJ600" i="2"/>
  <c r="BI600" i="2"/>
  <c r="BH600" i="2"/>
  <c r="BG600" i="2"/>
  <c r="BF600" i="2"/>
  <c r="BE600" i="2"/>
  <c r="BD600" i="2"/>
  <c r="BC600" i="2"/>
  <c r="BB600" i="2"/>
  <c r="BA600" i="2"/>
  <c r="AZ600" i="2"/>
  <c r="AY600" i="2"/>
  <c r="AX600" i="2"/>
  <c r="AW600" i="2"/>
  <c r="AV600" i="2"/>
  <c r="AU600" i="2"/>
  <c r="AT600" i="2"/>
  <c r="AS600" i="2"/>
  <c r="AR600" i="2"/>
  <c r="AQ600" i="2"/>
  <c r="AP600" i="2"/>
  <c r="AO600" i="2"/>
  <c r="AN600" i="2"/>
  <c r="AM600" i="2"/>
  <c r="AL600" i="2"/>
  <c r="AK600" i="2"/>
  <c r="AJ600" i="2"/>
  <c r="AI600" i="2"/>
  <c r="AH600" i="2"/>
  <c r="AG600" i="2"/>
  <c r="AF600" i="2"/>
  <c r="AE600" i="2"/>
  <c r="AD600" i="2"/>
  <c r="AC600" i="2"/>
  <c r="AB600" i="2"/>
  <c r="AA600" i="2"/>
  <c r="Z600" i="2"/>
  <c r="T600" i="2"/>
  <c r="S600" i="2"/>
  <c r="R600" i="2"/>
  <c r="Q600" i="2"/>
  <c r="P600" i="2"/>
  <c r="O600" i="2"/>
  <c r="N600" i="2"/>
  <c r="M600" i="2"/>
  <c r="L600" i="2"/>
  <c r="K600" i="2"/>
  <c r="J600" i="2"/>
  <c r="G600" i="2"/>
  <c r="BZ599" i="2"/>
  <c r="BY599" i="2"/>
  <c r="BX599" i="2"/>
  <c r="BW599" i="2"/>
  <c r="BV599" i="2"/>
  <c r="BU599" i="2"/>
  <c r="BT599" i="2"/>
  <c r="BS599" i="2"/>
  <c r="BR599" i="2"/>
  <c r="BQ599" i="2"/>
  <c r="BP599" i="2"/>
  <c r="BO599" i="2"/>
  <c r="BN599" i="2"/>
  <c r="BM599" i="2"/>
  <c r="BL599" i="2"/>
  <c r="BK599" i="2"/>
  <c r="BJ599" i="2"/>
  <c r="BI599" i="2"/>
  <c r="BH599" i="2"/>
  <c r="BG599" i="2"/>
  <c r="BF599" i="2"/>
  <c r="BE599" i="2"/>
  <c r="BD599" i="2"/>
  <c r="BC599" i="2"/>
  <c r="BB599" i="2"/>
  <c r="BA599" i="2"/>
  <c r="AZ599" i="2"/>
  <c r="AY599" i="2"/>
  <c r="AX599" i="2"/>
  <c r="AW599" i="2"/>
  <c r="AV599" i="2"/>
  <c r="AU599" i="2"/>
  <c r="AT599" i="2"/>
  <c r="AS599" i="2"/>
  <c r="AR599" i="2"/>
  <c r="AQ599" i="2"/>
  <c r="AP599" i="2"/>
  <c r="AO599" i="2"/>
  <c r="AN599" i="2"/>
  <c r="AM599" i="2"/>
  <c r="AL599" i="2"/>
  <c r="AK599" i="2"/>
  <c r="AJ599" i="2"/>
  <c r="AI599" i="2"/>
  <c r="AH599" i="2"/>
  <c r="AG599" i="2"/>
  <c r="AF599" i="2"/>
  <c r="AE599" i="2"/>
  <c r="AD599" i="2"/>
  <c r="AC599" i="2"/>
  <c r="AB599" i="2"/>
  <c r="AA599" i="2"/>
  <c r="Z599" i="2"/>
  <c r="T599" i="2"/>
  <c r="S599" i="2"/>
  <c r="R599" i="2"/>
  <c r="Q599" i="2"/>
  <c r="P599" i="2"/>
  <c r="O599" i="2"/>
  <c r="N599" i="2"/>
  <c r="M599" i="2"/>
  <c r="L599" i="2"/>
  <c r="K599" i="2"/>
  <c r="J599" i="2"/>
  <c r="G599" i="2"/>
  <c r="BZ598" i="2"/>
  <c r="BY598" i="2"/>
  <c r="BX598" i="2"/>
  <c r="BW598" i="2"/>
  <c r="BV598" i="2"/>
  <c r="BU598" i="2"/>
  <c r="BT598" i="2"/>
  <c r="BS598" i="2"/>
  <c r="BR598" i="2"/>
  <c r="BQ598" i="2"/>
  <c r="BP598" i="2"/>
  <c r="BO598" i="2"/>
  <c r="BN598" i="2"/>
  <c r="BM598" i="2"/>
  <c r="BL598" i="2"/>
  <c r="BK598" i="2"/>
  <c r="BJ598" i="2"/>
  <c r="BI598" i="2"/>
  <c r="BH598" i="2"/>
  <c r="BG598" i="2"/>
  <c r="BF598" i="2"/>
  <c r="BE598" i="2"/>
  <c r="BD598" i="2"/>
  <c r="BC598" i="2"/>
  <c r="BB598" i="2"/>
  <c r="BA598" i="2"/>
  <c r="AZ598" i="2"/>
  <c r="AY598" i="2"/>
  <c r="AX598" i="2"/>
  <c r="AW598" i="2"/>
  <c r="AV598" i="2"/>
  <c r="AU598" i="2"/>
  <c r="AT598" i="2"/>
  <c r="AS598" i="2"/>
  <c r="AR598" i="2"/>
  <c r="AQ598" i="2"/>
  <c r="AP598" i="2"/>
  <c r="AO598" i="2"/>
  <c r="AN598" i="2"/>
  <c r="AM598" i="2"/>
  <c r="AL598" i="2"/>
  <c r="AK598" i="2"/>
  <c r="AJ598" i="2"/>
  <c r="AI598" i="2"/>
  <c r="AH598" i="2"/>
  <c r="AG598" i="2"/>
  <c r="AF598" i="2"/>
  <c r="AE598" i="2"/>
  <c r="AD598" i="2"/>
  <c r="AC598" i="2"/>
  <c r="AB598" i="2"/>
  <c r="AA598" i="2"/>
  <c r="Z598" i="2"/>
  <c r="T598" i="2"/>
  <c r="S598" i="2"/>
  <c r="R598" i="2"/>
  <c r="Q598" i="2"/>
  <c r="P598" i="2"/>
  <c r="O598" i="2"/>
  <c r="N598" i="2"/>
  <c r="M598" i="2"/>
  <c r="L598" i="2"/>
  <c r="K598" i="2"/>
  <c r="J598" i="2"/>
  <c r="G598" i="2"/>
  <c r="BZ597" i="2"/>
  <c r="BY597" i="2"/>
  <c r="BX597" i="2"/>
  <c r="BW597" i="2"/>
  <c r="BV597" i="2"/>
  <c r="BU597" i="2"/>
  <c r="BT597" i="2"/>
  <c r="BS597" i="2"/>
  <c r="BR597" i="2"/>
  <c r="BQ597" i="2"/>
  <c r="BP597" i="2"/>
  <c r="BO597" i="2"/>
  <c r="BN597" i="2"/>
  <c r="BM597" i="2"/>
  <c r="BL597" i="2"/>
  <c r="BK597" i="2"/>
  <c r="BJ597" i="2"/>
  <c r="BI597" i="2"/>
  <c r="BH597" i="2"/>
  <c r="BG597" i="2"/>
  <c r="BF597" i="2"/>
  <c r="BE597" i="2"/>
  <c r="BD597" i="2"/>
  <c r="BC597" i="2"/>
  <c r="BB597" i="2"/>
  <c r="BA597" i="2"/>
  <c r="AZ597" i="2"/>
  <c r="AY597" i="2"/>
  <c r="AX597" i="2"/>
  <c r="AW597" i="2"/>
  <c r="AV597" i="2"/>
  <c r="AU597" i="2"/>
  <c r="AT597" i="2"/>
  <c r="AS597" i="2"/>
  <c r="AR597" i="2"/>
  <c r="AQ597" i="2"/>
  <c r="AP597" i="2"/>
  <c r="AO597" i="2"/>
  <c r="AN597" i="2"/>
  <c r="AM597" i="2"/>
  <c r="AL597" i="2"/>
  <c r="AK597" i="2"/>
  <c r="AJ597" i="2"/>
  <c r="AI597" i="2"/>
  <c r="AH597" i="2"/>
  <c r="AG597" i="2"/>
  <c r="AF597" i="2"/>
  <c r="AE597" i="2"/>
  <c r="AD597" i="2"/>
  <c r="AC597" i="2"/>
  <c r="AB597" i="2"/>
  <c r="AA597" i="2"/>
  <c r="Z597" i="2"/>
  <c r="T597" i="2"/>
  <c r="S597" i="2"/>
  <c r="R597" i="2"/>
  <c r="Q597" i="2"/>
  <c r="P597" i="2"/>
  <c r="O597" i="2"/>
  <c r="N597" i="2"/>
  <c r="M597" i="2"/>
  <c r="L597" i="2"/>
  <c r="K597" i="2"/>
  <c r="J597" i="2"/>
  <c r="G597" i="2"/>
  <c r="BZ596" i="2"/>
  <c r="BY596" i="2"/>
  <c r="BX596" i="2"/>
  <c r="BW596" i="2"/>
  <c r="BV596" i="2"/>
  <c r="BU596" i="2"/>
  <c r="BT596" i="2"/>
  <c r="BS596" i="2"/>
  <c r="BR596" i="2"/>
  <c r="BQ596" i="2"/>
  <c r="BP596" i="2"/>
  <c r="BO596" i="2"/>
  <c r="BN596" i="2"/>
  <c r="BM596" i="2"/>
  <c r="BL596" i="2"/>
  <c r="BK596" i="2"/>
  <c r="BJ596" i="2"/>
  <c r="BI596" i="2"/>
  <c r="BH596" i="2"/>
  <c r="BG596" i="2"/>
  <c r="BF596" i="2"/>
  <c r="BE596" i="2"/>
  <c r="BD596" i="2"/>
  <c r="BC596" i="2"/>
  <c r="BB596" i="2"/>
  <c r="BA596" i="2"/>
  <c r="AZ596" i="2"/>
  <c r="AY596" i="2"/>
  <c r="AX596" i="2"/>
  <c r="AW596" i="2"/>
  <c r="AV596" i="2"/>
  <c r="AU596" i="2"/>
  <c r="AT596" i="2"/>
  <c r="AS596" i="2"/>
  <c r="AR596" i="2"/>
  <c r="AQ596" i="2"/>
  <c r="AP596" i="2"/>
  <c r="AO596" i="2"/>
  <c r="AN596" i="2"/>
  <c r="AM596" i="2"/>
  <c r="AL596" i="2"/>
  <c r="AK596" i="2"/>
  <c r="AJ596" i="2"/>
  <c r="AI596" i="2"/>
  <c r="AH596" i="2"/>
  <c r="AG596" i="2"/>
  <c r="AF596" i="2"/>
  <c r="AE596" i="2"/>
  <c r="AD596" i="2"/>
  <c r="AC596" i="2"/>
  <c r="AB596" i="2"/>
  <c r="AA596" i="2"/>
  <c r="Z596" i="2"/>
  <c r="T596" i="2"/>
  <c r="S596" i="2"/>
  <c r="R596" i="2"/>
  <c r="Q596" i="2"/>
  <c r="P596" i="2"/>
  <c r="O596" i="2"/>
  <c r="N596" i="2"/>
  <c r="M596" i="2"/>
  <c r="L596" i="2"/>
  <c r="K596" i="2"/>
  <c r="J596" i="2"/>
  <c r="G596" i="2"/>
  <c r="BZ595" i="2"/>
  <c r="BY595" i="2"/>
  <c r="BX595" i="2"/>
  <c r="BW595" i="2"/>
  <c r="BV595" i="2"/>
  <c r="BU595" i="2"/>
  <c r="BT595" i="2"/>
  <c r="BS595" i="2"/>
  <c r="BR595" i="2"/>
  <c r="BQ595" i="2"/>
  <c r="BP595" i="2"/>
  <c r="BO595" i="2"/>
  <c r="BN595" i="2"/>
  <c r="BM595" i="2"/>
  <c r="BL595" i="2"/>
  <c r="BK595" i="2"/>
  <c r="BJ595" i="2"/>
  <c r="BI595" i="2"/>
  <c r="BH595" i="2"/>
  <c r="BG595" i="2"/>
  <c r="BF595" i="2"/>
  <c r="BE595" i="2"/>
  <c r="BD595" i="2"/>
  <c r="BC595" i="2"/>
  <c r="BB595" i="2"/>
  <c r="BA595" i="2"/>
  <c r="AZ595" i="2"/>
  <c r="AY595" i="2"/>
  <c r="AX595" i="2"/>
  <c r="AW595" i="2"/>
  <c r="AV595" i="2"/>
  <c r="AU595" i="2"/>
  <c r="AT595" i="2"/>
  <c r="AS595" i="2"/>
  <c r="AR595" i="2"/>
  <c r="AQ595" i="2"/>
  <c r="AP595" i="2"/>
  <c r="AO595" i="2"/>
  <c r="AN595" i="2"/>
  <c r="AM595" i="2"/>
  <c r="AL595" i="2"/>
  <c r="AK595" i="2"/>
  <c r="AJ595" i="2"/>
  <c r="AI595" i="2"/>
  <c r="AH595" i="2"/>
  <c r="AG595" i="2"/>
  <c r="AF595" i="2"/>
  <c r="AE595" i="2"/>
  <c r="AD595" i="2"/>
  <c r="AC595" i="2"/>
  <c r="AB595" i="2"/>
  <c r="AA595" i="2"/>
  <c r="Z595" i="2"/>
  <c r="T595" i="2"/>
  <c r="S595" i="2"/>
  <c r="R595" i="2"/>
  <c r="Q595" i="2"/>
  <c r="P595" i="2"/>
  <c r="O595" i="2"/>
  <c r="N595" i="2"/>
  <c r="M595" i="2"/>
  <c r="L595" i="2"/>
  <c r="K595" i="2"/>
  <c r="J595" i="2"/>
  <c r="G595" i="2"/>
  <c r="CK260" i="2"/>
  <c r="BZ260" i="2"/>
  <c r="BY260" i="2"/>
  <c r="BX260" i="2"/>
  <c r="BW260" i="2"/>
  <c r="BV260" i="2"/>
  <c r="BU260" i="2"/>
  <c r="BT260" i="2"/>
  <c r="BS260" i="2"/>
  <c r="BR260" i="2"/>
  <c r="BQ260" i="2"/>
  <c r="BP260" i="2"/>
  <c r="BO260" i="2"/>
  <c r="BN260" i="2"/>
  <c r="BM260" i="2"/>
  <c r="BL260" i="2"/>
  <c r="BK260" i="2"/>
  <c r="BJ260" i="2"/>
  <c r="BI260" i="2"/>
  <c r="BH260" i="2"/>
  <c r="BG260" i="2"/>
  <c r="BF260" i="2"/>
  <c r="BE260" i="2"/>
  <c r="BD260" i="2"/>
  <c r="BC260" i="2"/>
  <c r="BB260" i="2"/>
  <c r="BA260" i="2"/>
  <c r="AZ260" i="2"/>
  <c r="AY260" i="2"/>
  <c r="AX260" i="2"/>
  <c r="AW260" i="2"/>
  <c r="AV260" i="2"/>
  <c r="AU260" i="2"/>
  <c r="AT260" i="2"/>
  <c r="AS260" i="2"/>
  <c r="AR260" i="2"/>
  <c r="AQ260" i="2"/>
  <c r="AP260" i="2"/>
  <c r="AO260" i="2"/>
  <c r="AN260" i="2"/>
  <c r="AM260" i="2"/>
  <c r="AL260" i="2"/>
  <c r="AK260" i="2"/>
  <c r="AJ260" i="2"/>
  <c r="AI260" i="2"/>
  <c r="AH260" i="2"/>
  <c r="AG260" i="2"/>
  <c r="AF260" i="2"/>
  <c r="AE260" i="2"/>
  <c r="AD260" i="2"/>
  <c r="AC260" i="2"/>
  <c r="AB260" i="2"/>
  <c r="AA260" i="2"/>
  <c r="Z260" i="2"/>
  <c r="T260" i="2"/>
  <c r="S260" i="2"/>
  <c r="R260" i="2"/>
  <c r="Q260" i="2"/>
  <c r="P260" i="2"/>
  <c r="O260" i="2"/>
  <c r="N260" i="2"/>
  <c r="M260" i="2"/>
  <c r="L260" i="2"/>
  <c r="K260" i="2"/>
  <c r="J260" i="2"/>
  <c r="G260" i="2"/>
  <c r="CK259" i="2"/>
  <c r="BZ259" i="2"/>
  <c r="BY259" i="2"/>
  <c r="BX259" i="2"/>
  <c r="BW259" i="2"/>
  <c r="BV259" i="2"/>
  <c r="BU259" i="2"/>
  <c r="BT259" i="2"/>
  <c r="BS259" i="2"/>
  <c r="BR259" i="2"/>
  <c r="BQ259" i="2"/>
  <c r="BP259" i="2"/>
  <c r="BO259" i="2"/>
  <c r="BN259" i="2"/>
  <c r="BM259" i="2"/>
  <c r="BL259" i="2"/>
  <c r="BK259" i="2"/>
  <c r="BJ259" i="2"/>
  <c r="BI259" i="2"/>
  <c r="BH259" i="2"/>
  <c r="BG259" i="2"/>
  <c r="BF259" i="2"/>
  <c r="BE259" i="2"/>
  <c r="BD259" i="2"/>
  <c r="BC259" i="2"/>
  <c r="BB259" i="2"/>
  <c r="BA259" i="2"/>
  <c r="AZ259" i="2"/>
  <c r="AY259" i="2"/>
  <c r="AX259" i="2"/>
  <c r="AW259" i="2"/>
  <c r="AV259" i="2"/>
  <c r="AU259" i="2"/>
  <c r="AT259" i="2"/>
  <c r="AS259" i="2"/>
  <c r="AR259" i="2"/>
  <c r="AQ259" i="2"/>
  <c r="AP259" i="2"/>
  <c r="AO259" i="2"/>
  <c r="AN259" i="2"/>
  <c r="AM259" i="2"/>
  <c r="AL259" i="2"/>
  <c r="AK259" i="2"/>
  <c r="AJ259" i="2"/>
  <c r="AI259" i="2"/>
  <c r="AH259" i="2"/>
  <c r="AG259" i="2"/>
  <c r="AF259" i="2"/>
  <c r="AE259" i="2"/>
  <c r="AD259" i="2"/>
  <c r="AC259" i="2"/>
  <c r="AB259" i="2"/>
  <c r="AA259" i="2"/>
  <c r="Z259" i="2"/>
  <c r="T259" i="2"/>
  <c r="S259" i="2"/>
  <c r="R259" i="2"/>
  <c r="Q259" i="2"/>
  <c r="P259" i="2"/>
  <c r="O259" i="2"/>
  <c r="N259" i="2"/>
  <c r="M259" i="2"/>
  <c r="L259" i="2"/>
  <c r="K259" i="2"/>
  <c r="J259" i="2"/>
  <c r="G259" i="2"/>
  <c r="CK258" i="2"/>
  <c r="BZ258" i="2"/>
  <c r="BY258" i="2"/>
  <c r="BX258" i="2"/>
  <c r="BW258" i="2"/>
  <c r="BV258" i="2"/>
  <c r="BU258" i="2"/>
  <c r="BT258" i="2"/>
  <c r="BS258" i="2"/>
  <c r="BR258" i="2"/>
  <c r="BQ258" i="2"/>
  <c r="BP258" i="2"/>
  <c r="BO258" i="2"/>
  <c r="BN258" i="2"/>
  <c r="BM258" i="2"/>
  <c r="BL258" i="2"/>
  <c r="BK258" i="2"/>
  <c r="BJ258" i="2"/>
  <c r="BI258" i="2"/>
  <c r="BH258" i="2"/>
  <c r="BG258" i="2"/>
  <c r="BF258" i="2"/>
  <c r="BE258" i="2"/>
  <c r="BD258" i="2"/>
  <c r="BC258" i="2"/>
  <c r="BB258" i="2"/>
  <c r="BA258" i="2"/>
  <c r="AZ258" i="2"/>
  <c r="AY258" i="2"/>
  <c r="AX258" i="2"/>
  <c r="AW258" i="2"/>
  <c r="AV258" i="2"/>
  <c r="AU258" i="2"/>
  <c r="AT258" i="2"/>
  <c r="AS258" i="2"/>
  <c r="AR258" i="2"/>
  <c r="AQ258" i="2"/>
  <c r="AP258" i="2"/>
  <c r="AO258" i="2"/>
  <c r="AN258" i="2"/>
  <c r="AM258" i="2"/>
  <c r="AL258" i="2"/>
  <c r="AK258" i="2"/>
  <c r="AJ258" i="2"/>
  <c r="AI258" i="2"/>
  <c r="AH258" i="2"/>
  <c r="AG258" i="2"/>
  <c r="AF258" i="2"/>
  <c r="AE258" i="2"/>
  <c r="AD258" i="2"/>
  <c r="AC258" i="2"/>
  <c r="AB258" i="2"/>
  <c r="AA258" i="2"/>
  <c r="Z258" i="2"/>
  <c r="T258" i="2"/>
  <c r="S258" i="2"/>
  <c r="R258" i="2"/>
  <c r="Q258" i="2"/>
  <c r="P258" i="2"/>
  <c r="O258" i="2"/>
  <c r="N258" i="2"/>
  <c r="M258" i="2"/>
  <c r="L258" i="2"/>
  <c r="K258" i="2"/>
  <c r="J258" i="2"/>
  <c r="G258" i="2"/>
  <c r="CK257" i="2"/>
  <c r="BZ257" i="2"/>
  <c r="BY257" i="2"/>
  <c r="BX257" i="2"/>
  <c r="BW257" i="2"/>
  <c r="BV257" i="2"/>
  <c r="BU257" i="2"/>
  <c r="BT257" i="2"/>
  <c r="BS257" i="2"/>
  <c r="BR257" i="2"/>
  <c r="BQ257" i="2"/>
  <c r="BP257" i="2"/>
  <c r="BO257" i="2"/>
  <c r="BN257" i="2"/>
  <c r="BM257" i="2"/>
  <c r="BL257" i="2"/>
  <c r="BK257" i="2"/>
  <c r="BJ257" i="2"/>
  <c r="BI257" i="2"/>
  <c r="BH257" i="2"/>
  <c r="BG257" i="2"/>
  <c r="BF257" i="2"/>
  <c r="BE257" i="2"/>
  <c r="BD257" i="2"/>
  <c r="BC257" i="2"/>
  <c r="BB257" i="2"/>
  <c r="BA257" i="2"/>
  <c r="AZ257" i="2"/>
  <c r="AY257" i="2"/>
  <c r="AX257" i="2"/>
  <c r="AW257" i="2"/>
  <c r="AV257" i="2"/>
  <c r="AU257" i="2"/>
  <c r="AT257" i="2"/>
  <c r="AS257" i="2"/>
  <c r="AR257" i="2"/>
  <c r="AQ257" i="2"/>
  <c r="AP257" i="2"/>
  <c r="AO257" i="2"/>
  <c r="AN257" i="2"/>
  <c r="AM257" i="2"/>
  <c r="AL257" i="2"/>
  <c r="AK257" i="2"/>
  <c r="AJ257" i="2"/>
  <c r="AI257" i="2"/>
  <c r="AH257" i="2"/>
  <c r="AG257" i="2"/>
  <c r="AF257" i="2"/>
  <c r="AE257" i="2"/>
  <c r="AD257" i="2"/>
  <c r="AC257" i="2"/>
  <c r="AB257" i="2"/>
  <c r="AA257" i="2"/>
  <c r="Z257" i="2"/>
  <c r="T257" i="2"/>
  <c r="S257" i="2"/>
  <c r="R257" i="2"/>
  <c r="Q257" i="2"/>
  <c r="P257" i="2"/>
  <c r="O257" i="2"/>
  <c r="N257" i="2"/>
  <c r="M257" i="2"/>
  <c r="L257" i="2"/>
  <c r="K257" i="2"/>
  <c r="J257" i="2"/>
  <c r="G257" i="2"/>
  <c r="CK256" i="2"/>
  <c r="BZ256" i="2"/>
  <c r="BY256" i="2"/>
  <c r="BX256" i="2"/>
  <c r="BW256" i="2"/>
  <c r="BV256" i="2"/>
  <c r="BU256" i="2"/>
  <c r="BT256" i="2"/>
  <c r="BS256" i="2"/>
  <c r="BR256" i="2"/>
  <c r="BQ256" i="2"/>
  <c r="BP256" i="2"/>
  <c r="BO256" i="2"/>
  <c r="BN256" i="2"/>
  <c r="BM256" i="2"/>
  <c r="BL256" i="2"/>
  <c r="BK256" i="2"/>
  <c r="BJ256" i="2"/>
  <c r="BI256" i="2"/>
  <c r="BH256" i="2"/>
  <c r="BG256" i="2"/>
  <c r="BF256" i="2"/>
  <c r="BE256" i="2"/>
  <c r="BD256" i="2"/>
  <c r="BC256" i="2"/>
  <c r="BB256" i="2"/>
  <c r="BA256" i="2"/>
  <c r="AZ256" i="2"/>
  <c r="AY256" i="2"/>
  <c r="AX256" i="2"/>
  <c r="AW256" i="2"/>
  <c r="AV256" i="2"/>
  <c r="AU256" i="2"/>
  <c r="AT256" i="2"/>
  <c r="AS256" i="2"/>
  <c r="AR256" i="2"/>
  <c r="AQ256" i="2"/>
  <c r="AP256" i="2"/>
  <c r="AO256" i="2"/>
  <c r="AN256" i="2"/>
  <c r="AM256" i="2"/>
  <c r="AL256" i="2"/>
  <c r="AK256" i="2"/>
  <c r="AJ256" i="2"/>
  <c r="AI256" i="2"/>
  <c r="AH256" i="2"/>
  <c r="AG256" i="2"/>
  <c r="AF256" i="2"/>
  <c r="AE256" i="2"/>
  <c r="AD256" i="2"/>
  <c r="AC256" i="2"/>
  <c r="AB256" i="2"/>
  <c r="AA256" i="2"/>
  <c r="Z256" i="2"/>
  <c r="T256" i="2"/>
  <c r="S256" i="2"/>
  <c r="R256" i="2"/>
  <c r="Q256" i="2"/>
  <c r="P256" i="2"/>
  <c r="O256" i="2"/>
  <c r="N256" i="2"/>
  <c r="M256" i="2"/>
  <c r="L256" i="2"/>
  <c r="K256" i="2"/>
  <c r="J256" i="2"/>
  <c r="G256" i="2"/>
  <c r="CK255" i="2"/>
  <c r="BZ255" i="2"/>
  <c r="BY255" i="2"/>
  <c r="BX255" i="2"/>
  <c r="BW255" i="2"/>
  <c r="BV255" i="2"/>
  <c r="BU255" i="2"/>
  <c r="BT255" i="2"/>
  <c r="BS255" i="2"/>
  <c r="BR255" i="2"/>
  <c r="BQ255" i="2"/>
  <c r="BP255" i="2"/>
  <c r="BO255" i="2"/>
  <c r="BN255" i="2"/>
  <c r="BM255" i="2"/>
  <c r="BL255" i="2"/>
  <c r="BK255" i="2"/>
  <c r="BJ255" i="2"/>
  <c r="BI255" i="2"/>
  <c r="BH255" i="2"/>
  <c r="BG255" i="2"/>
  <c r="BF255" i="2"/>
  <c r="BE255" i="2"/>
  <c r="BD255" i="2"/>
  <c r="BC255" i="2"/>
  <c r="BB255" i="2"/>
  <c r="BA255" i="2"/>
  <c r="AZ255" i="2"/>
  <c r="AY255" i="2"/>
  <c r="AX255" i="2"/>
  <c r="AW255" i="2"/>
  <c r="AV255" i="2"/>
  <c r="AU255" i="2"/>
  <c r="AT255" i="2"/>
  <c r="AS255" i="2"/>
  <c r="AR255" i="2"/>
  <c r="AQ255" i="2"/>
  <c r="AP255" i="2"/>
  <c r="AO255" i="2"/>
  <c r="AN255" i="2"/>
  <c r="AM255" i="2"/>
  <c r="AL255" i="2"/>
  <c r="AK255" i="2"/>
  <c r="AJ255" i="2"/>
  <c r="AI255" i="2"/>
  <c r="AH255" i="2"/>
  <c r="AG255" i="2"/>
  <c r="AF255" i="2"/>
  <c r="AE255" i="2"/>
  <c r="AD255" i="2"/>
  <c r="AC255" i="2"/>
  <c r="AB255" i="2"/>
  <c r="AA255" i="2"/>
  <c r="Z255" i="2"/>
  <c r="T255" i="2"/>
  <c r="S255" i="2"/>
  <c r="R255" i="2"/>
  <c r="Q255" i="2"/>
  <c r="P255" i="2"/>
  <c r="O255" i="2"/>
  <c r="N255" i="2"/>
  <c r="M255" i="2"/>
  <c r="L255" i="2"/>
  <c r="K255" i="2"/>
  <c r="J255" i="2"/>
  <c r="G255" i="2"/>
  <c r="CK254" i="2"/>
  <c r="BZ254" i="2"/>
  <c r="BY254" i="2"/>
  <c r="BX254" i="2"/>
  <c r="BW254" i="2"/>
  <c r="BV254" i="2"/>
  <c r="BU254" i="2"/>
  <c r="BT254" i="2"/>
  <c r="BS254" i="2"/>
  <c r="BR254" i="2"/>
  <c r="BQ254" i="2"/>
  <c r="BP254" i="2"/>
  <c r="BO254" i="2"/>
  <c r="BN254" i="2"/>
  <c r="BM254" i="2"/>
  <c r="BL254" i="2"/>
  <c r="BK254" i="2"/>
  <c r="BJ254" i="2"/>
  <c r="BI254" i="2"/>
  <c r="BH254" i="2"/>
  <c r="BG254" i="2"/>
  <c r="BF254" i="2"/>
  <c r="BE254" i="2"/>
  <c r="BD254" i="2"/>
  <c r="BC254" i="2"/>
  <c r="BB254" i="2"/>
  <c r="BA254" i="2"/>
  <c r="AZ254" i="2"/>
  <c r="AY254" i="2"/>
  <c r="AX254" i="2"/>
  <c r="AW254" i="2"/>
  <c r="AV254" i="2"/>
  <c r="AU254" i="2"/>
  <c r="AT254" i="2"/>
  <c r="AS254" i="2"/>
  <c r="AR254" i="2"/>
  <c r="AQ254" i="2"/>
  <c r="AP254" i="2"/>
  <c r="AO254" i="2"/>
  <c r="AN254" i="2"/>
  <c r="AM254" i="2"/>
  <c r="AL254" i="2"/>
  <c r="AK254" i="2"/>
  <c r="AJ254" i="2"/>
  <c r="AI254" i="2"/>
  <c r="AH254" i="2"/>
  <c r="AG254" i="2"/>
  <c r="AF254" i="2"/>
  <c r="AE254" i="2"/>
  <c r="AD254" i="2"/>
  <c r="AC254" i="2"/>
  <c r="AB254" i="2"/>
  <c r="AA254" i="2"/>
  <c r="Z254" i="2"/>
  <c r="T254" i="2"/>
  <c r="S254" i="2"/>
  <c r="R254" i="2"/>
  <c r="Q254" i="2"/>
  <c r="P254" i="2"/>
  <c r="O254" i="2"/>
  <c r="N254" i="2"/>
  <c r="M254" i="2"/>
  <c r="L254" i="2"/>
  <c r="K254" i="2"/>
  <c r="J254" i="2"/>
  <c r="G254" i="2"/>
  <c r="CK253" i="2"/>
  <c r="BZ253" i="2"/>
  <c r="BY253" i="2"/>
  <c r="BX253" i="2"/>
  <c r="BW253" i="2"/>
  <c r="BV253" i="2"/>
  <c r="BU253" i="2"/>
  <c r="BT253" i="2"/>
  <c r="BS253" i="2"/>
  <c r="BR253" i="2"/>
  <c r="BQ253" i="2"/>
  <c r="BP253" i="2"/>
  <c r="BO253" i="2"/>
  <c r="BN253" i="2"/>
  <c r="BM253" i="2"/>
  <c r="BL253" i="2"/>
  <c r="BK253" i="2"/>
  <c r="BJ253" i="2"/>
  <c r="BI253" i="2"/>
  <c r="BH253" i="2"/>
  <c r="BG253" i="2"/>
  <c r="BF253" i="2"/>
  <c r="BE253" i="2"/>
  <c r="BD253" i="2"/>
  <c r="BC253" i="2"/>
  <c r="BB253" i="2"/>
  <c r="BA253" i="2"/>
  <c r="AZ253" i="2"/>
  <c r="AY253" i="2"/>
  <c r="AX253" i="2"/>
  <c r="AW253" i="2"/>
  <c r="AV253" i="2"/>
  <c r="AU253" i="2"/>
  <c r="AT253" i="2"/>
  <c r="AS253" i="2"/>
  <c r="AR253" i="2"/>
  <c r="AQ253" i="2"/>
  <c r="AP253" i="2"/>
  <c r="AO253" i="2"/>
  <c r="AN253" i="2"/>
  <c r="AM253" i="2"/>
  <c r="AL253" i="2"/>
  <c r="AK253" i="2"/>
  <c r="AJ253" i="2"/>
  <c r="AI253" i="2"/>
  <c r="AH253" i="2"/>
  <c r="AG253" i="2"/>
  <c r="AF253" i="2"/>
  <c r="AE253" i="2"/>
  <c r="AD253" i="2"/>
  <c r="AC253" i="2"/>
  <c r="AB253" i="2"/>
  <c r="AA253" i="2"/>
  <c r="Z253" i="2"/>
  <c r="T253" i="2"/>
  <c r="S253" i="2"/>
  <c r="R253" i="2"/>
  <c r="Q253" i="2"/>
  <c r="P253" i="2"/>
  <c r="O253" i="2"/>
  <c r="N253" i="2"/>
  <c r="M253" i="2"/>
  <c r="L253" i="2"/>
  <c r="K253" i="2"/>
  <c r="J253" i="2"/>
  <c r="G253" i="2"/>
  <c r="CK252" i="2"/>
  <c r="BZ252" i="2"/>
  <c r="BY252" i="2"/>
  <c r="BX252" i="2"/>
  <c r="BW252" i="2"/>
  <c r="BV252" i="2"/>
  <c r="BU252" i="2"/>
  <c r="BT252" i="2"/>
  <c r="BS252" i="2"/>
  <c r="BR252" i="2"/>
  <c r="BQ252" i="2"/>
  <c r="BP252" i="2"/>
  <c r="BO252" i="2"/>
  <c r="BN252" i="2"/>
  <c r="BM252" i="2"/>
  <c r="BL252" i="2"/>
  <c r="BK252" i="2"/>
  <c r="BJ252" i="2"/>
  <c r="BI252" i="2"/>
  <c r="BH252" i="2"/>
  <c r="BG252" i="2"/>
  <c r="BF252" i="2"/>
  <c r="BE252" i="2"/>
  <c r="BD252" i="2"/>
  <c r="BC252" i="2"/>
  <c r="BB252" i="2"/>
  <c r="BA252" i="2"/>
  <c r="AZ252" i="2"/>
  <c r="AY252" i="2"/>
  <c r="AX252" i="2"/>
  <c r="AW252" i="2"/>
  <c r="AV252" i="2"/>
  <c r="AU252" i="2"/>
  <c r="AT252" i="2"/>
  <c r="AS252" i="2"/>
  <c r="AR252" i="2"/>
  <c r="AQ252" i="2"/>
  <c r="AP252" i="2"/>
  <c r="AO252" i="2"/>
  <c r="AN252" i="2"/>
  <c r="AM252" i="2"/>
  <c r="AL252" i="2"/>
  <c r="AK252" i="2"/>
  <c r="AJ252" i="2"/>
  <c r="AI252" i="2"/>
  <c r="AH252" i="2"/>
  <c r="AG252" i="2"/>
  <c r="AF252" i="2"/>
  <c r="AE252" i="2"/>
  <c r="AD252" i="2"/>
  <c r="AC252" i="2"/>
  <c r="AB252" i="2"/>
  <c r="AA252" i="2"/>
  <c r="Z252" i="2"/>
  <c r="T252" i="2"/>
  <c r="S252" i="2"/>
  <c r="R252" i="2"/>
  <c r="Q252" i="2"/>
  <c r="P252" i="2"/>
  <c r="O252" i="2"/>
  <c r="N252" i="2"/>
  <c r="M252" i="2"/>
  <c r="L252" i="2"/>
  <c r="K252" i="2"/>
  <c r="J252" i="2"/>
  <c r="G252" i="2"/>
  <c r="CK251" i="2"/>
  <c r="BZ251" i="2"/>
  <c r="BY251" i="2"/>
  <c r="BX251" i="2"/>
  <c r="BW251" i="2"/>
  <c r="BV251" i="2"/>
  <c r="BU251" i="2"/>
  <c r="BT251" i="2"/>
  <c r="BS251" i="2"/>
  <c r="BR251" i="2"/>
  <c r="BQ251" i="2"/>
  <c r="BP251" i="2"/>
  <c r="BO251" i="2"/>
  <c r="BN251" i="2"/>
  <c r="BM251" i="2"/>
  <c r="BL251" i="2"/>
  <c r="BK251" i="2"/>
  <c r="BJ251" i="2"/>
  <c r="BI251" i="2"/>
  <c r="BH251" i="2"/>
  <c r="BG251" i="2"/>
  <c r="BF251" i="2"/>
  <c r="BE251" i="2"/>
  <c r="BD251" i="2"/>
  <c r="BC251" i="2"/>
  <c r="BB251" i="2"/>
  <c r="BA251" i="2"/>
  <c r="AZ251" i="2"/>
  <c r="AY251" i="2"/>
  <c r="AX251" i="2"/>
  <c r="AW251" i="2"/>
  <c r="AV251" i="2"/>
  <c r="AU251" i="2"/>
  <c r="AT251" i="2"/>
  <c r="AS251" i="2"/>
  <c r="AR251" i="2"/>
  <c r="AQ251" i="2"/>
  <c r="AP251" i="2"/>
  <c r="AO251" i="2"/>
  <c r="AN251" i="2"/>
  <c r="AM251" i="2"/>
  <c r="AL251" i="2"/>
  <c r="AK251" i="2"/>
  <c r="AJ251" i="2"/>
  <c r="AI251" i="2"/>
  <c r="AH251" i="2"/>
  <c r="AG251" i="2"/>
  <c r="AF251" i="2"/>
  <c r="AE251" i="2"/>
  <c r="AD251" i="2"/>
  <c r="AC251" i="2"/>
  <c r="AB251" i="2"/>
  <c r="AA251" i="2"/>
  <c r="Z251" i="2"/>
  <c r="T251" i="2"/>
  <c r="S251" i="2"/>
  <c r="R251" i="2"/>
  <c r="Q251" i="2"/>
  <c r="P251" i="2"/>
  <c r="O251" i="2"/>
  <c r="N251" i="2"/>
  <c r="M251" i="2"/>
  <c r="L251" i="2"/>
  <c r="K251" i="2"/>
  <c r="J251" i="2"/>
  <c r="G251" i="2"/>
  <c r="BV25" i="36"/>
  <c r="BV31" i="36"/>
  <c r="BY31" i="36"/>
  <c r="BU25" i="36"/>
  <c r="BU31" i="36"/>
  <c r="BS31" i="36"/>
  <c r="BL29" i="36"/>
  <c r="BL41" i="36" s="1"/>
  <c r="BL46" i="36" s="1"/>
  <c r="BW31" i="36"/>
  <c r="BL15" i="36"/>
  <c r="CA31" i="36"/>
  <c r="BR25" i="36"/>
  <c r="BX25" i="36"/>
  <c r="BI62" i="36"/>
  <c r="AN62" i="36"/>
  <c r="BA23" i="36"/>
  <c r="BB23" i="36"/>
  <c r="BC23" i="36"/>
  <c r="BD23" i="36"/>
  <c r="BE23" i="36"/>
  <c r="BF23" i="36"/>
  <c r="BF25" i="36" s="1"/>
  <c r="BG23" i="36"/>
  <c r="BH23" i="36"/>
  <c r="BI22" i="36"/>
  <c r="BB13" i="36"/>
  <c r="BC13" i="36"/>
  <c r="BD13" i="36"/>
  <c r="BD25" i="36" s="1"/>
  <c r="BE13" i="36"/>
  <c r="BF13" i="36"/>
  <c r="BF31" i="36"/>
  <c r="BG13" i="36"/>
  <c r="BG31" i="36" s="1"/>
  <c r="BH13" i="36"/>
  <c r="BH31" i="36" s="1"/>
  <c r="AN22" i="36"/>
  <c r="AE23" i="36"/>
  <c r="AF23" i="36"/>
  <c r="AG23" i="36"/>
  <c r="AG25" i="36"/>
  <c r="AG13" i="36"/>
  <c r="AH23" i="36"/>
  <c r="AI23" i="36"/>
  <c r="AI25" i="36"/>
  <c r="AJ23" i="36"/>
  <c r="AK23" i="36"/>
  <c r="AK25" i="36"/>
  <c r="AL23" i="36"/>
  <c r="AM23" i="36"/>
  <c r="AE13" i="36"/>
  <c r="AE25" i="36" s="1"/>
  <c r="AF13" i="36"/>
  <c r="AG31" i="36"/>
  <c r="AH13" i="36"/>
  <c r="AH25" i="36"/>
  <c r="AI13" i="36"/>
  <c r="AI31" i="36"/>
  <c r="AJ13" i="36"/>
  <c r="AJ25" i="36"/>
  <c r="AK13" i="36"/>
  <c r="AK31" i="36"/>
  <c r="AL13" i="36"/>
  <c r="AL25" i="36"/>
  <c r="AM13" i="36"/>
  <c r="R23" i="36"/>
  <c r="R13" i="36"/>
  <c r="R31" i="36"/>
  <c r="Q23" i="36"/>
  <c r="P23" i="36"/>
  <c r="O23" i="36"/>
  <c r="N23" i="36"/>
  <c r="N13" i="36"/>
  <c r="N31" i="36"/>
  <c r="M23" i="36"/>
  <c r="L23" i="36"/>
  <c r="K23" i="36"/>
  <c r="J23" i="36"/>
  <c r="Q13" i="36"/>
  <c r="Q31" i="36" s="1"/>
  <c r="P13" i="36"/>
  <c r="O13" i="36"/>
  <c r="O25" i="36"/>
  <c r="M13" i="36"/>
  <c r="M25" i="36"/>
  <c r="L13" i="36"/>
  <c r="K13" i="36"/>
  <c r="K25" i="36" s="1"/>
  <c r="J13" i="36"/>
  <c r="I13" i="36"/>
  <c r="AK32" i="55"/>
  <c r="AK31" i="55"/>
  <c r="AK30" i="55"/>
  <c r="AK29" i="55"/>
  <c r="AK28" i="55"/>
  <c r="AK27" i="55"/>
  <c r="AK26" i="55"/>
  <c r="AK25" i="55"/>
  <c r="AK24" i="55"/>
  <c r="AK23" i="55"/>
  <c r="AK22" i="55"/>
  <c r="AK21" i="55"/>
  <c r="AK20" i="55"/>
  <c r="AK19" i="55"/>
  <c r="AK18" i="55"/>
  <c r="AK17" i="55"/>
  <c r="AK16" i="55"/>
  <c r="AK15" i="55"/>
  <c r="AK14" i="55"/>
  <c r="AK13" i="55"/>
  <c r="AK12" i="55"/>
  <c r="AJ34" i="55"/>
  <c r="AI34" i="55"/>
  <c r="AH34" i="55"/>
  <c r="AG34" i="55"/>
  <c r="AF34" i="55"/>
  <c r="BG25" i="36"/>
  <c r="AL31" i="36"/>
  <c r="AH31" i="36"/>
  <c r="BM42" i="36"/>
  <c r="BM30" i="36"/>
  <c r="BN30" i="36"/>
  <c r="BO30" i="36"/>
  <c r="BP30" i="36"/>
  <c r="BQ30" i="36"/>
  <c r="BN42" i="36"/>
  <c r="BO42" i="36"/>
  <c r="BP42" i="36"/>
  <c r="BQ42" i="36"/>
  <c r="BA13" i="36"/>
  <c r="F42" i="37"/>
  <c r="G42" i="37" s="1"/>
  <c r="H42" i="37" s="1"/>
  <c r="I42" i="37" s="1"/>
  <c r="J42" i="37" s="1"/>
  <c r="K42" i="37" s="1"/>
  <c r="L42" i="37" s="1"/>
  <c r="M42" i="37" s="1"/>
  <c r="N42" i="37" s="1"/>
  <c r="O42" i="37" s="1"/>
  <c r="P42" i="37" s="1"/>
  <c r="Q42" i="37" s="1"/>
  <c r="R42" i="37" s="1"/>
  <c r="S42" i="37" s="1"/>
  <c r="T42" i="37" s="1"/>
  <c r="U42" i="37" s="1"/>
  <c r="D8" i="35"/>
  <c r="AB51" i="55"/>
  <c r="AC51" i="55"/>
  <c r="AD51" i="55"/>
  <c r="AY221" i="2"/>
  <c r="BZ594" i="2"/>
  <c r="BY594" i="2"/>
  <c r="BX594" i="2"/>
  <c r="BW594" i="2"/>
  <c r="BV594" i="2"/>
  <c r="BU594" i="2"/>
  <c r="BT594" i="2"/>
  <c r="BS594" i="2"/>
  <c r="BR594" i="2"/>
  <c r="BQ594" i="2"/>
  <c r="BP594" i="2"/>
  <c r="BO594" i="2"/>
  <c r="BN594" i="2"/>
  <c r="BM594" i="2"/>
  <c r="BL594" i="2"/>
  <c r="BK594" i="2"/>
  <c r="BJ594" i="2"/>
  <c r="BI594" i="2"/>
  <c r="BH594" i="2"/>
  <c r="BG594" i="2"/>
  <c r="BF594" i="2"/>
  <c r="BE594" i="2"/>
  <c r="BD594" i="2"/>
  <c r="BC594" i="2"/>
  <c r="BB594" i="2"/>
  <c r="BA594" i="2"/>
  <c r="AZ594" i="2"/>
  <c r="AY594" i="2"/>
  <c r="AX594" i="2"/>
  <c r="AW594" i="2"/>
  <c r="AV594" i="2"/>
  <c r="AU594" i="2"/>
  <c r="AT594" i="2"/>
  <c r="AS594" i="2"/>
  <c r="AR594" i="2"/>
  <c r="BZ593" i="2"/>
  <c r="BY593" i="2"/>
  <c r="BX593" i="2"/>
  <c r="BW593" i="2"/>
  <c r="BV593" i="2"/>
  <c r="BU593" i="2"/>
  <c r="BT593" i="2"/>
  <c r="BS593" i="2"/>
  <c r="BR593" i="2"/>
  <c r="BQ593" i="2"/>
  <c r="BP593" i="2"/>
  <c r="BO593" i="2"/>
  <c r="BN593" i="2"/>
  <c r="BM593" i="2"/>
  <c r="BL593" i="2"/>
  <c r="BK593" i="2"/>
  <c r="BJ593" i="2"/>
  <c r="BI593" i="2"/>
  <c r="BH593" i="2"/>
  <c r="BG593" i="2"/>
  <c r="BF593" i="2"/>
  <c r="BE593" i="2"/>
  <c r="BD593" i="2"/>
  <c r="BC593" i="2"/>
  <c r="BB593" i="2"/>
  <c r="BA593" i="2"/>
  <c r="AZ593" i="2"/>
  <c r="AY593" i="2"/>
  <c r="AX593" i="2"/>
  <c r="AW593" i="2"/>
  <c r="AV593" i="2"/>
  <c r="AU593" i="2"/>
  <c r="AT593" i="2"/>
  <c r="AS593" i="2"/>
  <c r="AR593" i="2"/>
  <c r="BZ592" i="2"/>
  <c r="BY592" i="2"/>
  <c r="BX592" i="2"/>
  <c r="BW592" i="2"/>
  <c r="BV592" i="2"/>
  <c r="BU592" i="2"/>
  <c r="BT592" i="2"/>
  <c r="BS592" i="2"/>
  <c r="BR592" i="2"/>
  <c r="BQ592" i="2"/>
  <c r="BP592" i="2"/>
  <c r="BO592" i="2"/>
  <c r="BN592" i="2"/>
  <c r="BM592" i="2"/>
  <c r="BL592" i="2"/>
  <c r="BK592" i="2"/>
  <c r="BJ592" i="2"/>
  <c r="BI592" i="2"/>
  <c r="BH592" i="2"/>
  <c r="BG592" i="2"/>
  <c r="BF592" i="2"/>
  <c r="BE592" i="2"/>
  <c r="BD592" i="2"/>
  <c r="BC592" i="2"/>
  <c r="BB592" i="2"/>
  <c r="BA592" i="2"/>
  <c r="AZ592" i="2"/>
  <c r="AY592" i="2"/>
  <c r="AX592" i="2"/>
  <c r="AW592" i="2"/>
  <c r="AV592" i="2"/>
  <c r="AU592" i="2"/>
  <c r="AT592" i="2"/>
  <c r="AS592" i="2"/>
  <c r="AR592" i="2"/>
  <c r="BZ591" i="2"/>
  <c r="BY591" i="2"/>
  <c r="BX591" i="2"/>
  <c r="BW591" i="2"/>
  <c r="BV591" i="2"/>
  <c r="BU591" i="2"/>
  <c r="BT591" i="2"/>
  <c r="BS591" i="2"/>
  <c r="BR591" i="2"/>
  <c r="BQ591" i="2"/>
  <c r="BP591" i="2"/>
  <c r="BO591" i="2"/>
  <c r="BN591" i="2"/>
  <c r="BM591" i="2"/>
  <c r="BL591" i="2"/>
  <c r="BK591" i="2"/>
  <c r="BJ591" i="2"/>
  <c r="BI591" i="2"/>
  <c r="BH591" i="2"/>
  <c r="BG591" i="2"/>
  <c r="BF591" i="2"/>
  <c r="BE591" i="2"/>
  <c r="BD591" i="2"/>
  <c r="BC591" i="2"/>
  <c r="BB591" i="2"/>
  <c r="BA591" i="2"/>
  <c r="AZ591" i="2"/>
  <c r="AY591" i="2"/>
  <c r="AX591" i="2"/>
  <c r="AW591" i="2"/>
  <c r="AV591" i="2"/>
  <c r="AU591" i="2"/>
  <c r="AT591" i="2"/>
  <c r="AS591" i="2"/>
  <c r="AR591" i="2"/>
  <c r="BZ590" i="2"/>
  <c r="BY590" i="2"/>
  <c r="BX590" i="2"/>
  <c r="BW590" i="2"/>
  <c r="BV590" i="2"/>
  <c r="BU590" i="2"/>
  <c r="BT590" i="2"/>
  <c r="BS590" i="2"/>
  <c r="BR590" i="2"/>
  <c r="BQ590" i="2"/>
  <c r="BP590" i="2"/>
  <c r="BO590" i="2"/>
  <c r="BN590" i="2"/>
  <c r="BM590" i="2"/>
  <c r="BL590" i="2"/>
  <c r="BK590" i="2"/>
  <c r="BJ590" i="2"/>
  <c r="BI590" i="2"/>
  <c r="BH590" i="2"/>
  <c r="BG590" i="2"/>
  <c r="BF590" i="2"/>
  <c r="BE590" i="2"/>
  <c r="BD590" i="2"/>
  <c r="BC590" i="2"/>
  <c r="BB590" i="2"/>
  <c r="BA590" i="2"/>
  <c r="AZ590" i="2"/>
  <c r="AY590" i="2"/>
  <c r="AX590" i="2"/>
  <c r="AW590" i="2"/>
  <c r="AV590" i="2"/>
  <c r="AU590" i="2"/>
  <c r="AT590" i="2"/>
  <c r="AS590" i="2"/>
  <c r="AR590" i="2"/>
  <c r="BZ589" i="2"/>
  <c r="BY589" i="2"/>
  <c r="BX589" i="2"/>
  <c r="BW589" i="2"/>
  <c r="BV589" i="2"/>
  <c r="BU589" i="2"/>
  <c r="BT589" i="2"/>
  <c r="BS589" i="2"/>
  <c r="BR589" i="2"/>
  <c r="BQ589" i="2"/>
  <c r="BP589" i="2"/>
  <c r="BO589" i="2"/>
  <c r="BN589" i="2"/>
  <c r="BM589" i="2"/>
  <c r="BL589" i="2"/>
  <c r="BK589" i="2"/>
  <c r="BJ589" i="2"/>
  <c r="BI589" i="2"/>
  <c r="BH589" i="2"/>
  <c r="BG589" i="2"/>
  <c r="BF589" i="2"/>
  <c r="BE589" i="2"/>
  <c r="BD589" i="2"/>
  <c r="BC589" i="2"/>
  <c r="BB589" i="2"/>
  <c r="BA589" i="2"/>
  <c r="AZ589" i="2"/>
  <c r="AY589" i="2"/>
  <c r="AX589" i="2"/>
  <c r="AW589" i="2"/>
  <c r="AV589" i="2"/>
  <c r="AU589" i="2"/>
  <c r="AT589" i="2"/>
  <c r="AS589" i="2"/>
  <c r="AR589" i="2"/>
  <c r="BZ588" i="2"/>
  <c r="BY588" i="2"/>
  <c r="BX588" i="2"/>
  <c r="BW588" i="2"/>
  <c r="BV588" i="2"/>
  <c r="BU588" i="2"/>
  <c r="BT588" i="2"/>
  <c r="BS588" i="2"/>
  <c r="BR588" i="2"/>
  <c r="BQ588" i="2"/>
  <c r="BP588" i="2"/>
  <c r="BO588" i="2"/>
  <c r="BN588" i="2"/>
  <c r="BM588" i="2"/>
  <c r="BL588" i="2"/>
  <c r="BK588" i="2"/>
  <c r="BJ588" i="2"/>
  <c r="BI588" i="2"/>
  <c r="BH588" i="2"/>
  <c r="BG588" i="2"/>
  <c r="BF588" i="2"/>
  <c r="BE588" i="2"/>
  <c r="BD588" i="2"/>
  <c r="BC588" i="2"/>
  <c r="BB588" i="2"/>
  <c r="BA588" i="2"/>
  <c r="AZ588" i="2"/>
  <c r="AY588" i="2"/>
  <c r="AX588" i="2"/>
  <c r="AW588" i="2"/>
  <c r="AV588" i="2"/>
  <c r="AU588" i="2"/>
  <c r="AT588" i="2"/>
  <c r="AS588" i="2"/>
  <c r="AR588" i="2"/>
  <c r="BZ587" i="2"/>
  <c r="BY587" i="2"/>
  <c r="BX587" i="2"/>
  <c r="BW587" i="2"/>
  <c r="BV587" i="2"/>
  <c r="BU587" i="2"/>
  <c r="BT587" i="2"/>
  <c r="BS587" i="2"/>
  <c r="BR587" i="2"/>
  <c r="BQ587" i="2"/>
  <c r="BP587" i="2"/>
  <c r="BO587" i="2"/>
  <c r="BN587" i="2"/>
  <c r="BM587" i="2"/>
  <c r="BL587" i="2"/>
  <c r="BK587" i="2"/>
  <c r="BJ587" i="2"/>
  <c r="BI587" i="2"/>
  <c r="BH587" i="2"/>
  <c r="BG587" i="2"/>
  <c r="BF587" i="2"/>
  <c r="BE587" i="2"/>
  <c r="BD587" i="2"/>
  <c r="BC587" i="2"/>
  <c r="BB587" i="2"/>
  <c r="BA587" i="2"/>
  <c r="AZ587" i="2"/>
  <c r="AY587" i="2"/>
  <c r="AX587" i="2"/>
  <c r="AW587" i="2"/>
  <c r="AV587" i="2"/>
  <c r="AU587" i="2"/>
  <c r="AT587" i="2"/>
  <c r="AS587" i="2"/>
  <c r="AR587" i="2"/>
  <c r="BZ586" i="2"/>
  <c r="BY586" i="2"/>
  <c r="BX586" i="2"/>
  <c r="BW586" i="2"/>
  <c r="BV586" i="2"/>
  <c r="BU586" i="2"/>
  <c r="BT586" i="2"/>
  <c r="BS586" i="2"/>
  <c r="BR586" i="2"/>
  <c r="BQ586" i="2"/>
  <c r="BP586" i="2"/>
  <c r="BO586" i="2"/>
  <c r="BN586" i="2"/>
  <c r="BM586" i="2"/>
  <c r="BL586" i="2"/>
  <c r="BK586" i="2"/>
  <c r="BJ586" i="2"/>
  <c r="BI586" i="2"/>
  <c r="BH586" i="2"/>
  <c r="BG586" i="2"/>
  <c r="BF586" i="2"/>
  <c r="BE586" i="2"/>
  <c r="BD586" i="2"/>
  <c r="BC586" i="2"/>
  <c r="BB586" i="2"/>
  <c r="BA586" i="2"/>
  <c r="AZ586" i="2"/>
  <c r="AY586" i="2"/>
  <c r="AX586" i="2"/>
  <c r="AW586" i="2"/>
  <c r="AV586" i="2"/>
  <c r="AU586" i="2"/>
  <c r="AT586" i="2"/>
  <c r="AS586" i="2"/>
  <c r="AR586" i="2"/>
  <c r="BZ585" i="2"/>
  <c r="BY585" i="2"/>
  <c r="BX585" i="2"/>
  <c r="BW585" i="2"/>
  <c r="BV585" i="2"/>
  <c r="BU585" i="2"/>
  <c r="BT585" i="2"/>
  <c r="BS585" i="2"/>
  <c r="BR585" i="2"/>
  <c r="BQ585" i="2"/>
  <c r="BP585" i="2"/>
  <c r="BO585" i="2"/>
  <c r="BN585" i="2"/>
  <c r="BM585" i="2"/>
  <c r="BL585" i="2"/>
  <c r="BK585" i="2"/>
  <c r="BJ585" i="2"/>
  <c r="BI585" i="2"/>
  <c r="BH585" i="2"/>
  <c r="BG585" i="2"/>
  <c r="BF585" i="2"/>
  <c r="BE585" i="2"/>
  <c r="BD585" i="2"/>
  <c r="BC585" i="2"/>
  <c r="BB585" i="2"/>
  <c r="BA585" i="2"/>
  <c r="AZ585" i="2"/>
  <c r="AY585" i="2"/>
  <c r="AX585" i="2"/>
  <c r="AW585" i="2"/>
  <c r="AV585" i="2"/>
  <c r="AU585" i="2"/>
  <c r="AT585" i="2"/>
  <c r="AS585" i="2"/>
  <c r="AR585" i="2"/>
  <c r="BZ584" i="2"/>
  <c r="BY584" i="2"/>
  <c r="BX584" i="2"/>
  <c r="BW584" i="2"/>
  <c r="BV584" i="2"/>
  <c r="BU584" i="2"/>
  <c r="BT584" i="2"/>
  <c r="BS584" i="2"/>
  <c r="BR584" i="2"/>
  <c r="BQ584" i="2"/>
  <c r="BP584" i="2"/>
  <c r="BO584" i="2"/>
  <c r="BN584" i="2"/>
  <c r="BM584" i="2"/>
  <c r="BL584" i="2"/>
  <c r="BK584" i="2"/>
  <c r="BJ584" i="2"/>
  <c r="BI584" i="2"/>
  <c r="BH584" i="2"/>
  <c r="BG584" i="2"/>
  <c r="BF584" i="2"/>
  <c r="BE584" i="2"/>
  <c r="BD584" i="2"/>
  <c r="BC584" i="2"/>
  <c r="BB584" i="2"/>
  <c r="BA584" i="2"/>
  <c r="AZ584" i="2"/>
  <c r="AY584" i="2"/>
  <c r="AX584" i="2"/>
  <c r="AW584" i="2"/>
  <c r="AV584" i="2"/>
  <c r="AU584" i="2"/>
  <c r="AT584" i="2"/>
  <c r="AS584" i="2"/>
  <c r="AR584" i="2"/>
  <c r="BZ583" i="2"/>
  <c r="BY583" i="2"/>
  <c r="BX583" i="2"/>
  <c r="BW583" i="2"/>
  <c r="BV583" i="2"/>
  <c r="BU583" i="2"/>
  <c r="BT583" i="2"/>
  <c r="BS583" i="2"/>
  <c r="BR583" i="2"/>
  <c r="BQ583" i="2"/>
  <c r="BP583" i="2"/>
  <c r="BO583" i="2"/>
  <c r="BN583" i="2"/>
  <c r="BM583" i="2"/>
  <c r="BL583" i="2"/>
  <c r="BK583" i="2"/>
  <c r="BJ583" i="2"/>
  <c r="BI583" i="2"/>
  <c r="BH583" i="2"/>
  <c r="BG583" i="2"/>
  <c r="BF583" i="2"/>
  <c r="BE583" i="2"/>
  <c r="BD583" i="2"/>
  <c r="BC583" i="2"/>
  <c r="BB583" i="2"/>
  <c r="BA583" i="2"/>
  <c r="AZ583" i="2"/>
  <c r="AY583" i="2"/>
  <c r="AX583" i="2"/>
  <c r="AW583" i="2"/>
  <c r="AV583" i="2"/>
  <c r="AU583" i="2"/>
  <c r="AT583" i="2"/>
  <c r="AS583" i="2"/>
  <c r="AR583" i="2"/>
  <c r="BZ582" i="2"/>
  <c r="BY582" i="2"/>
  <c r="BX582" i="2"/>
  <c r="BW582" i="2"/>
  <c r="BV582" i="2"/>
  <c r="BU582" i="2"/>
  <c r="BT582" i="2"/>
  <c r="BS582" i="2"/>
  <c r="BR582" i="2"/>
  <c r="BQ582" i="2"/>
  <c r="BP582" i="2"/>
  <c r="BO582" i="2"/>
  <c r="BN582" i="2"/>
  <c r="BM582" i="2"/>
  <c r="BL582" i="2"/>
  <c r="BK582" i="2"/>
  <c r="BJ582" i="2"/>
  <c r="BI582" i="2"/>
  <c r="BH582" i="2"/>
  <c r="BG582" i="2"/>
  <c r="BF582" i="2"/>
  <c r="BE582" i="2"/>
  <c r="BD582" i="2"/>
  <c r="BC582" i="2"/>
  <c r="BB582" i="2"/>
  <c r="BA582" i="2"/>
  <c r="AZ582" i="2"/>
  <c r="AY582" i="2"/>
  <c r="AX582" i="2"/>
  <c r="AW582" i="2"/>
  <c r="AV582" i="2"/>
  <c r="AU582" i="2"/>
  <c r="AT582" i="2"/>
  <c r="AS582" i="2"/>
  <c r="AR582" i="2"/>
  <c r="BZ581" i="2"/>
  <c r="BY581" i="2"/>
  <c r="BX581" i="2"/>
  <c r="BW581" i="2"/>
  <c r="BV581" i="2"/>
  <c r="BU581" i="2"/>
  <c r="BT581" i="2"/>
  <c r="BS581" i="2"/>
  <c r="BR581" i="2"/>
  <c r="BQ581" i="2"/>
  <c r="BP581" i="2"/>
  <c r="BO581" i="2"/>
  <c r="BN581" i="2"/>
  <c r="BM581" i="2"/>
  <c r="BL581" i="2"/>
  <c r="BK581" i="2"/>
  <c r="BJ581" i="2"/>
  <c r="BI581" i="2"/>
  <c r="BH581" i="2"/>
  <c r="BG581" i="2"/>
  <c r="BF581" i="2"/>
  <c r="BE581" i="2"/>
  <c r="BD581" i="2"/>
  <c r="BC581" i="2"/>
  <c r="BB581" i="2"/>
  <c r="BA581" i="2"/>
  <c r="AZ581" i="2"/>
  <c r="AY581" i="2"/>
  <c r="AX581" i="2"/>
  <c r="AW581" i="2"/>
  <c r="AV581" i="2"/>
  <c r="AU581" i="2"/>
  <c r="AT581" i="2"/>
  <c r="AS581" i="2"/>
  <c r="AR581" i="2"/>
  <c r="BZ580" i="2"/>
  <c r="BY580" i="2"/>
  <c r="BX580" i="2"/>
  <c r="BW580" i="2"/>
  <c r="BV580" i="2"/>
  <c r="BU580" i="2"/>
  <c r="BT580" i="2"/>
  <c r="BS580" i="2"/>
  <c r="BR580" i="2"/>
  <c r="BQ580" i="2"/>
  <c r="BP580" i="2"/>
  <c r="BO580" i="2"/>
  <c r="BN580" i="2"/>
  <c r="BM580" i="2"/>
  <c r="BL580" i="2"/>
  <c r="BK580" i="2"/>
  <c r="BJ580" i="2"/>
  <c r="BI580" i="2"/>
  <c r="BH580" i="2"/>
  <c r="BG580" i="2"/>
  <c r="BF580" i="2"/>
  <c r="BE580" i="2"/>
  <c r="BD580" i="2"/>
  <c r="BC580" i="2"/>
  <c r="BB580" i="2"/>
  <c r="BA580" i="2"/>
  <c r="AZ580" i="2"/>
  <c r="AY580" i="2"/>
  <c r="AX580" i="2"/>
  <c r="AW580" i="2"/>
  <c r="AV580" i="2"/>
  <c r="AU580" i="2"/>
  <c r="AT580" i="2"/>
  <c r="AS580" i="2"/>
  <c r="AR580" i="2"/>
  <c r="BZ579" i="2"/>
  <c r="BY579" i="2"/>
  <c r="BX579" i="2"/>
  <c r="BW579" i="2"/>
  <c r="BV579" i="2"/>
  <c r="BU579" i="2"/>
  <c r="BT579" i="2"/>
  <c r="BS579" i="2"/>
  <c r="BR579" i="2"/>
  <c r="BQ579" i="2"/>
  <c r="BP579" i="2"/>
  <c r="BO579" i="2"/>
  <c r="BN579" i="2"/>
  <c r="BM579" i="2"/>
  <c r="BL579" i="2"/>
  <c r="BK579" i="2"/>
  <c r="BJ579" i="2"/>
  <c r="BI579" i="2"/>
  <c r="BH579" i="2"/>
  <c r="BG579" i="2"/>
  <c r="BF579" i="2"/>
  <c r="BE579" i="2"/>
  <c r="BD579" i="2"/>
  <c r="BC579" i="2"/>
  <c r="BB579" i="2"/>
  <c r="BA579" i="2"/>
  <c r="AZ579" i="2"/>
  <c r="AY579" i="2"/>
  <c r="AX579" i="2"/>
  <c r="AW579" i="2"/>
  <c r="AV579" i="2"/>
  <c r="AU579" i="2"/>
  <c r="AT579" i="2"/>
  <c r="AS579" i="2"/>
  <c r="AR579" i="2"/>
  <c r="BZ578" i="2"/>
  <c r="BY578" i="2"/>
  <c r="BX578" i="2"/>
  <c r="BW578" i="2"/>
  <c r="BV578" i="2"/>
  <c r="BU578" i="2"/>
  <c r="BT578" i="2"/>
  <c r="BS578" i="2"/>
  <c r="BR578" i="2"/>
  <c r="BQ578" i="2"/>
  <c r="BP578" i="2"/>
  <c r="BO578" i="2"/>
  <c r="BN578" i="2"/>
  <c r="BM578" i="2"/>
  <c r="BL578" i="2"/>
  <c r="BK578" i="2"/>
  <c r="BJ578" i="2"/>
  <c r="BI578" i="2"/>
  <c r="BH578" i="2"/>
  <c r="BG578" i="2"/>
  <c r="BF578" i="2"/>
  <c r="BE578" i="2"/>
  <c r="BD578" i="2"/>
  <c r="BC578" i="2"/>
  <c r="BB578" i="2"/>
  <c r="BA578" i="2"/>
  <c r="AZ578" i="2"/>
  <c r="AY578" i="2"/>
  <c r="AX578" i="2"/>
  <c r="AW578" i="2"/>
  <c r="AV578" i="2"/>
  <c r="AU578" i="2"/>
  <c r="AT578" i="2"/>
  <c r="AS578" i="2"/>
  <c r="AR578" i="2"/>
  <c r="BZ577" i="2"/>
  <c r="BY577" i="2"/>
  <c r="BX577" i="2"/>
  <c r="BW577" i="2"/>
  <c r="BV577" i="2"/>
  <c r="BU577" i="2"/>
  <c r="BT577" i="2"/>
  <c r="BS577" i="2"/>
  <c r="BR577" i="2"/>
  <c r="BQ577" i="2"/>
  <c r="BP577" i="2"/>
  <c r="BO577" i="2"/>
  <c r="BN577" i="2"/>
  <c r="BM577" i="2"/>
  <c r="BL577" i="2"/>
  <c r="BK577" i="2"/>
  <c r="BJ577" i="2"/>
  <c r="BI577" i="2"/>
  <c r="BH577" i="2"/>
  <c r="BG577" i="2"/>
  <c r="BF577" i="2"/>
  <c r="BE577" i="2"/>
  <c r="BD577" i="2"/>
  <c r="BC577" i="2"/>
  <c r="BB577" i="2"/>
  <c r="BA577" i="2"/>
  <c r="AZ577" i="2"/>
  <c r="AY577" i="2"/>
  <c r="AX577" i="2"/>
  <c r="AW577" i="2"/>
  <c r="AV577" i="2"/>
  <c r="AU577" i="2"/>
  <c r="AT577" i="2"/>
  <c r="AS577" i="2"/>
  <c r="AR577" i="2"/>
  <c r="BZ576" i="2"/>
  <c r="BY576" i="2"/>
  <c r="BX576" i="2"/>
  <c r="BW576" i="2"/>
  <c r="BV576" i="2"/>
  <c r="BU576" i="2"/>
  <c r="BT576" i="2"/>
  <c r="BS576" i="2"/>
  <c r="BR576" i="2"/>
  <c r="BQ576" i="2"/>
  <c r="BP576" i="2"/>
  <c r="BO576" i="2"/>
  <c r="BN576" i="2"/>
  <c r="BM576" i="2"/>
  <c r="BL576" i="2"/>
  <c r="BK576" i="2"/>
  <c r="BJ576" i="2"/>
  <c r="BI576" i="2"/>
  <c r="BH576" i="2"/>
  <c r="BG576" i="2"/>
  <c r="BF576" i="2"/>
  <c r="BE576" i="2"/>
  <c r="BD576" i="2"/>
  <c r="BC576" i="2"/>
  <c r="BB576" i="2"/>
  <c r="BA576" i="2"/>
  <c r="AZ576" i="2"/>
  <c r="AY576" i="2"/>
  <c r="AX576" i="2"/>
  <c r="AW576" i="2"/>
  <c r="AV576" i="2"/>
  <c r="AU576" i="2"/>
  <c r="AT576" i="2"/>
  <c r="AS576" i="2"/>
  <c r="AR576" i="2"/>
  <c r="BZ575" i="2"/>
  <c r="BY575" i="2"/>
  <c r="BX575" i="2"/>
  <c r="BW575" i="2"/>
  <c r="BV575" i="2"/>
  <c r="BU575" i="2"/>
  <c r="BT575" i="2"/>
  <c r="BS575" i="2"/>
  <c r="BR575" i="2"/>
  <c r="BQ575" i="2"/>
  <c r="BP575" i="2"/>
  <c r="BO575" i="2"/>
  <c r="BN575" i="2"/>
  <c r="BM575" i="2"/>
  <c r="BL575" i="2"/>
  <c r="BK575" i="2"/>
  <c r="BJ575" i="2"/>
  <c r="BI575" i="2"/>
  <c r="BH575" i="2"/>
  <c r="BG575" i="2"/>
  <c r="BF575" i="2"/>
  <c r="BE575" i="2"/>
  <c r="BD575" i="2"/>
  <c r="BC575" i="2"/>
  <c r="BB575" i="2"/>
  <c r="BA575" i="2"/>
  <c r="AZ575" i="2"/>
  <c r="AY575" i="2"/>
  <c r="AX575" i="2"/>
  <c r="AW575" i="2"/>
  <c r="AV575" i="2"/>
  <c r="AU575" i="2"/>
  <c r="AT575" i="2"/>
  <c r="AS575" i="2"/>
  <c r="AR575" i="2"/>
  <c r="BZ574" i="2"/>
  <c r="BY574" i="2"/>
  <c r="BX574" i="2"/>
  <c r="BW574" i="2"/>
  <c r="BV574" i="2"/>
  <c r="BU574" i="2"/>
  <c r="BT574" i="2"/>
  <c r="BS574" i="2"/>
  <c r="BR574" i="2"/>
  <c r="BQ574" i="2"/>
  <c r="BP574" i="2"/>
  <c r="BO574" i="2"/>
  <c r="BN574" i="2"/>
  <c r="BM574" i="2"/>
  <c r="BL574" i="2"/>
  <c r="BK574" i="2"/>
  <c r="BJ574" i="2"/>
  <c r="BI574" i="2"/>
  <c r="BH574" i="2"/>
  <c r="BG574" i="2"/>
  <c r="BF574" i="2"/>
  <c r="BE574" i="2"/>
  <c r="BD574" i="2"/>
  <c r="BC574" i="2"/>
  <c r="BB574" i="2"/>
  <c r="BA574" i="2"/>
  <c r="AZ574" i="2"/>
  <c r="AY574" i="2"/>
  <c r="AX574" i="2"/>
  <c r="AW574" i="2"/>
  <c r="AV574" i="2"/>
  <c r="AU574" i="2"/>
  <c r="AT574" i="2"/>
  <c r="AS574" i="2"/>
  <c r="AR574" i="2"/>
  <c r="BZ573" i="2"/>
  <c r="BY573" i="2"/>
  <c r="BX573" i="2"/>
  <c r="BW573" i="2"/>
  <c r="BV573" i="2"/>
  <c r="BU573" i="2"/>
  <c r="BT573" i="2"/>
  <c r="BS573" i="2"/>
  <c r="BR573" i="2"/>
  <c r="BQ573" i="2"/>
  <c r="BP573" i="2"/>
  <c r="BO573" i="2"/>
  <c r="BN573" i="2"/>
  <c r="BM573" i="2"/>
  <c r="BL573" i="2"/>
  <c r="BK573" i="2"/>
  <c r="BJ573" i="2"/>
  <c r="BI573" i="2"/>
  <c r="BH573" i="2"/>
  <c r="BG573" i="2"/>
  <c r="BF573" i="2"/>
  <c r="BE573" i="2"/>
  <c r="BD573" i="2"/>
  <c r="BC573" i="2"/>
  <c r="BB573" i="2"/>
  <c r="BA573" i="2"/>
  <c r="AZ573" i="2"/>
  <c r="AY573" i="2"/>
  <c r="AX573" i="2"/>
  <c r="AW573" i="2"/>
  <c r="AV573" i="2"/>
  <c r="AU573" i="2"/>
  <c r="AT573" i="2"/>
  <c r="AS573" i="2"/>
  <c r="AR573" i="2"/>
  <c r="BZ572" i="2"/>
  <c r="BY572" i="2"/>
  <c r="BX572" i="2"/>
  <c r="BW572" i="2"/>
  <c r="BV572" i="2"/>
  <c r="BU572" i="2"/>
  <c r="BT572" i="2"/>
  <c r="BS572" i="2"/>
  <c r="BR572" i="2"/>
  <c r="BQ572" i="2"/>
  <c r="BP572" i="2"/>
  <c r="BO572" i="2"/>
  <c r="BN572" i="2"/>
  <c r="BM572" i="2"/>
  <c r="BL572" i="2"/>
  <c r="BK572" i="2"/>
  <c r="BJ572" i="2"/>
  <c r="BI572" i="2"/>
  <c r="BH572" i="2"/>
  <c r="BG572" i="2"/>
  <c r="BF572" i="2"/>
  <c r="BE572" i="2"/>
  <c r="BD572" i="2"/>
  <c r="BC572" i="2"/>
  <c r="BB572" i="2"/>
  <c r="BA572" i="2"/>
  <c r="AZ572" i="2"/>
  <c r="AY572" i="2"/>
  <c r="AX572" i="2"/>
  <c r="AW572" i="2"/>
  <c r="AV572" i="2"/>
  <c r="AU572" i="2"/>
  <c r="AT572" i="2"/>
  <c r="AS572" i="2"/>
  <c r="AR572" i="2"/>
  <c r="BZ571" i="2"/>
  <c r="BY571" i="2"/>
  <c r="BX571" i="2"/>
  <c r="BW571" i="2"/>
  <c r="BV571" i="2"/>
  <c r="BU571" i="2"/>
  <c r="BT571" i="2"/>
  <c r="BS571" i="2"/>
  <c r="BR571" i="2"/>
  <c r="BQ571" i="2"/>
  <c r="BP571" i="2"/>
  <c r="BO571" i="2"/>
  <c r="BN571" i="2"/>
  <c r="BM571" i="2"/>
  <c r="BL571" i="2"/>
  <c r="BK571" i="2"/>
  <c r="BJ571" i="2"/>
  <c r="BI571" i="2"/>
  <c r="BH571" i="2"/>
  <c r="BG571" i="2"/>
  <c r="BF571" i="2"/>
  <c r="BE571" i="2"/>
  <c r="BD571" i="2"/>
  <c r="BC571" i="2"/>
  <c r="BB571" i="2"/>
  <c r="BA571" i="2"/>
  <c r="AZ571" i="2"/>
  <c r="AY571" i="2"/>
  <c r="AX571" i="2"/>
  <c r="AW571" i="2"/>
  <c r="AV571" i="2"/>
  <c r="AU571" i="2"/>
  <c r="AT571" i="2"/>
  <c r="AS571" i="2"/>
  <c r="AR571" i="2"/>
  <c r="BZ570" i="2"/>
  <c r="BY570" i="2"/>
  <c r="BX570" i="2"/>
  <c r="BW570" i="2"/>
  <c r="BV570" i="2"/>
  <c r="BU570" i="2"/>
  <c r="BT570" i="2"/>
  <c r="BS570" i="2"/>
  <c r="BR570" i="2"/>
  <c r="BQ570" i="2"/>
  <c r="BP570" i="2"/>
  <c r="BO570" i="2"/>
  <c r="BN570" i="2"/>
  <c r="BM570" i="2"/>
  <c r="BL570" i="2"/>
  <c r="BK570" i="2"/>
  <c r="BJ570" i="2"/>
  <c r="BI570" i="2"/>
  <c r="BH570" i="2"/>
  <c r="BG570" i="2"/>
  <c r="BF570" i="2"/>
  <c r="BE570" i="2"/>
  <c r="BD570" i="2"/>
  <c r="BC570" i="2"/>
  <c r="BB570" i="2"/>
  <c r="BA570" i="2"/>
  <c r="AZ570" i="2"/>
  <c r="AY570" i="2"/>
  <c r="AX570" i="2"/>
  <c r="AW570" i="2"/>
  <c r="AV570" i="2"/>
  <c r="AU570" i="2"/>
  <c r="AT570" i="2"/>
  <c r="AS570" i="2"/>
  <c r="AR570" i="2"/>
  <c r="BZ569" i="2"/>
  <c r="BY569" i="2"/>
  <c r="BX569" i="2"/>
  <c r="BW569" i="2"/>
  <c r="BV569" i="2"/>
  <c r="BU569" i="2"/>
  <c r="BT569" i="2"/>
  <c r="BS569" i="2"/>
  <c r="BR569" i="2"/>
  <c r="BQ569" i="2"/>
  <c r="BP569" i="2"/>
  <c r="BO569" i="2"/>
  <c r="BN569" i="2"/>
  <c r="BM569" i="2"/>
  <c r="BL569" i="2"/>
  <c r="BK569" i="2"/>
  <c r="BJ569" i="2"/>
  <c r="BI569" i="2"/>
  <c r="BH569" i="2"/>
  <c r="BG569" i="2"/>
  <c r="BF569" i="2"/>
  <c r="BE569" i="2"/>
  <c r="BD569" i="2"/>
  <c r="BC569" i="2"/>
  <c r="BB569" i="2"/>
  <c r="BA569" i="2"/>
  <c r="AZ569" i="2"/>
  <c r="AY569" i="2"/>
  <c r="AX569" i="2"/>
  <c r="AW569" i="2"/>
  <c r="AV569" i="2"/>
  <c r="AU569" i="2"/>
  <c r="AT569" i="2"/>
  <c r="AS569" i="2"/>
  <c r="AR569" i="2"/>
  <c r="BZ568" i="2"/>
  <c r="BY568" i="2"/>
  <c r="BX568" i="2"/>
  <c r="BW568" i="2"/>
  <c r="BV568" i="2"/>
  <c r="BU568" i="2"/>
  <c r="BT568" i="2"/>
  <c r="BS568" i="2"/>
  <c r="BR568" i="2"/>
  <c r="BQ568" i="2"/>
  <c r="BP568" i="2"/>
  <c r="BO568" i="2"/>
  <c r="BN568" i="2"/>
  <c r="BM568" i="2"/>
  <c r="BL568" i="2"/>
  <c r="BK568" i="2"/>
  <c r="BJ568" i="2"/>
  <c r="BI568" i="2"/>
  <c r="BH568" i="2"/>
  <c r="BG568" i="2"/>
  <c r="BF568" i="2"/>
  <c r="BE568" i="2"/>
  <c r="BD568" i="2"/>
  <c r="BC568" i="2"/>
  <c r="BB568" i="2"/>
  <c r="BA568" i="2"/>
  <c r="AZ568" i="2"/>
  <c r="AY568" i="2"/>
  <c r="AX568" i="2"/>
  <c r="AW568" i="2"/>
  <c r="AV568" i="2"/>
  <c r="AU568" i="2"/>
  <c r="AT568" i="2"/>
  <c r="AS568" i="2"/>
  <c r="AR568" i="2"/>
  <c r="BZ567" i="2"/>
  <c r="BY567" i="2"/>
  <c r="BX567" i="2"/>
  <c r="BW567" i="2"/>
  <c r="BV567" i="2"/>
  <c r="BU567" i="2"/>
  <c r="BT567" i="2"/>
  <c r="BS567" i="2"/>
  <c r="BR567" i="2"/>
  <c r="BQ567" i="2"/>
  <c r="BP567" i="2"/>
  <c r="BO567" i="2"/>
  <c r="BN567" i="2"/>
  <c r="BM567" i="2"/>
  <c r="BL567" i="2"/>
  <c r="BK567" i="2"/>
  <c r="BJ567" i="2"/>
  <c r="BI567" i="2"/>
  <c r="BH567" i="2"/>
  <c r="BG567" i="2"/>
  <c r="BF567" i="2"/>
  <c r="BE567" i="2"/>
  <c r="BD567" i="2"/>
  <c r="BC567" i="2"/>
  <c r="BB567" i="2"/>
  <c r="BA567" i="2"/>
  <c r="AZ567" i="2"/>
  <c r="AY567" i="2"/>
  <c r="AX567" i="2"/>
  <c r="AW567" i="2"/>
  <c r="AV567" i="2"/>
  <c r="AU567" i="2"/>
  <c r="AT567" i="2"/>
  <c r="AS567" i="2"/>
  <c r="AR567" i="2"/>
  <c r="BZ566" i="2"/>
  <c r="BY566" i="2"/>
  <c r="BX566" i="2"/>
  <c r="BW566" i="2"/>
  <c r="BV566" i="2"/>
  <c r="BU566" i="2"/>
  <c r="BT566" i="2"/>
  <c r="BS566" i="2"/>
  <c r="BR566" i="2"/>
  <c r="BQ566" i="2"/>
  <c r="BP566" i="2"/>
  <c r="BO566" i="2"/>
  <c r="BN566" i="2"/>
  <c r="BM566" i="2"/>
  <c r="BL566" i="2"/>
  <c r="BK566" i="2"/>
  <c r="BJ566" i="2"/>
  <c r="BI566" i="2"/>
  <c r="BH566" i="2"/>
  <c r="BG566" i="2"/>
  <c r="BF566" i="2"/>
  <c r="BE566" i="2"/>
  <c r="BD566" i="2"/>
  <c r="BC566" i="2"/>
  <c r="BB566" i="2"/>
  <c r="BA566" i="2"/>
  <c r="AZ566" i="2"/>
  <c r="AY566" i="2"/>
  <c r="AX566" i="2"/>
  <c r="AW566" i="2"/>
  <c r="AV566" i="2"/>
  <c r="AU566" i="2"/>
  <c r="AT566" i="2"/>
  <c r="AS566" i="2"/>
  <c r="AR566" i="2"/>
  <c r="BZ565" i="2"/>
  <c r="BY565" i="2"/>
  <c r="BX565" i="2"/>
  <c r="BW565" i="2"/>
  <c r="BV565" i="2"/>
  <c r="BU565" i="2"/>
  <c r="BT565" i="2"/>
  <c r="BS565" i="2"/>
  <c r="BR565" i="2"/>
  <c r="BQ565" i="2"/>
  <c r="BP565" i="2"/>
  <c r="BO565" i="2"/>
  <c r="BN565" i="2"/>
  <c r="BM565" i="2"/>
  <c r="BL565" i="2"/>
  <c r="BK565" i="2"/>
  <c r="BJ565" i="2"/>
  <c r="BI565" i="2"/>
  <c r="BH565" i="2"/>
  <c r="BG565" i="2"/>
  <c r="BF565" i="2"/>
  <c r="BE565" i="2"/>
  <c r="BD565" i="2"/>
  <c r="BC565" i="2"/>
  <c r="BB565" i="2"/>
  <c r="BA565" i="2"/>
  <c r="AZ565" i="2"/>
  <c r="AY565" i="2"/>
  <c r="AX565" i="2"/>
  <c r="AW565" i="2"/>
  <c r="AV565" i="2"/>
  <c r="AU565" i="2"/>
  <c r="AT565" i="2"/>
  <c r="AS565" i="2"/>
  <c r="AR565" i="2"/>
  <c r="BZ564" i="2"/>
  <c r="BY564" i="2"/>
  <c r="BX564" i="2"/>
  <c r="BW564" i="2"/>
  <c r="BV564" i="2"/>
  <c r="BU564" i="2"/>
  <c r="BT564" i="2"/>
  <c r="BS564" i="2"/>
  <c r="BR564" i="2"/>
  <c r="BQ564" i="2"/>
  <c r="BP564" i="2"/>
  <c r="BO564" i="2"/>
  <c r="BN564" i="2"/>
  <c r="BM564" i="2"/>
  <c r="BL564" i="2"/>
  <c r="BK564" i="2"/>
  <c r="BJ564" i="2"/>
  <c r="BI564" i="2"/>
  <c r="BH564" i="2"/>
  <c r="BG564" i="2"/>
  <c r="BF564" i="2"/>
  <c r="BE564" i="2"/>
  <c r="BD564" i="2"/>
  <c r="BC564" i="2"/>
  <c r="BB564" i="2"/>
  <c r="BA564" i="2"/>
  <c r="AZ564" i="2"/>
  <c r="AY564" i="2"/>
  <c r="AX564" i="2"/>
  <c r="AW564" i="2"/>
  <c r="AV564" i="2"/>
  <c r="AU564" i="2"/>
  <c r="AT564" i="2"/>
  <c r="AS564" i="2"/>
  <c r="AR564" i="2"/>
  <c r="BZ563" i="2"/>
  <c r="BY563" i="2"/>
  <c r="BX563" i="2"/>
  <c r="BW563" i="2"/>
  <c r="BV563" i="2"/>
  <c r="BU563" i="2"/>
  <c r="BT563" i="2"/>
  <c r="BS563" i="2"/>
  <c r="BR563" i="2"/>
  <c r="BQ563" i="2"/>
  <c r="BP563" i="2"/>
  <c r="BO563" i="2"/>
  <c r="BN563" i="2"/>
  <c r="BM563" i="2"/>
  <c r="BL563" i="2"/>
  <c r="BK563" i="2"/>
  <c r="BJ563" i="2"/>
  <c r="BI563" i="2"/>
  <c r="BH563" i="2"/>
  <c r="BG563" i="2"/>
  <c r="BF563" i="2"/>
  <c r="BE563" i="2"/>
  <c r="BD563" i="2"/>
  <c r="BC563" i="2"/>
  <c r="BB563" i="2"/>
  <c r="BA563" i="2"/>
  <c r="AZ563" i="2"/>
  <c r="AY563" i="2"/>
  <c r="AX563" i="2"/>
  <c r="AW563" i="2"/>
  <c r="AV563" i="2"/>
  <c r="AU563" i="2"/>
  <c r="AT563" i="2"/>
  <c r="AS563" i="2"/>
  <c r="AR563" i="2"/>
  <c r="BZ562" i="2"/>
  <c r="BY562" i="2"/>
  <c r="BX562" i="2"/>
  <c r="BW562" i="2"/>
  <c r="BV562" i="2"/>
  <c r="BU562" i="2"/>
  <c r="BT562" i="2"/>
  <c r="BS562" i="2"/>
  <c r="BR562" i="2"/>
  <c r="BQ562" i="2"/>
  <c r="BP562" i="2"/>
  <c r="BO562" i="2"/>
  <c r="BN562" i="2"/>
  <c r="BM562" i="2"/>
  <c r="BL562" i="2"/>
  <c r="BK562" i="2"/>
  <c r="BJ562" i="2"/>
  <c r="BI562" i="2"/>
  <c r="BH562" i="2"/>
  <c r="BG562" i="2"/>
  <c r="BF562" i="2"/>
  <c r="BE562" i="2"/>
  <c r="BD562" i="2"/>
  <c r="BC562" i="2"/>
  <c r="BB562" i="2"/>
  <c r="BA562" i="2"/>
  <c r="AZ562" i="2"/>
  <c r="AY562" i="2"/>
  <c r="AX562" i="2"/>
  <c r="AW562" i="2"/>
  <c r="AV562" i="2"/>
  <c r="AU562" i="2"/>
  <c r="AT562" i="2"/>
  <c r="AS562" i="2"/>
  <c r="AR562" i="2"/>
  <c r="BZ561" i="2"/>
  <c r="BY561" i="2"/>
  <c r="BX561" i="2"/>
  <c r="BW561" i="2"/>
  <c r="BV561" i="2"/>
  <c r="BU561" i="2"/>
  <c r="BT561" i="2"/>
  <c r="BS561" i="2"/>
  <c r="BR561" i="2"/>
  <c r="BQ561" i="2"/>
  <c r="BP561" i="2"/>
  <c r="BO561" i="2"/>
  <c r="BN561" i="2"/>
  <c r="BM561" i="2"/>
  <c r="BL561" i="2"/>
  <c r="BK561" i="2"/>
  <c r="BJ561" i="2"/>
  <c r="BI561" i="2"/>
  <c r="BH561" i="2"/>
  <c r="BG561" i="2"/>
  <c r="BF561" i="2"/>
  <c r="BE561" i="2"/>
  <c r="BD561" i="2"/>
  <c r="BC561" i="2"/>
  <c r="BB561" i="2"/>
  <c r="BA561" i="2"/>
  <c r="AZ561" i="2"/>
  <c r="AY561" i="2"/>
  <c r="AX561" i="2"/>
  <c r="AW561" i="2"/>
  <c r="AV561" i="2"/>
  <c r="AU561" i="2"/>
  <c r="AT561" i="2"/>
  <c r="AS561" i="2"/>
  <c r="AR561" i="2"/>
  <c r="BZ560" i="2"/>
  <c r="BY560" i="2"/>
  <c r="BX560" i="2"/>
  <c r="BW560" i="2"/>
  <c r="BV560" i="2"/>
  <c r="BU560" i="2"/>
  <c r="BT560" i="2"/>
  <c r="BS560" i="2"/>
  <c r="BR560" i="2"/>
  <c r="BQ560" i="2"/>
  <c r="BP560" i="2"/>
  <c r="BO560" i="2"/>
  <c r="BN560" i="2"/>
  <c r="BM560" i="2"/>
  <c r="BL560" i="2"/>
  <c r="BK560" i="2"/>
  <c r="BJ560" i="2"/>
  <c r="BI560" i="2"/>
  <c r="BH560" i="2"/>
  <c r="BG560" i="2"/>
  <c r="BF560" i="2"/>
  <c r="BE560" i="2"/>
  <c r="BD560" i="2"/>
  <c r="BC560" i="2"/>
  <c r="BB560" i="2"/>
  <c r="BA560" i="2"/>
  <c r="AZ560" i="2"/>
  <c r="AY560" i="2"/>
  <c r="AX560" i="2"/>
  <c r="AW560" i="2"/>
  <c r="AV560" i="2"/>
  <c r="AU560" i="2"/>
  <c r="AT560" i="2"/>
  <c r="AS560" i="2"/>
  <c r="AR560" i="2"/>
  <c r="BZ559" i="2"/>
  <c r="BY559" i="2"/>
  <c r="BX559" i="2"/>
  <c r="BW559" i="2"/>
  <c r="BV559" i="2"/>
  <c r="BU559" i="2"/>
  <c r="BT559" i="2"/>
  <c r="BS559" i="2"/>
  <c r="BR559" i="2"/>
  <c r="BQ559" i="2"/>
  <c r="BP559" i="2"/>
  <c r="BO559" i="2"/>
  <c r="BN559" i="2"/>
  <c r="BM559" i="2"/>
  <c r="BL559" i="2"/>
  <c r="BK559" i="2"/>
  <c r="BJ559" i="2"/>
  <c r="BI559" i="2"/>
  <c r="BH559" i="2"/>
  <c r="BG559" i="2"/>
  <c r="BF559" i="2"/>
  <c r="BE559" i="2"/>
  <c r="BD559" i="2"/>
  <c r="BC559" i="2"/>
  <c r="BB559" i="2"/>
  <c r="BA559" i="2"/>
  <c r="AZ559" i="2"/>
  <c r="AY559" i="2"/>
  <c r="AX559" i="2"/>
  <c r="AW559" i="2"/>
  <c r="AV559" i="2"/>
  <c r="AU559" i="2"/>
  <c r="AT559" i="2"/>
  <c r="AS559" i="2"/>
  <c r="AR559" i="2"/>
  <c r="BZ558" i="2"/>
  <c r="BY558" i="2"/>
  <c r="BX558" i="2"/>
  <c r="BW558" i="2"/>
  <c r="BV558" i="2"/>
  <c r="BU558" i="2"/>
  <c r="BT558" i="2"/>
  <c r="BS558" i="2"/>
  <c r="BR558" i="2"/>
  <c r="BQ558" i="2"/>
  <c r="BP558" i="2"/>
  <c r="BO558" i="2"/>
  <c r="BN558" i="2"/>
  <c r="BM558" i="2"/>
  <c r="BL558" i="2"/>
  <c r="BK558" i="2"/>
  <c r="BJ558" i="2"/>
  <c r="BI558" i="2"/>
  <c r="BH558" i="2"/>
  <c r="BG558" i="2"/>
  <c r="BF558" i="2"/>
  <c r="BE558" i="2"/>
  <c r="BD558" i="2"/>
  <c r="BC558" i="2"/>
  <c r="BB558" i="2"/>
  <c r="BA558" i="2"/>
  <c r="AZ558" i="2"/>
  <c r="AY558" i="2"/>
  <c r="AX558" i="2"/>
  <c r="AW558" i="2"/>
  <c r="AV558" i="2"/>
  <c r="AU558" i="2"/>
  <c r="AT558" i="2"/>
  <c r="AS558" i="2"/>
  <c r="AR558" i="2"/>
  <c r="BZ557" i="2"/>
  <c r="BY557" i="2"/>
  <c r="BX557" i="2"/>
  <c r="BW557" i="2"/>
  <c r="BV557" i="2"/>
  <c r="BU557" i="2"/>
  <c r="BT557" i="2"/>
  <c r="BS557" i="2"/>
  <c r="BR557" i="2"/>
  <c r="BQ557" i="2"/>
  <c r="BP557" i="2"/>
  <c r="BO557" i="2"/>
  <c r="BN557" i="2"/>
  <c r="BM557" i="2"/>
  <c r="BL557" i="2"/>
  <c r="BK557" i="2"/>
  <c r="BJ557" i="2"/>
  <c r="BI557" i="2"/>
  <c r="BH557" i="2"/>
  <c r="BG557" i="2"/>
  <c r="BF557" i="2"/>
  <c r="BE557" i="2"/>
  <c r="BD557" i="2"/>
  <c r="BC557" i="2"/>
  <c r="BB557" i="2"/>
  <c r="BA557" i="2"/>
  <c r="AZ557" i="2"/>
  <c r="AY557" i="2"/>
  <c r="AX557" i="2"/>
  <c r="AW557" i="2"/>
  <c r="AV557" i="2"/>
  <c r="AU557" i="2"/>
  <c r="AT557" i="2"/>
  <c r="AS557" i="2"/>
  <c r="AR557" i="2"/>
  <c r="BZ556" i="2"/>
  <c r="BY556" i="2"/>
  <c r="BX556" i="2"/>
  <c r="BW556" i="2"/>
  <c r="BV556" i="2"/>
  <c r="BU556" i="2"/>
  <c r="BT556" i="2"/>
  <c r="BS556" i="2"/>
  <c r="BR556" i="2"/>
  <c r="BQ556" i="2"/>
  <c r="BP556" i="2"/>
  <c r="BO556" i="2"/>
  <c r="BN556" i="2"/>
  <c r="BM556" i="2"/>
  <c r="BL556" i="2"/>
  <c r="BK556" i="2"/>
  <c r="BJ556" i="2"/>
  <c r="BI556" i="2"/>
  <c r="BH556" i="2"/>
  <c r="BG556" i="2"/>
  <c r="BF556" i="2"/>
  <c r="BE556" i="2"/>
  <c r="BD556" i="2"/>
  <c r="BC556" i="2"/>
  <c r="BB556" i="2"/>
  <c r="BA556" i="2"/>
  <c r="AZ556" i="2"/>
  <c r="AY556" i="2"/>
  <c r="AX556" i="2"/>
  <c r="AW556" i="2"/>
  <c r="AV556" i="2"/>
  <c r="AU556" i="2"/>
  <c r="AT556" i="2"/>
  <c r="AS556" i="2"/>
  <c r="AR556" i="2"/>
  <c r="BZ555" i="2"/>
  <c r="BY555" i="2"/>
  <c r="BX555" i="2"/>
  <c r="BW555" i="2"/>
  <c r="BV555" i="2"/>
  <c r="BU555" i="2"/>
  <c r="BT555" i="2"/>
  <c r="BS555" i="2"/>
  <c r="BR555" i="2"/>
  <c r="BQ555" i="2"/>
  <c r="BP555" i="2"/>
  <c r="BO555" i="2"/>
  <c r="BN555" i="2"/>
  <c r="BM555" i="2"/>
  <c r="BL555" i="2"/>
  <c r="BK555" i="2"/>
  <c r="BJ555" i="2"/>
  <c r="BI555" i="2"/>
  <c r="BH555" i="2"/>
  <c r="BG555" i="2"/>
  <c r="BF555" i="2"/>
  <c r="BE555" i="2"/>
  <c r="BD555" i="2"/>
  <c r="BC555" i="2"/>
  <c r="BB555" i="2"/>
  <c r="BA555" i="2"/>
  <c r="AZ555" i="2"/>
  <c r="AY555" i="2"/>
  <c r="AX555" i="2"/>
  <c r="AW555" i="2"/>
  <c r="AV555" i="2"/>
  <c r="AU555" i="2"/>
  <c r="AT555" i="2"/>
  <c r="AS555" i="2"/>
  <c r="AR555" i="2"/>
  <c r="BZ554" i="2"/>
  <c r="BY554" i="2"/>
  <c r="BX554" i="2"/>
  <c r="BW554" i="2"/>
  <c r="BV554" i="2"/>
  <c r="BU554" i="2"/>
  <c r="BT554" i="2"/>
  <c r="BS554" i="2"/>
  <c r="BR554" i="2"/>
  <c r="BQ554" i="2"/>
  <c r="BP554" i="2"/>
  <c r="BO554" i="2"/>
  <c r="BN554" i="2"/>
  <c r="BM554" i="2"/>
  <c r="BL554" i="2"/>
  <c r="BK554" i="2"/>
  <c r="BJ554" i="2"/>
  <c r="BI554" i="2"/>
  <c r="BH554" i="2"/>
  <c r="BG554" i="2"/>
  <c r="BF554" i="2"/>
  <c r="BE554" i="2"/>
  <c r="BD554" i="2"/>
  <c r="BC554" i="2"/>
  <c r="BB554" i="2"/>
  <c r="BA554" i="2"/>
  <c r="AZ554" i="2"/>
  <c r="AY554" i="2"/>
  <c r="AX554" i="2"/>
  <c r="AW554" i="2"/>
  <c r="AV554" i="2"/>
  <c r="AU554" i="2"/>
  <c r="AT554" i="2"/>
  <c r="AS554" i="2"/>
  <c r="AR554" i="2"/>
  <c r="BZ553" i="2"/>
  <c r="BY553" i="2"/>
  <c r="BX553" i="2"/>
  <c r="BW553" i="2"/>
  <c r="BV553" i="2"/>
  <c r="BU553" i="2"/>
  <c r="BT553" i="2"/>
  <c r="BS553" i="2"/>
  <c r="BR553" i="2"/>
  <c r="BQ553" i="2"/>
  <c r="BP553" i="2"/>
  <c r="BO553" i="2"/>
  <c r="BN553" i="2"/>
  <c r="BM553" i="2"/>
  <c r="BL553" i="2"/>
  <c r="BK553" i="2"/>
  <c r="BJ553" i="2"/>
  <c r="BI553" i="2"/>
  <c r="BH553" i="2"/>
  <c r="BG553" i="2"/>
  <c r="BF553" i="2"/>
  <c r="BE553" i="2"/>
  <c r="BD553" i="2"/>
  <c r="BC553" i="2"/>
  <c r="BB553" i="2"/>
  <c r="BA553" i="2"/>
  <c r="AZ553" i="2"/>
  <c r="AY553" i="2"/>
  <c r="AX553" i="2"/>
  <c r="AW553" i="2"/>
  <c r="AV553" i="2"/>
  <c r="AU553" i="2"/>
  <c r="AT553" i="2"/>
  <c r="AS553" i="2"/>
  <c r="AR553" i="2"/>
  <c r="BZ552" i="2"/>
  <c r="BY552" i="2"/>
  <c r="BX552" i="2"/>
  <c r="BW552" i="2"/>
  <c r="BV552" i="2"/>
  <c r="BU552" i="2"/>
  <c r="BT552" i="2"/>
  <c r="BS552" i="2"/>
  <c r="BR552" i="2"/>
  <c r="BQ552" i="2"/>
  <c r="BP552" i="2"/>
  <c r="BO552" i="2"/>
  <c r="BN552" i="2"/>
  <c r="BM552" i="2"/>
  <c r="BL552" i="2"/>
  <c r="BK552" i="2"/>
  <c r="BJ552" i="2"/>
  <c r="BI552" i="2"/>
  <c r="BH552" i="2"/>
  <c r="BG552" i="2"/>
  <c r="BF552" i="2"/>
  <c r="BE552" i="2"/>
  <c r="BD552" i="2"/>
  <c r="BC552" i="2"/>
  <c r="BB552" i="2"/>
  <c r="BA552" i="2"/>
  <c r="AZ552" i="2"/>
  <c r="AY552" i="2"/>
  <c r="AX552" i="2"/>
  <c r="AW552" i="2"/>
  <c r="AV552" i="2"/>
  <c r="AU552" i="2"/>
  <c r="AT552" i="2"/>
  <c r="AS552" i="2"/>
  <c r="AR552" i="2"/>
  <c r="BZ551" i="2"/>
  <c r="BY551" i="2"/>
  <c r="BX551" i="2"/>
  <c r="BW551" i="2"/>
  <c r="BV551" i="2"/>
  <c r="BU551" i="2"/>
  <c r="BT551" i="2"/>
  <c r="BS551" i="2"/>
  <c r="BR551" i="2"/>
  <c r="BQ551" i="2"/>
  <c r="BP551" i="2"/>
  <c r="BO551" i="2"/>
  <c r="BN551" i="2"/>
  <c r="BM551" i="2"/>
  <c r="BL551" i="2"/>
  <c r="BK551" i="2"/>
  <c r="BJ551" i="2"/>
  <c r="BI551" i="2"/>
  <c r="BH551" i="2"/>
  <c r="BG551" i="2"/>
  <c r="BF551" i="2"/>
  <c r="BE551" i="2"/>
  <c r="BD551" i="2"/>
  <c r="BC551" i="2"/>
  <c r="BB551" i="2"/>
  <c r="BA551" i="2"/>
  <c r="AZ551" i="2"/>
  <c r="AY551" i="2"/>
  <c r="AX551" i="2"/>
  <c r="AW551" i="2"/>
  <c r="AV551" i="2"/>
  <c r="AU551" i="2"/>
  <c r="AT551" i="2"/>
  <c r="AS551" i="2"/>
  <c r="AR551" i="2"/>
  <c r="BZ550" i="2"/>
  <c r="BY550" i="2"/>
  <c r="BX550" i="2"/>
  <c r="BW550" i="2"/>
  <c r="BV550" i="2"/>
  <c r="BU550" i="2"/>
  <c r="BT550" i="2"/>
  <c r="BS550" i="2"/>
  <c r="BR550" i="2"/>
  <c r="BQ550" i="2"/>
  <c r="BP550" i="2"/>
  <c r="BO550" i="2"/>
  <c r="BN550" i="2"/>
  <c r="BM550" i="2"/>
  <c r="BL550" i="2"/>
  <c r="BK550" i="2"/>
  <c r="BJ550" i="2"/>
  <c r="BI550" i="2"/>
  <c r="BH550" i="2"/>
  <c r="BG550" i="2"/>
  <c r="BF550" i="2"/>
  <c r="BE550" i="2"/>
  <c r="BD550" i="2"/>
  <c r="BC550" i="2"/>
  <c r="BB550" i="2"/>
  <c r="BA550" i="2"/>
  <c r="AZ550" i="2"/>
  <c r="AY550" i="2"/>
  <c r="AX550" i="2"/>
  <c r="AW550" i="2"/>
  <c r="AV550" i="2"/>
  <c r="AU550" i="2"/>
  <c r="AT550" i="2"/>
  <c r="AS550" i="2"/>
  <c r="AR550" i="2"/>
  <c r="BZ549" i="2"/>
  <c r="BY549" i="2"/>
  <c r="BX549" i="2"/>
  <c r="BW549" i="2"/>
  <c r="BV549" i="2"/>
  <c r="BU549" i="2"/>
  <c r="BT549" i="2"/>
  <c r="BS549" i="2"/>
  <c r="BR549" i="2"/>
  <c r="BQ549" i="2"/>
  <c r="BP549" i="2"/>
  <c r="BO549" i="2"/>
  <c r="BN549" i="2"/>
  <c r="BM549" i="2"/>
  <c r="BL549" i="2"/>
  <c r="BK549" i="2"/>
  <c r="BJ549" i="2"/>
  <c r="BI549" i="2"/>
  <c r="BH549" i="2"/>
  <c r="BG549" i="2"/>
  <c r="BF549" i="2"/>
  <c r="BE549" i="2"/>
  <c r="BD549" i="2"/>
  <c r="BC549" i="2"/>
  <c r="BB549" i="2"/>
  <c r="BA549" i="2"/>
  <c r="AZ549" i="2"/>
  <c r="AY549" i="2"/>
  <c r="AX549" i="2"/>
  <c r="AW549" i="2"/>
  <c r="AV549" i="2"/>
  <c r="AU549" i="2"/>
  <c r="AT549" i="2"/>
  <c r="AS549" i="2"/>
  <c r="AR549" i="2"/>
  <c r="BZ548" i="2"/>
  <c r="BY548" i="2"/>
  <c r="BX548" i="2"/>
  <c r="BW548" i="2"/>
  <c r="BV548" i="2"/>
  <c r="BU548" i="2"/>
  <c r="BT548" i="2"/>
  <c r="BS548" i="2"/>
  <c r="BR548" i="2"/>
  <c r="BQ548" i="2"/>
  <c r="BP548" i="2"/>
  <c r="BO548" i="2"/>
  <c r="BN548" i="2"/>
  <c r="BM548" i="2"/>
  <c r="BL548" i="2"/>
  <c r="BK548" i="2"/>
  <c r="BJ548" i="2"/>
  <c r="BI548" i="2"/>
  <c r="BH548" i="2"/>
  <c r="BG548" i="2"/>
  <c r="BF548" i="2"/>
  <c r="BE548" i="2"/>
  <c r="BD548" i="2"/>
  <c r="BC548" i="2"/>
  <c r="BB548" i="2"/>
  <c r="BA548" i="2"/>
  <c r="AZ548" i="2"/>
  <c r="AY548" i="2"/>
  <c r="AX548" i="2"/>
  <c r="AW548" i="2"/>
  <c r="AV548" i="2"/>
  <c r="AU548" i="2"/>
  <c r="AT548" i="2"/>
  <c r="AS548" i="2"/>
  <c r="AR548" i="2"/>
  <c r="BZ547" i="2"/>
  <c r="BY547" i="2"/>
  <c r="BX547" i="2"/>
  <c r="BW547" i="2"/>
  <c r="BV547" i="2"/>
  <c r="BU547" i="2"/>
  <c r="BT547" i="2"/>
  <c r="BS547" i="2"/>
  <c r="BR547" i="2"/>
  <c r="BQ547" i="2"/>
  <c r="BP547" i="2"/>
  <c r="BO547" i="2"/>
  <c r="BN547" i="2"/>
  <c r="BM547" i="2"/>
  <c r="BL547" i="2"/>
  <c r="BK547" i="2"/>
  <c r="BJ547" i="2"/>
  <c r="BI547" i="2"/>
  <c r="BH547" i="2"/>
  <c r="BG547" i="2"/>
  <c r="BF547" i="2"/>
  <c r="BE547" i="2"/>
  <c r="BD547" i="2"/>
  <c r="BC547" i="2"/>
  <c r="BB547" i="2"/>
  <c r="BA547" i="2"/>
  <c r="AZ547" i="2"/>
  <c r="AY547" i="2"/>
  <c r="AX547" i="2"/>
  <c r="AW547" i="2"/>
  <c r="AV547" i="2"/>
  <c r="AU547" i="2"/>
  <c r="AT547" i="2"/>
  <c r="AS547" i="2"/>
  <c r="AR547" i="2"/>
  <c r="BZ546" i="2"/>
  <c r="BY546" i="2"/>
  <c r="BX546" i="2"/>
  <c r="BW546" i="2"/>
  <c r="BV546" i="2"/>
  <c r="BU546" i="2"/>
  <c r="BT546" i="2"/>
  <c r="BS546" i="2"/>
  <c r="BR546" i="2"/>
  <c r="BQ546" i="2"/>
  <c r="BP546" i="2"/>
  <c r="BO546" i="2"/>
  <c r="BN546" i="2"/>
  <c r="BM546" i="2"/>
  <c r="BL546" i="2"/>
  <c r="BK546" i="2"/>
  <c r="BJ546" i="2"/>
  <c r="BI546" i="2"/>
  <c r="BH546" i="2"/>
  <c r="BG546" i="2"/>
  <c r="BF546" i="2"/>
  <c r="BE546" i="2"/>
  <c r="BD546" i="2"/>
  <c r="BC546" i="2"/>
  <c r="BB546" i="2"/>
  <c r="BA546" i="2"/>
  <c r="AZ546" i="2"/>
  <c r="AY546" i="2"/>
  <c r="AX546" i="2"/>
  <c r="AW546" i="2"/>
  <c r="AV546" i="2"/>
  <c r="AU546" i="2"/>
  <c r="AT546" i="2"/>
  <c r="AS546" i="2"/>
  <c r="AR546" i="2"/>
  <c r="BZ545" i="2"/>
  <c r="BY545" i="2"/>
  <c r="BX545" i="2"/>
  <c r="BW545" i="2"/>
  <c r="BV545" i="2"/>
  <c r="BU545" i="2"/>
  <c r="BT545" i="2"/>
  <c r="BS545" i="2"/>
  <c r="BR545" i="2"/>
  <c r="BQ545" i="2"/>
  <c r="BP545" i="2"/>
  <c r="BO545" i="2"/>
  <c r="BN545" i="2"/>
  <c r="BM545" i="2"/>
  <c r="BL545" i="2"/>
  <c r="BK545" i="2"/>
  <c r="BJ545" i="2"/>
  <c r="BI545" i="2"/>
  <c r="BH545" i="2"/>
  <c r="BG545" i="2"/>
  <c r="BF545" i="2"/>
  <c r="BE545" i="2"/>
  <c r="BD545" i="2"/>
  <c r="BC545" i="2"/>
  <c r="BB545" i="2"/>
  <c r="BA545" i="2"/>
  <c r="AZ545" i="2"/>
  <c r="AY545" i="2"/>
  <c r="AX545" i="2"/>
  <c r="AW545" i="2"/>
  <c r="AV545" i="2"/>
  <c r="AU545" i="2"/>
  <c r="AT545" i="2"/>
  <c r="AS545" i="2"/>
  <c r="AR545" i="2"/>
  <c r="BZ544" i="2"/>
  <c r="BY544" i="2"/>
  <c r="BX544" i="2"/>
  <c r="BW544" i="2"/>
  <c r="BV544" i="2"/>
  <c r="BU544" i="2"/>
  <c r="BT544" i="2"/>
  <c r="BS544" i="2"/>
  <c r="BR544" i="2"/>
  <c r="BQ544" i="2"/>
  <c r="BP544" i="2"/>
  <c r="BO544" i="2"/>
  <c r="BN544" i="2"/>
  <c r="BM544" i="2"/>
  <c r="BL544" i="2"/>
  <c r="BK544" i="2"/>
  <c r="BJ544" i="2"/>
  <c r="BI544" i="2"/>
  <c r="BH544" i="2"/>
  <c r="BG544" i="2"/>
  <c r="BF544" i="2"/>
  <c r="BE544" i="2"/>
  <c r="BD544" i="2"/>
  <c r="BC544" i="2"/>
  <c r="BB544" i="2"/>
  <c r="BA544" i="2"/>
  <c r="AZ544" i="2"/>
  <c r="AY544" i="2"/>
  <c r="AX544" i="2"/>
  <c r="AW544" i="2"/>
  <c r="AV544" i="2"/>
  <c r="AU544" i="2"/>
  <c r="AT544" i="2"/>
  <c r="AS544" i="2"/>
  <c r="AR544" i="2"/>
  <c r="BZ543" i="2"/>
  <c r="BY543" i="2"/>
  <c r="BX543" i="2"/>
  <c r="BW543" i="2"/>
  <c r="BV543" i="2"/>
  <c r="BU543" i="2"/>
  <c r="BT543" i="2"/>
  <c r="BS543" i="2"/>
  <c r="BR543" i="2"/>
  <c r="BQ543" i="2"/>
  <c r="BP543" i="2"/>
  <c r="BO543" i="2"/>
  <c r="BN543" i="2"/>
  <c r="BM543" i="2"/>
  <c r="BL543" i="2"/>
  <c r="BK543" i="2"/>
  <c r="BJ543" i="2"/>
  <c r="BI543" i="2"/>
  <c r="BH543" i="2"/>
  <c r="BG543" i="2"/>
  <c r="BF543" i="2"/>
  <c r="BE543" i="2"/>
  <c r="BD543" i="2"/>
  <c r="BC543" i="2"/>
  <c r="BB543" i="2"/>
  <c r="BA543" i="2"/>
  <c r="AZ543" i="2"/>
  <c r="AY543" i="2"/>
  <c r="AX543" i="2"/>
  <c r="AW543" i="2"/>
  <c r="AV543" i="2"/>
  <c r="AU543" i="2"/>
  <c r="AT543" i="2"/>
  <c r="AS543" i="2"/>
  <c r="AR543" i="2"/>
  <c r="BZ542" i="2"/>
  <c r="BY542" i="2"/>
  <c r="BX542" i="2"/>
  <c r="BW542" i="2"/>
  <c r="BV542" i="2"/>
  <c r="BU542" i="2"/>
  <c r="BT542" i="2"/>
  <c r="BS542" i="2"/>
  <c r="BR542" i="2"/>
  <c r="BQ542" i="2"/>
  <c r="BP542" i="2"/>
  <c r="BO542" i="2"/>
  <c r="BN542" i="2"/>
  <c r="BM542" i="2"/>
  <c r="BL542" i="2"/>
  <c r="BK542" i="2"/>
  <c r="BJ542" i="2"/>
  <c r="BI542" i="2"/>
  <c r="BH542" i="2"/>
  <c r="BG542" i="2"/>
  <c r="BF542" i="2"/>
  <c r="BE542" i="2"/>
  <c r="BD542" i="2"/>
  <c r="BC542" i="2"/>
  <c r="BB542" i="2"/>
  <c r="BA542" i="2"/>
  <c r="AZ542" i="2"/>
  <c r="AY542" i="2"/>
  <c r="AX542" i="2"/>
  <c r="AW542" i="2"/>
  <c r="AV542" i="2"/>
  <c r="AU542" i="2"/>
  <c r="AT542" i="2"/>
  <c r="AS542" i="2"/>
  <c r="AR542" i="2"/>
  <c r="BZ541" i="2"/>
  <c r="BY541" i="2"/>
  <c r="BX541" i="2"/>
  <c r="BW541" i="2"/>
  <c r="BV541" i="2"/>
  <c r="BU541" i="2"/>
  <c r="BT541" i="2"/>
  <c r="BS541" i="2"/>
  <c r="BR541" i="2"/>
  <c r="BQ541" i="2"/>
  <c r="BP541" i="2"/>
  <c r="BO541" i="2"/>
  <c r="BN541" i="2"/>
  <c r="BM541" i="2"/>
  <c r="BL541" i="2"/>
  <c r="BK541" i="2"/>
  <c r="BJ541" i="2"/>
  <c r="BI541" i="2"/>
  <c r="BH541" i="2"/>
  <c r="BG541" i="2"/>
  <c r="BF541" i="2"/>
  <c r="BE541" i="2"/>
  <c r="BD541" i="2"/>
  <c r="BC541" i="2"/>
  <c r="BB541" i="2"/>
  <c r="BA541" i="2"/>
  <c r="AZ541" i="2"/>
  <c r="AY541" i="2"/>
  <c r="AX541" i="2"/>
  <c r="AW541" i="2"/>
  <c r="AV541" i="2"/>
  <c r="AU541" i="2"/>
  <c r="AT541" i="2"/>
  <c r="AS541" i="2"/>
  <c r="AR541" i="2"/>
  <c r="BZ540" i="2"/>
  <c r="BY540" i="2"/>
  <c r="BX540" i="2"/>
  <c r="BW540" i="2"/>
  <c r="BV540" i="2"/>
  <c r="BU540" i="2"/>
  <c r="BT540" i="2"/>
  <c r="BS540" i="2"/>
  <c r="BR540" i="2"/>
  <c r="BQ540" i="2"/>
  <c r="BP540" i="2"/>
  <c r="BO540" i="2"/>
  <c r="BN540" i="2"/>
  <c r="BM540" i="2"/>
  <c r="BL540" i="2"/>
  <c r="BK540" i="2"/>
  <c r="BJ540" i="2"/>
  <c r="BI540" i="2"/>
  <c r="BH540" i="2"/>
  <c r="BG540" i="2"/>
  <c r="BF540" i="2"/>
  <c r="BE540" i="2"/>
  <c r="BD540" i="2"/>
  <c r="BC540" i="2"/>
  <c r="BB540" i="2"/>
  <c r="BA540" i="2"/>
  <c r="AZ540" i="2"/>
  <c r="AY540" i="2"/>
  <c r="AX540" i="2"/>
  <c r="AW540" i="2"/>
  <c r="AV540" i="2"/>
  <c r="AU540" i="2"/>
  <c r="AT540" i="2"/>
  <c r="AS540" i="2"/>
  <c r="AR540" i="2"/>
  <c r="BZ539" i="2"/>
  <c r="BY539" i="2"/>
  <c r="BX539" i="2"/>
  <c r="BW539" i="2"/>
  <c r="BV539" i="2"/>
  <c r="BU539" i="2"/>
  <c r="BT539" i="2"/>
  <c r="BS539" i="2"/>
  <c r="BR539" i="2"/>
  <c r="BQ539" i="2"/>
  <c r="BP539" i="2"/>
  <c r="BO539" i="2"/>
  <c r="BN539" i="2"/>
  <c r="BM539" i="2"/>
  <c r="BL539" i="2"/>
  <c r="BK539" i="2"/>
  <c r="BJ539" i="2"/>
  <c r="BI539" i="2"/>
  <c r="BH539" i="2"/>
  <c r="BG539" i="2"/>
  <c r="BF539" i="2"/>
  <c r="BE539" i="2"/>
  <c r="BD539" i="2"/>
  <c r="BC539" i="2"/>
  <c r="BB539" i="2"/>
  <c r="BA539" i="2"/>
  <c r="AZ539" i="2"/>
  <c r="AY539" i="2"/>
  <c r="AX539" i="2"/>
  <c r="AW539" i="2"/>
  <c r="AV539" i="2"/>
  <c r="AU539" i="2"/>
  <c r="AT539" i="2"/>
  <c r="AS539" i="2"/>
  <c r="AR539" i="2"/>
  <c r="BZ538" i="2"/>
  <c r="BY538" i="2"/>
  <c r="BX538" i="2"/>
  <c r="BW538" i="2"/>
  <c r="BV538" i="2"/>
  <c r="BU538" i="2"/>
  <c r="BT538" i="2"/>
  <c r="BS538" i="2"/>
  <c r="BR538" i="2"/>
  <c r="BQ538" i="2"/>
  <c r="BP538" i="2"/>
  <c r="BO538" i="2"/>
  <c r="BN538" i="2"/>
  <c r="BM538" i="2"/>
  <c r="BL538" i="2"/>
  <c r="BK538" i="2"/>
  <c r="BJ538" i="2"/>
  <c r="BI538" i="2"/>
  <c r="BH538" i="2"/>
  <c r="BG538" i="2"/>
  <c r="BF538" i="2"/>
  <c r="BE538" i="2"/>
  <c r="BD538" i="2"/>
  <c r="BC538" i="2"/>
  <c r="BB538" i="2"/>
  <c r="BA538" i="2"/>
  <c r="AZ538" i="2"/>
  <c r="AY538" i="2"/>
  <c r="AX538" i="2"/>
  <c r="AW538" i="2"/>
  <c r="AV538" i="2"/>
  <c r="AU538" i="2"/>
  <c r="AT538" i="2"/>
  <c r="AS538" i="2"/>
  <c r="AR538" i="2"/>
  <c r="BZ537" i="2"/>
  <c r="BY537" i="2"/>
  <c r="BX537" i="2"/>
  <c r="BW537" i="2"/>
  <c r="BV537" i="2"/>
  <c r="BU537" i="2"/>
  <c r="BT537" i="2"/>
  <c r="BS537" i="2"/>
  <c r="BR537" i="2"/>
  <c r="BQ537" i="2"/>
  <c r="BP537" i="2"/>
  <c r="BO537" i="2"/>
  <c r="BN537" i="2"/>
  <c r="BM537" i="2"/>
  <c r="BL537" i="2"/>
  <c r="BK537" i="2"/>
  <c r="BJ537" i="2"/>
  <c r="BI537" i="2"/>
  <c r="BH537" i="2"/>
  <c r="BG537" i="2"/>
  <c r="BF537" i="2"/>
  <c r="BE537" i="2"/>
  <c r="BD537" i="2"/>
  <c r="BC537" i="2"/>
  <c r="BB537" i="2"/>
  <c r="BA537" i="2"/>
  <c r="AZ537" i="2"/>
  <c r="AY537" i="2"/>
  <c r="AX537" i="2"/>
  <c r="AW537" i="2"/>
  <c r="AV537" i="2"/>
  <c r="AU537" i="2"/>
  <c r="AT537" i="2"/>
  <c r="AS537" i="2"/>
  <c r="AR537" i="2"/>
  <c r="BZ536" i="2"/>
  <c r="BY536" i="2"/>
  <c r="BX536" i="2"/>
  <c r="BW536" i="2"/>
  <c r="BV536" i="2"/>
  <c r="BU536" i="2"/>
  <c r="BT536" i="2"/>
  <c r="BS536" i="2"/>
  <c r="BR536" i="2"/>
  <c r="BQ536" i="2"/>
  <c r="BP536" i="2"/>
  <c r="BO536" i="2"/>
  <c r="BN536" i="2"/>
  <c r="BM536" i="2"/>
  <c r="BL536" i="2"/>
  <c r="BK536" i="2"/>
  <c r="BJ536" i="2"/>
  <c r="BI536" i="2"/>
  <c r="BH536" i="2"/>
  <c r="BG536" i="2"/>
  <c r="BF536" i="2"/>
  <c r="BE536" i="2"/>
  <c r="BD536" i="2"/>
  <c r="BC536" i="2"/>
  <c r="BB536" i="2"/>
  <c r="BA536" i="2"/>
  <c r="AZ536" i="2"/>
  <c r="AY536" i="2"/>
  <c r="AX536" i="2"/>
  <c r="AW536" i="2"/>
  <c r="AV536" i="2"/>
  <c r="AU536" i="2"/>
  <c r="AT536" i="2"/>
  <c r="AS536" i="2"/>
  <c r="AR536" i="2"/>
  <c r="BZ535" i="2"/>
  <c r="BY535" i="2"/>
  <c r="BX535" i="2"/>
  <c r="BW535" i="2"/>
  <c r="BV535" i="2"/>
  <c r="BU535" i="2"/>
  <c r="BT535" i="2"/>
  <c r="BS535" i="2"/>
  <c r="BR535" i="2"/>
  <c r="BQ535" i="2"/>
  <c r="BP535" i="2"/>
  <c r="BO535" i="2"/>
  <c r="BN535" i="2"/>
  <c r="BM535" i="2"/>
  <c r="BL535" i="2"/>
  <c r="BK535" i="2"/>
  <c r="BJ535" i="2"/>
  <c r="BI535" i="2"/>
  <c r="BH535" i="2"/>
  <c r="BG535" i="2"/>
  <c r="BF535" i="2"/>
  <c r="BE535" i="2"/>
  <c r="BD535" i="2"/>
  <c r="BC535" i="2"/>
  <c r="BB535" i="2"/>
  <c r="BA535" i="2"/>
  <c r="AZ535" i="2"/>
  <c r="AY535" i="2"/>
  <c r="AX535" i="2"/>
  <c r="AW535" i="2"/>
  <c r="AV535" i="2"/>
  <c r="AU535" i="2"/>
  <c r="AT535" i="2"/>
  <c r="AS535" i="2"/>
  <c r="AR535" i="2"/>
  <c r="BZ534" i="2"/>
  <c r="BY534" i="2"/>
  <c r="BX534" i="2"/>
  <c r="BW534" i="2"/>
  <c r="BV534" i="2"/>
  <c r="BU534" i="2"/>
  <c r="BT534" i="2"/>
  <c r="BS534" i="2"/>
  <c r="BR534" i="2"/>
  <c r="BQ534" i="2"/>
  <c r="BP534" i="2"/>
  <c r="BO534" i="2"/>
  <c r="BN534" i="2"/>
  <c r="BM534" i="2"/>
  <c r="BL534" i="2"/>
  <c r="BK534" i="2"/>
  <c r="BJ534" i="2"/>
  <c r="BI534" i="2"/>
  <c r="BH534" i="2"/>
  <c r="BG534" i="2"/>
  <c r="BF534" i="2"/>
  <c r="BE534" i="2"/>
  <c r="BD534" i="2"/>
  <c r="BC534" i="2"/>
  <c r="BB534" i="2"/>
  <c r="BA534" i="2"/>
  <c r="AZ534" i="2"/>
  <c r="AY534" i="2"/>
  <c r="AX534" i="2"/>
  <c r="AW534" i="2"/>
  <c r="AV534" i="2"/>
  <c r="AU534" i="2"/>
  <c r="AT534" i="2"/>
  <c r="AS534" i="2"/>
  <c r="AR534" i="2"/>
  <c r="BZ533" i="2"/>
  <c r="BY533" i="2"/>
  <c r="BX533" i="2"/>
  <c r="BW533" i="2"/>
  <c r="BV533" i="2"/>
  <c r="BU533" i="2"/>
  <c r="BT533" i="2"/>
  <c r="BS533" i="2"/>
  <c r="BR533" i="2"/>
  <c r="BQ533" i="2"/>
  <c r="BP533" i="2"/>
  <c r="BO533" i="2"/>
  <c r="BN533" i="2"/>
  <c r="BM533" i="2"/>
  <c r="BL533" i="2"/>
  <c r="BK533" i="2"/>
  <c r="BJ533" i="2"/>
  <c r="BI533" i="2"/>
  <c r="BH533" i="2"/>
  <c r="BG533" i="2"/>
  <c r="BF533" i="2"/>
  <c r="BE533" i="2"/>
  <c r="BD533" i="2"/>
  <c r="BC533" i="2"/>
  <c r="BB533" i="2"/>
  <c r="BA533" i="2"/>
  <c r="AZ533" i="2"/>
  <c r="AY533" i="2"/>
  <c r="AX533" i="2"/>
  <c r="AW533" i="2"/>
  <c r="AV533" i="2"/>
  <c r="AU533" i="2"/>
  <c r="AT533" i="2"/>
  <c r="AS533" i="2"/>
  <c r="AR533" i="2"/>
  <c r="BZ532" i="2"/>
  <c r="BY532" i="2"/>
  <c r="BX532" i="2"/>
  <c r="BW532" i="2"/>
  <c r="BV532" i="2"/>
  <c r="BU532" i="2"/>
  <c r="BT532" i="2"/>
  <c r="BS532" i="2"/>
  <c r="BR532" i="2"/>
  <c r="BQ532" i="2"/>
  <c r="BP532" i="2"/>
  <c r="BO532" i="2"/>
  <c r="BN532" i="2"/>
  <c r="BM532" i="2"/>
  <c r="BL532" i="2"/>
  <c r="BK532" i="2"/>
  <c r="BJ532" i="2"/>
  <c r="BI532" i="2"/>
  <c r="BH532" i="2"/>
  <c r="BG532" i="2"/>
  <c r="BF532" i="2"/>
  <c r="BE532" i="2"/>
  <c r="BD532" i="2"/>
  <c r="BC532" i="2"/>
  <c r="BB532" i="2"/>
  <c r="BA532" i="2"/>
  <c r="AZ532" i="2"/>
  <c r="AY532" i="2"/>
  <c r="AX532" i="2"/>
  <c r="AW532" i="2"/>
  <c r="AV532" i="2"/>
  <c r="AU532" i="2"/>
  <c r="AT532" i="2"/>
  <c r="AS532" i="2"/>
  <c r="AR532" i="2"/>
  <c r="BZ531" i="2"/>
  <c r="BY531" i="2"/>
  <c r="BX531" i="2"/>
  <c r="BW531" i="2"/>
  <c r="BV531" i="2"/>
  <c r="BU531" i="2"/>
  <c r="BT531" i="2"/>
  <c r="BS531" i="2"/>
  <c r="BR531" i="2"/>
  <c r="BQ531" i="2"/>
  <c r="BP531" i="2"/>
  <c r="BO531" i="2"/>
  <c r="BN531" i="2"/>
  <c r="BM531" i="2"/>
  <c r="BL531" i="2"/>
  <c r="BK531" i="2"/>
  <c r="BJ531" i="2"/>
  <c r="BI531" i="2"/>
  <c r="BH531" i="2"/>
  <c r="BG531" i="2"/>
  <c r="BF531" i="2"/>
  <c r="BE531" i="2"/>
  <c r="BD531" i="2"/>
  <c r="BC531" i="2"/>
  <c r="BB531" i="2"/>
  <c r="BA531" i="2"/>
  <c r="AZ531" i="2"/>
  <c r="AY531" i="2"/>
  <c r="AX531" i="2"/>
  <c r="AW531" i="2"/>
  <c r="AV531" i="2"/>
  <c r="AU531" i="2"/>
  <c r="AT531" i="2"/>
  <c r="AS531" i="2"/>
  <c r="AR531" i="2"/>
  <c r="BZ530" i="2"/>
  <c r="BY530" i="2"/>
  <c r="BX530" i="2"/>
  <c r="BW530" i="2"/>
  <c r="BV530" i="2"/>
  <c r="BU530" i="2"/>
  <c r="BT530" i="2"/>
  <c r="BS530" i="2"/>
  <c r="BR530" i="2"/>
  <c r="BQ530" i="2"/>
  <c r="BP530" i="2"/>
  <c r="BO530" i="2"/>
  <c r="BN530" i="2"/>
  <c r="BM530" i="2"/>
  <c r="BL530" i="2"/>
  <c r="BK530" i="2"/>
  <c r="BJ530" i="2"/>
  <c r="BI530" i="2"/>
  <c r="BH530" i="2"/>
  <c r="BG530" i="2"/>
  <c r="BF530" i="2"/>
  <c r="BE530" i="2"/>
  <c r="BD530" i="2"/>
  <c r="BC530" i="2"/>
  <c r="BB530" i="2"/>
  <c r="BA530" i="2"/>
  <c r="AZ530" i="2"/>
  <c r="AY530" i="2"/>
  <c r="AX530" i="2"/>
  <c r="AW530" i="2"/>
  <c r="AV530" i="2"/>
  <c r="AU530" i="2"/>
  <c r="AT530" i="2"/>
  <c r="AS530" i="2"/>
  <c r="AR530" i="2"/>
  <c r="BZ529" i="2"/>
  <c r="BY529" i="2"/>
  <c r="BX529" i="2"/>
  <c r="BW529" i="2"/>
  <c r="BV529" i="2"/>
  <c r="BU529" i="2"/>
  <c r="BT529" i="2"/>
  <c r="BS529" i="2"/>
  <c r="BR529" i="2"/>
  <c r="BQ529" i="2"/>
  <c r="BP529" i="2"/>
  <c r="BO529" i="2"/>
  <c r="BN529" i="2"/>
  <c r="BM529" i="2"/>
  <c r="BL529" i="2"/>
  <c r="BK529" i="2"/>
  <c r="BJ529" i="2"/>
  <c r="BI529" i="2"/>
  <c r="BH529" i="2"/>
  <c r="BG529" i="2"/>
  <c r="BF529" i="2"/>
  <c r="BE529" i="2"/>
  <c r="BD529" i="2"/>
  <c r="BC529" i="2"/>
  <c r="BB529" i="2"/>
  <c r="BA529" i="2"/>
  <c r="AZ529" i="2"/>
  <c r="AY529" i="2"/>
  <c r="AX529" i="2"/>
  <c r="AW529" i="2"/>
  <c r="AV529" i="2"/>
  <c r="AU529" i="2"/>
  <c r="AT529" i="2"/>
  <c r="AS529" i="2"/>
  <c r="AR529" i="2"/>
  <c r="BZ528" i="2"/>
  <c r="BY528" i="2"/>
  <c r="BX528" i="2"/>
  <c r="BW528" i="2"/>
  <c r="BV528" i="2"/>
  <c r="BU528" i="2"/>
  <c r="BT528" i="2"/>
  <c r="BS528" i="2"/>
  <c r="BR528" i="2"/>
  <c r="BQ528" i="2"/>
  <c r="BP528" i="2"/>
  <c r="BO528" i="2"/>
  <c r="BN528" i="2"/>
  <c r="BM528" i="2"/>
  <c r="BL528" i="2"/>
  <c r="BK528" i="2"/>
  <c r="BJ528" i="2"/>
  <c r="BI528" i="2"/>
  <c r="BH528" i="2"/>
  <c r="BG528" i="2"/>
  <c r="BF528" i="2"/>
  <c r="BE528" i="2"/>
  <c r="BD528" i="2"/>
  <c r="BC528" i="2"/>
  <c r="BB528" i="2"/>
  <c r="BA528" i="2"/>
  <c r="AZ528" i="2"/>
  <c r="AY528" i="2"/>
  <c r="AX528" i="2"/>
  <c r="AW528" i="2"/>
  <c r="AV528" i="2"/>
  <c r="AU528" i="2"/>
  <c r="AT528" i="2"/>
  <c r="AS528" i="2"/>
  <c r="AR528" i="2"/>
  <c r="BZ527" i="2"/>
  <c r="BY527" i="2"/>
  <c r="BX527" i="2"/>
  <c r="BW527" i="2"/>
  <c r="BV527" i="2"/>
  <c r="BU527" i="2"/>
  <c r="BT527" i="2"/>
  <c r="BS527" i="2"/>
  <c r="BR527" i="2"/>
  <c r="BQ527" i="2"/>
  <c r="BP527" i="2"/>
  <c r="BO527" i="2"/>
  <c r="BN527" i="2"/>
  <c r="BM527" i="2"/>
  <c r="BL527" i="2"/>
  <c r="BK527" i="2"/>
  <c r="BJ527" i="2"/>
  <c r="BI527" i="2"/>
  <c r="BH527" i="2"/>
  <c r="BG527" i="2"/>
  <c r="BF527" i="2"/>
  <c r="BE527" i="2"/>
  <c r="BD527" i="2"/>
  <c r="BC527" i="2"/>
  <c r="BB527" i="2"/>
  <c r="BA527" i="2"/>
  <c r="AZ527" i="2"/>
  <c r="AY527" i="2"/>
  <c r="AX527" i="2"/>
  <c r="AW527" i="2"/>
  <c r="AV527" i="2"/>
  <c r="AU527" i="2"/>
  <c r="AT527" i="2"/>
  <c r="AS527" i="2"/>
  <c r="AR527" i="2"/>
  <c r="BZ526" i="2"/>
  <c r="BY526" i="2"/>
  <c r="BX526" i="2"/>
  <c r="BW526" i="2"/>
  <c r="BV526" i="2"/>
  <c r="BU526" i="2"/>
  <c r="BT526" i="2"/>
  <c r="BS526" i="2"/>
  <c r="BR526" i="2"/>
  <c r="BQ526" i="2"/>
  <c r="BP526" i="2"/>
  <c r="BO526" i="2"/>
  <c r="BN526" i="2"/>
  <c r="BM526" i="2"/>
  <c r="BL526" i="2"/>
  <c r="BK526" i="2"/>
  <c r="BJ526" i="2"/>
  <c r="BI526" i="2"/>
  <c r="BH526" i="2"/>
  <c r="BG526" i="2"/>
  <c r="BF526" i="2"/>
  <c r="BE526" i="2"/>
  <c r="BD526" i="2"/>
  <c r="BC526" i="2"/>
  <c r="BB526" i="2"/>
  <c r="BA526" i="2"/>
  <c r="AZ526" i="2"/>
  <c r="AY526" i="2"/>
  <c r="AX526" i="2"/>
  <c r="AW526" i="2"/>
  <c r="AV526" i="2"/>
  <c r="AU526" i="2"/>
  <c r="AT526" i="2"/>
  <c r="AS526" i="2"/>
  <c r="AR526" i="2"/>
  <c r="BZ525" i="2"/>
  <c r="BY525" i="2"/>
  <c r="BX525" i="2"/>
  <c r="BW525" i="2"/>
  <c r="BV525" i="2"/>
  <c r="BU525" i="2"/>
  <c r="BT525" i="2"/>
  <c r="BS525" i="2"/>
  <c r="BR525" i="2"/>
  <c r="BQ525" i="2"/>
  <c r="BP525" i="2"/>
  <c r="BO525" i="2"/>
  <c r="BN525" i="2"/>
  <c r="BM525" i="2"/>
  <c r="BL525" i="2"/>
  <c r="BK525" i="2"/>
  <c r="BJ525" i="2"/>
  <c r="BI525" i="2"/>
  <c r="BH525" i="2"/>
  <c r="BG525" i="2"/>
  <c r="BF525" i="2"/>
  <c r="BE525" i="2"/>
  <c r="BD525" i="2"/>
  <c r="BC525" i="2"/>
  <c r="BB525" i="2"/>
  <c r="BA525" i="2"/>
  <c r="AZ525" i="2"/>
  <c r="AY525" i="2"/>
  <c r="AX525" i="2"/>
  <c r="AW525" i="2"/>
  <c r="AV525" i="2"/>
  <c r="AU525" i="2"/>
  <c r="AT525" i="2"/>
  <c r="AS525" i="2"/>
  <c r="AR525" i="2"/>
  <c r="BZ524" i="2"/>
  <c r="BY524" i="2"/>
  <c r="BX524" i="2"/>
  <c r="BW524" i="2"/>
  <c r="BV524" i="2"/>
  <c r="BU524" i="2"/>
  <c r="BT524" i="2"/>
  <c r="BS524" i="2"/>
  <c r="BR524" i="2"/>
  <c r="BQ524" i="2"/>
  <c r="BP524" i="2"/>
  <c r="BO524" i="2"/>
  <c r="BN524" i="2"/>
  <c r="BM524" i="2"/>
  <c r="BL524" i="2"/>
  <c r="BK524" i="2"/>
  <c r="BJ524" i="2"/>
  <c r="BI524" i="2"/>
  <c r="BH524" i="2"/>
  <c r="BG524" i="2"/>
  <c r="BF524" i="2"/>
  <c r="BE524" i="2"/>
  <c r="BD524" i="2"/>
  <c r="BC524" i="2"/>
  <c r="BB524" i="2"/>
  <c r="BA524" i="2"/>
  <c r="AZ524" i="2"/>
  <c r="AY524" i="2"/>
  <c r="AX524" i="2"/>
  <c r="AW524" i="2"/>
  <c r="AV524" i="2"/>
  <c r="AU524" i="2"/>
  <c r="AT524" i="2"/>
  <c r="AS524" i="2"/>
  <c r="AR524" i="2"/>
  <c r="BZ523" i="2"/>
  <c r="BY523" i="2"/>
  <c r="BX523" i="2"/>
  <c r="BW523" i="2"/>
  <c r="BV523" i="2"/>
  <c r="BU523" i="2"/>
  <c r="BT523" i="2"/>
  <c r="BS523" i="2"/>
  <c r="BR523" i="2"/>
  <c r="BQ523" i="2"/>
  <c r="BP523" i="2"/>
  <c r="BO523" i="2"/>
  <c r="BN523" i="2"/>
  <c r="BM523" i="2"/>
  <c r="BL523" i="2"/>
  <c r="BK523" i="2"/>
  <c r="BJ523" i="2"/>
  <c r="BI523" i="2"/>
  <c r="BH523" i="2"/>
  <c r="BG523" i="2"/>
  <c r="BF523" i="2"/>
  <c r="BE523" i="2"/>
  <c r="BD523" i="2"/>
  <c r="BC523" i="2"/>
  <c r="BB523" i="2"/>
  <c r="BA523" i="2"/>
  <c r="AZ523" i="2"/>
  <c r="AY523" i="2"/>
  <c r="AX523" i="2"/>
  <c r="AW523" i="2"/>
  <c r="AV523" i="2"/>
  <c r="AU523" i="2"/>
  <c r="AT523" i="2"/>
  <c r="AS523" i="2"/>
  <c r="AR523" i="2"/>
  <c r="BZ522" i="2"/>
  <c r="BY522" i="2"/>
  <c r="BX522" i="2"/>
  <c r="BW522" i="2"/>
  <c r="BV522" i="2"/>
  <c r="BU522" i="2"/>
  <c r="BT522" i="2"/>
  <c r="BS522" i="2"/>
  <c r="BR522" i="2"/>
  <c r="BQ522" i="2"/>
  <c r="BP522" i="2"/>
  <c r="BO522" i="2"/>
  <c r="BN522" i="2"/>
  <c r="BM522" i="2"/>
  <c r="BL522" i="2"/>
  <c r="BK522" i="2"/>
  <c r="BJ522" i="2"/>
  <c r="BI522" i="2"/>
  <c r="BH522" i="2"/>
  <c r="BG522" i="2"/>
  <c r="BF522" i="2"/>
  <c r="BE522" i="2"/>
  <c r="BD522" i="2"/>
  <c r="BC522" i="2"/>
  <c r="BB522" i="2"/>
  <c r="BA522" i="2"/>
  <c r="AZ522" i="2"/>
  <c r="AY522" i="2"/>
  <c r="AX522" i="2"/>
  <c r="AW522" i="2"/>
  <c r="AV522" i="2"/>
  <c r="AU522" i="2"/>
  <c r="AT522" i="2"/>
  <c r="AS522" i="2"/>
  <c r="AR522" i="2"/>
  <c r="BZ521" i="2"/>
  <c r="BY521" i="2"/>
  <c r="BX521" i="2"/>
  <c r="BW521" i="2"/>
  <c r="BV521" i="2"/>
  <c r="BU521" i="2"/>
  <c r="BT521" i="2"/>
  <c r="BS521" i="2"/>
  <c r="BR521" i="2"/>
  <c r="BQ521" i="2"/>
  <c r="BP521" i="2"/>
  <c r="BO521" i="2"/>
  <c r="BN521" i="2"/>
  <c r="BM521" i="2"/>
  <c r="BL521" i="2"/>
  <c r="BK521" i="2"/>
  <c r="BJ521" i="2"/>
  <c r="BI521" i="2"/>
  <c r="BH521" i="2"/>
  <c r="BG521" i="2"/>
  <c r="BF521" i="2"/>
  <c r="BE521" i="2"/>
  <c r="BD521" i="2"/>
  <c r="BC521" i="2"/>
  <c r="BB521" i="2"/>
  <c r="BA521" i="2"/>
  <c r="AZ521" i="2"/>
  <c r="AY521" i="2"/>
  <c r="AX521" i="2"/>
  <c r="AW521" i="2"/>
  <c r="AV521" i="2"/>
  <c r="AU521" i="2"/>
  <c r="AT521" i="2"/>
  <c r="AS521" i="2"/>
  <c r="AR521" i="2"/>
  <c r="BZ520" i="2"/>
  <c r="BY520" i="2"/>
  <c r="BX520" i="2"/>
  <c r="BW520" i="2"/>
  <c r="BV520" i="2"/>
  <c r="BU520" i="2"/>
  <c r="BT520" i="2"/>
  <c r="BS520" i="2"/>
  <c r="BR520" i="2"/>
  <c r="BQ520" i="2"/>
  <c r="BP520" i="2"/>
  <c r="BO520" i="2"/>
  <c r="BN520" i="2"/>
  <c r="BM520" i="2"/>
  <c r="BL520" i="2"/>
  <c r="BK520" i="2"/>
  <c r="BJ520" i="2"/>
  <c r="BI520" i="2"/>
  <c r="BH520" i="2"/>
  <c r="BG520" i="2"/>
  <c r="BF520" i="2"/>
  <c r="BE520" i="2"/>
  <c r="BD520" i="2"/>
  <c r="BC520" i="2"/>
  <c r="BB520" i="2"/>
  <c r="BA520" i="2"/>
  <c r="AZ520" i="2"/>
  <c r="AY520" i="2"/>
  <c r="AX520" i="2"/>
  <c r="AW520" i="2"/>
  <c r="AV520" i="2"/>
  <c r="AU520" i="2"/>
  <c r="AT520" i="2"/>
  <c r="AS520" i="2"/>
  <c r="AR520" i="2"/>
  <c r="BZ519" i="2"/>
  <c r="BY519" i="2"/>
  <c r="BX519" i="2"/>
  <c r="BW519" i="2"/>
  <c r="BV519" i="2"/>
  <c r="BU519" i="2"/>
  <c r="BT519" i="2"/>
  <c r="BS519" i="2"/>
  <c r="BR519" i="2"/>
  <c r="BQ519" i="2"/>
  <c r="BP519" i="2"/>
  <c r="BO519" i="2"/>
  <c r="BN519" i="2"/>
  <c r="BM519" i="2"/>
  <c r="BL519" i="2"/>
  <c r="BK519" i="2"/>
  <c r="BJ519" i="2"/>
  <c r="BI519" i="2"/>
  <c r="BH519" i="2"/>
  <c r="BG519" i="2"/>
  <c r="BF519" i="2"/>
  <c r="BE519" i="2"/>
  <c r="BD519" i="2"/>
  <c r="BC519" i="2"/>
  <c r="BB519" i="2"/>
  <c r="BA519" i="2"/>
  <c r="AZ519" i="2"/>
  <c r="AY519" i="2"/>
  <c r="AX519" i="2"/>
  <c r="AW519" i="2"/>
  <c r="AV519" i="2"/>
  <c r="AU519" i="2"/>
  <c r="AT519" i="2"/>
  <c r="AS519" i="2"/>
  <c r="AR519" i="2"/>
  <c r="BZ518" i="2"/>
  <c r="BY518" i="2"/>
  <c r="BX518" i="2"/>
  <c r="BW518" i="2"/>
  <c r="BV518" i="2"/>
  <c r="BU518" i="2"/>
  <c r="BT518" i="2"/>
  <c r="BS518" i="2"/>
  <c r="BR518" i="2"/>
  <c r="BQ518" i="2"/>
  <c r="BP518" i="2"/>
  <c r="BO518" i="2"/>
  <c r="BN518" i="2"/>
  <c r="BM518" i="2"/>
  <c r="BL518" i="2"/>
  <c r="BK518" i="2"/>
  <c r="BJ518" i="2"/>
  <c r="BI518" i="2"/>
  <c r="BH518" i="2"/>
  <c r="BG518" i="2"/>
  <c r="BF518" i="2"/>
  <c r="BE518" i="2"/>
  <c r="BD518" i="2"/>
  <c r="BC518" i="2"/>
  <c r="BB518" i="2"/>
  <c r="BA518" i="2"/>
  <c r="AZ518" i="2"/>
  <c r="AY518" i="2"/>
  <c r="AX518" i="2"/>
  <c r="AW518" i="2"/>
  <c r="AV518" i="2"/>
  <c r="AU518" i="2"/>
  <c r="AT518" i="2"/>
  <c r="AS518" i="2"/>
  <c r="AR518" i="2"/>
  <c r="BZ517" i="2"/>
  <c r="BY517" i="2"/>
  <c r="BX517" i="2"/>
  <c r="BW517" i="2"/>
  <c r="BV517" i="2"/>
  <c r="BU517" i="2"/>
  <c r="BT517" i="2"/>
  <c r="BS517" i="2"/>
  <c r="BR517" i="2"/>
  <c r="BQ517" i="2"/>
  <c r="BP517" i="2"/>
  <c r="BO517" i="2"/>
  <c r="BN517" i="2"/>
  <c r="BM517" i="2"/>
  <c r="BL517" i="2"/>
  <c r="BK517" i="2"/>
  <c r="BJ517" i="2"/>
  <c r="BI517" i="2"/>
  <c r="BH517" i="2"/>
  <c r="BG517" i="2"/>
  <c r="BF517" i="2"/>
  <c r="BE517" i="2"/>
  <c r="BD517" i="2"/>
  <c r="BC517" i="2"/>
  <c r="BB517" i="2"/>
  <c r="BA517" i="2"/>
  <c r="AZ517" i="2"/>
  <c r="AY517" i="2"/>
  <c r="AX517" i="2"/>
  <c r="AW517" i="2"/>
  <c r="AV517" i="2"/>
  <c r="AU517" i="2"/>
  <c r="AT517" i="2"/>
  <c r="AS517" i="2"/>
  <c r="AR517" i="2"/>
  <c r="BZ516" i="2"/>
  <c r="BY516" i="2"/>
  <c r="BX516" i="2"/>
  <c r="BW516" i="2"/>
  <c r="BV516" i="2"/>
  <c r="BU516" i="2"/>
  <c r="BT516" i="2"/>
  <c r="BS516" i="2"/>
  <c r="BR516" i="2"/>
  <c r="BQ516" i="2"/>
  <c r="BP516" i="2"/>
  <c r="BO516" i="2"/>
  <c r="BN516" i="2"/>
  <c r="BM516" i="2"/>
  <c r="BL516" i="2"/>
  <c r="BK516" i="2"/>
  <c r="BJ516" i="2"/>
  <c r="BI516" i="2"/>
  <c r="BH516" i="2"/>
  <c r="BG516" i="2"/>
  <c r="BF516" i="2"/>
  <c r="BE516" i="2"/>
  <c r="BD516" i="2"/>
  <c r="BC516" i="2"/>
  <c r="BB516" i="2"/>
  <c r="BA516" i="2"/>
  <c r="AZ516" i="2"/>
  <c r="AY516" i="2"/>
  <c r="AX516" i="2"/>
  <c r="AW516" i="2"/>
  <c r="AV516" i="2"/>
  <c r="AU516" i="2"/>
  <c r="AT516" i="2"/>
  <c r="AS516" i="2"/>
  <c r="AR516" i="2"/>
  <c r="BZ515" i="2"/>
  <c r="BY515" i="2"/>
  <c r="BX515" i="2"/>
  <c r="BW515" i="2"/>
  <c r="BV515" i="2"/>
  <c r="BU515" i="2"/>
  <c r="BT515" i="2"/>
  <c r="BS515" i="2"/>
  <c r="BR515" i="2"/>
  <c r="BQ515" i="2"/>
  <c r="BP515" i="2"/>
  <c r="BO515" i="2"/>
  <c r="BN515" i="2"/>
  <c r="BM515" i="2"/>
  <c r="BL515" i="2"/>
  <c r="BK515" i="2"/>
  <c r="BJ515" i="2"/>
  <c r="BI515" i="2"/>
  <c r="BH515" i="2"/>
  <c r="BG515" i="2"/>
  <c r="BF515" i="2"/>
  <c r="BE515" i="2"/>
  <c r="BD515" i="2"/>
  <c r="BC515" i="2"/>
  <c r="BB515" i="2"/>
  <c r="BA515" i="2"/>
  <c r="AZ515" i="2"/>
  <c r="AY515" i="2"/>
  <c r="AX515" i="2"/>
  <c r="AW515" i="2"/>
  <c r="AV515" i="2"/>
  <c r="AU515" i="2"/>
  <c r="AT515" i="2"/>
  <c r="AS515" i="2"/>
  <c r="AR515" i="2"/>
  <c r="BZ514" i="2"/>
  <c r="BY514" i="2"/>
  <c r="BX514" i="2"/>
  <c r="BW514" i="2"/>
  <c r="BV514" i="2"/>
  <c r="BU514" i="2"/>
  <c r="BT514" i="2"/>
  <c r="BS514" i="2"/>
  <c r="BR514" i="2"/>
  <c r="BQ514" i="2"/>
  <c r="BP514" i="2"/>
  <c r="BO514" i="2"/>
  <c r="BN514" i="2"/>
  <c r="BM514" i="2"/>
  <c r="BL514" i="2"/>
  <c r="BK514" i="2"/>
  <c r="BJ514" i="2"/>
  <c r="BI514" i="2"/>
  <c r="BH514" i="2"/>
  <c r="BG514" i="2"/>
  <c r="BF514" i="2"/>
  <c r="BE514" i="2"/>
  <c r="BD514" i="2"/>
  <c r="BC514" i="2"/>
  <c r="BB514" i="2"/>
  <c r="BA514" i="2"/>
  <c r="AZ514" i="2"/>
  <c r="AY514" i="2"/>
  <c r="AX514" i="2"/>
  <c r="AW514" i="2"/>
  <c r="AV514" i="2"/>
  <c r="AU514" i="2"/>
  <c r="AT514" i="2"/>
  <c r="AS514" i="2"/>
  <c r="AR514" i="2"/>
  <c r="BZ513" i="2"/>
  <c r="BY513" i="2"/>
  <c r="BX513" i="2"/>
  <c r="BW513" i="2"/>
  <c r="BV513" i="2"/>
  <c r="BU513" i="2"/>
  <c r="BT513" i="2"/>
  <c r="BS513" i="2"/>
  <c r="BR513" i="2"/>
  <c r="BQ513" i="2"/>
  <c r="BP513" i="2"/>
  <c r="BO513" i="2"/>
  <c r="BN513" i="2"/>
  <c r="BM513" i="2"/>
  <c r="BL513" i="2"/>
  <c r="BK513" i="2"/>
  <c r="BJ513" i="2"/>
  <c r="BI513" i="2"/>
  <c r="BH513" i="2"/>
  <c r="BG513" i="2"/>
  <c r="BF513" i="2"/>
  <c r="BE513" i="2"/>
  <c r="BD513" i="2"/>
  <c r="BC513" i="2"/>
  <c r="BB513" i="2"/>
  <c r="BA513" i="2"/>
  <c r="AZ513" i="2"/>
  <c r="AY513" i="2"/>
  <c r="AX513" i="2"/>
  <c r="AW513" i="2"/>
  <c r="AV513" i="2"/>
  <c r="AU513" i="2"/>
  <c r="AT513" i="2"/>
  <c r="AS513" i="2"/>
  <c r="AR513" i="2"/>
  <c r="BZ512" i="2"/>
  <c r="BY512" i="2"/>
  <c r="BX512" i="2"/>
  <c r="BW512" i="2"/>
  <c r="BV512" i="2"/>
  <c r="BU512" i="2"/>
  <c r="BT512" i="2"/>
  <c r="BS512" i="2"/>
  <c r="BR512" i="2"/>
  <c r="BQ512" i="2"/>
  <c r="BP512" i="2"/>
  <c r="BO512" i="2"/>
  <c r="BN512" i="2"/>
  <c r="BM512" i="2"/>
  <c r="BL512" i="2"/>
  <c r="BK512" i="2"/>
  <c r="BJ512" i="2"/>
  <c r="BI512" i="2"/>
  <c r="BH512" i="2"/>
  <c r="BG512" i="2"/>
  <c r="BF512" i="2"/>
  <c r="BE512" i="2"/>
  <c r="BD512" i="2"/>
  <c r="BC512" i="2"/>
  <c r="BB512" i="2"/>
  <c r="BA512" i="2"/>
  <c r="AZ512" i="2"/>
  <c r="AY512" i="2"/>
  <c r="AX512" i="2"/>
  <c r="AW512" i="2"/>
  <c r="AV512" i="2"/>
  <c r="AU512" i="2"/>
  <c r="AT512" i="2"/>
  <c r="AS512" i="2"/>
  <c r="AR512" i="2"/>
  <c r="BZ511" i="2"/>
  <c r="BY511" i="2"/>
  <c r="BX511" i="2"/>
  <c r="BW511" i="2"/>
  <c r="BV511" i="2"/>
  <c r="BU511" i="2"/>
  <c r="BT511" i="2"/>
  <c r="BS511" i="2"/>
  <c r="BR511" i="2"/>
  <c r="BQ511" i="2"/>
  <c r="BP511" i="2"/>
  <c r="BO511" i="2"/>
  <c r="BN511" i="2"/>
  <c r="BM511" i="2"/>
  <c r="BL511" i="2"/>
  <c r="BK511" i="2"/>
  <c r="BJ511" i="2"/>
  <c r="BI511" i="2"/>
  <c r="BH511" i="2"/>
  <c r="BG511" i="2"/>
  <c r="BF511" i="2"/>
  <c r="BE511" i="2"/>
  <c r="BD511" i="2"/>
  <c r="BC511" i="2"/>
  <c r="BB511" i="2"/>
  <c r="BA511" i="2"/>
  <c r="AZ511" i="2"/>
  <c r="AY511" i="2"/>
  <c r="AX511" i="2"/>
  <c r="AW511" i="2"/>
  <c r="AV511" i="2"/>
  <c r="AU511" i="2"/>
  <c r="AT511" i="2"/>
  <c r="AS511" i="2"/>
  <c r="AR511" i="2"/>
  <c r="BZ510" i="2"/>
  <c r="BY510" i="2"/>
  <c r="BX510" i="2"/>
  <c r="BW510" i="2"/>
  <c r="BV510" i="2"/>
  <c r="BU510" i="2"/>
  <c r="BT510" i="2"/>
  <c r="BS510" i="2"/>
  <c r="BR510" i="2"/>
  <c r="BQ510" i="2"/>
  <c r="BP510" i="2"/>
  <c r="BO510" i="2"/>
  <c r="BN510" i="2"/>
  <c r="BM510" i="2"/>
  <c r="BL510" i="2"/>
  <c r="BK510" i="2"/>
  <c r="BJ510" i="2"/>
  <c r="BI510" i="2"/>
  <c r="BH510" i="2"/>
  <c r="BG510" i="2"/>
  <c r="BF510" i="2"/>
  <c r="BE510" i="2"/>
  <c r="BD510" i="2"/>
  <c r="BC510" i="2"/>
  <c r="BB510" i="2"/>
  <c r="BA510" i="2"/>
  <c r="AZ510" i="2"/>
  <c r="AY510" i="2"/>
  <c r="AX510" i="2"/>
  <c r="AW510" i="2"/>
  <c r="AV510" i="2"/>
  <c r="AU510" i="2"/>
  <c r="AT510" i="2"/>
  <c r="AS510" i="2"/>
  <c r="AR510" i="2"/>
  <c r="BZ509" i="2"/>
  <c r="BY509" i="2"/>
  <c r="BX509" i="2"/>
  <c r="BW509" i="2"/>
  <c r="BV509" i="2"/>
  <c r="BU509" i="2"/>
  <c r="BT509" i="2"/>
  <c r="BS509" i="2"/>
  <c r="BR509" i="2"/>
  <c r="BQ509" i="2"/>
  <c r="BP509" i="2"/>
  <c r="BO509" i="2"/>
  <c r="BN509" i="2"/>
  <c r="BM509" i="2"/>
  <c r="BL509" i="2"/>
  <c r="BK509" i="2"/>
  <c r="BJ509" i="2"/>
  <c r="BI509" i="2"/>
  <c r="BH509" i="2"/>
  <c r="BG509" i="2"/>
  <c r="BF509" i="2"/>
  <c r="BE509" i="2"/>
  <c r="BD509" i="2"/>
  <c r="BC509" i="2"/>
  <c r="BB509" i="2"/>
  <c r="BA509" i="2"/>
  <c r="AZ509" i="2"/>
  <c r="AY509" i="2"/>
  <c r="AX509" i="2"/>
  <c r="AW509" i="2"/>
  <c r="AV509" i="2"/>
  <c r="AU509" i="2"/>
  <c r="AT509" i="2"/>
  <c r="AS509" i="2"/>
  <c r="AR509" i="2"/>
  <c r="BZ508" i="2"/>
  <c r="BY508" i="2"/>
  <c r="BX508" i="2"/>
  <c r="BW508" i="2"/>
  <c r="BV508" i="2"/>
  <c r="BU508" i="2"/>
  <c r="BT508" i="2"/>
  <c r="BS508" i="2"/>
  <c r="BR508" i="2"/>
  <c r="BQ508" i="2"/>
  <c r="BP508" i="2"/>
  <c r="BO508" i="2"/>
  <c r="BN508" i="2"/>
  <c r="BM508" i="2"/>
  <c r="BL508" i="2"/>
  <c r="BK508" i="2"/>
  <c r="BJ508" i="2"/>
  <c r="BI508" i="2"/>
  <c r="BH508" i="2"/>
  <c r="BG508" i="2"/>
  <c r="BF508" i="2"/>
  <c r="BE508" i="2"/>
  <c r="BD508" i="2"/>
  <c r="BC508" i="2"/>
  <c r="BB508" i="2"/>
  <c r="BA508" i="2"/>
  <c r="AZ508" i="2"/>
  <c r="AY508" i="2"/>
  <c r="AX508" i="2"/>
  <c r="AW508" i="2"/>
  <c r="AV508" i="2"/>
  <c r="AU508" i="2"/>
  <c r="AT508" i="2"/>
  <c r="AS508" i="2"/>
  <c r="AR508" i="2"/>
  <c r="BZ507" i="2"/>
  <c r="BY507" i="2"/>
  <c r="BX507" i="2"/>
  <c r="BW507" i="2"/>
  <c r="BV507" i="2"/>
  <c r="BU507" i="2"/>
  <c r="BT507" i="2"/>
  <c r="BS507" i="2"/>
  <c r="BR507" i="2"/>
  <c r="BQ507" i="2"/>
  <c r="BP507" i="2"/>
  <c r="BO507" i="2"/>
  <c r="BN507" i="2"/>
  <c r="BM507" i="2"/>
  <c r="BL507" i="2"/>
  <c r="BK507" i="2"/>
  <c r="BJ507" i="2"/>
  <c r="BI507" i="2"/>
  <c r="BH507" i="2"/>
  <c r="BG507" i="2"/>
  <c r="BF507" i="2"/>
  <c r="BE507" i="2"/>
  <c r="BD507" i="2"/>
  <c r="BC507" i="2"/>
  <c r="BB507" i="2"/>
  <c r="BA507" i="2"/>
  <c r="AZ507" i="2"/>
  <c r="AY507" i="2"/>
  <c r="AX507" i="2"/>
  <c r="AW507" i="2"/>
  <c r="AV507" i="2"/>
  <c r="AU507" i="2"/>
  <c r="AT507" i="2"/>
  <c r="AS507" i="2"/>
  <c r="AR507" i="2"/>
  <c r="BZ506" i="2"/>
  <c r="BY506" i="2"/>
  <c r="BX506" i="2"/>
  <c r="BW506" i="2"/>
  <c r="BV506" i="2"/>
  <c r="BU506" i="2"/>
  <c r="BT506" i="2"/>
  <c r="BS506" i="2"/>
  <c r="BR506" i="2"/>
  <c r="BQ506" i="2"/>
  <c r="BP506" i="2"/>
  <c r="BO506" i="2"/>
  <c r="BN506" i="2"/>
  <c r="BM506" i="2"/>
  <c r="BL506" i="2"/>
  <c r="BK506" i="2"/>
  <c r="BJ506" i="2"/>
  <c r="BI506" i="2"/>
  <c r="BH506" i="2"/>
  <c r="BG506" i="2"/>
  <c r="BF506" i="2"/>
  <c r="BE506" i="2"/>
  <c r="BD506" i="2"/>
  <c r="BC506" i="2"/>
  <c r="BB506" i="2"/>
  <c r="BA506" i="2"/>
  <c r="AZ506" i="2"/>
  <c r="AY506" i="2"/>
  <c r="AX506" i="2"/>
  <c r="AW506" i="2"/>
  <c r="AV506" i="2"/>
  <c r="AU506" i="2"/>
  <c r="AT506" i="2"/>
  <c r="AS506" i="2"/>
  <c r="AR506" i="2"/>
  <c r="BZ505" i="2"/>
  <c r="BY505" i="2"/>
  <c r="BX505" i="2"/>
  <c r="BW505" i="2"/>
  <c r="BV505" i="2"/>
  <c r="BU505" i="2"/>
  <c r="BT505" i="2"/>
  <c r="BS505" i="2"/>
  <c r="BR505" i="2"/>
  <c r="BQ505" i="2"/>
  <c r="BP505" i="2"/>
  <c r="BO505" i="2"/>
  <c r="BN505" i="2"/>
  <c r="BM505" i="2"/>
  <c r="BL505" i="2"/>
  <c r="BK505" i="2"/>
  <c r="BJ505" i="2"/>
  <c r="BI505" i="2"/>
  <c r="BH505" i="2"/>
  <c r="BG505" i="2"/>
  <c r="BF505" i="2"/>
  <c r="BE505" i="2"/>
  <c r="BD505" i="2"/>
  <c r="BC505" i="2"/>
  <c r="BB505" i="2"/>
  <c r="BA505" i="2"/>
  <c r="AZ505" i="2"/>
  <c r="AY505" i="2"/>
  <c r="AX505" i="2"/>
  <c r="AW505" i="2"/>
  <c r="AV505" i="2"/>
  <c r="AU505" i="2"/>
  <c r="AT505" i="2"/>
  <c r="AS505" i="2"/>
  <c r="AR505" i="2"/>
  <c r="BZ494" i="2"/>
  <c r="BY494" i="2"/>
  <c r="BX494" i="2"/>
  <c r="BW494" i="2"/>
  <c r="BV494" i="2"/>
  <c r="BU494" i="2"/>
  <c r="BT494" i="2"/>
  <c r="BS494" i="2"/>
  <c r="BR494" i="2"/>
  <c r="BQ494" i="2"/>
  <c r="BP494" i="2"/>
  <c r="BO494" i="2"/>
  <c r="BN494" i="2"/>
  <c r="BM494" i="2"/>
  <c r="BL494" i="2"/>
  <c r="BK494" i="2"/>
  <c r="BJ494" i="2"/>
  <c r="BI494" i="2"/>
  <c r="BH494" i="2"/>
  <c r="BG494" i="2"/>
  <c r="BF494" i="2"/>
  <c r="BE494" i="2"/>
  <c r="BD494" i="2"/>
  <c r="BC494" i="2"/>
  <c r="BB494" i="2"/>
  <c r="BA494" i="2"/>
  <c r="AZ494" i="2"/>
  <c r="AY494" i="2"/>
  <c r="AX494" i="2"/>
  <c r="AW494" i="2"/>
  <c r="AV494" i="2"/>
  <c r="AU494" i="2"/>
  <c r="AT494" i="2"/>
  <c r="AS494" i="2"/>
  <c r="AR494" i="2"/>
  <c r="BZ493" i="2"/>
  <c r="BY493" i="2"/>
  <c r="BX493" i="2"/>
  <c r="BW493" i="2"/>
  <c r="BV493" i="2"/>
  <c r="BU493" i="2"/>
  <c r="BT493" i="2"/>
  <c r="BS493" i="2"/>
  <c r="BR493" i="2"/>
  <c r="BQ493" i="2"/>
  <c r="BP493" i="2"/>
  <c r="BO493" i="2"/>
  <c r="BN493" i="2"/>
  <c r="BM493" i="2"/>
  <c r="BL493" i="2"/>
  <c r="BK493" i="2"/>
  <c r="BJ493" i="2"/>
  <c r="BI493" i="2"/>
  <c r="BH493" i="2"/>
  <c r="BG493" i="2"/>
  <c r="BF493" i="2"/>
  <c r="BE493" i="2"/>
  <c r="BD493" i="2"/>
  <c r="BC493" i="2"/>
  <c r="BB493" i="2"/>
  <c r="BA493" i="2"/>
  <c r="AZ493" i="2"/>
  <c r="AY493" i="2"/>
  <c r="AX493" i="2"/>
  <c r="AW493" i="2"/>
  <c r="AV493" i="2"/>
  <c r="AU493" i="2"/>
  <c r="AT493" i="2"/>
  <c r="AS493" i="2"/>
  <c r="AR493" i="2"/>
  <c r="BZ492" i="2"/>
  <c r="BY492" i="2"/>
  <c r="BX492" i="2"/>
  <c r="BW492" i="2"/>
  <c r="BV492" i="2"/>
  <c r="BU492" i="2"/>
  <c r="BT492" i="2"/>
  <c r="BS492" i="2"/>
  <c r="BR492" i="2"/>
  <c r="BQ492" i="2"/>
  <c r="BP492" i="2"/>
  <c r="BO492" i="2"/>
  <c r="BN492" i="2"/>
  <c r="BM492" i="2"/>
  <c r="BL492" i="2"/>
  <c r="BK492" i="2"/>
  <c r="BJ492" i="2"/>
  <c r="BI492" i="2"/>
  <c r="BH492" i="2"/>
  <c r="BG492" i="2"/>
  <c r="BF492" i="2"/>
  <c r="BE492" i="2"/>
  <c r="BD492" i="2"/>
  <c r="BC492" i="2"/>
  <c r="BB492" i="2"/>
  <c r="BA492" i="2"/>
  <c r="AZ492" i="2"/>
  <c r="AY492" i="2"/>
  <c r="AX492" i="2"/>
  <c r="AW492" i="2"/>
  <c r="AV492" i="2"/>
  <c r="AU492" i="2"/>
  <c r="AT492" i="2"/>
  <c r="AS492" i="2"/>
  <c r="AR492" i="2"/>
  <c r="BZ491" i="2"/>
  <c r="BY491" i="2"/>
  <c r="BX491" i="2"/>
  <c r="BW491" i="2"/>
  <c r="BV491" i="2"/>
  <c r="BU491" i="2"/>
  <c r="BT491" i="2"/>
  <c r="BS491" i="2"/>
  <c r="BR491" i="2"/>
  <c r="BQ491" i="2"/>
  <c r="BP491" i="2"/>
  <c r="BO491" i="2"/>
  <c r="BN491" i="2"/>
  <c r="BM491" i="2"/>
  <c r="BL491" i="2"/>
  <c r="BK491" i="2"/>
  <c r="BJ491" i="2"/>
  <c r="BI491" i="2"/>
  <c r="BH491" i="2"/>
  <c r="BG491" i="2"/>
  <c r="BF491" i="2"/>
  <c r="BE491" i="2"/>
  <c r="BD491" i="2"/>
  <c r="BC491" i="2"/>
  <c r="BB491" i="2"/>
  <c r="BA491" i="2"/>
  <c r="AZ491" i="2"/>
  <c r="AY491" i="2"/>
  <c r="AX491" i="2"/>
  <c r="AW491" i="2"/>
  <c r="AV491" i="2"/>
  <c r="AU491" i="2"/>
  <c r="AT491" i="2"/>
  <c r="AS491" i="2"/>
  <c r="AR491" i="2"/>
  <c r="BZ490" i="2"/>
  <c r="BY490" i="2"/>
  <c r="BX490" i="2"/>
  <c r="BW490" i="2"/>
  <c r="BV490" i="2"/>
  <c r="BU490" i="2"/>
  <c r="BT490" i="2"/>
  <c r="BS490" i="2"/>
  <c r="BR490" i="2"/>
  <c r="BQ490" i="2"/>
  <c r="BP490" i="2"/>
  <c r="BO490" i="2"/>
  <c r="BN490" i="2"/>
  <c r="BM490" i="2"/>
  <c r="BL490" i="2"/>
  <c r="BK490" i="2"/>
  <c r="BJ490" i="2"/>
  <c r="BI490" i="2"/>
  <c r="BH490" i="2"/>
  <c r="BG490" i="2"/>
  <c r="BF490" i="2"/>
  <c r="BE490" i="2"/>
  <c r="BD490" i="2"/>
  <c r="BC490" i="2"/>
  <c r="BB490" i="2"/>
  <c r="BA490" i="2"/>
  <c r="AZ490" i="2"/>
  <c r="AY490" i="2"/>
  <c r="AX490" i="2"/>
  <c r="AW490" i="2"/>
  <c r="AV490" i="2"/>
  <c r="AU490" i="2"/>
  <c r="AT490" i="2"/>
  <c r="AS490" i="2"/>
  <c r="AR490" i="2"/>
  <c r="BZ489" i="2"/>
  <c r="BY489" i="2"/>
  <c r="BX489" i="2"/>
  <c r="BW489" i="2"/>
  <c r="BV489" i="2"/>
  <c r="BU489" i="2"/>
  <c r="BT489" i="2"/>
  <c r="BS489" i="2"/>
  <c r="BR489" i="2"/>
  <c r="BQ489" i="2"/>
  <c r="BP489" i="2"/>
  <c r="BO489" i="2"/>
  <c r="BN489" i="2"/>
  <c r="BM489" i="2"/>
  <c r="BL489" i="2"/>
  <c r="BK489" i="2"/>
  <c r="BJ489" i="2"/>
  <c r="BI489" i="2"/>
  <c r="BH489" i="2"/>
  <c r="BG489" i="2"/>
  <c r="BF489" i="2"/>
  <c r="BE489" i="2"/>
  <c r="BD489" i="2"/>
  <c r="BC489" i="2"/>
  <c r="BB489" i="2"/>
  <c r="BA489" i="2"/>
  <c r="AZ489" i="2"/>
  <c r="AY489" i="2"/>
  <c r="AX489" i="2"/>
  <c r="AW489" i="2"/>
  <c r="AV489" i="2"/>
  <c r="AU489" i="2"/>
  <c r="AT489" i="2"/>
  <c r="AS489" i="2"/>
  <c r="AR489" i="2"/>
  <c r="BZ488" i="2"/>
  <c r="BY488" i="2"/>
  <c r="BX488" i="2"/>
  <c r="BW488" i="2"/>
  <c r="BV488" i="2"/>
  <c r="BU488" i="2"/>
  <c r="BT488" i="2"/>
  <c r="BS488" i="2"/>
  <c r="BR488" i="2"/>
  <c r="BQ488" i="2"/>
  <c r="BP488" i="2"/>
  <c r="BO488" i="2"/>
  <c r="BN488" i="2"/>
  <c r="BM488" i="2"/>
  <c r="BL488" i="2"/>
  <c r="BK488" i="2"/>
  <c r="BJ488" i="2"/>
  <c r="BI488" i="2"/>
  <c r="BH488" i="2"/>
  <c r="BG488" i="2"/>
  <c r="BF488" i="2"/>
  <c r="BE488" i="2"/>
  <c r="BD488" i="2"/>
  <c r="BC488" i="2"/>
  <c r="BB488" i="2"/>
  <c r="BA488" i="2"/>
  <c r="AZ488" i="2"/>
  <c r="AY488" i="2"/>
  <c r="AX488" i="2"/>
  <c r="AW488" i="2"/>
  <c r="AV488" i="2"/>
  <c r="AU488" i="2"/>
  <c r="AT488" i="2"/>
  <c r="AS488" i="2"/>
  <c r="AR488" i="2"/>
  <c r="BZ487" i="2"/>
  <c r="BY487" i="2"/>
  <c r="BX487" i="2"/>
  <c r="BW487" i="2"/>
  <c r="BV487" i="2"/>
  <c r="BU487" i="2"/>
  <c r="BT487" i="2"/>
  <c r="BS487" i="2"/>
  <c r="BR487" i="2"/>
  <c r="BQ487" i="2"/>
  <c r="BP487" i="2"/>
  <c r="BO487" i="2"/>
  <c r="BN487" i="2"/>
  <c r="BM487" i="2"/>
  <c r="BL487" i="2"/>
  <c r="BK487" i="2"/>
  <c r="BJ487" i="2"/>
  <c r="BI487" i="2"/>
  <c r="BH487" i="2"/>
  <c r="BG487" i="2"/>
  <c r="BF487" i="2"/>
  <c r="BE487" i="2"/>
  <c r="BD487" i="2"/>
  <c r="BC487" i="2"/>
  <c r="BB487" i="2"/>
  <c r="BA487" i="2"/>
  <c r="AZ487" i="2"/>
  <c r="AY487" i="2"/>
  <c r="AX487" i="2"/>
  <c r="AW487" i="2"/>
  <c r="AV487" i="2"/>
  <c r="AU487" i="2"/>
  <c r="AT487" i="2"/>
  <c r="AS487" i="2"/>
  <c r="AR487" i="2"/>
  <c r="BZ486" i="2"/>
  <c r="BY486" i="2"/>
  <c r="BX486" i="2"/>
  <c r="BW486" i="2"/>
  <c r="BV486" i="2"/>
  <c r="BU486" i="2"/>
  <c r="BT486" i="2"/>
  <c r="BS486" i="2"/>
  <c r="BR486" i="2"/>
  <c r="BQ486" i="2"/>
  <c r="BP486" i="2"/>
  <c r="BO486" i="2"/>
  <c r="BN486" i="2"/>
  <c r="BM486" i="2"/>
  <c r="BL486" i="2"/>
  <c r="BK486" i="2"/>
  <c r="BJ486" i="2"/>
  <c r="BI486" i="2"/>
  <c r="BH486" i="2"/>
  <c r="BG486" i="2"/>
  <c r="BF486" i="2"/>
  <c r="BE486" i="2"/>
  <c r="BD486" i="2"/>
  <c r="BC486" i="2"/>
  <c r="BB486" i="2"/>
  <c r="BA486" i="2"/>
  <c r="AZ486" i="2"/>
  <c r="AY486" i="2"/>
  <c r="AX486" i="2"/>
  <c r="AW486" i="2"/>
  <c r="AV486" i="2"/>
  <c r="AU486" i="2"/>
  <c r="AT486" i="2"/>
  <c r="AS486" i="2"/>
  <c r="AR486" i="2"/>
  <c r="BZ485" i="2"/>
  <c r="BY485" i="2"/>
  <c r="BX485" i="2"/>
  <c r="BW485" i="2"/>
  <c r="BV485" i="2"/>
  <c r="BU485" i="2"/>
  <c r="BT485" i="2"/>
  <c r="BS485" i="2"/>
  <c r="BR485" i="2"/>
  <c r="BQ485" i="2"/>
  <c r="BP485" i="2"/>
  <c r="BO485" i="2"/>
  <c r="BN485" i="2"/>
  <c r="BM485" i="2"/>
  <c r="BL485" i="2"/>
  <c r="BK485" i="2"/>
  <c r="BJ485" i="2"/>
  <c r="BI485" i="2"/>
  <c r="BH485" i="2"/>
  <c r="BG485" i="2"/>
  <c r="BF485" i="2"/>
  <c r="BE485" i="2"/>
  <c r="BD485" i="2"/>
  <c r="BC485" i="2"/>
  <c r="BB485" i="2"/>
  <c r="BA485" i="2"/>
  <c r="AZ485" i="2"/>
  <c r="AY485" i="2"/>
  <c r="AX485" i="2"/>
  <c r="AW485" i="2"/>
  <c r="AV485" i="2"/>
  <c r="AU485" i="2"/>
  <c r="AT485" i="2"/>
  <c r="AS485" i="2"/>
  <c r="AR485" i="2"/>
  <c r="BZ484" i="2"/>
  <c r="BY484" i="2"/>
  <c r="BX484" i="2"/>
  <c r="BW484" i="2"/>
  <c r="BV484" i="2"/>
  <c r="BU484" i="2"/>
  <c r="BT484" i="2"/>
  <c r="BS484" i="2"/>
  <c r="BR484" i="2"/>
  <c r="BQ484" i="2"/>
  <c r="BP484" i="2"/>
  <c r="BO484" i="2"/>
  <c r="BN484" i="2"/>
  <c r="BM484" i="2"/>
  <c r="BL484" i="2"/>
  <c r="BK484" i="2"/>
  <c r="BJ484" i="2"/>
  <c r="BI484" i="2"/>
  <c r="BH484" i="2"/>
  <c r="BG484" i="2"/>
  <c r="BF484" i="2"/>
  <c r="BE484" i="2"/>
  <c r="BD484" i="2"/>
  <c r="BC484" i="2"/>
  <c r="BB484" i="2"/>
  <c r="BA484" i="2"/>
  <c r="AZ484" i="2"/>
  <c r="AY484" i="2"/>
  <c r="AX484" i="2"/>
  <c r="AW484" i="2"/>
  <c r="AV484" i="2"/>
  <c r="AU484" i="2"/>
  <c r="AT484" i="2"/>
  <c r="AS484" i="2"/>
  <c r="AR484" i="2"/>
  <c r="BZ483" i="2"/>
  <c r="BY483" i="2"/>
  <c r="BX483" i="2"/>
  <c r="BW483" i="2"/>
  <c r="BV483" i="2"/>
  <c r="BU483" i="2"/>
  <c r="BT483" i="2"/>
  <c r="BS483" i="2"/>
  <c r="BR483" i="2"/>
  <c r="BQ483" i="2"/>
  <c r="BP483" i="2"/>
  <c r="BO483" i="2"/>
  <c r="BN483" i="2"/>
  <c r="BM483" i="2"/>
  <c r="BL483" i="2"/>
  <c r="BK483" i="2"/>
  <c r="BJ483" i="2"/>
  <c r="BI483" i="2"/>
  <c r="BH483" i="2"/>
  <c r="BG483" i="2"/>
  <c r="BF483" i="2"/>
  <c r="BE483" i="2"/>
  <c r="BD483" i="2"/>
  <c r="BC483" i="2"/>
  <c r="BB483" i="2"/>
  <c r="BA483" i="2"/>
  <c r="AZ483" i="2"/>
  <c r="AY483" i="2"/>
  <c r="AX483" i="2"/>
  <c r="AW483" i="2"/>
  <c r="AV483" i="2"/>
  <c r="AU483" i="2"/>
  <c r="AT483" i="2"/>
  <c r="AS483" i="2"/>
  <c r="AR483" i="2"/>
  <c r="BZ482" i="2"/>
  <c r="BY482" i="2"/>
  <c r="BX482" i="2"/>
  <c r="BW482" i="2"/>
  <c r="BV482" i="2"/>
  <c r="BU482" i="2"/>
  <c r="BT482" i="2"/>
  <c r="BS482" i="2"/>
  <c r="BR482" i="2"/>
  <c r="BQ482" i="2"/>
  <c r="BP482" i="2"/>
  <c r="BO482" i="2"/>
  <c r="BN482" i="2"/>
  <c r="BM482" i="2"/>
  <c r="BL482" i="2"/>
  <c r="BK482" i="2"/>
  <c r="BJ482" i="2"/>
  <c r="BI482" i="2"/>
  <c r="BH482" i="2"/>
  <c r="BG482" i="2"/>
  <c r="BF482" i="2"/>
  <c r="BE482" i="2"/>
  <c r="BD482" i="2"/>
  <c r="BC482" i="2"/>
  <c r="BB482" i="2"/>
  <c r="BA482" i="2"/>
  <c r="AZ482" i="2"/>
  <c r="AY482" i="2"/>
  <c r="AX482" i="2"/>
  <c r="AW482" i="2"/>
  <c r="AV482" i="2"/>
  <c r="AU482" i="2"/>
  <c r="AT482" i="2"/>
  <c r="AS482" i="2"/>
  <c r="AR482" i="2"/>
  <c r="BZ481" i="2"/>
  <c r="BY481" i="2"/>
  <c r="BX481" i="2"/>
  <c r="BW481" i="2"/>
  <c r="BV481" i="2"/>
  <c r="BU481" i="2"/>
  <c r="BT481" i="2"/>
  <c r="BS481" i="2"/>
  <c r="BR481" i="2"/>
  <c r="BQ481" i="2"/>
  <c r="BP481" i="2"/>
  <c r="BO481" i="2"/>
  <c r="BN481" i="2"/>
  <c r="BM481" i="2"/>
  <c r="BL481" i="2"/>
  <c r="BK481" i="2"/>
  <c r="BJ481" i="2"/>
  <c r="BI481" i="2"/>
  <c r="BH481" i="2"/>
  <c r="BG481" i="2"/>
  <c r="BF481" i="2"/>
  <c r="BE481" i="2"/>
  <c r="BD481" i="2"/>
  <c r="BC481" i="2"/>
  <c r="BB481" i="2"/>
  <c r="BA481" i="2"/>
  <c r="AZ481" i="2"/>
  <c r="AY481" i="2"/>
  <c r="AX481" i="2"/>
  <c r="AW481" i="2"/>
  <c r="AV481" i="2"/>
  <c r="AU481" i="2"/>
  <c r="AT481" i="2"/>
  <c r="AS481" i="2"/>
  <c r="AR481" i="2"/>
  <c r="BZ480" i="2"/>
  <c r="BY480" i="2"/>
  <c r="BX480" i="2"/>
  <c r="BW480" i="2"/>
  <c r="BV480" i="2"/>
  <c r="BU480" i="2"/>
  <c r="BT480" i="2"/>
  <c r="BS480" i="2"/>
  <c r="BR480" i="2"/>
  <c r="BQ480" i="2"/>
  <c r="BP480" i="2"/>
  <c r="BO480" i="2"/>
  <c r="BN480" i="2"/>
  <c r="BM480" i="2"/>
  <c r="BL480" i="2"/>
  <c r="BK480" i="2"/>
  <c r="BJ480" i="2"/>
  <c r="BI480" i="2"/>
  <c r="BH480" i="2"/>
  <c r="BG480" i="2"/>
  <c r="BF480" i="2"/>
  <c r="BE480" i="2"/>
  <c r="BD480" i="2"/>
  <c r="BC480" i="2"/>
  <c r="BB480" i="2"/>
  <c r="BA480" i="2"/>
  <c r="AZ480" i="2"/>
  <c r="AY480" i="2"/>
  <c r="AX480" i="2"/>
  <c r="AW480" i="2"/>
  <c r="AV480" i="2"/>
  <c r="AU480" i="2"/>
  <c r="AT480" i="2"/>
  <c r="AS480" i="2"/>
  <c r="AR480" i="2"/>
  <c r="BZ479" i="2"/>
  <c r="BY479" i="2"/>
  <c r="BX479" i="2"/>
  <c r="BW479" i="2"/>
  <c r="BV479" i="2"/>
  <c r="BU479" i="2"/>
  <c r="BT479" i="2"/>
  <c r="BS479" i="2"/>
  <c r="BR479" i="2"/>
  <c r="BQ479" i="2"/>
  <c r="BP479" i="2"/>
  <c r="BO479" i="2"/>
  <c r="BN479" i="2"/>
  <c r="BM479" i="2"/>
  <c r="BL479" i="2"/>
  <c r="BK479" i="2"/>
  <c r="BJ479" i="2"/>
  <c r="BI479" i="2"/>
  <c r="BH479" i="2"/>
  <c r="BG479" i="2"/>
  <c r="BF479" i="2"/>
  <c r="BE479" i="2"/>
  <c r="BD479" i="2"/>
  <c r="BC479" i="2"/>
  <c r="BB479" i="2"/>
  <c r="BA479" i="2"/>
  <c r="AZ479" i="2"/>
  <c r="AY479" i="2"/>
  <c r="AX479" i="2"/>
  <c r="AW479" i="2"/>
  <c r="AV479" i="2"/>
  <c r="AU479" i="2"/>
  <c r="AT479" i="2"/>
  <c r="AS479" i="2"/>
  <c r="AR479" i="2"/>
  <c r="BZ478" i="2"/>
  <c r="BY478" i="2"/>
  <c r="BX478" i="2"/>
  <c r="BW478" i="2"/>
  <c r="BV478" i="2"/>
  <c r="BU478" i="2"/>
  <c r="BT478" i="2"/>
  <c r="BS478" i="2"/>
  <c r="BR478" i="2"/>
  <c r="BQ478" i="2"/>
  <c r="BP478" i="2"/>
  <c r="BO478" i="2"/>
  <c r="BN478" i="2"/>
  <c r="BM478" i="2"/>
  <c r="BL478" i="2"/>
  <c r="BK478" i="2"/>
  <c r="BJ478" i="2"/>
  <c r="BI478" i="2"/>
  <c r="BH478" i="2"/>
  <c r="BG478" i="2"/>
  <c r="BF478" i="2"/>
  <c r="BE478" i="2"/>
  <c r="BD478" i="2"/>
  <c r="BC478" i="2"/>
  <c r="BB478" i="2"/>
  <c r="BA478" i="2"/>
  <c r="AZ478" i="2"/>
  <c r="AY478" i="2"/>
  <c r="AX478" i="2"/>
  <c r="AW478" i="2"/>
  <c r="AV478" i="2"/>
  <c r="AU478" i="2"/>
  <c r="AT478" i="2"/>
  <c r="AS478" i="2"/>
  <c r="AR478" i="2"/>
  <c r="BZ477" i="2"/>
  <c r="BY477" i="2"/>
  <c r="BX477" i="2"/>
  <c r="BW477" i="2"/>
  <c r="BV477" i="2"/>
  <c r="BU477" i="2"/>
  <c r="BT477" i="2"/>
  <c r="BS477" i="2"/>
  <c r="BR477" i="2"/>
  <c r="BQ477" i="2"/>
  <c r="BP477" i="2"/>
  <c r="BO477" i="2"/>
  <c r="BN477" i="2"/>
  <c r="BM477" i="2"/>
  <c r="BL477" i="2"/>
  <c r="BK477" i="2"/>
  <c r="BJ477" i="2"/>
  <c r="BI477" i="2"/>
  <c r="BH477" i="2"/>
  <c r="BG477" i="2"/>
  <c r="BF477" i="2"/>
  <c r="BE477" i="2"/>
  <c r="BD477" i="2"/>
  <c r="BC477" i="2"/>
  <c r="BB477" i="2"/>
  <c r="BA477" i="2"/>
  <c r="AZ477" i="2"/>
  <c r="AY477" i="2"/>
  <c r="AX477" i="2"/>
  <c r="AW477" i="2"/>
  <c r="AV477" i="2"/>
  <c r="AU477" i="2"/>
  <c r="AT477" i="2"/>
  <c r="AS477" i="2"/>
  <c r="AR477" i="2"/>
  <c r="BZ476" i="2"/>
  <c r="BY476" i="2"/>
  <c r="BX476" i="2"/>
  <c r="BW476" i="2"/>
  <c r="BV476" i="2"/>
  <c r="BU476" i="2"/>
  <c r="BT476" i="2"/>
  <c r="BS476" i="2"/>
  <c r="BR476" i="2"/>
  <c r="BQ476" i="2"/>
  <c r="BP476" i="2"/>
  <c r="BO476" i="2"/>
  <c r="BN476" i="2"/>
  <c r="BM476" i="2"/>
  <c r="BL476" i="2"/>
  <c r="BK476" i="2"/>
  <c r="BJ476" i="2"/>
  <c r="BI476" i="2"/>
  <c r="BH476" i="2"/>
  <c r="BG476" i="2"/>
  <c r="BF476" i="2"/>
  <c r="BE476" i="2"/>
  <c r="BD476" i="2"/>
  <c r="BC476" i="2"/>
  <c r="BB476" i="2"/>
  <c r="BA476" i="2"/>
  <c r="AZ476" i="2"/>
  <c r="AY476" i="2"/>
  <c r="AX476" i="2"/>
  <c r="AW476" i="2"/>
  <c r="AV476" i="2"/>
  <c r="AU476" i="2"/>
  <c r="AT476" i="2"/>
  <c r="AS476" i="2"/>
  <c r="AR476" i="2"/>
  <c r="BZ475" i="2"/>
  <c r="BY475" i="2"/>
  <c r="BX475" i="2"/>
  <c r="BW475" i="2"/>
  <c r="BV475" i="2"/>
  <c r="BU475" i="2"/>
  <c r="BT475" i="2"/>
  <c r="BS475" i="2"/>
  <c r="BR475" i="2"/>
  <c r="BQ475" i="2"/>
  <c r="BP475" i="2"/>
  <c r="BO475" i="2"/>
  <c r="BN475" i="2"/>
  <c r="BM475" i="2"/>
  <c r="BL475" i="2"/>
  <c r="BK475" i="2"/>
  <c r="BJ475" i="2"/>
  <c r="BI475" i="2"/>
  <c r="BH475" i="2"/>
  <c r="BG475" i="2"/>
  <c r="BF475" i="2"/>
  <c r="BE475" i="2"/>
  <c r="BD475" i="2"/>
  <c r="BC475" i="2"/>
  <c r="BB475" i="2"/>
  <c r="BA475" i="2"/>
  <c r="AZ475" i="2"/>
  <c r="AY475" i="2"/>
  <c r="AX475" i="2"/>
  <c r="AW475" i="2"/>
  <c r="AV475" i="2"/>
  <c r="AU475" i="2"/>
  <c r="AT475" i="2"/>
  <c r="AS475" i="2"/>
  <c r="AR475" i="2"/>
  <c r="BZ474" i="2"/>
  <c r="BY474" i="2"/>
  <c r="BX474" i="2"/>
  <c r="BW474" i="2"/>
  <c r="BV474" i="2"/>
  <c r="BU474" i="2"/>
  <c r="BT474" i="2"/>
  <c r="BS474" i="2"/>
  <c r="BR474" i="2"/>
  <c r="BQ474" i="2"/>
  <c r="BP474" i="2"/>
  <c r="BO474" i="2"/>
  <c r="BN474" i="2"/>
  <c r="BM474" i="2"/>
  <c r="BL474" i="2"/>
  <c r="BK474" i="2"/>
  <c r="BJ474" i="2"/>
  <c r="BI474" i="2"/>
  <c r="BH474" i="2"/>
  <c r="BG474" i="2"/>
  <c r="BF474" i="2"/>
  <c r="BE474" i="2"/>
  <c r="BD474" i="2"/>
  <c r="BC474" i="2"/>
  <c r="BB474" i="2"/>
  <c r="BA474" i="2"/>
  <c r="AZ474" i="2"/>
  <c r="AY474" i="2"/>
  <c r="AX474" i="2"/>
  <c r="AW474" i="2"/>
  <c r="AV474" i="2"/>
  <c r="AU474" i="2"/>
  <c r="AT474" i="2"/>
  <c r="AS474" i="2"/>
  <c r="AR474" i="2"/>
  <c r="BZ473" i="2"/>
  <c r="BY473" i="2"/>
  <c r="BX473" i="2"/>
  <c r="BW473" i="2"/>
  <c r="BV473" i="2"/>
  <c r="BU473" i="2"/>
  <c r="BT473" i="2"/>
  <c r="BS473" i="2"/>
  <c r="BR473" i="2"/>
  <c r="BQ473" i="2"/>
  <c r="BP473" i="2"/>
  <c r="BO473" i="2"/>
  <c r="BN473" i="2"/>
  <c r="BM473" i="2"/>
  <c r="BL473" i="2"/>
  <c r="BK473" i="2"/>
  <c r="BJ473" i="2"/>
  <c r="BI473" i="2"/>
  <c r="BH473" i="2"/>
  <c r="BG473" i="2"/>
  <c r="BF473" i="2"/>
  <c r="BE473" i="2"/>
  <c r="BD473" i="2"/>
  <c r="BC473" i="2"/>
  <c r="BB473" i="2"/>
  <c r="BA473" i="2"/>
  <c r="AZ473" i="2"/>
  <c r="AY473" i="2"/>
  <c r="AX473" i="2"/>
  <c r="AW473" i="2"/>
  <c r="AV473" i="2"/>
  <c r="AU473" i="2"/>
  <c r="AT473" i="2"/>
  <c r="AS473" i="2"/>
  <c r="AR473" i="2"/>
  <c r="BZ472" i="2"/>
  <c r="BY472" i="2"/>
  <c r="BX472" i="2"/>
  <c r="BW472" i="2"/>
  <c r="BV472" i="2"/>
  <c r="BU472" i="2"/>
  <c r="BT472" i="2"/>
  <c r="BS472" i="2"/>
  <c r="BR472" i="2"/>
  <c r="BQ472" i="2"/>
  <c r="BP472" i="2"/>
  <c r="BO472" i="2"/>
  <c r="BN472" i="2"/>
  <c r="BM472" i="2"/>
  <c r="BL472" i="2"/>
  <c r="BK472" i="2"/>
  <c r="BJ472" i="2"/>
  <c r="BI472" i="2"/>
  <c r="BH472" i="2"/>
  <c r="BG472" i="2"/>
  <c r="BF472" i="2"/>
  <c r="BE472" i="2"/>
  <c r="BD472" i="2"/>
  <c r="BC472" i="2"/>
  <c r="BB472" i="2"/>
  <c r="BA472" i="2"/>
  <c r="AZ472" i="2"/>
  <c r="AY472" i="2"/>
  <c r="AX472" i="2"/>
  <c r="AW472" i="2"/>
  <c r="AV472" i="2"/>
  <c r="AU472" i="2"/>
  <c r="AT472" i="2"/>
  <c r="AS472" i="2"/>
  <c r="AR472" i="2"/>
  <c r="BZ471" i="2"/>
  <c r="BY471" i="2"/>
  <c r="BX471" i="2"/>
  <c r="BW471" i="2"/>
  <c r="BV471" i="2"/>
  <c r="BU471" i="2"/>
  <c r="BT471" i="2"/>
  <c r="BS471" i="2"/>
  <c r="BR471" i="2"/>
  <c r="BQ471" i="2"/>
  <c r="BP471" i="2"/>
  <c r="BO471" i="2"/>
  <c r="BN471" i="2"/>
  <c r="BM471" i="2"/>
  <c r="BL471" i="2"/>
  <c r="BK471" i="2"/>
  <c r="BJ471" i="2"/>
  <c r="BI471" i="2"/>
  <c r="BH471" i="2"/>
  <c r="BG471" i="2"/>
  <c r="BF471" i="2"/>
  <c r="BE471" i="2"/>
  <c r="BD471" i="2"/>
  <c r="BC471" i="2"/>
  <c r="BB471" i="2"/>
  <c r="BA471" i="2"/>
  <c r="AZ471" i="2"/>
  <c r="AY471" i="2"/>
  <c r="AX471" i="2"/>
  <c r="AW471" i="2"/>
  <c r="AV471" i="2"/>
  <c r="AU471" i="2"/>
  <c r="AT471" i="2"/>
  <c r="AS471" i="2"/>
  <c r="AR471" i="2"/>
  <c r="BZ470" i="2"/>
  <c r="BY470" i="2"/>
  <c r="BX470" i="2"/>
  <c r="BW470" i="2"/>
  <c r="BV470" i="2"/>
  <c r="BU470" i="2"/>
  <c r="BT470" i="2"/>
  <c r="BS470" i="2"/>
  <c r="BR470" i="2"/>
  <c r="BQ470" i="2"/>
  <c r="BP470" i="2"/>
  <c r="BO470" i="2"/>
  <c r="BN470" i="2"/>
  <c r="BM470" i="2"/>
  <c r="BL470" i="2"/>
  <c r="BK470" i="2"/>
  <c r="BJ470" i="2"/>
  <c r="BI470" i="2"/>
  <c r="BH470" i="2"/>
  <c r="BG470" i="2"/>
  <c r="BF470" i="2"/>
  <c r="BE470" i="2"/>
  <c r="BD470" i="2"/>
  <c r="BC470" i="2"/>
  <c r="BB470" i="2"/>
  <c r="BA470" i="2"/>
  <c r="AZ470" i="2"/>
  <c r="AY470" i="2"/>
  <c r="AX470" i="2"/>
  <c r="AW470" i="2"/>
  <c r="AV470" i="2"/>
  <c r="AU470" i="2"/>
  <c r="AT470" i="2"/>
  <c r="AS470" i="2"/>
  <c r="AR470" i="2"/>
  <c r="BZ469" i="2"/>
  <c r="BY469" i="2"/>
  <c r="BX469" i="2"/>
  <c r="BW469" i="2"/>
  <c r="BV469" i="2"/>
  <c r="BU469" i="2"/>
  <c r="BT469" i="2"/>
  <c r="BS469" i="2"/>
  <c r="BR469" i="2"/>
  <c r="BQ469" i="2"/>
  <c r="BP469" i="2"/>
  <c r="BO469" i="2"/>
  <c r="BN469" i="2"/>
  <c r="BM469" i="2"/>
  <c r="BL469" i="2"/>
  <c r="BK469" i="2"/>
  <c r="BJ469" i="2"/>
  <c r="BI469" i="2"/>
  <c r="BH469" i="2"/>
  <c r="BG469" i="2"/>
  <c r="BF469" i="2"/>
  <c r="BE469" i="2"/>
  <c r="BD469" i="2"/>
  <c r="BC469" i="2"/>
  <c r="BB469" i="2"/>
  <c r="BA469" i="2"/>
  <c r="AZ469" i="2"/>
  <c r="AY469" i="2"/>
  <c r="AX469" i="2"/>
  <c r="AW469" i="2"/>
  <c r="AV469" i="2"/>
  <c r="AU469" i="2"/>
  <c r="AT469" i="2"/>
  <c r="AS469" i="2"/>
  <c r="AR469" i="2"/>
  <c r="BZ468" i="2"/>
  <c r="BY468" i="2"/>
  <c r="BX468" i="2"/>
  <c r="BW468" i="2"/>
  <c r="BV468" i="2"/>
  <c r="BU468" i="2"/>
  <c r="BT468" i="2"/>
  <c r="BS468" i="2"/>
  <c r="BR468" i="2"/>
  <c r="BQ468" i="2"/>
  <c r="BP468" i="2"/>
  <c r="BO468" i="2"/>
  <c r="BN468" i="2"/>
  <c r="BM468" i="2"/>
  <c r="BL468" i="2"/>
  <c r="BK468" i="2"/>
  <c r="BJ468" i="2"/>
  <c r="BI468" i="2"/>
  <c r="BH468" i="2"/>
  <c r="BG468" i="2"/>
  <c r="BF468" i="2"/>
  <c r="BE468" i="2"/>
  <c r="BD468" i="2"/>
  <c r="BC468" i="2"/>
  <c r="BB468" i="2"/>
  <c r="BA468" i="2"/>
  <c r="AZ468" i="2"/>
  <c r="AY468" i="2"/>
  <c r="AX468" i="2"/>
  <c r="AW468" i="2"/>
  <c r="AV468" i="2"/>
  <c r="AU468" i="2"/>
  <c r="AT468" i="2"/>
  <c r="AS468" i="2"/>
  <c r="AR468" i="2"/>
  <c r="BZ467" i="2"/>
  <c r="BY467" i="2"/>
  <c r="BX467" i="2"/>
  <c r="BW467" i="2"/>
  <c r="BV467" i="2"/>
  <c r="BU467" i="2"/>
  <c r="BT467" i="2"/>
  <c r="BS467" i="2"/>
  <c r="BR467" i="2"/>
  <c r="BQ467" i="2"/>
  <c r="BP467" i="2"/>
  <c r="BO467" i="2"/>
  <c r="BN467" i="2"/>
  <c r="BM467" i="2"/>
  <c r="BL467" i="2"/>
  <c r="BK467" i="2"/>
  <c r="BJ467" i="2"/>
  <c r="BI467" i="2"/>
  <c r="BH467" i="2"/>
  <c r="BG467" i="2"/>
  <c r="BF467" i="2"/>
  <c r="BE467" i="2"/>
  <c r="BD467" i="2"/>
  <c r="BC467" i="2"/>
  <c r="BB467" i="2"/>
  <c r="BA467" i="2"/>
  <c r="AZ467" i="2"/>
  <c r="AY467" i="2"/>
  <c r="AX467" i="2"/>
  <c r="AW467" i="2"/>
  <c r="AV467" i="2"/>
  <c r="AU467" i="2"/>
  <c r="AT467" i="2"/>
  <c r="AS467" i="2"/>
  <c r="AR467" i="2"/>
  <c r="BZ466" i="2"/>
  <c r="BY466" i="2"/>
  <c r="BX466" i="2"/>
  <c r="BW466" i="2"/>
  <c r="BV466" i="2"/>
  <c r="BU466" i="2"/>
  <c r="BT466" i="2"/>
  <c r="BS466" i="2"/>
  <c r="BR466" i="2"/>
  <c r="BQ466" i="2"/>
  <c r="BP466" i="2"/>
  <c r="BO466" i="2"/>
  <c r="BN466" i="2"/>
  <c r="BM466" i="2"/>
  <c r="BL466" i="2"/>
  <c r="BK466" i="2"/>
  <c r="BJ466" i="2"/>
  <c r="BI466" i="2"/>
  <c r="BH466" i="2"/>
  <c r="BG466" i="2"/>
  <c r="BF466" i="2"/>
  <c r="BE466" i="2"/>
  <c r="BD466" i="2"/>
  <c r="BC466" i="2"/>
  <c r="BB466" i="2"/>
  <c r="BA466" i="2"/>
  <c r="AZ466" i="2"/>
  <c r="AY466" i="2"/>
  <c r="AX466" i="2"/>
  <c r="AW466" i="2"/>
  <c r="AV466" i="2"/>
  <c r="AU466" i="2"/>
  <c r="AT466" i="2"/>
  <c r="AS466" i="2"/>
  <c r="AR466" i="2"/>
  <c r="BZ465" i="2"/>
  <c r="BY465" i="2"/>
  <c r="BX465" i="2"/>
  <c r="BW465" i="2"/>
  <c r="BV465" i="2"/>
  <c r="BU465" i="2"/>
  <c r="BT465" i="2"/>
  <c r="BS465" i="2"/>
  <c r="BR465" i="2"/>
  <c r="BQ465" i="2"/>
  <c r="BP465" i="2"/>
  <c r="BO465" i="2"/>
  <c r="BN465" i="2"/>
  <c r="BM465" i="2"/>
  <c r="BL465" i="2"/>
  <c r="BK465" i="2"/>
  <c r="BJ465" i="2"/>
  <c r="BI465" i="2"/>
  <c r="BH465" i="2"/>
  <c r="BG465" i="2"/>
  <c r="BF465" i="2"/>
  <c r="BE465" i="2"/>
  <c r="BD465" i="2"/>
  <c r="BC465" i="2"/>
  <c r="BB465" i="2"/>
  <c r="BA465" i="2"/>
  <c r="AZ465" i="2"/>
  <c r="AY465" i="2"/>
  <c r="AX465" i="2"/>
  <c r="AW465" i="2"/>
  <c r="AV465" i="2"/>
  <c r="AU465" i="2"/>
  <c r="AT465" i="2"/>
  <c r="AS465" i="2"/>
  <c r="AR465" i="2"/>
  <c r="BZ464" i="2"/>
  <c r="BY464" i="2"/>
  <c r="BX464" i="2"/>
  <c r="BW464" i="2"/>
  <c r="BV464" i="2"/>
  <c r="BU464" i="2"/>
  <c r="BT464" i="2"/>
  <c r="BS464" i="2"/>
  <c r="BR464" i="2"/>
  <c r="BQ464" i="2"/>
  <c r="BP464" i="2"/>
  <c r="BO464" i="2"/>
  <c r="BN464" i="2"/>
  <c r="BM464" i="2"/>
  <c r="BL464" i="2"/>
  <c r="BK464" i="2"/>
  <c r="BJ464" i="2"/>
  <c r="BI464" i="2"/>
  <c r="BH464" i="2"/>
  <c r="BG464" i="2"/>
  <c r="BF464" i="2"/>
  <c r="BE464" i="2"/>
  <c r="BD464" i="2"/>
  <c r="BC464" i="2"/>
  <c r="BB464" i="2"/>
  <c r="BA464" i="2"/>
  <c r="AZ464" i="2"/>
  <c r="AY464" i="2"/>
  <c r="AX464" i="2"/>
  <c r="AW464" i="2"/>
  <c r="AV464" i="2"/>
  <c r="AU464" i="2"/>
  <c r="AT464" i="2"/>
  <c r="AS464" i="2"/>
  <c r="AR464" i="2"/>
  <c r="BZ463" i="2"/>
  <c r="BY463" i="2"/>
  <c r="BX463" i="2"/>
  <c r="BW463" i="2"/>
  <c r="BV463" i="2"/>
  <c r="BU463" i="2"/>
  <c r="BT463" i="2"/>
  <c r="BS463" i="2"/>
  <c r="BR463" i="2"/>
  <c r="BQ463" i="2"/>
  <c r="BP463" i="2"/>
  <c r="BO463" i="2"/>
  <c r="BN463" i="2"/>
  <c r="BM463" i="2"/>
  <c r="BL463" i="2"/>
  <c r="BK463" i="2"/>
  <c r="BJ463" i="2"/>
  <c r="BI463" i="2"/>
  <c r="BH463" i="2"/>
  <c r="BG463" i="2"/>
  <c r="BF463" i="2"/>
  <c r="BE463" i="2"/>
  <c r="BD463" i="2"/>
  <c r="BC463" i="2"/>
  <c r="BB463" i="2"/>
  <c r="BA463" i="2"/>
  <c r="AZ463" i="2"/>
  <c r="AY463" i="2"/>
  <c r="AX463" i="2"/>
  <c r="AW463" i="2"/>
  <c r="AV463" i="2"/>
  <c r="AU463" i="2"/>
  <c r="AT463" i="2"/>
  <c r="AS463" i="2"/>
  <c r="AR463" i="2"/>
  <c r="BZ462" i="2"/>
  <c r="BY462" i="2"/>
  <c r="BX462" i="2"/>
  <c r="BW462" i="2"/>
  <c r="BV462" i="2"/>
  <c r="BU462" i="2"/>
  <c r="BT462" i="2"/>
  <c r="BS462" i="2"/>
  <c r="BR462" i="2"/>
  <c r="BQ462" i="2"/>
  <c r="BP462" i="2"/>
  <c r="BO462" i="2"/>
  <c r="BN462" i="2"/>
  <c r="BM462" i="2"/>
  <c r="BL462" i="2"/>
  <c r="BK462" i="2"/>
  <c r="BJ462" i="2"/>
  <c r="BI462" i="2"/>
  <c r="BH462" i="2"/>
  <c r="BG462" i="2"/>
  <c r="BF462" i="2"/>
  <c r="BE462" i="2"/>
  <c r="BD462" i="2"/>
  <c r="BC462" i="2"/>
  <c r="BB462" i="2"/>
  <c r="BA462" i="2"/>
  <c r="AZ462" i="2"/>
  <c r="AY462" i="2"/>
  <c r="AX462" i="2"/>
  <c r="AW462" i="2"/>
  <c r="AV462" i="2"/>
  <c r="AU462" i="2"/>
  <c r="AT462" i="2"/>
  <c r="AS462" i="2"/>
  <c r="AR462" i="2"/>
  <c r="BZ461" i="2"/>
  <c r="BY461" i="2"/>
  <c r="BX461" i="2"/>
  <c r="BW461" i="2"/>
  <c r="BV461" i="2"/>
  <c r="BU461" i="2"/>
  <c r="BT461" i="2"/>
  <c r="BS461" i="2"/>
  <c r="BR461" i="2"/>
  <c r="BQ461" i="2"/>
  <c r="BP461" i="2"/>
  <c r="BO461" i="2"/>
  <c r="BN461" i="2"/>
  <c r="BM461" i="2"/>
  <c r="BL461" i="2"/>
  <c r="BK461" i="2"/>
  <c r="BJ461" i="2"/>
  <c r="BI461" i="2"/>
  <c r="BH461" i="2"/>
  <c r="BG461" i="2"/>
  <c r="BF461" i="2"/>
  <c r="BE461" i="2"/>
  <c r="BD461" i="2"/>
  <c r="BC461" i="2"/>
  <c r="BB461" i="2"/>
  <c r="BA461" i="2"/>
  <c r="AZ461" i="2"/>
  <c r="AY461" i="2"/>
  <c r="AX461" i="2"/>
  <c r="AW461" i="2"/>
  <c r="AV461" i="2"/>
  <c r="AU461" i="2"/>
  <c r="AT461" i="2"/>
  <c r="AS461" i="2"/>
  <c r="AR461" i="2"/>
  <c r="BZ460" i="2"/>
  <c r="BY460" i="2"/>
  <c r="BX460" i="2"/>
  <c r="BW460" i="2"/>
  <c r="BV460" i="2"/>
  <c r="BU460" i="2"/>
  <c r="BT460" i="2"/>
  <c r="BS460" i="2"/>
  <c r="BR460" i="2"/>
  <c r="BQ460" i="2"/>
  <c r="BP460" i="2"/>
  <c r="BO460" i="2"/>
  <c r="BN460" i="2"/>
  <c r="BM460" i="2"/>
  <c r="BL460" i="2"/>
  <c r="BK460" i="2"/>
  <c r="BJ460" i="2"/>
  <c r="BI460" i="2"/>
  <c r="BH460" i="2"/>
  <c r="BG460" i="2"/>
  <c r="BF460" i="2"/>
  <c r="BE460" i="2"/>
  <c r="BD460" i="2"/>
  <c r="BC460" i="2"/>
  <c r="BB460" i="2"/>
  <c r="BA460" i="2"/>
  <c r="AZ460" i="2"/>
  <c r="AY460" i="2"/>
  <c r="AX460" i="2"/>
  <c r="AW460" i="2"/>
  <c r="AV460" i="2"/>
  <c r="AU460" i="2"/>
  <c r="AT460" i="2"/>
  <c r="AS460" i="2"/>
  <c r="AR460" i="2"/>
  <c r="BZ459" i="2"/>
  <c r="BY459" i="2"/>
  <c r="BX459" i="2"/>
  <c r="BW459" i="2"/>
  <c r="BV459" i="2"/>
  <c r="BU459" i="2"/>
  <c r="BT459" i="2"/>
  <c r="BS459" i="2"/>
  <c r="BR459" i="2"/>
  <c r="BQ459" i="2"/>
  <c r="BP459" i="2"/>
  <c r="BO459" i="2"/>
  <c r="BN459" i="2"/>
  <c r="BM459" i="2"/>
  <c r="BL459" i="2"/>
  <c r="BK459" i="2"/>
  <c r="BJ459" i="2"/>
  <c r="BI459" i="2"/>
  <c r="BH459" i="2"/>
  <c r="BG459" i="2"/>
  <c r="BF459" i="2"/>
  <c r="BE459" i="2"/>
  <c r="BD459" i="2"/>
  <c r="BC459" i="2"/>
  <c r="BB459" i="2"/>
  <c r="BA459" i="2"/>
  <c r="AZ459" i="2"/>
  <c r="AY459" i="2"/>
  <c r="AX459" i="2"/>
  <c r="AW459" i="2"/>
  <c r="AV459" i="2"/>
  <c r="AU459" i="2"/>
  <c r="AT459" i="2"/>
  <c r="AS459" i="2"/>
  <c r="AR459" i="2"/>
  <c r="BZ458" i="2"/>
  <c r="BY458" i="2"/>
  <c r="BX458" i="2"/>
  <c r="BW458" i="2"/>
  <c r="BV458" i="2"/>
  <c r="BU458" i="2"/>
  <c r="BT458" i="2"/>
  <c r="BS458" i="2"/>
  <c r="BR458" i="2"/>
  <c r="BQ458" i="2"/>
  <c r="BP458" i="2"/>
  <c r="BO458" i="2"/>
  <c r="BN458" i="2"/>
  <c r="BM458" i="2"/>
  <c r="BL458" i="2"/>
  <c r="BK458" i="2"/>
  <c r="BJ458" i="2"/>
  <c r="BI458" i="2"/>
  <c r="BH458" i="2"/>
  <c r="BG458" i="2"/>
  <c r="BF458" i="2"/>
  <c r="BE458" i="2"/>
  <c r="BD458" i="2"/>
  <c r="BC458" i="2"/>
  <c r="BB458" i="2"/>
  <c r="BA458" i="2"/>
  <c r="AZ458" i="2"/>
  <c r="AY458" i="2"/>
  <c r="AX458" i="2"/>
  <c r="AW458" i="2"/>
  <c r="AV458" i="2"/>
  <c r="AU458" i="2"/>
  <c r="AT458" i="2"/>
  <c r="AS458" i="2"/>
  <c r="AR458" i="2"/>
  <c r="BZ457" i="2"/>
  <c r="BY457" i="2"/>
  <c r="BX457" i="2"/>
  <c r="BW457" i="2"/>
  <c r="BV457" i="2"/>
  <c r="BU457" i="2"/>
  <c r="BT457" i="2"/>
  <c r="BS457" i="2"/>
  <c r="BR457" i="2"/>
  <c r="BQ457" i="2"/>
  <c r="BP457" i="2"/>
  <c r="BO457" i="2"/>
  <c r="BN457" i="2"/>
  <c r="BM457" i="2"/>
  <c r="BL457" i="2"/>
  <c r="BK457" i="2"/>
  <c r="BJ457" i="2"/>
  <c r="BI457" i="2"/>
  <c r="BH457" i="2"/>
  <c r="BG457" i="2"/>
  <c r="BF457" i="2"/>
  <c r="BE457" i="2"/>
  <c r="BD457" i="2"/>
  <c r="BC457" i="2"/>
  <c r="BB457" i="2"/>
  <c r="BA457" i="2"/>
  <c r="AZ457" i="2"/>
  <c r="AY457" i="2"/>
  <c r="AX457" i="2"/>
  <c r="AW457" i="2"/>
  <c r="AV457" i="2"/>
  <c r="AU457" i="2"/>
  <c r="AT457" i="2"/>
  <c r="AS457" i="2"/>
  <c r="AR457" i="2"/>
  <c r="BZ456" i="2"/>
  <c r="BY456" i="2"/>
  <c r="BX456" i="2"/>
  <c r="BW456" i="2"/>
  <c r="BV456" i="2"/>
  <c r="BU456" i="2"/>
  <c r="BT456" i="2"/>
  <c r="BS456" i="2"/>
  <c r="BR456" i="2"/>
  <c r="BQ456" i="2"/>
  <c r="BP456" i="2"/>
  <c r="BO456" i="2"/>
  <c r="BN456" i="2"/>
  <c r="BM456" i="2"/>
  <c r="BL456" i="2"/>
  <c r="BK456" i="2"/>
  <c r="BJ456" i="2"/>
  <c r="BI456" i="2"/>
  <c r="BH456" i="2"/>
  <c r="BG456" i="2"/>
  <c r="BF456" i="2"/>
  <c r="BE456" i="2"/>
  <c r="BD456" i="2"/>
  <c r="BC456" i="2"/>
  <c r="BB456" i="2"/>
  <c r="BA456" i="2"/>
  <c r="AZ456" i="2"/>
  <c r="AY456" i="2"/>
  <c r="AX456" i="2"/>
  <c r="AW456" i="2"/>
  <c r="AV456" i="2"/>
  <c r="AU456" i="2"/>
  <c r="AT456" i="2"/>
  <c r="AS456" i="2"/>
  <c r="AR456" i="2"/>
  <c r="BZ455" i="2"/>
  <c r="BY455" i="2"/>
  <c r="BX455" i="2"/>
  <c r="BW455" i="2"/>
  <c r="BV455" i="2"/>
  <c r="BU455" i="2"/>
  <c r="BT455" i="2"/>
  <c r="BS455" i="2"/>
  <c r="BR455" i="2"/>
  <c r="BQ455" i="2"/>
  <c r="BP455" i="2"/>
  <c r="BO455" i="2"/>
  <c r="BN455" i="2"/>
  <c r="BM455" i="2"/>
  <c r="BL455" i="2"/>
  <c r="BK455" i="2"/>
  <c r="BJ455" i="2"/>
  <c r="BI455" i="2"/>
  <c r="BH455" i="2"/>
  <c r="BG455" i="2"/>
  <c r="BF455" i="2"/>
  <c r="BE455" i="2"/>
  <c r="BD455" i="2"/>
  <c r="BC455" i="2"/>
  <c r="BB455" i="2"/>
  <c r="BA455" i="2"/>
  <c r="AZ455" i="2"/>
  <c r="AY455" i="2"/>
  <c r="AX455" i="2"/>
  <c r="AW455" i="2"/>
  <c r="AV455" i="2"/>
  <c r="AU455" i="2"/>
  <c r="AT455" i="2"/>
  <c r="AS455" i="2"/>
  <c r="AR455" i="2"/>
  <c r="BZ454" i="2"/>
  <c r="BY454" i="2"/>
  <c r="BX454" i="2"/>
  <c r="BW454" i="2"/>
  <c r="BV454" i="2"/>
  <c r="BU454" i="2"/>
  <c r="BT454" i="2"/>
  <c r="BS454" i="2"/>
  <c r="BR454" i="2"/>
  <c r="BQ454" i="2"/>
  <c r="BP454" i="2"/>
  <c r="BO454" i="2"/>
  <c r="BN454" i="2"/>
  <c r="BM454" i="2"/>
  <c r="BL454" i="2"/>
  <c r="BK454" i="2"/>
  <c r="BJ454" i="2"/>
  <c r="BI454" i="2"/>
  <c r="BH454" i="2"/>
  <c r="BG454" i="2"/>
  <c r="BF454" i="2"/>
  <c r="BE454" i="2"/>
  <c r="BD454" i="2"/>
  <c r="BC454" i="2"/>
  <c r="BB454" i="2"/>
  <c r="BA454" i="2"/>
  <c r="AZ454" i="2"/>
  <c r="AY454" i="2"/>
  <c r="AX454" i="2"/>
  <c r="AW454" i="2"/>
  <c r="AV454" i="2"/>
  <c r="AU454" i="2"/>
  <c r="AT454" i="2"/>
  <c r="AS454" i="2"/>
  <c r="AR454" i="2"/>
  <c r="BZ453" i="2"/>
  <c r="BY453" i="2"/>
  <c r="BX453" i="2"/>
  <c r="BW453" i="2"/>
  <c r="BV453" i="2"/>
  <c r="BU453" i="2"/>
  <c r="BT453" i="2"/>
  <c r="BS453" i="2"/>
  <c r="BR453" i="2"/>
  <c r="BQ453" i="2"/>
  <c r="BP453" i="2"/>
  <c r="BO453" i="2"/>
  <c r="BN453" i="2"/>
  <c r="BM453" i="2"/>
  <c r="BL453" i="2"/>
  <c r="BK453" i="2"/>
  <c r="BJ453" i="2"/>
  <c r="BI453" i="2"/>
  <c r="BH453" i="2"/>
  <c r="BG453" i="2"/>
  <c r="BF453" i="2"/>
  <c r="BE453" i="2"/>
  <c r="BD453" i="2"/>
  <c r="BC453" i="2"/>
  <c r="BB453" i="2"/>
  <c r="BA453" i="2"/>
  <c r="AZ453" i="2"/>
  <c r="AY453" i="2"/>
  <c r="AX453" i="2"/>
  <c r="AW453" i="2"/>
  <c r="AV453" i="2"/>
  <c r="AU453" i="2"/>
  <c r="AT453" i="2"/>
  <c r="AS453" i="2"/>
  <c r="AR453" i="2"/>
  <c r="BZ452" i="2"/>
  <c r="BY452" i="2"/>
  <c r="BX452" i="2"/>
  <c r="BW452" i="2"/>
  <c r="BV452" i="2"/>
  <c r="BU452" i="2"/>
  <c r="BT452" i="2"/>
  <c r="BS452" i="2"/>
  <c r="BR452" i="2"/>
  <c r="BQ452" i="2"/>
  <c r="BP452" i="2"/>
  <c r="BO452" i="2"/>
  <c r="BN452" i="2"/>
  <c r="BM452" i="2"/>
  <c r="BL452" i="2"/>
  <c r="BK452" i="2"/>
  <c r="BJ452" i="2"/>
  <c r="BI452" i="2"/>
  <c r="BH452" i="2"/>
  <c r="BG452" i="2"/>
  <c r="BF452" i="2"/>
  <c r="BE452" i="2"/>
  <c r="BD452" i="2"/>
  <c r="BC452" i="2"/>
  <c r="BB452" i="2"/>
  <c r="BA452" i="2"/>
  <c r="AZ452" i="2"/>
  <c r="AY452" i="2"/>
  <c r="AX452" i="2"/>
  <c r="AW452" i="2"/>
  <c r="AV452" i="2"/>
  <c r="AU452" i="2"/>
  <c r="AT452" i="2"/>
  <c r="AS452" i="2"/>
  <c r="AR452" i="2"/>
  <c r="BZ451" i="2"/>
  <c r="BY451" i="2"/>
  <c r="BX451" i="2"/>
  <c r="BW451" i="2"/>
  <c r="BV451" i="2"/>
  <c r="BU451" i="2"/>
  <c r="BT451" i="2"/>
  <c r="BS451" i="2"/>
  <c r="BR451" i="2"/>
  <c r="BQ451" i="2"/>
  <c r="BP451" i="2"/>
  <c r="BO451" i="2"/>
  <c r="BN451" i="2"/>
  <c r="BM451" i="2"/>
  <c r="BL451" i="2"/>
  <c r="BK451" i="2"/>
  <c r="BJ451" i="2"/>
  <c r="BI451" i="2"/>
  <c r="BH451" i="2"/>
  <c r="BG451" i="2"/>
  <c r="BF451" i="2"/>
  <c r="BE451" i="2"/>
  <c r="BD451" i="2"/>
  <c r="BC451" i="2"/>
  <c r="BB451" i="2"/>
  <c r="BA451" i="2"/>
  <c r="AZ451" i="2"/>
  <c r="AY451" i="2"/>
  <c r="AX451" i="2"/>
  <c r="AW451" i="2"/>
  <c r="AV451" i="2"/>
  <c r="AU451" i="2"/>
  <c r="AT451" i="2"/>
  <c r="AS451" i="2"/>
  <c r="AR451" i="2"/>
  <c r="BZ450" i="2"/>
  <c r="BY450" i="2"/>
  <c r="BX450" i="2"/>
  <c r="BW450" i="2"/>
  <c r="BV450" i="2"/>
  <c r="BU450" i="2"/>
  <c r="BT450" i="2"/>
  <c r="BS450" i="2"/>
  <c r="BR450" i="2"/>
  <c r="BQ450" i="2"/>
  <c r="BP450" i="2"/>
  <c r="BO450" i="2"/>
  <c r="BN450" i="2"/>
  <c r="BM450" i="2"/>
  <c r="BL450" i="2"/>
  <c r="BK450" i="2"/>
  <c r="BJ450" i="2"/>
  <c r="BI450" i="2"/>
  <c r="BH450" i="2"/>
  <c r="BG450" i="2"/>
  <c r="BF450" i="2"/>
  <c r="BE450" i="2"/>
  <c r="BD450" i="2"/>
  <c r="BC450" i="2"/>
  <c r="BB450" i="2"/>
  <c r="BA450" i="2"/>
  <c r="AZ450" i="2"/>
  <c r="AY450" i="2"/>
  <c r="AX450" i="2"/>
  <c r="AW450" i="2"/>
  <c r="AV450" i="2"/>
  <c r="AU450" i="2"/>
  <c r="AT450" i="2"/>
  <c r="AS450" i="2"/>
  <c r="AR450" i="2"/>
  <c r="BZ449" i="2"/>
  <c r="BY449" i="2"/>
  <c r="BX449" i="2"/>
  <c r="BW449" i="2"/>
  <c r="BV449" i="2"/>
  <c r="BU449" i="2"/>
  <c r="BT449" i="2"/>
  <c r="BS449" i="2"/>
  <c r="BR449" i="2"/>
  <c r="BQ449" i="2"/>
  <c r="BP449" i="2"/>
  <c r="BO449" i="2"/>
  <c r="BN449" i="2"/>
  <c r="BM449" i="2"/>
  <c r="BL449" i="2"/>
  <c r="BK449" i="2"/>
  <c r="BJ449" i="2"/>
  <c r="BI449" i="2"/>
  <c r="BH449" i="2"/>
  <c r="BG449" i="2"/>
  <c r="BF449" i="2"/>
  <c r="BE449" i="2"/>
  <c r="BD449" i="2"/>
  <c r="BC449" i="2"/>
  <c r="BB449" i="2"/>
  <c r="BA449" i="2"/>
  <c r="AZ449" i="2"/>
  <c r="AY449" i="2"/>
  <c r="AX449" i="2"/>
  <c r="AW449" i="2"/>
  <c r="AV449" i="2"/>
  <c r="AU449" i="2"/>
  <c r="AT449" i="2"/>
  <c r="AS449" i="2"/>
  <c r="AR449" i="2"/>
  <c r="BZ448" i="2"/>
  <c r="BY448" i="2"/>
  <c r="BX448" i="2"/>
  <c r="BW448" i="2"/>
  <c r="BV448" i="2"/>
  <c r="BU448" i="2"/>
  <c r="BT448" i="2"/>
  <c r="BS448" i="2"/>
  <c r="BR448" i="2"/>
  <c r="BQ448" i="2"/>
  <c r="BP448" i="2"/>
  <c r="BO448" i="2"/>
  <c r="BN448" i="2"/>
  <c r="BM448" i="2"/>
  <c r="BL448" i="2"/>
  <c r="BK448" i="2"/>
  <c r="BJ448" i="2"/>
  <c r="BI448" i="2"/>
  <c r="BH448" i="2"/>
  <c r="BG448" i="2"/>
  <c r="BF448" i="2"/>
  <c r="BE448" i="2"/>
  <c r="BD448" i="2"/>
  <c r="BC448" i="2"/>
  <c r="BB448" i="2"/>
  <c r="BA448" i="2"/>
  <c r="AZ448" i="2"/>
  <c r="AY448" i="2"/>
  <c r="AX448" i="2"/>
  <c r="AW448" i="2"/>
  <c r="AV448" i="2"/>
  <c r="AU448" i="2"/>
  <c r="AT448" i="2"/>
  <c r="AS448" i="2"/>
  <c r="AR448" i="2"/>
  <c r="BZ447" i="2"/>
  <c r="BY447" i="2"/>
  <c r="BX447" i="2"/>
  <c r="BW447" i="2"/>
  <c r="BV447" i="2"/>
  <c r="BU447" i="2"/>
  <c r="BT447" i="2"/>
  <c r="BS447" i="2"/>
  <c r="BR447" i="2"/>
  <c r="BQ447" i="2"/>
  <c r="BP447" i="2"/>
  <c r="BO447" i="2"/>
  <c r="BN447" i="2"/>
  <c r="BM447" i="2"/>
  <c r="BL447" i="2"/>
  <c r="BK447" i="2"/>
  <c r="BJ447" i="2"/>
  <c r="BI447" i="2"/>
  <c r="BH447" i="2"/>
  <c r="BG447" i="2"/>
  <c r="BF447" i="2"/>
  <c r="BE447" i="2"/>
  <c r="BD447" i="2"/>
  <c r="BC447" i="2"/>
  <c r="BB447" i="2"/>
  <c r="BA447" i="2"/>
  <c r="AZ447" i="2"/>
  <c r="AY447" i="2"/>
  <c r="AX447" i="2"/>
  <c r="AW447" i="2"/>
  <c r="AV447" i="2"/>
  <c r="AU447" i="2"/>
  <c r="AT447" i="2"/>
  <c r="AS447" i="2"/>
  <c r="AR447" i="2"/>
  <c r="BZ446" i="2"/>
  <c r="BY446" i="2"/>
  <c r="BX446" i="2"/>
  <c r="BW446" i="2"/>
  <c r="BV446" i="2"/>
  <c r="BU446" i="2"/>
  <c r="BT446" i="2"/>
  <c r="BS446" i="2"/>
  <c r="BR446" i="2"/>
  <c r="BQ446" i="2"/>
  <c r="BP446" i="2"/>
  <c r="BO446" i="2"/>
  <c r="BN446" i="2"/>
  <c r="BM446" i="2"/>
  <c r="BL446" i="2"/>
  <c r="BK446" i="2"/>
  <c r="BJ446" i="2"/>
  <c r="BI446" i="2"/>
  <c r="BH446" i="2"/>
  <c r="BG446" i="2"/>
  <c r="BF446" i="2"/>
  <c r="BE446" i="2"/>
  <c r="BD446" i="2"/>
  <c r="BC446" i="2"/>
  <c r="BB446" i="2"/>
  <c r="BA446" i="2"/>
  <c r="AZ446" i="2"/>
  <c r="AY446" i="2"/>
  <c r="AX446" i="2"/>
  <c r="AW446" i="2"/>
  <c r="AV446" i="2"/>
  <c r="AU446" i="2"/>
  <c r="AT446" i="2"/>
  <c r="AS446" i="2"/>
  <c r="AR446" i="2"/>
  <c r="BZ445" i="2"/>
  <c r="BY445" i="2"/>
  <c r="BX445" i="2"/>
  <c r="BW445" i="2"/>
  <c r="BV445" i="2"/>
  <c r="BU445" i="2"/>
  <c r="BT445" i="2"/>
  <c r="BS445" i="2"/>
  <c r="BR445" i="2"/>
  <c r="BQ445" i="2"/>
  <c r="BP445" i="2"/>
  <c r="BO445" i="2"/>
  <c r="BN445" i="2"/>
  <c r="BM445" i="2"/>
  <c r="BL445" i="2"/>
  <c r="BK445" i="2"/>
  <c r="BJ445" i="2"/>
  <c r="BI445" i="2"/>
  <c r="BH445" i="2"/>
  <c r="BG445" i="2"/>
  <c r="BF445" i="2"/>
  <c r="BE445" i="2"/>
  <c r="BD445" i="2"/>
  <c r="BC445" i="2"/>
  <c r="BB445" i="2"/>
  <c r="BA445" i="2"/>
  <c r="AZ445" i="2"/>
  <c r="AY445" i="2"/>
  <c r="AX445" i="2"/>
  <c r="AW445" i="2"/>
  <c r="AV445" i="2"/>
  <c r="AU445" i="2"/>
  <c r="AT445" i="2"/>
  <c r="AS445" i="2"/>
  <c r="AR445" i="2"/>
  <c r="BZ444" i="2"/>
  <c r="BY444" i="2"/>
  <c r="BX444" i="2"/>
  <c r="BW444" i="2"/>
  <c r="BV444" i="2"/>
  <c r="BU444" i="2"/>
  <c r="BT444" i="2"/>
  <c r="BS444" i="2"/>
  <c r="BR444" i="2"/>
  <c r="BQ444" i="2"/>
  <c r="BP444" i="2"/>
  <c r="BO444" i="2"/>
  <c r="BN444" i="2"/>
  <c r="BM444" i="2"/>
  <c r="BL444" i="2"/>
  <c r="BK444" i="2"/>
  <c r="BJ444" i="2"/>
  <c r="BI444" i="2"/>
  <c r="BH444" i="2"/>
  <c r="BG444" i="2"/>
  <c r="BF444" i="2"/>
  <c r="BE444" i="2"/>
  <c r="BD444" i="2"/>
  <c r="BC444" i="2"/>
  <c r="BB444" i="2"/>
  <c r="BA444" i="2"/>
  <c r="AZ444" i="2"/>
  <c r="AY444" i="2"/>
  <c r="AX444" i="2"/>
  <c r="AW444" i="2"/>
  <c r="AV444" i="2"/>
  <c r="AU444" i="2"/>
  <c r="AT444" i="2"/>
  <c r="AS444" i="2"/>
  <c r="AR444" i="2"/>
  <c r="BZ443" i="2"/>
  <c r="BY443" i="2"/>
  <c r="BX443" i="2"/>
  <c r="BW443" i="2"/>
  <c r="BV443" i="2"/>
  <c r="BU443" i="2"/>
  <c r="BT443" i="2"/>
  <c r="BS443" i="2"/>
  <c r="BR443" i="2"/>
  <c r="BQ443" i="2"/>
  <c r="BP443" i="2"/>
  <c r="BO443" i="2"/>
  <c r="BN443" i="2"/>
  <c r="BM443" i="2"/>
  <c r="BL443" i="2"/>
  <c r="BK443" i="2"/>
  <c r="BJ443" i="2"/>
  <c r="BI443" i="2"/>
  <c r="BH443" i="2"/>
  <c r="BG443" i="2"/>
  <c r="BF443" i="2"/>
  <c r="BE443" i="2"/>
  <c r="BD443" i="2"/>
  <c r="BC443" i="2"/>
  <c r="BB443" i="2"/>
  <c r="BA443" i="2"/>
  <c r="AZ443" i="2"/>
  <c r="AY443" i="2"/>
  <c r="AX443" i="2"/>
  <c r="AW443" i="2"/>
  <c r="AV443" i="2"/>
  <c r="AU443" i="2"/>
  <c r="AT443" i="2"/>
  <c r="AS443" i="2"/>
  <c r="AR443" i="2"/>
  <c r="BZ442" i="2"/>
  <c r="BY442" i="2"/>
  <c r="BX442" i="2"/>
  <c r="BW442" i="2"/>
  <c r="BV442" i="2"/>
  <c r="BU442" i="2"/>
  <c r="BT442" i="2"/>
  <c r="BS442" i="2"/>
  <c r="BR442" i="2"/>
  <c r="BQ442" i="2"/>
  <c r="BP442" i="2"/>
  <c r="BO442" i="2"/>
  <c r="BN442" i="2"/>
  <c r="BM442" i="2"/>
  <c r="BL442" i="2"/>
  <c r="BK442" i="2"/>
  <c r="BJ442" i="2"/>
  <c r="BI442" i="2"/>
  <c r="BH442" i="2"/>
  <c r="BG442" i="2"/>
  <c r="BF442" i="2"/>
  <c r="BE442" i="2"/>
  <c r="BD442" i="2"/>
  <c r="BC442" i="2"/>
  <c r="BB442" i="2"/>
  <c r="BA442" i="2"/>
  <c r="AZ442" i="2"/>
  <c r="AY442" i="2"/>
  <c r="AX442" i="2"/>
  <c r="AW442" i="2"/>
  <c r="AV442" i="2"/>
  <c r="AU442" i="2"/>
  <c r="AT442" i="2"/>
  <c r="AS442" i="2"/>
  <c r="AR442" i="2"/>
  <c r="BZ441" i="2"/>
  <c r="BY441" i="2"/>
  <c r="BX441" i="2"/>
  <c r="BW441" i="2"/>
  <c r="BV441" i="2"/>
  <c r="BU441" i="2"/>
  <c r="BT441" i="2"/>
  <c r="BS441" i="2"/>
  <c r="BR441" i="2"/>
  <c r="BQ441" i="2"/>
  <c r="BP441" i="2"/>
  <c r="BO441" i="2"/>
  <c r="BN441" i="2"/>
  <c r="BM441" i="2"/>
  <c r="BL441" i="2"/>
  <c r="BK441" i="2"/>
  <c r="BJ441" i="2"/>
  <c r="BI441" i="2"/>
  <c r="BH441" i="2"/>
  <c r="BG441" i="2"/>
  <c r="BF441" i="2"/>
  <c r="BE441" i="2"/>
  <c r="BD441" i="2"/>
  <c r="BC441" i="2"/>
  <c r="BB441" i="2"/>
  <c r="BA441" i="2"/>
  <c r="AZ441" i="2"/>
  <c r="AY441" i="2"/>
  <c r="AX441" i="2"/>
  <c r="AW441" i="2"/>
  <c r="AV441" i="2"/>
  <c r="AU441" i="2"/>
  <c r="AT441" i="2"/>
  <c r="AS441" i="2"/>
  <c r="AR441" i="2"/>
  <c r="BZ440" i="2"/>
  <c r="BY440" i="2"/>
  <c r="BX440" i="2"/>
  <c r="BW440" i="2"/>
  <c r="BV440" i="2"/>
  <c r="BU440" i="2"/>
  <c r="BT440" i="2"/>
  <c r="BS440" i="2"/>
  <c r="BR440" i="2"/>
  <c r="BQ440" i="2"/>
  <c r="BP440" i="2"/>
  <c r="BO440" i="2"/>
  <c r="BN440" i="2"/>
  <c r="BM440" i="2"/>
  <c r="BL440" i="2"/>
  <c r="BK440" i="2"/>
  <c r="BJ440" i="2"/>
  <c r="BI440" i="2"/>
  <c r="BH440" i="2"/>
  <c r="BG440" i="2"/>
  <c r="BF440" i="2"/>
  <c r="BE440" i="2"/>
  <c r="BD440" i="2"/>
  <c r="BC440" i="2"/>
  <c r="BB440" i="2"/>
  <c r="BA440" i="2"/>
  <c r="AZ440" i="2"/>
  <c r="AY440" i="2"/>
  <c r="AX440" i="2"/>
  <c r="AW440" i="2"/>
  <c r="AV440" i="2"/>
  <c r="AU440" i="2"/>
  <c r="AT440" i="2"/>
  <c r="AS440" i="2"/>
  <c r="AR440" i="2"/>
  <c r="BZ439" i="2"/>
  <c r="BY439" i="2"/>
  <c r="BX439" i="2"/>
  <c r="BW439" i="2"/>
  <c r="BV439" i="2"/>
  <c r="BU439" i="2"/>
  <c r="BT439" i="2"/>
  <c r="BS439" i="2"/>
  <c r="BR439" i="2"/>
  <c r="BQ439" i="2"/>
  <c r="BP439" i="2"/>
  <c r="BO439" i="2"/>
  <c r="BN439" i="2"/>
  <c r="BM439" i="2"/>
  <c r="BL439" i="2"/>
  <c r="BK439" i="2"/>
  <c r="BJ439" i="2"/>
  <c r="BI439" i="2"/>
  <c r="BH439" i="2"/>
  <c r="BG439" i="2"/>
  <c r="BF439" i="2"/>
  <c r="BE439" i="2"/>
  <c r="BD439" i="2"/>
  <c r="BC439" i="2"/>
  <c r="BB439" i="2"/>
  <c r="BA439" i="2"/>
  <c r="AZ439" i="2"/>
  <c r="AY439" i="2"/>
  <c r="AX439" i="2"/>
  <c r="AW439" i="2"/>
  <c r="AV439" i="2"/>
  <c r="AU439" i="2"/>
  <c r="AT439" i="2"/>
  <c r="AS439" i="2"/>
  <c r="AR439" i="2"/>
  <c r="BZ438" i="2"/>
  <c r="BY438" i="2"/>
  <c r="BX438" i="2"/>
  <c r="BW438" i="2"/>
  <c r="BV438" i="2"/>
  <c r="BU438" i="2"/>
  <c r="BT438" i="2"/>
  <c r="BS438" i="2"/>
  <c r="BR438" i="2"/>
  <c r="BQ438" i="2"/>
  <c r="BP438" i="2"/>
  <c r="BO438" i="2"/>
  <c r="BN438" i="2"/>
  <c r="BM438" i="2"/>
  <c r="BL438" i="2"/>
  <c r="BK438" i="2"/>
  <c r="BJ438" i="2"/>
  <c r="BI438" i="2"/>
  <c r="BH438" i="2"/>
  <c r="BG438" i="2"/>
  <c r="BF438" i="2"/>
  <c r="BE438" i="2"/>
  <c r="BD438" i="2"/>
  <c r="BC438" i="2"/>
  <c r="BB438" i="2"/>
  <c r="BA438" i="2"/>
  <c r="AZ438" i="2"/>
  <c r="AY438" i="2"/>
  <c r="AX438" i="2"/>
  <c r="AW438" i="2"/>
  <c r="AV438" i="2"/>
  <c r="AU438" i="2"/>
  <c r="AT438" i="2"/>
  <c r="AS438" i="2"/>
  <c r="AR438" i="2"/>
  <c r="BZ437" i="2"/>
  <c r="BY437" i="2"/>
  <c r="BX437" i="2"/>
  <c r="BW437" i="2"/>
  <c r="BV437" i="2"/>
  <c r="BU437" i="2"/>
  <c r="BT437" i="2"/>
  <c r="BS437" i="2"/>
  <c r="BR437" i="2"/>
  <c r="BQ437" i="2"/>
  <c r="BP437" i="2"/>
  <c r="BO437" i="2"/>
  <c r="BN437" i="2"/>
  <c r="BM437" i="2"/>
  <c r="BL437" i="2"/>
  <c r="BK437" i="2"/>
  <c r="BJ437" i="2"/>
  <c r="BI437" i="2"/>
  <c r="BH437" i="2"/>
  <c r="BG437" i="2"/>
  <c r="BF437" i="2"/>
  <c r="BE437" i="2"/>
  <c r="BD437" i="2"/>
  <c r="BC437" i="2"/>
  <c r="BB437" i="2"/>
  <c r="BA437" i="2"/>
  <c r="AZ437" i="2"/>
  <c r="AY437" i="2"/>
  <c r="AX437" i="2"/>
  <c r="AW437" i="2"/>
  <c r="AV437" i="2"/>
  <c r="AU437" i="2"/>
  <c r="AT437" i="2"/>
  <c r="AS437" i="2"/>
  <c r="AR437" i="2"/>
  <c r="BZ436" i="2"/>
  <c r="BY436" i="2"/>
  <c r="BX436" i="2"/>
  <c r="BW436" i="2"/>
  <c r="BV436" i="2"/>
  <c r="BU436" i="2"/>
  <c r="BT436" i="2"/>
  <c r="BS436" i="2"/>
  <c r="BR436" i="2"/>
  <c r="BQ436" i="2"/>
  <c r="BP436" i="2"/>
  <c r="BO436" i="2"/>
  <c r="BN436" i="2"/>
  <c r="BM436" i="2"/>
  <c r="BL436" i="2"/>
  <c r="BK436" i="2"/>
  <c r="BJ436" i="2"/>
  <c r="BI436" i="2"/>
  <c r="BH436" i="2"/>
  <c r="BG436" i="2"/>
  <c r="BF436" i="2"/>
  <c r="BE436" i="2"/>
  <c r="BD436" i="2"/>
  <c r="BC436" i="2"/>
  <c r="BB436" i="2"/>
  <c r="BA436" i="2"/>
  <c r="AZ436" i="2"/>
  <c r="AY436" i="2"/>
  <c r="AX436" i="2"/>
  <c r="AW436" i="2"/>
  <c r="AV436" i="2"/>
  <c r="AU436" i="2"/>
  <c r="AT436" i="2"/>
  <c r="AS436" i="2"/>
  <c r="AR436" i="2"/>
  <c r="BZ435" i="2"/>
  <c r="BY435" i="2"/>
  <c r="BX435" i="2"/>
  <c r="BW435" i="2"/>
  <c r="BV435" i="2"/>
  <c r="BU435" i="2"/>
  <c r="BT435" i="2"/>
  <c r="BS435" i="2"/>
  <c r="BR435" i="2"/>
  <c r="BQ435" i="2"/>
  <c r="BP435" i="2"/>
  <c r="BO435" i="2"/>
  <c r="BN435" i="2"/>
  <c r="BM435" i="2"/>
  <c r="BL435" i="2"/>
  <c r="BK435" i="2"/>
  <c r="BJ435" i="2"/>
  <c r="BI435" i="2"/>
  <c r="BH435" i="2"/>
  <c r="BG435" i="2"/>
  <c r="BF435" i="2"/>
  <c r="BE435" i="2"/>
  <c r="BD435" i="2"/>
  <c r="BC435" i="2"/>
  <c r="BB435" i="2"/>
  <c r="BA435" i="2"/>
  <c r="AZ435" i="2"/>
  <c r="AY435" i="2"/>
  <c r="AX435" i="2"/>
  <c r="AW435" i="2"/>
  <c r="AV435" i="2"/>
  <c r="AU435" i="2"/>
  <c r="AT435" i="2"/>
  <c r="AS435" i="2"/>
  <c r="AR435" i="2"/>
  <c r="BZ434" i="2"/>
  <c r="BY434" i="2"/>
  <c r="BX434" i="2"/>
  <c r="BW434" i="2"/>
  <c r="BV434" i="2"/>
  <c r="BU434" i="2"/>
  <c r="BT434" i="2"/>
  <c r="BS434" i="2"/>
  <c r="BR434" i="2"/>
  <c r="BQ434" i="2"/>
  <c r="BP434" i="2"/>
  <c r="BO434" i="2"/>
  <c r="BN434" i="2"/>
  <c r="BM434" i="2"/>
  <c r="BL434" i="2"/>
  <c r="BK434" i="2"/>
  <c r="BJ434" i="2"/>
  <c r="BI434" i="2"/>
  <c r="BH434" i="2"/>
  <c r="BG434" i="2"/>
  <c r="BF434" i="2"/>
  <c r="BE434" i="2"/>
  <c r="BD434" i="2"/>
  <c r="BC434" i="2"/>
  <c r="BB434" i="2"/>
  <c r="BA434" i="2"/>
  <c r="AZ434" i="2"/>
  <c r="AY434" i="2"/>
  <c r="AX434" i="2"/>
  <c r="AW434" i="2"/>
  <c r="AV434" i="2"/>
  <c r="AU434" i="2"/>
  <c r="AT434" i="2"/>
  <c r="AS434" i="2"/>
  <c r="AR434" i="2"/>
  <c r="BZ433" i="2"/>
  <c r="BY433" i="2"/>
  <c r="BX433" i="2"/>
  <c r="BW433" i="2"/>
  <c r="BV433" i="2"/>
  <c r="BU433" i="2"/>
  <c r="BT433" i="2"/>
  <c r="BS433" i="2"/>
  <c r="BR433" i="2"/>
  <c r="BQ433" i="2"/>
  <c r="BP433" i="2"/>
  <c r="BO433" i="2"/>
  <c r="BN433" i="2"/>
  <c r="BM433" i="2"/>
  <c r="BL433" i="2"/>
  <c r="BK433" i="2"/>
  <c r="BJ433" i="2"/>
  <c r="BI433" i="2"/>
  <c r="BH433" i="2"/>
  <c r="BG433" i="2"/>
  <c r="BF433" i="2"/>
  <c r="BE433" i="2"/>
  <c r="BD433" i="2"/>
  <c r="BC433" i="2"/>
  <c r="BB433" i="2"/>
  <c r="BA433" i="2"/>
  <c r="AZ433" i="2"/>
  <c r="AY433" i="2"/>
  <c r="AX433" i="2"/>
  <c r="AW433" i="2"/>
  <c r="AV433" i="2"/>
  <c r="AU433" i="2"/>
  <c r="AT433" i="2"/>
  <c r="AS433" i="2"/>
  <c r="AR433" i="2"/>
  <c r="BZ432" i="2"/>
  <c r="BY432" i="2"/>
  <c r="BX432" i="2"/>
  <c r="BW432" i="2"/>
  <c r="BV432" i="2"/>
  <c r="BU432" i="2"/>
  <c r="BT432" i="2"/>
  <c r="BS432" i="2"/>
  <c r="BR432" i="2"/>
  <c r="BQ432" i="2"/>
  <c r="BP432" i="2"/>
  <c r="BO432" i="2"/>
  <c r="BN432" i="2"/>
  <c r="BM432" i="2"/>
  <c r="BL432" i="2"/>
  <c r="BK432" i="2"/>
  <c r="BJ432" i="2"/>
  <c r="BI432" i="2"/>
  <c r="BH432" i="2"/>
  <c r="BG432" i="2"/>
  <c r="BF432" i="2"/>
  <c r="BE432" i="2"/>
  <c r="BD432" i="2"/>
  <c r="BC432" i="2"/>
  <c r="BB432" i="2"/>
  <c r="BA432" i="2"/>
  <c r="AZ432" i="2"/>
  <c r="AY432" i="2"/>
  <c r="AX432" i="2"/>
  <c r="AW432" i="2"/>
  <c r="AV432" i="2"/>
  <c r="AU432" i="2"/>
  <c r="AT432" i="2"/>
  <c r="AS432" i="2"/>
  <c r="AR432" i="2"/>
  <c r="BZ431" i="2"/>
  <c r="BY431" i="2"/>
  <c r="BX431" i="2"/>
  <c r="BW431" i="2"/>
  <c r="BV431" i="2"/>
  <c r="BU431" i="2"/>
  <c r="BT431" i="2"/>
  <c r="BS431" i="2"/>
  <c r="BR431" i="2"/>
  <c r="BQ431" i="2"/>
  <c r="BP431" i="2"/>
  <c r="BO431" i="2"/>
  <c r="BN431" i="2"/>
  <c r="BM431" i="2"/>
  <c r="BL431" i="2"/>
  <c r="BK431" i="2"/>
  <c r="BJ431" i="2"/>
  <c r="BI431" i="2"/>
  <c r="BH431" i="2"/>
  <c r="BG431" i="2"/>
  <c r="BF431" i="2"/>
  <c r="BE431" i="2"/>
  <c r="BD431" i="2"/>
  <c r="BC431" i="2"/>
  <c r="BB431" i="2"/>
  <c r="BA431" i="2"/>
  <c r="AZ431" i="2"/>
  <c r="AY431" i="2"/>
  <c r="AX431" i="2"/>
  <c r="AW431" i="2"/>
  <c r="AV431" i="2"/>
  <c r="AU431" i="2"/>
  <c r="AT431" i="2"/>
  <c r="AS431" i="2"/>
  <c r="AR431" i="2"/>
  <c r="BZ430" i="2"/>
  <c r="BY430" i="2"/>
  <c r="BX430" i="2"/>
  <c r="BW430" i="2"/>
  <c r="BV430" i="2"/>
  <c r="BU430" i="2"/>
  <c r="BT430" i="2"/>
  <c r="BS430" i="2"/>
  <c r="BR430" i="2"/>
  <c r="BQ430" i="2"/>
  <c r="BP430" i="2"/>
  <c r="BO430" i="2"/>
  <c r="BN430" i="2"/>
  <c r="BM430" i="2"/>
  <c r="BL430" i="2"/>
  <c r="BK430" i="2"/>
  <c r="BJ430" i="2"/>
  <c r="BI430" i="2"/>
  <c r="BH430" i="2"/>
  <c r="BG430" i="2"/>
  <c r="BF430" i="2"/>
  <c r="BE430" i="2"/>
  <c r="BD430" i="2"/>
  <c r="BC430" i="2"/>
  <c r="BB430" i="2"/>
  <c r="BA430" i="2"/>
  <c r="AZ430" i="2"/>
  <c r="AY430" i="2"/>
  <c r="AX430" i="2"/>
  <c r="AW430" i="2"/>
  <c r="AV430" i="2"/>
  <c r="AU430" i="2"/>
  <c r="AT430" i="2"/>
  <c r="AS430" i="2"/>
  <c r="AR430" i="2"/>
  <c r="BZ429" i="2"/>
  <c r="BY429" i="2"/>
  <c r="BX429" i="2"/>
  <c r="BW429" i="2"/>
  <c r="BV429" i="2"/>
  <c r="BU429" i="2"/>
  <c r="BT429" i="2"/>
  <c r="BS429" i="2"/>
  <c r="BR429" i="2"/>
  <c r="BQ429" i="2"/>
  <c r="BP429" i="2"/>
  <c r="BO429" i="2"/>
  <c r="BN429" i="2"/>
  <c r="BM429" i="2"/>
  <c r="BL429" i="2"/>
  <c r="BK429" i="2"/>
  <c r="BJ429" i="2"/>
  <c r="BI429" i="2"/>
  <c r="BH429" i="2"/>
  <c r="BG429" i="2"/>
  <c r="BF429" i="2"/>
  <c r="BE429" i="2"/>
  <c r="BD429" i="2"/>
  <c r="BC429" i="2"/>
  <c r="BB429" i="2"/>
  <c r="BA429" i="2"/>
  <c r="AZ429" i="2"/>
  <c r="AY429" i="2"/>
  <c r="AX429" i="2"/>
  <c r="AW429" i="2"/>
  <c r="AV429" i="2"/>
  <c r="AU429" i="2"/>
  <c r="AT429" i="2"/>
  <c r="AS429" i="2"/>
  <c r="AR429" i="2"/>
  <c r="BZ428" i="2"/>
  <c r="BY428" i="2"/>
  <c r="BX428" i="2"/>
  <c r="BW428" i="2"/>
  <c r="BV428" i="2"/>
  <c r="BU428" i="2"/>
  <c r="BT428" i="2"/>
  <c r="BS428" i="2"/>
  <c r="BR428" i="2"/>
  <c r="BQ428" i="2"/>
  <c r="BP428" i="2"/>
  <c r="BO428" i="2"/>
  <c r="BN428" i="2"/>
  <c r="BM428" i="2"/>
  <c r="BL428" i="2"/>
  <c r="BK428" i="2"/>
  <c r="BJ428" i="2"/>
  <c r="BI428" i="2"/>
  <c r="BH428" i="2"/>
  <c r="BG428" i="2"/>
  <c r="BF428" i="2"/>
  <c r="BE428" i="2"/>
  <c r="BD428" i="2"/>
  <c r="BC428" i="2"/>
  <c r="BB428" i="2"/>
  <c r="BA428" i="2"/>
  <c r="AZ428" i="2"/>
  <c r="AY428" i="2"/>
  <c r="AX428" i="2"/>
  <c r="AW428" i="2"/>
  <c r="AV428" i="2"/>
  <c r="AU428" i="2"/>
  <c r="AT428" i="2"/>
  <c r="AS428" i="2"/>
  <c r="AR428" i="2"/>
  <c r="BZ427" i="2"/>
  <c r="BY427" i="2"/>
  <c r="BX427" i="2"/>
  <c r="BW427" i="2"/>
  <c r="BV427" i="2"/>
  <c r="BU427" i="2"/>
  <c r="BT427" i="2"/>
  <c r="BS427" i="2"/>
  <c r="BR427" i="2"/>
  <c r="BQ427" i="2"/>
  <c r="BP427" i="2"/>
  <c r="BO427" i="2"/>
  <c r="BN427" i="2"/>
  <c r="BM427" i="2"/>
  <c r="BL427" i="2"/>
  <c r="BK427" i="2"/>
  <c r="BJ427" i="2"/>
  <c r="BI427" i="2"/>
  <c r="BH427" i="2"/>
  <c r="BG427" i="2"/>
  <c r="BF427" i="2"/>
  <c r="BE427" i="2"/>
  <c r="BD427" i="2"/>
  <c r="BC427" i="2"/>
  <c r="BB427" i="2"/>
  <c r="BA427" i="2"/>
  <c r="AZ427" i="2"/>
  <c r="AY427" i="2"/>
  <c r="AX427" i="2"/>
  <c r="AW427" i="2"/>
  <c r="AV427" i="2"/>
  <c r="AU427" i="2"/>
  <c r="AT427" i="2"/>
  <c r="AS427" i="2"/>
  <c r="AR427" i="2"/>
  <c r="BZ426" i="2"/>
  <c r="BY426" i="2"/>
  <c r="BX426" i="2"/>
  <c r="BW426" i="2"/>
  <c r="BV426" i="2"/>
  <c r="BU426" i="2"/>
  <c r="BT426" i="2"/>
  <c r="BS426" i="2"/>
  <c r="BR426" i="2"/>
  <c r="BQ426" i="2"/>
  <c r="BP426" i="2"/>
  <c r="BO426" i="2"/>
  <c r="BN426" i="2"/>
  <c r="BM426" i="2"/>
  <c r="BL426" i="2"/>
  <c r="BK426" i="2"/>
  <c r="BJ426" i="2"/>
  <c r="BI426" i="2"/>
  <c r="BH426" i="2"/>
  <c r="BG426" i="2"/>
  <c r="BF426" i="2"/>
  <c r="BE426" i="2"/>
  <c r="BD426" i="2"/>
  <c r="BC426" i="2"/>
  <c r="BB426" i="2"/>
  <c r="BA426" i="2"/>
  <c r="AZ426" i="2"/>
  <c r="AY426" i="2"/>
  <c r="AX426" i="2"/>
  <c r="AW426" i="2"/>
  <c r="AV426" i="2"/>
  <c r="AU426" i="2"/>
  <c r="AT426" i="2"/>
  <c r="AS426" i="2"/>
  <c r="AR426" i="2"/>
  <c r="BZ425" i="2"/>
  <c r="BY425" i="2"/>
  <c r="BX425" i="2"/>
  <c r="BW425" i="2"/>
  <c r="BV425" i="2"/>
  <c r="BU425" i="2"/>
  <c r="BT425" i="2"/>
  <c r="BS425" i="2"/>
  <c r="BR425" i="2"/>
  <c r="BQ425" i="2"/>
  <c r="BP425" i="2"/>
  <c r="BO425" i="2"/>
  <c r="BN425" i="2"/>
  <c r="BM425" i="2"/>
  <c r="BL425" i="2"/>
  <c r="BK425" i="2"/>
  <c r="BJ425" i="2"/>
  <c r="BI425" i="2"/>
  <c r="BH425" i="2"/>
  <c r="BG425" i="2"/>
  <c r="BF425" i="2"/>
  <c r="BE425" i="2"/>
  <c r="BD425" i="2"/>
  <c r="BC425" i="2"/>
  <c r="BB425" i="2"/>
  <c r="BA425" i="2"/>
  <c r="AZ425" i="2"/>
  <c r="AY425" i="2"/>
  <c r="AX425" i="2"/>
  <c r="AW425" i="2"/>
  <c r="AV425" i="2"/>
  <c r="AU425" i="2"/>
  <c r="AT425" i="2"/>
  <c r="AS425" i="2"/>
  <c r="AR425" i="2"/>
  <c r="BZ424" i="2"/>
  <c r="BY424" i="2"/>
  <c r="BX424" i="2"/>
  <c r="BW424" i="2"/>
  <c r="BV424" i="2"/>
  <c r="BU424" i="2"/>
  <c r="BT424" i="2"/>
  <c r="BS424" i="2"/>
  <c r="BR424" i="2"/>
  <c r="BQ424" i="2"/>
  <c r="BP424" i="2"/>
  <c r="BO424" i="2"/>
  <c r="BN424" i="2"/>
  <c r="BM424" i="2"/>
  <c r="BL424" i="2"/>
  <c r="BK424" i="2"/>
  <c r="BJ424" i="2"/>
  <c r="BI424" i="2"/>
  <c r="BH424" i="2"/>
  <c r="BG424" i="2"/>
  <c r="BF424" i="2"/>
  <c r="BE424" i="2"/>
  <c r="BD424" i="2"/>
  <c r="BC424" i="2"/>
  <c r="BB424" i="2"/>
  <c r="BA424" i="2"/>
  <c r="AZ424" i="2"/>
  <c r="AY424" i="2"/>
  <c r="AX424" i="2"/>
  <c r="AW424" i="2"/>
  <c r="AV424" i="2"/>
  <c r="AU424" i="2"/>
  <c r="AT424" i="2"/>
  <c r="AS424" i="2"/>
  <c r="AR424" i="2"/>
  <c r="BZ423" i="2"/>
  <c r="BY423" i="2"/>
  <c r="BX423" i="2"/>
  <c r="BW423" i="2"/>
  <c r="BV423" i="2"/>
  <c r="BU423" i="2"/>
  <c r="BT423" i="2"/>
  <c r="BS423" i="2"/>
  <c r="BR423" i="2"/>
  <c r="BQ423" i="2"/>
  <c r="BP423" i="2"/>
  <c r="BO423" i="2"/>
  <c r="BN423" i="2"/>
  <c r="BM423" i="2"/>
  <c r="BL423" i="2"/>
  <c r="BK423" i="2"/>
  <c r="BJ423" i="2"/>
  <c r="BI423" i="2"/>
  <c r="BH423" i="2"/>
  <c r="BG423" i="2"/>
  <c r="BF423" i="2"/>
  <c r="BE423" i="2"/>
  <c r="BD423" i="2"/>
  <c r="BC423" i="2"/>
  <c r="BB423" i="2"/>
  <c r="BA423" i="2"/>
  <c r="AZ423" i="2"/>
  <c r="AY423" i="2"/>
  <c r="AX423" i="2"/>
  <c r="AW423" i="2"/>
  <c r="AV423" i="2"/>
  <c r="AU423" i="2"/>
  <c r="AT423" i="2"/>
  <c r="AS423" i="2"/>
  <c r="AR423" i="2"/>
  <c r="BZ422" i="2"/>
  <c r="BY422" i="2"/>
  <c r="BX422" i="2"/>
  <c r="BW422" i="2"/>
  <c r="BV422" i="2"/>
  <c r="BU422" i="2"/>
  <c r="BT422" i="2"/>
  <c r="BS422" i="2"/>
  <c r="BR422" i="2"/>
  <c r="BQ422" i="2"/>
  <c r="BP422" i="2"/>
  <c r="BO422" i="2"/>
  <c r="BN422" i="2"/>
  <c r="BM422" i="2"/>
  <c r="BL422" i="2"/>
  <c r="BK422" i="2"/>
  <c r="BJ422" i="2"/>
  <c r="BI422" i="2"/>
  <c r="BH422" i="2"/>
  <c r="BG422" i="2"/>
  <c r="BF422" i="2"/>
  <c r="BE422" i="2"/>
  <c r="BD422" i="2"/>
  <c r="BC422" i="2"/>
  <c r="BB422" i="2"/>
  <c r="BA422" i="2"/>
  <c r="AZ422" i="2"/>
  <c r="AY422" i="2"/>
  <c r="AX422" i="2"/>
  <c r="AW422" i="2"/>
  <c r="AV422" i="2"/>
  <c r="AU422" i="2"/>
  <c r="AT422" i="2"/>
  <c r="AS422" i="2"/>
  <c r="AR422" i="2"/>
  <c r="BZ421" i="2"/>
  <c r="BY421" i="2"/>
  <c r="BX421" i="2"/>
  <c r="BW421" i="2"/>
  <c r="BV421" i="2"/>
  <c r="BU421" i="2"/>
  <c r="BT421" i="2"/>
  <c r="BS421" i="2"/>
  <c r="BR421" i="2"/>
  <c r="BQ421" i="2"/>
  <c r="BP421" i="2"/>
  <c r="BO421" i="2"/>
  <c r="BN421" i="2"/>
  <c r="BM421" i="2"/>
  <c r="BL421" i="2"/>
  <c r="BK421" i="2"/>
  <c r="BJ421" i="2"/>
  <c r="BI421" i="2"/>
  <c r="BH421" i="2"/>
  <c r="BG421" i="2"/>
  <c r="BF421" i="2"/>
  <c r="BE421" i="2"/>
  <c r="BD421" i="2"/>
  <c r="BC421" i="2"/>
  <c r="BB421" i="2"/>
  <c r="BA421" i="2"/>
  <c r="AZ421" i="2"/>
  <c r="AY421" i="2"/>
  <c r="AX421" i="2"/>
  <c r="AW421" i="2"/>
  <c r="AV421" i="2"/>
  <c r="AU421" i="2"/>
  <c r="AT421" i="2"/>
  <c r="AS421" i="2"/>
  <c r="AR421" i="2"/>
  <c r="BZ420" i="2"/>
  <c r="BY420" i="2"/>
  <c r="BX420" i="2"/>
  <c r="BW420" i="2"/>
  <c r="BV420" i="2"/>
  <c r="BU420" i="2"/>
  <c r="BT420" i="2"/>
  <c r="BS420" i="2"/>
  <c r="BR420" i="2"/>
  <c r="BQ420" i="2"/>
  <c r="BP420" i="2"/>
  <c r="BO420" i="2"/>
  <c r="BN420" i="2"/>
  <c r="BM420" i="2"/>
  <c r="BL420" i="2"/>
  <c r="BK420" i="2"/>
  <c r="BJ420" i="2"/>
  <c r="BI420" i="2"/>
  <c r="BH420" i="2"/>
  <c r="BG420" i="2"/>
  <c r="BF420" i="2"/>
  <c r="BE420" i="2"/>
  <c r="BD420" i="2"/>
  <c r="BC420" i="2"/>
  <c r="BB420" i="2"/>
  <c r="BA420" i="2"/>
  <c r="AZ420" i="2"/>
  <c r="AY420" i="2"/>
  <c r="AX420" i="2"/>
  <c r="AW420" i="2"/>
  <c r="AV420" i="2"/>
  <c r="AU420" i="2"/>
  <c r="AT420" i="2"/>
  <c r="AS420" i="2"/>
  <c r="AR420" i="2"/>
  <c r="BZ419" i="2"/>
  <c r="BY419" i="2"/>
  <c r="BX419" i="2"/>
  <c r="BW419" i="2"/>
  <c r="BV419" i="2"/>
  <c r="BU419" i="2"/>
  <c r="BT419" i="2"/>
  <c r="BS419" i="2"/>
  <c r="BR419" i="2"/>
  <c r="BQ419" i="2"/>
  <c r="BP419" i="2"/>
  <c r="BO419" i="2"/>
  <c r="BN419" i="2"/>
  <c r="BM419" i="2"/>
  <c r="BL419" i="2"/>
  <c r="BK419" i="2"/>
  <c r="BJ419" i="2"/>
  <c r="BI419" i="2"/>
  <c r="BH419" i="2"/>
  <c r="BG419" i="2"/>
  <c r="BF419" i="2"/>
  <c r="BE419" i="2"/>
  <c r="BD419" i="2"/>
  <c r="BC419" i="2"/>
  <c r="BB419" i="2"/>
  <c r="BA419" i="2"/>
  <c r="AZ419" i="2"/>
  <c r="AY419" i="2"/>
  <c r="AX419" i="2"/>
  <c r="AW419" i="2"/>
  <c r="AV419" i="2"/>
  <c r="AU419" i="2"/>
  <c r="AT419" i="2"/>
  <c r="AS419" i="2"/>
  <c r="AR419" i="2"/>
  <c r="BZ418" i="2"/>
  <c r="BY418" i="2"/>
  <c r="BX418" i="2"/>
  <c r="BW418" i="2"/>
  <c r="BV418" i="2"/>
  <c r="BU418" i="2"/>
  <c r="BT418" i="2"/>
  <c r="BS418" i="2"/>
  <c r="BR418" i="2"/>
  <c r="BQ418" i="2"/>
  <c r="BP418" i="2"/>
  <c r="BO418" i="2"/>
  <c r="BN418" i="2"/>
  <c r="BM418" i="2"/>
  <c r="BL418" i="2"/>
  <c r="BK418" i="2"/>
  <c r="BJ418" i="2"/>
  <c r="BI418" i="2"/>
  <c r="BH418" i="2"/>
  <c r="BG418" i="2"/>
  <c r="BF418" i="2"/>
  <c r="BE418" i="2"/>
  <c r="BD418" i="2"/>
  <c r="BC418" i="2"/>
  <c r="BB418" i="2"/>
  <c r="BA418" i="2"/>
  <c r="AZ418" i="2"/>
  <c r="AY418" i="2"/>
  <c r="AX418" i="2"/>
  <c r="AW418" i="2"/>
  <c r="AV418" i="2"/>
  <c r="AU418" i="2"/>
  <c r="AT418" i="2"/>
  <c r="AS418" i="2"/>
  <c r="AR418" i="2"/>
  <c r="BZ417" i="2"/>
  <c r="BY417" i="2"/>
  <c r="BX417" i="2"/>
  <c r="BW417" i="2"/>
  <c r="BV417" i="2"/>
  <c r="BU417" i="2"/>
  <c r="BT417" i="2"/>
  <c r="BS417" i="2"/>
  <c r="BR417" i="2"/>
  <c r="BQ417" i="2"/>
  <c r="BP417" i="2"/>
  <c r="BO417" i="2"/>
  <c r="BN417" i="2"/>
  <c r="BM417" i="2"/>
  <c r="BL417" i="2"/>
  <c r="BK417" i="2"/>
  <c r="BJ417" i="2"/>
  <c r="BI417" i="2"/>
  <c r="BH417" i="2"/>
  <c r="BG417" i="2"/>
  <c r="BF417" i="2"/>
  <c r="BE417" i="2"/>
  <c r="BD417" i="2"/>
  <c r="BC417" i="2"/>
  <c r="BB417" i="2"/>
  <c r="BA417" i="2"/>
  <c r="AZ417" i="2"/>
  <c r="AY417" i="2"/>
  <c r="AX417" i="2"/>
  <c r="AW417" i="2"/>
  <c r="AV417" i="2"/>
  <c r="AU417" i="2"/>
  <c r="AT417" i="2"/>
  <c r="AS417" i="2"/>
  <c r="AR417" i="2"/>
  <c r="BZ416" i="2"/>
  <c r="BY416" i="2"/>
  <c r="BX416" i="2"/>
  <c r="BW416" i="2"/>
  <c r="BV416" i="2"/>
  <c r="BU416" i="2"/>
  <c r="BT416" i="2"/>
  <c r="BS416" i="2"/>
  <c r="BR416" i="2"/>
  <c r="BQ416" i="2"/>
  <c r="BP416" i="2"/>
  <c r="BO416" i="2"/>
  <c r="BN416" i="2"/>
  <c r="BM416" i="2"/>
  <c r="BL416" i="2"/>
  <c r="BK416" i="2"/>
  <c r="BJ416" i="2"/>
  <c r="BI416" i="2"/>
  <c r="BH416" i="2"/>
  <c r="BG416" i="2"/>
  <c r="BF416" i="2"/>
  <c r="BE416" i="2"/>
  <c r="BD416" i="2"/>
  <c r="BC416" i="2"/>
  <c r="BB416" i="2"/>
  <c r="BA416" i="2"/>
  <c r="AZ416" i="2"/>
  <c r="AY416" i="2"/>
  <c r="AX416" i="2"/>
  <c r="AW416" i="2"/>
  <c r="AV416" i="2"/>
  <c r="AU416" i="2"/>
  <c r="AT416" i="2"/>
  <c r="AS416" i="2"/>
  <c r="AR416" i="2"/>
  <c r="BZ415" i="2"/>
  <c r="BY415" i="2"/>
  <c r="BX415" i="2"/>
  <c r="BW415" i="2"/>
  <c r="BV415" i="2"/>
  <c r="BU415" i="2"/>
  <c r="BT415" i="2"/>
  <c r="BS415" i="2"/>
  <c r="BR415" i="2"/>
  <c r="BQ415" i="2"/>
  <c r="BP415" i="2"/>
  <c r="BO415" i="2"/>
  <c r="BN415" i="2"/>
  <c r="BM415" i="2"/>
  <c r="BL415" i="2"/>
  <c r="BK415" i="2"/>
  <c r="BJ415" i="2"/>
  <c r="BI415" i="2"/>
  <c r="BH415" i="2"/>
  <c r="BG415" i="2"/>
  <c r="BF415" i="2"/>
  <c r="BE415" i="2"/>
  <c r="BD415" i="2"/>
  <c r="BC415" i="2"/>
  <c r="BB415" i="2"/>
  <c r="BA415" i="2"/>
  <c r="AZ415" i="2"/>
  <c r="AY415" i="2"/>
  <c r="AX415" i="2"/>
  <c r="AW415" i="2"/>
  <c r="AV415" i="2"/>
  <c r="AU415" i="2"/>
  <c r="AT415" i="2"/>
  <c r="AS415" i="2"/>
  <c r="AR415" i="2"/>
  <c r="BZ414" i="2"/>
  <c r="BY414" i="2"/>
  <c r="BX414" i="2"/>
  <c r="BW414" i="2"/>
  <c r="BV414" i="2"/>
  <c r="BU414" i="2"/>
  <c r="BT414" i="2"/>
  <c r="BS414" i="2"/>
  <c r="BR414" i="2"/>
  <c r="BQ414" i="2"/>
  <c r="BP414" i="2"/>
  <c r="BO414" i="2"/>
  <c r="BN414" i="2"/>
  <c r="BM414" i="2"/>
  <c r="BL414" i="2"/>
  <c r="BK414" i="2"/>
  <c r="BJ414" i="2"/>
  <c r="BI414" i="2"/>
  <c r="BH414" i="2"/>
  <c r="BG414" i="2"/>
  <c r="BF414" i="2"/>
  <c r="BE414" i="2"/>
  <c r="BD414" i="2"/>
  <c r="BC414" i="2"/>
  <c r="BB414" i="2"/>
  <c r="BA414" i="2"/>
  <c r="AZ414" i="2"/>
  <c r="AY414" i="2"/>
  <c r="AX414" i="2"/>
  <c r="AW414" i="2"/>
  <c r="AV414" i="2"/>
  <c r="AU414" i="2"/>
  <c r="AT414" i="2"/>
  <c r="AS414" i="2"/>
  <c r="AR414" i="2"/>
  <c r="BZ413" i="2"/>
  <c r="BY413" i="2"/>
  <c r="BX413" i="2"/>
  <c r="BW413" i="2"/>
  <c r="BV413" i="2"/>
  <c r="BU413" i="2"/>
  <c r="BT413" i="2"/>
  <c r="BS413" i="2"/>
  <c r="BR413" i="2"/>
  <c r="BQ413" i="2"/>
  <c r="BP413" i="2"/>
  <c r="BO413" i="2"/>
  <c r="BN413" i="2"/>
  <c r="BM413" i="2"/>
  <c r="BL413" i="2"/>
  <c r="BK413" i="2"/>
  <c r="BJ413" i="2"/>
  <c r="BI413" i="2"/>
  <c r="BH413" i="2"/>
  <c r="BG413" i="2"/>
  <c r="BF413" i="2"/>
  <c r="BE413" i="2"/>
  <c r="BD413" i="2"/>
  <c r="BC413" i="2"/>
  <c r="BB413" i="2"/>
  <c r="BA413" i="2"/>
  <c r="AZ413" i="2"/>
  <c r="AY413" i="2"/>
  <c r="AX413" i="2"/>
  <c r="AW413" i="2"/>
  <c r="AV413" i="2"/>
  <c r="AU413" i="2"/>
  <c r="AT413" i="2"/>
  <c r="AS413" i="2"/>
  <c r="AR413" i="2"/>
  <c r="BZ412" i="2"/>
  <c r="BY412" i="2"/>
  <c r="BX412" i="2"/>
  <c r="BW412" i="2"/>
  <c r="BV412" i="2"/>
  <c r="BU412" i="2"/>
  <c r="BT412" i="2"/>
  <c r="BS412" i="2"/>
  <c r="BR412" i="2"/>
  <c r="BQ412" i="2"/>
  <c r="BP412" i="2"/>
  <c r="BO412" i="2"/>
  <c r="BN412" i="2"/>
  <c r="BM412" i="2"/>
  <c r="BL412" i="2"/>
  <c r="BK412" i="2"/>
  <c r="BJ412" i="2"/>
  <c r="BI412" i="2"/>
  <c r="BH412" i="2"/>
  <c r="BG412" i="2"/>
  <c r="BF412" i="2"/>
  <c r="BE412" i="2"/>
  <c r="BD412" i="2"/>
  <c r="BC412" i="2"/>
  <c r="BB412" i="2"/>
  <c r="BA412" i="2"/>
  <c r="AZ412" i="2"/>
  <c r="AY412" i="2"/>
  <c r="AX412" i="2"/>
  <c r="AW412" i="2"/>
  <c r="AV412" i="2"/>
  <c r="AU412" i="2"/>
  <c r="AT412" i="2"/>
  <c r="AS412" i="2"/>
  <c r="AR412" i="2"/>
  <c r="BZ411" i="2"/>
  <c r="BY411" i="2"/>
  <c r="BX411" i="2"/>
  <c r="BW411" i="2"/>
  <c r="BV411" i="2"/>
  <c r="BU411" i="2"/>
  <c r="BT411" i="2"/>
  <c r="BS411" i="2"/>
  <c r="BR411" i="2"/>
  <c r="BQ411" i="2"/>
  <c r="BP411" i="2"/>
  <c r="BO411" i="2"/>
  <c r="BN411" i="2"/>
  <c r="BM411" i="2"/>
  <c r="BL411" i="2"/>
  <c r="BK411" i="2"/>
  <c r="BJ411" i="2"/>
  <c r="BI411" i="2"/>
  <c r="BH411" i="2"/>
  <c r="BG411" i="2"/>
  <c r="BF411" i="2"/>
  <c r="BE411" i="2"/>
  <c r="BD411" i="2"/>
  <c r="BC411" i="2"/>
  <c r="BB411" i="2"/>
  <c r="BA411" i="2"/>
  <c r="AZ411" i="2"/>
  <c r="AY411" i="2"/>
  <c r="AX411" i="2"/>
  <c r="AW411" i="2"/>
  <c r="AV411" i="2"/>
  <c r="AU411" i="2"/>
  <c r="AT411" i="2"/>
  <c r="AS411" i="2"/>
  <c r="AR411" i="2"/>
  <c r="BZ410" i="2"/>
  <c r="BY410" i="2"/>
  <c r="BX410" i="2"/>
  <c r="BW410" i="2"/>
  <c r="BV410" i="2"/>
  <c r="BU410" i="2"/>
  <c r="BT410" i="2"/>
  <c r="BS410" i="2"/>
  <c r="BR410" i="2"/>
  <c r="BQ410" i="2"/>
  <c r="BP410" i="2"/>
  <c r="BO410" i="2"/>
  <c r="BN410" i="2"/>
  <c r="BM410" i="2"/>
  <c r="BL410" i="2"/>
  <c r="BK410" i="2"/>
  <c r="BJ410" i="2"/>
  <c r="BI410" i="2"/>
  <c r="BH410" i="2"/>
  <c r="BG410" i="2"/>
  <c r="BF410" i="2"/>
  <c r="BE410" i="2"/>
  <c r="BD410" i="2"/>
  <c r="BC410" i="2"/>
  <c r="BB410" i="2"/>
  <c r="BA410" i="2"/>
  <c r="AZ410" i="2"/>
  <c r="AY410" i="2"/>
  <c r="AX410" i="2"/>
  <c r="AW410" i="2"/>
  <c r="AV410" i="2"/>
  <c r="AU410" i="2"/>
  <c r="AT410" i="2"/>
  <c r="AS410" i="2"/>
  <c r="AR410" i="2"/>
  <c r="BZ409" i="2"/>
  <c r="BY409" i="2"/>
  <c r="BX409" i="2"/>
  <c r="BW409" i="2"/>
  <c r="BV409" i="2"/>
  <c r="BU409" i="2"/>
  <c r="BT409" i="2"/>
  <c r="BS409" i="2"/>
  <c r="BR409" i="2"/>
  <c r="BQ409" i="2"/>
  <c r="BP409" i="2"/>
  <c r="BO409" i="2"/>
  <c r="BN409" i="2"/>
  <c r="BM409" i="2"/>
  <c r="BL409" i="2"/>
  <c r="BK409" i="2"/>
  <c r="BJ409" i="2"/>
  <c r="BI409" i="2"/>
  <c r="BH409" i="2"/>
  <c r="BG409" i="2"/>
  <c r="BF409" i="2"/>
  <c r="BE409" i="2"/>
  <c r="BD409" i="2"/>
  <c r="BC409" i="2"/>
  <c r="BB409" i="2"/>
  <c r="BA409" i="2"/>
  <c r="AZ409" i="2"/>
  <c r="AY409" i="2"/>
  <c r="AX409" i="2"/>
  <c r="AW409" i="2"/>
  <c r="AV409" i="2"/>
  <c r="AU409" i="2"/>
  <c r="AT409" i="2"/>
  <c r="AS409" i="2"/>
  <c r="AR409" i="2"/>
  <c r="BZ408" i="2"/>
  <c r="BY408" i="2"/>
  <c r="BX408" i="2"/>
  <c r="BW408" i="2"/>
  <c r="BV408" i="2"/>
  <c r="BU408" i="2"/>
  <c r="BT408" i="2"/>
  <c r="BS408" i="2"/>
  <c r="BR408" i="2"/>
  <c r="BQ408" i="2"/>
  <c r="BP408" i="2"/>
  <c r="BO408" i="2"/>
  <c r="BN408" i="2"/>
  <c r="BM408" i="2"/>
  <c r="BL408" i="2"/>
  <c r="BK408" i="2"/>
  <c r="BJ408" i="2"/>
  <c r="BI408" i="2"/>
  <c r="BH408" i="2"/>
  <c r="BG408" i="2"/>
  <c r="BF408" i="2"/>
  <c r="BE408" i="2"/>
  <c r="BD408" i="2"/>
  <c r="BC408" i="2"/>
  <c r="BB408" i="2"/>
  <c r="BA408" i="2"/>
  <c r="AZ408" i="2"/>
  <c r="AY408" i="2"/>
  <c r="AX408" i="2"/>
  <c r="AW408" i="2"/>
  <c r="AV408" i="2"/>
  <c r="AU408" i="2"/>
  <c r="AT408" i="2"/>
  <c r="AS408" i="2"/>
  <c r="AR408" i="2"/>
  <c r="BZ407" i="2"/>
  <c r="BY407" i="2"/>
  <c r="BX407" i="2"/>
  <c r="BW407" i="2"/>
  <c r="BV407" i="2"/>
  <c r="BU407" i="2"/>
  <c r="BT407" i="2"/>
  <c r="BS407" i="2"/>
  <c r="BR407" i="2"/>
  <c r="BQ407" i="2"/>
  <c r="BP407" i="2"/>
  <c r="BO407" i="2"/>
  <c r="BN407" i="2"/>
  <c r="BM407" i="2"/>
  <c r="BL407" i="2"/>
  <c r="BK407" i="2"/>
  <c r="BJ407" i="2"/>
  <c r="BI407" i="2"/>
  <c r="BH407" i="2"/>
  <c r="BG407" i="2"/>
  <c r="BF407" i="2"/>
  <c r="BE407" i="2"/>
  <c r="BD407" i="2"/>
  <c r="BC407" i="2"/>
  <c r="BB407" i="2"/>
  <c r="BA407" i="2"/>
  <c r="AZ407" i="2"/>
  <c r="AY407" i="2"/>
  <c r="AX407" i="2"/>
  <c r="AW407" i="2"/>
  <c r="AV407" i="2"/>
  <c r="AU407" i="2"/>
  <c r="AT407" i="2"/>
  <c r="AS407" i="2"/>
  <c r="AR407" i="2"/>
  <c r="BZ406" i="2"/>
  <c r="BY406" i="2"/>
  <c r="BX406" i="2"/>
  <c r="BW406" i="2"/>
  <c r="BV406" i="2"/>
  <c r="BU406" i="2"/>
  <c r="BT406" i="2"/>
  <c r="BS406" i="2"/>
  <c r="BR406" i="2"/>
  <c r="BQ406" i="2"/>
  <c r="BP406" i="2"/>
  <c r="BO406" i="2"/>
  <c r="BN406" i="2"/>
  <c r="BM406" i="2"/>
  <c r="BL406" i="2"/>
  <c r="BK406" i="2"/>
  <c r="BJ406" i="2"/>
  <c r="BI406" i="2"/>
  <c r="BH406" i="2"/>
  <c r="BG406" i="2"/>
  <c r="BF406" i="2"/>
  <c r="BE406" i="2"/>
  <c r="BD406" i="2"/>
  <c r="BC406" i="2"/>
  <c r="BB406" i="2"/>
  <c r="BA406" i="2"/>
  <c r="AZ406" i="2"/>
  <c r="AY406" i="2"/>
  <c r="AX406" i="2"/>
  <c r="AW406" i="2"/>
  <c r="AV406" i="2"/>
  <c r="AU406" i="2"/>
  <c r="AT406" i="2"/>
  <c r="AS406" i="2"/>
  <c r="AR406" i="2"/>
  <c r="BZ405" i="2"/>
  <c r="BY405" i="2"/>
  <c r="BX405" i="2"/>
  <c r="BW405" i="2"/>
  <c r="BV405" i="2"/>
  <c r="BU405" i="2"/>
  <c r="BT405" i="2"/>
  <c r="BS405" i="2"/>
  <c r="BR405" i="2"/>
  <c r="BQ405" i="2"/>
  <c r="BP405" i="2"/>
  <c r="BO405" i="2"/>
  <c r="BN405" i="2"/>
  <c r="BM405" i="2"/>
  <c r="BL405" i="2"/>
  <c r="BK405" i="2"/>
  <c r="BJ405" i="2"/>
  <c r="BI405" i="2"/>
  <c r="BH405" i="2"/>
  <c r="BG405" i="2"/>
  <c r="BF405" i="2"/>
  <c r="BE405" i="2"/>
  <c r="BD405" i="2"/>
  <c r="BC405" i="2"/>
  <c r="BB405" i="2"/>
  <c r="BA405" i="2"/>
  <c r="AZ405" i="2"/>
  <c r="AY405" i="2"/>
  <c r="AX405" i="2"/>
  <c r="AW405" i="2"/>
  <c r="AV405" i="2"/>
  <c r="AU405" i="2"/>
  <c r="AT405" i="2"/>
  <c r="AS405" i="2"/>
  <c r="AR405" i="2"/>
  <c r="BZ404" i="2"/>
  <c r="BY404" i="2"/>
  <c r="BX404" i="2"/>
  <c r="BW404" i="2"/>
  <c r="BV404" i="2"/>
  <c r="BU404" i="2"/>
  <c r="BT404" i="2"/>
  <c r="BS404" i="2"/>
  <c r="BR404" i="2"/>
  <c r="BQ404" i="2"/>
  <c r="BP404" i="2"/>
  <c r="BO404" i="2"/>
  <c r="BN404" i="2"/>
  <c r="BM404" i="2"/>
  <c r="BL404" i="2"/>
  <c r="BK404" i="2"/>
  <c r="BJ404" i="2"/>
  <c r="BI404" i="2"/>
  <c r="BH404" i="2"/>
  <c r="BG404" i="2"/>
  <c r="BF404" i="2"/>
  <c r="BE404" i="2"/>
  <c r="BD404" i="2"/>
  <c r="BC404" i="2"/>
  <c r="BB404" i="2"/>
  <c r="BA404" i="2"/>
  <c r="AZ404" i="2"/>
  <c r="AY404" i="2"/>
  <c r="AX404" i="2"/>
  <c r="AW404" i="2"/>
  <c r="AV404" i="2"/>
  <c r="AU404" i="2"/>
  <c r="AT404" i="2"/>
  <c r="AS404" i="2"/>
  <c r="AR404" i="2"/>
  <c r="BZ403" i="2"/>
  <c r="BY403" i="2"/>
  <c r="BX403" i="2"/>
  <c r="BW403" i="2"/>
  <c r="BV403" i="2"/>
  <c r="BU403" i="2"/>
  <c r="BT403" i="2"/>
  <c r="BS403" i="2"/>
  <c r="BR403" i="2"/>
  <c r="BQ403" i="2"/>
  <c r="BP403" i="2"/>
  <c r="BO403" i="2"/>
  <c r="BN403" i="2"/>
  <c r="BM403" i="2"/>
  <c r="BL403" i="2"/>
  <c r="BK403" i="2"/>
  <c r="BJ403" i="2"/>
  <c r="BI403" i="2"/>
  <c r="BH403" i="2"/>
  <c r="BG403" i="2"/>
  <c r="BF403" i="2"/>
  <c r="BE403" i="2"/>
  <c r="BD403" i="2"/>
  <c r="BC403" i="2"/>
  <c r="BB403" i="2"/>
  <c r="BA403" i="2"/>
  <c r="AZ403" i="2"/>
  <c r="AY403" i="2"/>
  <c r="AX403" i="2"/>
  <c r="AW403" i="2"/>
  <c r="AV403" i="2"/>
  <c r="AU403" i="2"/>
  <c r="AT403" i="2"/>
  <c r="AS403" i="2"/>
  <c r="AR403" i="2"/>
  <c r="BZ402" i="2"/>
  <c r="BY402" i="2"/>
  <c r="BX402" i="2"/>
  <c r="BW402" i="2"/>
  <c r="BV402" i="2"/>
  <c r="BU402" i="2"/>
  <c r="BT402" i="2"/>
  <c r="BS402" i="2"/>
  <c r="BR402" i="2"/>
  <c r="BQ402" i="2"/>
  <c r="BP402" i="2"/>
  <c r="BO402" i="2"/>
  <c r="BN402" i="2"/>
  <c r="BM402" i="2"/>
  <c r="BL402" i="2"/>
  <c r="BK402" i="2"/>
  <c r="BJ402" i="2"/>
  <c r="BI402" i="2"/>
  <c r="BH402" i="2"/>
  <c r="BG402" i="2"/>
  <c r="BF402" i="2"/>
  <c r="BE402" i="2"/>
  <c r="BD402" i="2"/>
  <c r="BC402" i="2"/>
  <c r="BB402" i="2"/>
  <c r="BA402" i="2"/>
  <c r="AZ402" i="2"/>
  <c r="AY402" i="2"/>
  <c r="AX402" i="2"/>
  <c r="AW402" i="2"/>
  <c r="AV402" i="2"/>
  <c r="AU402" i="2"/>
  <c r="AT402" i="2"/>
  <c r="AS402" i="2"/>
  <c r="AR402" i="2"/>
  <c r="BZ401" i="2"/>
  <c r="BY401" i="2"/>
  <c r="BX401" i="2"/>
  <c r="BW401" i="2"/>
  <c r="BV401" i="2"/>
  <c r="BU401" i="2"/>
  <c r="BT401" i="2"/>
  <c r="BS401" i="2"/>
  <c r="BR401" i="2"/>
  <c r="BQ401" i="2"/>
  <c r="BP401" i="2"/>
  <c r="BO401" i="2"/>
  <c r="BN401" i="2"/>
  <c r="BM401" i="2"/>
  <c r="BL401" i="2"/>
  <c r="BK401" i="2"/>
  <c r="BJ401" i="2"/>
  <c r="BI401" i="2"/>
  <c r="BH401" i="2"/>
  <c r="BG401" i="2"/>
  <c r="BF401" i="2"/>
  <c r="BE401" i="2"/>
  <c r="BD401" i="2"/>
  <c r="BC401" i="2"/>
  <c r="BB401" i="2"/>
  <c r="BA401" i="2"/>
  <c r="AZ401" i="2"/>
  <c r="AY401" i="2"/>
  <c r="AX401" i="2"/>
  <c r="AW401" i="2"/>
  <c r="AV401" i="2"/>
  <c r="AU401" i="2"/>
  <c r="AT401" i="2"/>
  <c r="AS401" i="2"/>
  <c r="AR401" i="2"/>
  <c r="BZ400" i="2"/>
  <c r="BY400" i="2"/>
  <c r="BX400" i="2"/>
  <c r="BW400" i="2"/>
  <c r="BV400" i="2"/>
  <c r="BU400" i="2"/>
  <c r="BT400" i="2"/>
  <c r="BS400" i="2"/>
  <c r="BR400" i="2"/>
  <c r="BQ400" i="2"/>
  <c r="BP400" i="2"/>
  <c r="BO400" i="2"/>
  <c r="BN400" i="2"/>
  <c r="BM400" i="2"/>
  <c r="BL400" i="2"/>
  <c r="BK400" i="2"/>
  <c r="BJ400" i="2"/>
  <c r="BI400" i="2"/>
  <c r="BH400" i="2"/>
  <c r="BG400" i="2"/>
  <c r="BF400" i="2"/>
  <c r="BE400" i="2"/>
  <c r="BD400" i="2"/>
  <c r="BC400" i="2"/>
  <c r="BB400" i="2"/>
  <c r="BA400" i="2"/>
  <c r="AZ400" i="2"/>
  <c r="AY400" i="2"/>
  <c r="AX400" i="2"/>
  <c r="AW400" i="2"/>
  <c r="AV400" i="2"/>
  <c r="AU400" i="2"/>
  <c r="AT400" i="2"/>
  <c r="AS400" i="2"/>
  <c r="AR400" i="2"/>
  <c r="BZ399" i="2"/>
  <c r="BY399" i="2"/>
  <c r="BX399" i="2"/>
  <c r="BW399" i="2"/>
  <c r="BV399" i="2"/>
  <c r="BU399" i="2"/>
  <c r="BT399" i="2"/>
  <c r="BS399" i="2"/>
  <c r="BR399" i="2"/>
  <c r="BQ399" i="2"/>
  <c r="BP399" i="2"/>
  <c r="BO399" i="2"/>
  <c r="BN399" i="2"/>
  <c r="BM399" i="2"/>
  <c r="BL399" i="2"/>
  <c r="BK399" i="2"/>
  <c r="BJ399" i="2"/>
  <c r="BI399" i="2"/>
  <c r="BH399" i="2"/>
  <c r="BG399" i="2"/>
  <c r="BF399" i="2"/>
  <c r="BE399" i="2"/>
  <c r="BD399" i="2"/>
  <c r="BC399" i="2"/>
  <c r="BB399" i="2"/>
  <c r="BA399" i="2"/>
  <c r="AZ399" i="2"/>
  <c r="AY399" i="2"/>
  <c r="AX399" i="2"/>
  <c r="AW399" i="2"/>
  <c r="AV399" i="2"/>
  <c r="AU399" i="2"/>
  <c r="AT399" i="2"/>
  <c r="AS399" i="2"/>
  <c r="AR399" i="2"/>
  <c r="BZ398" i="2"/>
  <c r="BY398" i="2"/>
  <c r="BX398" i="2"/>
  <c r="BW398" i="2"/>
  <c r="BV398" i="2"/>
  <c r="BU398" i="2"/>
  <c r="BT398" i="2"/>
  <c r="BS398" i="2"/>
  <c r="BR398" i="2"/>
  <c r="BQ398" i="2"/>
  <c r="BP398" i="2"/>
  <c r="BO398" i="2"/>
  <c r="BN398" i="2"/>
  <c r="BM398" i="2"/>
  <c r="BL398" i="2"/>
  <c r="BK398" i="2"/>
  <c r="BJ398" i="2"/>
  <c r="BI398" i="2"/>
  <c r="BH398" i="2"/>
  <c r="BG398" i="2"/>
  <c r="BF398" i="2"/>
  <c r="BE398" i="2"/>
  <c r="BD398" i="2"/>
  <c r="BC398" i="2"/>
  <c r="BB398" i="2"/>
  <c r="BA398" i="2"/>
  <c r="AZ398" i="2"/>
  <c r="AY398" i="2"/>
  <c r="AX398" i="2"/>
  <c r="AW398" i="2"/>
  <c r="AV398" i="2"/>
  <c r="AU398" i="2"/>
  <c r="AT398" i="2"/>
  <c r="AS398" i="2"/>
  <c r="AR398" i="2"/>
  <c r="BZ397" i="2"/>
  <c r="BY397" i="2"/>
  <c r="BX397" i="2"/>
  <c r="BW397" i="2"/>
  <c r="BV397" i="2"/>
  <c r="BU397" i="2"/>
  <c r="BT397" i="2"/>
  <c r="BS397" i="2"/>
  <c r="BR397" i="2"/>
  <c r="BQ397" i="2"/>
  <c r="BP397" i="2"/>
  <c r="BO397" i="2"/>
  <c r="BN397" i="2"/>
  <c r="BM397" i="2"/>
  <c r="BL397" i="2"/>
  <c r="BK397" i="2"/>
  <c r="BJ397" i="2"/>
  <c r="BI397" i="2"/>
  <c r="BH397" i="2"/>
  <c r="BG397" i="2"/>
  <c r="BF397" i="2"/>
  <c r="BE397" i="2"/>
  <c r="BD397" i="2"/>
  <c r="BC397" i="2"/>
  <c r="BB397" i="2"/>
  <c r="BA397" i="2"/>
  <c r="AZ397" i="2"/>
  <c r="AY397" i="2"/>
  <c r="AX397" i="2"/>
  <c r="AW397" i="2"/>
  <c r="AV397" i="2"/>
  <c r="AU397" i="2"/>
  <c r="AT397" i="2"/>
  <c r="AS397" i="2"/>
  <c r="AR397" i="2"/>
  <c r="BZ396" i="2"/>
  <c r="BY396" i="2"/>
  <c r="BX396" i="2"/>
  <c r="BW396" i="2"/>
  <c r="BV396" i="2"/>
  <c r="BU396" i="2"/>
  <c r="BT396" i="2"/>
  <c r="BS396" i="2"/>
  <c r="BR396" i="2"/>
  <c r="BQ396" i="2"/>
  <c r="BP396" i="2"/>
  <c r="BO396" i="2"/>
  <c r="BN396" i="2"/>
  <c r="BM396" i="2"/>
  <c r="BL396" i="2"/>
  <c r="BK396" i="2"/>
  <c r="BJ396" i="2"/>
  <c r="BI396" i="2"/>
  <c r="BH396" i="2"/>
  <c r="BG396" i="2"/>
  <c r="BF396" i="2"/>
  <c r="BE396" i="2"/>
  <c r="BD396" i="2"/>
  <c r="BC396" i="2"/>
  <c r="BB396" i="2"/>
  <c r="BA396" i="2"/>
  <c r="AZ396" i="2"/>
  <c r="AY396" i="2"/>
  <c r="AX396" i="2"/>
  <c r="AW396" i="2"/>
  <c r="AV396" i="2"/>
  <c r="AU396" i="2"/>
  <c r="AT396" i="2"/>
  <c r="AS396" i="2"/>
  <c r="AR396" i="2"/>
  <c r="BZ395" i="2"/>
  <c r="BY395" i="2"/>
  <c r="BX395" i="2"/>
  <c r="BW395" i="2"/>
  <c r="BV395" i="2"/>
  <c r="BU395" i="2"/>
  <c r="BT395" i="2"/>
  <c r="BS395" i="2"/>
  <c r="BR395" i="2"/>
  <c r="BQ395" i="2"/>
  <c r="BP395" i="2"/>
  <c r="BO395" i="2"/>
  <c r="BN395" i="2"/>
  <c r="BM395" i="2"/>
  <c r="BL395" i="2"/>
  <c r="BK395" i="2"/>
  <c r="BJ395" i="2"/>
  <c r="BI395" i="2"/>
  <c r="BH395" i="2"/>
  <c r="BG395" i="2"/>
  <c r="BF395" i="2"/>
  <c r="BE395" i="2"/>
  <c r="BD395" i="2"/>
  <c r="BC395" i="2"/>
  <c r="BB395" i="2"/>
  <c r="BA395" i="2"/>
  <c r="AZ395" i="2"/>
  <c r="AY395" i="2"/>
  <c r="AX395" i="2"/>
  <c r="AW395" i="2"/>
  <c r="AV395" i="2"/>
  <c r="AU395" i="2"/>
  <c r="AT395" i="2"/>
  <c r="AS395" i="2"/>
  <c r="AR395" i="2"/>
  <c r="BZ384" i="2"/>
  <c r="BY384" i="2"/>
  <c r="BX384" i="2"/>
  <c r="BW384" i="2"/>
  <c r="BV384" i="2"/>
  <c r="BU384" i="2"/>
  <c r="BT384" i="2"/>
  <c r="BS384" i="2"/>
  <c r="BR384" i="2"/>
  <c r="BQ384" i="2"/>
  <c r="BP384" i="2"/>
  <c r="BO384" i="2"/>
  <c r="BN384" i="2"/>
  <c r="BM384" i="2"/>
  <c r="BL384" i="2"/>
  <c r="BK384" i="2"/>
  <c r="BJ384" i="2"/>
  <c r="BI384" i="2"/>
  <c r="BH384" i="2"/>
  <c r="BG384" i="2"/>
  <c r="BF384" i="2"/>
  <c r="BE384" i="2"/>
  <c r="BD384" i="2"/>
  <c r="BC384" i="2"/>
  <c r="BB384" i="2"/>
  <c r="BA384" i="2"/>
  <c r="AZ384" i="2"/>
  <c r="AY384" i="2"/>
  <c r="AX384" i="2"/>
  <c r="AW384" i="2"/>
  <c r="AV384" i="2"/>
  <c r="AU384" i="2"/>
  <c r="AT384" i="2"/>
  <c r="AS384" i="2"/>
  <c r="AR384" i="2"/>
  <c r="BZ383" i="2"/>
  <c r="BY383" i="2"/>
  <c r="BX383" i="2"/>
  <c r="BW383" i="2"/>
  <c r="BV383" i="2"/>
  <c r="BU383" i="2"/>
  <c r="BT383" i="2"/>
  <c r="BS383" i="2"/>
  <c r="BR383" i="2"/>
  <c r="BQ383" i="2"/>
  <c r="BP383" i="2"/>
  <c r="BO383" i="2"/>
  <c r="BN383" i="2"/>
  <c r="BM383" i="2"/>
  <c r="BL383" i="2"/>
  <c r="BK383" i="2"/>
  <c r="BJ383" i="2"/>
  <c r="BI383" i="2"/>
  <c r="BH383" i="2"/>
  <c r="BG383" i="2"/>
  <c r="BF383" i="2"/>
  <c r="BE383" i="2"/>
  <c r="BD383" i="2"/>
  <c r="BC383" i="2"/>
  <c r="BB383" i="2"/>
  <c r="BA383" i="2"/>
  <c r="AZ383" i="2"/>
  <c r="AY383" i="2"/>
  <c r="AX383" i="2"/>
  <c r="AW383" i="2"/>
  <c r="AV383" i="2"/>
  <c r="AU383" i="2"/>
  <c r="AT383" i="2"/>
  <c r="AS383" i="2"/>
  <c r="AR383" i="2"/>
  <c r="BZ382" i="2"/>
  <c r="BY382" i="2"/>
  <c r="BX382" i="2"/>
  <c r="BW382" i="2"/>
  <c r="BV382" i="2"/>
  <c r="BU382" i="2"/>
  <c r="BT382" i="2"/>
  <c r="BS382" i="2"/>
  <c r="BR382" i="2"/>
  <c r="BQ382" i="2"/>
  <c r="BP382" i="2"/>
  <c r="BO382" i="2"/>
  <c r="BN382" i="2"/>
  <c r="BM382" i="2"/>
  <c r="BL382" i="2"/>
  <c r="BK382" i="2"/>
  <c r="BJ382" i="2"/>
  <c r="BI382" i="2"/>
  <c r="BH382" i="2"/>
  <c r="BG382" i="2"/>
  <c r="BF382" i="2"/>
  <c r="BE382" i="2"/>
  <c r="BD382" i="2"/>
  <c r="BC382" i="2"/>
  <c r="BB382" i="2"/>
  <c r="BA382" i="2"/>
  <c r="AZ382" i="2"/>
  <c r="AY382" i="2"/>
  <c r="AX382" i="2"/>
  <c r="AW382" i="2"/>
  <c r="AV382" i="2"/>
  <c r="AU382" i="2"/>
  <c r="AT382" i="2"/>
  <c r="AS382" i="2"/>
  <c r="AR382" i="2"/>
  <c r="BZ381" i="2"/>
  <c r="BY381" i="2"/>
  <c r="BX381" i="2"/>
  <c r="BW381" i="2"/>
  <c r="BV381" i="2"/>
  <c r="BU381" i="2"/>
  <c r="BT381" i="2"/>
  <c r="BS381" i="2"/>
  <c r="BR381" i="2"/>
  <c r="BQ381" i="2"/>
  <c r="BP381" i="2"/>
  <c r="BO381" i="2"/>
  <c r="BN381" i="2"/>
  <c r="BM381" i="2"/>
  <c r="BL381" i="2"/>
  <c r="BK381" i="2"/>
  <c r="BJ381" i="2"/>
  <c r="BI381" i="2"/>
  <c r="BH381" i="2"/>
  <c r="BG381" i="2"/>
  <c r="BF381" i="2"/>
  <c r="BE381" i="2"/>
  <c r="BD381" i="2"/>
  <c r="BC381" i="2"/>
  <c r="BB381" i="2"/>
  <c r="BA381" i="2"/>
  <c r="AZ381" i="2"/>
  <c r="AY381" i="2"/>
  <c r="AX381" i="2"/>
  <c r="AW381" i="2"/>
  <c r="AV381" i="2"/>
  <c r="AU381" i="2"/>
  <c r="AT381" i="2"/>
  <c r="AS381" i="2"/>
  <c r="AR381" i="2"/>
  <c r="BZ380" i="2"/>
  <c r="BY380" i="2"/>
  <c r="BX380" i="2"/>
  <c r="BW380" i="2"/>
  <c r="BV380" i="2"/>
  <c r="BU380" i="2"/>
  <c r="BT380" i="2"/>
  <c r="BS380" i="2"/>
  <c r="BR380" i="2"/>
  <c r="BQ380" i="2"/>
  <c r="BP380" i="2"/>
  <c r="BO380" i="2"/>
  <c r="BN380" i="2"/>
  <c r="BM380" i="2"/>
  <c r="BL380" i="2"/>
  <c r="BK380" i="2"/>
  <c r="BJ380" i="2"/>
  <c r="BI380" i="2"/>
  <c r="BH380" i="2"/>
  <c r="BG380" i="2"/>
  <c r="BF380" i="2"/>
  <c r="BE380" i="2"/>
  <c r="BD380" i="2"/>
  <c r="BC380" i="2"/>
  <c r="BB380" i="2"/>
  <c r="BA380" i="2"/>
  <c r="AZ380" i="2"/>
  <c r="AY380" i="2"/>
  <c r="AX380" i="2"/>
  <c r="AW380" i="2"/>
  <c r="AV380" i="2"/>
  <c r="AU380" i="2"/>
  <c r="AT380" i="2"/>
  <c r="AS380" i="2"/>
  <c r="AR380" i="2"/>
  <c r="BZ379" i="2"/>
  <c r="BY379" i="2"/>
  <c r="BX379" i="2"/>
  <c r="BW379" i="2"/>
  <c r="BV379" i="2"/>
  <c r="BU379" i="2"/>
  <c r="BT379" i="2"/>
  <c r="BS379" i="2"/>
  <c r="BR379" i="2"/>
  <c r="BQ379" i="2"/>
  <c r="BP379" i="2"/>
  <c r="BO379" i="2"/>
  <c r="BN379" i="2"/>
  <c r="BM379" i="2"/>
  <c r="BL379" i="2"/>
  <c r="BK379" i="2"/>
  <c r="BJ379" i="2"/>
  <c r="BI379" i="2"/>
  <c r="BH379" i="2"/>
  <c r="BG379" i="2"/>
  <c r="BF379" i="2"/>
  <c r="BE379" i="2"/>
  <c r="BD379" i="2"/>
  <c r="BC379" i="2"/>
  <c r="BB379" i="2"/>
  <c r="BA379" i="2"/>
  <c r="AZ379" i="2"/>
  <c r="AY379" i="2"/>
  <c r="AX379" i="2"/>
  <c r="AW379" i="2"/>
  <c r="AV379" i="2"/>
  <c r="AU379" i="2"/>
  <c r="AT379" i="2"/>
  <c r="AS379" i="2"/>
  <c r="AR379" i="2"/>
  <c r="BZ378" i="2"/>
  <c r="BY378" i="2"/>
  <c r="BX378" i="2"/>
  <c r="BW378" i="2"/>
  <c r="BV378" i="2"/>
  <c r="BU378" i="2"/>
  <c r="BT378" i="2"/>
  <c r="BS378" i="2"/>
  <c r="BR378" i="2"/>
  <c r="BQ378" i="2"/>
  <c r="BP378" i="2"/>
  <c r="BO378" i="2"/>
  <c r="BN378" i="2"/>
  <c r="BM378" i="2"/>
  <c r="BL378" i="2"/>
  <c r="BK378" i="2"/>
  <c r="BJ378" i="2"/>
  <c r="BI378" i="2"/>
  <c r="BH378" i="2"/>
  <c r="BG378" i="2"/>
  <c r="BF378" i="2"/>
  <c r="BE378" i="2"/>
  <c r="BD378" i="2"/>
  <c r="BC378" i="2"/>
  <c r="BB378" i="2"/>
  <c r="BA378" i="2"/>
  <c r="AZ378" i="2"/>
  <c r="AY378" i="2"/>
  <c r="AX378" i="2"/>
  <c r="AW378" i="2"/>
  <c r="AV378" i="2"/>
  <c r="AU378" i="2"/>
  <c r="AT378" i="2"/>
  <c r="AS378" i="2"/>
  <c r="AR378" i="2"/>
  <c r="BZ377" i="2"/>
  <c r="BY377" i="2"/>
  <c r="BX377" i="2"/>
  <c r="BW377" i="2"/>
  <c r="BV377" i="2"/>
  <c r="BU377" i="2"/>
  <c r="BT377" i="2"/>
  <c r="BS377" i="2"/>
  <c r="BR377" i="2"/>
  <c r="BQ377" i="2"/>
  <c r="BP377" i="2"/>
  <c r="BO377" i="2"/>
  <c r="BN377" i="2"/>
  <c r="BM377" i="2"/>
  <c r="BL377" i="2"/>
  <c r="BK377" i="2"/>
  <c r="BJ377" i="2"/>
  <c r="BI377" i="2"/>
  <c r="BH377" i="2"/>
  <c r="BG377" i="2"/>
  <c r="BF377" i="2"/>
  <c r="BE377" i="2"/>
  <c r="BD377" i="2"/>
  <c r="BC377" i="2"/>
  <c r="BB377" i="2"/>
  <c r="BA377" i="2"/>
  <c r="AZ377" i="2"/>
  <c r="AY377" i="2"/>
  <c r="AX377" i="2"/>
  <c r="AW377" i="2"/>
  <c r="AV377" i="2"/>
  <c r="AU377" i="2"/>
  <c r="AT377" i="2"/>
  <c r="AS377" i="2"/>
  <c r="AR377" i="2"/>
  <c r="BZ376" i="2"/>
  <c r="BY376" i="2"/>
  <c r="BX376" i="2"/>
  <c r="BW376" i="2"/>
  <c r="BV376" i="2"/>
  <c r="BU376" i="2"/>
  <c r="BT376" i="2"/>
  <c r="BS376" i="2"/>
  <c r="BR376" i="2"/>
  <c r="BQ376" i="2"/>
  <c r="BP376" i="2"/>
  <c r="BO376" i="2"/>
  <c r="BN376" i="2"/>
  <c r="BM376" i="2"/>
  <c r="BL376" i="2"/>
  <c r="BK376" i="2"/>
  <c r="BJ376" i="2"/>
  <c r="BI376" i="2"/>
  <c r="BH376" i="2"/>
  <c r="BG376" i="2"/>
  <c r="BF376" i="2"/>
  <c r="BE376" i="2"/>
  <c r="BD376" i="2"/>
  <c r="BC376" i="2"/>
  <c r="BB376" i="2"/>
  <c r="BA376" i="2"/>
  <c r="AZ376" i="2"/>
  <c r="AY376" i="2"/>
  <c r="AX376" i="2"/>
  <c r="AW376" i="2"/>
  <c r="AV376" i="2"/>
  <c r="AU376" i="2"/>
  <c r="AT376" i="2"/>
  <c r="AS376" i="2"/>
  <c r="AR376" i="2"/>
  <c r="BZ375" i="2"/>
  <c r="BY375" i="2"/>
  <c r="BX375" i="2"/>
  <c r="BW375" i="2"/>
  <c r="BV375" i="2"/>
  <c r="BU375" i="2"/>
  <c r="BT375" i="2"/>
  <c r="BS375" i="2"/>
  <c r="BR375" i="2"/>
  <c r="BQ375" i="2"/>
  <c r="BP375" i="2"/>
  <c r="BO375" i="2"/>
  <c r="BN375" i="2"/>
  <c r="BM375" i="2"/>
  <c r="BL375" i="2"/>
  <c r="BK375" i="2"/>
  <c r="BJ375" i="2"/>
  <c r="BI375" i="2"/>
  <c r="BH375" i="2"/>
  <c r="BG375" i="2"/>
  <c r="BF375" i="2"/>
  <c r="BE375" i="2"/>
  <c r="BD375" i="2"/>
  <c r="BC375" i="2"/>
  <c r="BB375" i="2"/>
  <c r="BA375" i="2"/>
  <c r="AZ375" i="2"/>
  <c r="AY375" i="2"/>
  <c r="AX375" i="2"/>
  <c r="AW375" i="2"/>
  <c r="AV375" i="2"/>
  <c r="AU375" i="2"/>
  <c r="AT375" i="2"/>
  <c r="AS375" i="2"/>
  <c r="AR375" i="2"/>
  <c r="BZ374" i="2"/>
  <c r="BY374" i="2"/>
  <c r="BX374" i="2"/>
  <c r="BW374" i="2"/>
  <c r="BV374" i="2"/>
  <c r="BU374" i="2"/>
  <c r="BT374" i="2"/>
  <c r="BS374" i="2"/>
  <c r="BR374" i="2"/>
  <c r="BQ374" i="2"/>
  <c r="BP374" i="2"/>
  <c r="BO374" i="2"/>
  <c r="BN374" i="2"/>
  <c r="BM374" i="2"/>
  <c r="BL374" i="2"/>
  <c r="BK374" i="2"/>
  <c r="BJ374" i="2"/>
  <c r="BI374" i="2"/>
  <c r="BH374" i="2"/>
  <c r="BG374" i="2"/>
  <c r="BF374" i="2"/>
  <c r="BE374" i="2"/>
  <c r="BD374" i="2"/>
  <c r="BC374" i="2"/>
  <c r="BB374" i="2"/>
  <c r="BA374" i="2"/>
  <c r="AZ374" i="2"/>
  <c r="AY374" i="2"/>
  <c r="AX374" i="2"/>
  <c r="AW374" i="2"/>
  <c r="AV374" i="2"/>
  <c r="AU374" i="2"/>
  <c r="AT374" i="2"/>
  <c r="AS374" i="2"/>
  <c r="AR374" i="2"/>
  <c r="BZ373" i="2"/>
  <c r="BY373" i="2"/>
  <c r="BX373" i="2"/>
  <c r="BW373" i="2"/>
  <c r="BV373" i="2"/>
  <c r="BU373" i="2"/>
  <c r="BT373" i="2"/>
  <c r="BS373" i="2"/>
  <c r="BR373" i="2"/>
  <c r="BQ373" i="2"/>
  <c r="BP373" i="2"/>
  <c r="BO373" i="2"/>
  <c r="BN373" i="2"/>
  <c r="BM373" i="2"/>
  <c r="BL373" i="2"/>
  <c r="BK373" i="2"/>
  <c r="BJ373" i="2"/>
  <c r="BI373" i="2"/>
  <c r="BH373" i="2"/>
  <c r="BG373" i="2"/>
  <c r="BF373" i="2"/>
  <c r="BE373" i="2"/>
  <c r="BD373" i="2"/>
  <c r="BC373" i="2"/>
  <c r="BB373" i="2"/>
  <c r="BA373" i="2"/>
  <c r="AZ373" i="2"/>
  <c r="AY373" i="2"/>
  <c r="AX373" i="2"/>
  <c r="AW373" i="2"/>
  <c r="AV373" i="2"/>
  <c r="AU373" i="2"/>
  <c r="AT373" i="2"/>
  <c r="AS373" i="2"/>
  <c r="AR373" i="2"/>
  <c r="BZ372" i="2"/>
  <c r="BY372" i="2"/>
  <c r="BX372" i="2"/>
  <c r="BW372" i="2"/>
  <c r="BV372" i="2"/>
  <c r="BU372" i="2"/>
  <c r="BT372" i="2"/>
  <c r="BS372" i="2"/>
  <c r="BR372" i="2"/>
  <c r="BQ372" i="2"/>
  <c r="BP372" i="2"/>
  <c r="BO372" i="2"/>
  <c r="BN372" i="2"/>
  <c r="BM372" i="2"/>
  <c r="BL372" i="2"/>
  <c r="BK372" i="2"/>
  <c r="BJ372" i="2"/>
  <c r="BI372" i="2"/>
  <c r="BH372" i="2"/>
  <c r="BG372" i="2"/>
  <c r="BF372" i="2"/>
  <c r="BE372" i="2"/>
  <c r="BD372" i="2"/>
  <c r="BC372" i="2"/>
  <c r="BB372" i="2"/>
  <c r="BA372" i="2"/>
  <c r="AZ372" i="2"/>
  <c r="AY372" i="2"/>
  <c r="AX372" i="2"/>
  <c r="AW372" i="2"/>
  <c r="AV372" i="2"/>
  <c r="AU372" i="2"/>
  <c r="AT372" i="2"/>
  <c r="AS372" i="2"/>
  <c r="AR372" i="2"/>
  <c r="BZ371" i="2"/>
  <c r="BY371" i="2"/>
  <c r="BX371" i="2"/>
  <c r="BW371" i="2"/>
  <c r="BV371" i="2"/>
  <c r="BU371" i="2"/>
  <c r="BT371" i="2"/>
  <c r="BS371" i="2"/>
  <c r="BR371" i="2"/>
  <c r="BQ371" i="2"/>
  <c r="BP371" i="2"/>
  <c r="BO371" i="2"/>
  <c r="BN371" i="2"/>
  <c r="BM371" i="2"/>
  <c r="BL371" i="2"/>
  <c r="BK371" i="2"/>
  <c r="BJ371" i="2"/>
  <c r="BI371" i="2"/>
  <c r="BH371" i="2"/>
  <c r="BG371" i="2"/>
  <c r="BF371" i="2"/>
  <c r="BE371" i="2"/>
  <c r="BD371" i="2"/>
  <c r="BC371" i="2"/>
  <c r="BB371" i="2"/>
  <c r="BA371" i="2"/>
  <c r="AZ371" i="2"/>
  <c r="AY371" i="2"/>
  <c r="AX371" i="2"/>
  <c r="AW371" i="2"/>
  <c r="AV371" i="2"/>
  <c r="AU371" i="2"/>
  <c r="AT371" i="2"/>
  <c r="AS371" i="2"/>
  <c r="AR371" i="2"/>
  <c r="BZ370" i="2"/>
  <c r="BY370" i="2"/>
  <c r="BX370" i="2"/>
  <c r="BW370" i="2"/>
  <c r="BV370" i="2"/>
  <c r="BU370" i="2"/>
  <c r="BT370" i="2"/>
  <c r="BS370" i="2"/>
  <c r="BR370" i="2"/>
  <c r="BQ370" i="2"/>
  <c r="BP370" i="2"/>
  <c r="BO370" i="2"/>
  <c r="BN370" i="2"/>
  <c r="BM370" i="2"/>
  <c r="BL370" i="2"/>
  <c r="BK370" i="2"/>
  <c r="BJ370" i="2"/>
  <c r="BI370" i="2"/>
  <c r="BH370" i="2"/>
  <c r="BG370" i="2"/>
  <c r="BF370" i="2"/>
  <c r="BE370" i="2"/>
  <c r="BD370" i="2"/>
  <c r="BC370" i="2"/>
  <c r="BB370" i="2"/>
  <c r="BA370" i="2"/>
  <c r="AZ370" i="2"/>
  <c r="AY370" i="2"/>
  <c r="AX370" i="2"/>
  <c r="AW370" i="2"/>
  <c r="AV370" i="2"/>
  <c r="AU370" i="2"/>
  <c r="AT370" i="2"/>
  <c r="AS370" i="2"/>
  <c r="AR370" i="2"/>
  <c r="BZ369" i="2"/>
  <c r="BY369" i="2"/>
  <c r="BX369" i="2"/>
  <c r="BW369" i="2"/>
  <c r="BV369" i="2"/>
  <c r="BU369" i="2"/>
  <c r="BT369" i="2"/>
  <c r="BS369" i="2"/>
  <c r="BR369" i="2"/>
  <c r="BQ369" i="2"/>
  <c r="BP369" i="2"/>
  <c r="BO369" i="2"/>
  <c r="BN369" i="2"/>
  <c r="BM369" i="2"/>
  <c r="BL369" i="2"/>
  <c r="BK369" i="2"/>
  <c r="BJ369" i="2"/>
  <c r="BI369" i="2"/>
  <c r="BH369" i="2"/>
  <c r="BG369" i="2"/>
  <c r="BF369" i="2"/>
  <c r="BE369" i="2"/>
  <c r="BD369" i="2"/>
  <c r="BC369" i="2"/>
  <c r="BB369" i="2"/>
  <c r="BA369" i="2"/>
  <c r="AZ369" i="2"/>
  <c r="AY369" i="2"/>
  <c r="AX369" i="2"/>
  <c r="AW369" i="2"/>
  <c r="AV369" i="2"/>
  <c r="AU369" i="2"/>
  <c r="AT369" i="2"/>
  <c r="AS369" i="2"/>
  <c r="AR369" i="2"/>
  <c r="BZ368" i="2"/>
  <c r="BY368" i="2"/>
  <c r="BX368" i="2"/>
  <c r="BW368" i="2"/>
  <c r="BV368" i="2"/>
  <c r="BU368" i="2"/>
  <c r="BT368" i="2"/>
  <c r="BS368" i="2"/>
  <c r="BR368" i="2"/>
  <c r="BQ368" i="2"/>
  <c r="BP368" i="2"/>
  <c r="BO368" i="2"/>
  <c r="BN368" i="2"/>
  <c r="BM368" i="2"/>
  <c r="BL368" i="2"/>
  <c r="BK368" i="2"/>
  <c r="BJ368" i="2"/>
  <c r="BI368" i="2"/>
  <c r="BH368" i="2"/>
  <c r="BG368" i="2"/>
  <c r="BF368" i="2"/>
  <c r="BE368" i="2"/>
  <c r="BD368" i="2"/>
  <c r="BC368" i="2"/>
  <c r="BB368" i="2"/>
  <c r="BA368" i="2"/>
  <c r="AZ368" i="2"/>
  <c r="AY368" i="2"/>
  <c r="AX368" i="2"/>
  <c r="AW368" i="2"/>
  <c r="AV368" i="2"/>
  <c r="AU368" i="2"/>
  <c r="AT368" i="2"/>
  <c r="AS368" i="2"/>
  <c r="AR368" i="2"/>
  <c r="BZ367" i="2"/>
  <c r="BY367" i="2"/>
  <c r="BX367" i="2"/>
  <c r="BW367" i="2"/>
  <c r="BV367" i="2"/>
  <c r="BU367" i="2"/>
  <c r="BT367" i="2"/>
  <c r="BS367" i="2"/>
  <c r="BR367" i="2"/>
  <c r="BQ367" i="2"/>
  <c r="BP367" i="2"/>
  <c r="BO367" i="2"/>
  <c r="BN367" i="2"/>
  <c r="BM367" i="2"/>
  <c r="BL367" i="2"/>
  <c r="BK367" i="2"/>
  <c r="BJ367" i="2"/>
  <c r="BI367" i="2"/>
  <c r="BH367" i="2"/>
  <c r="BG367" i="2"/>
  <c r="BF367" i="2"/>
  <c r="BE367" i="2"/>
  <c r="BD367" i="2"/>
  <c r="BC367" i="2"/>
  <c r="BB367" i="2"/>
  <c r="BA367" i="2"/>
  <c r="AZ367" i="2"/>
  <c r="AY367" i="2"/>
  <c r="AX367" i="2"/>
  <c r="AW367" i="2"/>
  <c r="AV367" i="2"/>
  <c r="AU367" i="2"/>
  <c r="AT367" i="2"/>
  <c r="AS367" i="2"/>
  <c r="AR367" i="2"/>
  <c r="BZ366" i="2"/>
  <c r="BY366" i="2"/>
  <c r="BX366" i="2"/>
  <c r="BW366" i="2"/>
  <c r="BV366" i="2"/>
  <c r="BU366" i="2"/>
  <c r="BT366" i="2"/>
  <c r="BS366" i="2"/>
  <c r="BR366" i="2"/>
  <c r="BQ366" i="2"/>
  <c r="BP366" i="2"/>
  <c r="BO366" i="2"/>
  <c r="BN366" i="2"/>
  <c r="BM366" i="2"/>
  <c r="BL366" i="2"/>
  <c r="BK366" i="2"/>
  <c r="BJ366" i="2"/>
  <c r="BI366" i="2"/>
  <c r="BH366" i="2"/>
  <c r="BG366" i="2"/>
  <c r="BF366" i="2"/>
  <c r="BE366" i="2"/>
  <c r="BD366" i="2"/>
  <c r="BC366" i="2"/>
  <c r="BB366" i="2"/>
  <c r="BA366" i="2"/>
  <c r="AZ366" i="2"/>
  <c r="AY366" i="2"/>
  <c r="AX366" i="2"/>
  <c r="AW366" i="2"/>
  <c r="AV366" i="2"/>
  <c r="AU366" i="2"/>
  <c r="AT366" i="2"/>
  <c r="AS366" i="2"/>
  <c r="AR366" i="2"/>
  <c r="BZ365" i="2"/>
  <c r="BY365" i="2"/>
  <c r="BX365" i="2"/>
  <c r="BW365" i="2"/>
  <c r="BV365" i="2"/>
  <c r="BU365" i="2"/>
  <c r="BT365" i="2"/>
  <c r="BS365" i="2"/>
  <c r="BR365" i="2"/>
  <c r="BQ365" i="2"/>
  <c r="BP365" i="2"/>
  <c r="BO365" i="2"/>
  <c r="BN365" i="2"/>
  <c r="BM365" i="2"/>
  <c r="BL365" i="2"/>
  <c r="BK365" i="2"/>
  <c r="BJ365" i="2"/>
  <c r="BI365" i="2"/>
  <c r="BH365" i="2"/>
  <c r="BG365" i="2"/>
  <c r="BF365" i="2"/>
  <c r="BE365" i="2"/>
  <c r="BD365" i="2"/>
  <c r="BC365" i="2"/>
  <c r="BB365" i="2"/>
  <c r="BA365" i="2"/>
  <c r="AZ365" i="2"/>
  <c r="AY365" i="2"/>
  <c r="AX365" i="2"/>
  <c r="AW365" i="2"/>
  <c r="AV365" i="2"/>
  <c r="AU365" i="2"/>
  <c r="AT365" i="2"/>
  <c r="AS365" i="2"/>
  <c r="AR365" i="2"/>
  <c r="BZ364" i="2"/>
  <c r="BY364" i="2"/>
  <c r="BX364" i="2"/>
  <c r="BW364" i="2"/>
  <c r="BV364" i="2"/>
  <c r="BU364" i="2"/>
  <c r="BT364" i="2"/>
  <c r="BS364" i="2"/>
  <c r="BR364" i="2"/>
  <c r="BQ364" i="2"/>
  <c r="BP364" i="2"/>
  <c r="BO364" i="2"/>
  <c r="BN364" i="2"/>
  <c r="BM364" i="2"/>
  <c r="BL364" i="2"/>
  <c r="BK364" i="2"/>
  <c r="BJ364" i="2"/>
  <c r="BI364" i="2"/>
  <c r="BH364" i="2"/>
  <c r="BG364" i="2"/>
  <c r="BF364" i="2"/>
  <c r="BE364" i="2"/>
  <c r="BD364" i="2"/>
  <c r="BC364" i="2"/>
  <c r="BB364" i="2"/>
  <c r="BA364" i="2"/>
  <c r="AZ364" i="2"/>
  <c r="AY364" i="2"/>
  <c r="AX364" i="2"/>
  <c r="AW364" i="2"/>
  <c r="AV364" i="2"/>
  <c r="AU364" i="2"/>
  <c r="AT364" i="2"/>
  <c r="AS364" i="2"/>
  <c r="AR364" i="2"/>
  <c r="BZ363" i="2"/>
  <c r="BY363" i="2"/>
  <c r="BX363" i="2"/>
  <c r="BW363" i="2"/>
  <c r="BV363" i="2"/>
  <c r="BU363" i="2"/>
  <c r="BT363" i="2"/>
  <c r="BS363" i="2"/>
  <c r="BR363" i="2"/>
  <c r="BQ363" i="2"/>
  <c r="BP363" i="2"/>
  <c r="BO363" i="2"/>
  <c r="BN363" i="2"/>
  <c r="BM363" i="2"/>
  <c r="BL363" i="2"/>
  <c r="BK363" i="2"/>
  <c r="BJ363" i="2"/>
  <c r="BI363" i="2"/>
  <c r="BH363" i="2"/>
  <c r="BG363" i="2"/>
  <c r="BF363" i="2"/>
  <c r="BE363" i="2"/>
  <c r="BD363" i="2"/>
  <c r="BC363" i="2"/>
  <c r="BB363" i="2"/>
  <c r="BA363" i="2"/>
  <c r="AZ363" i="2"/>
  <c r="AY363" i="2"/>
  <c r="AX363" i="2"/>
  <c r="AW363" i="2"/>
  <c r="AV363" i="2"/>
  <c r="AU363" i="2"/>
  <c r="AT363" i="2"/>
  <c r="AS363" i="2"/>
  <c r="AR363" i="2"/>
  <c r="BZ362" i="2"/>
  <c r="BY362" i="2"/>
  <c r="BX362" i="2"/>
  <c r="BW362" i="2"/>
  <c r="BV362" i="2"/>
  <c r="BU362" i="2"/>
  <c r="BT362" i="2"/>
  <c r="BS362" i="2"/>
  <c r="BR362" i="2"/>
  <c r="BQ362" i="2"/>
  <c r="BP362" i="2"/>
  <c r="BO362" i="2"/>
  <c r="BN362" i="2"/>
  <c r="BM362" i="2"/>
  <c r="BL362" i="2"/>
  <c r="BK362" i="2"/>
  <c r="BJ362" i="2"/>
  <c r="BI362" i="2"/>
  <c r="BH362" i="2"/>
  <c r="BG362" i="2"/>
  <c r="BF362" i="2"/>
  <c r="BE362" i="2"/>
  <c r="BD362" i="2"/>
  <c r="BC362" i="2"/>
  <c r="BB362" i="2"/>
  <c r="BA362" i="2"/>
  <c r="AZ362" i="2"/>
  <c r="AY362" i="2"/>
  <c r="AX362" i="2"/>
  <c r="AW362" i="2"/>
  <c r="AV362" i="2"/>
  <c r="AU362" i="2"/>
  <c r="AT362" i="2"/>
  <c r="AS362" i="2"/>
  <c r="AR362" i="2"/>
  <c r="BZ361" i="2"/>
  <c r="BY361" i="2"/>
  <c r="BX361" i="2"/>
  <c r="BW361" i="2"/>
  <c r="BV361" i="2"/>
  <c r="BU361" i="2"/>
  <c r="BT361" i="2"/>
  <c r="BS361" i="2"/>
  <c r="BR361" i="2"/>
  <c r="BQ361" i="2"/>
  <c r="BP361" i="2"/>
  <c r="BO361" i="2"/>
  <c r="BN361" i="2"/>
  <c r="BM361" i="2"/>
  <c r="BL361" i="2"/>
  <c r="BK361" i="2"/>
  <c r="BJ361" i="2"/>
  <c r="BI361" i="2"/>
  <c r="BH361" i="2"/>
  <c r="BG361" i="2"/>
  <c r="BF361" i="2"/>
  <c r="BE361" i="2"/>
  <c r="BD361" i="2"/>
  <c r="BC361" i="2"/>
  <c r="BB361" i="2"/>
  <c r="BA361" i="2"/>
  <c r="AZ361" i="2"/>
  <c r="AY361" i="2"/>
  <c r="AX361" i="2"/>
  <c r="AW361" i="2"/>
  <c r="AV361" i="2"/>
  <c r="AU361" i="2"/>
  <c r="AT361" i="2"/>
  <c r="AS361" i="2"/>
  <c r="AR361" i="2"/>
  <c r="BZ360" i="2"/>
  <c r="BY360" i="2"/>
  <c r="BX360" i="2"/>
  <c r="BW360" i="2"/>
  <c r="BV360" i="2"/>
  <c r="BU360" i="2"/>
  <c r="BT360" i="2"/>
  <c r="BS360" i="2"/>
  <c r="BR360" i="2"/>
  <c r="BQ360" i="2"/>
  <c r="BP360" i="2"/>
  <c r="BO360" i="2"/>
  <c r="BN360" i="2"/>
  <c r="BM360" i="2"/>
  <c r="BL360" i="2"/>
  <c r="BK360" i="2"/>
  <c r="BJ360" i="2"/>
  <c r="BI360" i="2"/>
  <c r="BH360" i="2"/>
  <c r="BG360" i="2"/>
  <c r="BF360" i="2"/>
  <c r="BE360" i="2"/>
  <c r="BD360" i="2"/>
  <c r="BC360" i="2"/>
  <c r="BB360" i="2"/>
  <c r="BA360" i="2"/>
  <c r="AZ360" i="2"/>
  <c r="AY360" i="2"/>
  <c r="AX360" i="2"/>
  <c r="AW360" i="2"/>
  <c r="AV360" i="2"/>
  <c r="AU360" i="2"/>
  <c r="AT360" i="2"/>
  <c r="AS360" i="2"/>
  <c r="AR360" i="2"/>
  <c r="BZ359" i="2"/>
  <c r="BY359" i="2"/>
  <c r="BX359" i="2"/>
  <c r="BW359" i="2"/>
  <c r="BV359" i="2"/>
  <c r="BU359" i="2"/>
  <c r="BT359" i="2"/>
  <c r="BS359" i="2"/>
  <c r="BR359" i="2"/>
  <c r="BQ359" i="2"/>
  <c r="BP359" i="2"/>
  <c r="BO359" i="2"/>
  <c r="BN359" i="2"/>
  <c r="BM359" i="2"/>
  <c r="BL359" i="2"/>
  <c r="BK359" i="2"/>
  <c r="BJ359" i="2"/>
  <c r="BI359" i="2"/>
  <c r="BH359" i="2"/>
  <c r="BG359" i="2"/>
  <c r="BF359" i="2"/>
  <c r="BE359" i="2"/>
  <c r="BD359" i="2"/>
  <c r="BC359" i="2"/>
  <c r="BB359" i="2"/>
  <c r="BA359" i="2"/>
  <c r="AZ359" i="2"/>
  <c r="AY359" i="2"/>
  <c r="AX359" i="2"/>
  <c r="AW359" i="2"/>
  <c r="AV359" i="2"/>
  <c r="AU359" i="2"/>
  <c r="AT359" i="2"/>
  <c r="AS359" i="2"/>
  <c r="AR359" i="2"/>
  <c r="BZ358" i="2"/>
  <c r="BY358" i="2"/>
  <c r="BX358" i="2"/>
  <c r="BW358" i="2"/>
  <c r="BV358" i="2"/>
  <c r="BU358" i="2"/>
  <c r="BT358" i="2"/>
  <c r="BS358" i="2"/>
  <c r="BR358" i="2"/>
  <c r="BQ358" i="2"/>
  <c r="BP358" i="2"/>
  <c r="BO358" i="2"/>
  <c r="BN358" i="2"/>
  <c r="BM358" i="2"/>
  <c r="BL358" i="2"/>
  <c r="BK358" i="2"/>
  <c r="BJ358" i="2"/>
  <c r="BI358" i="2"/>
  <c r="BH358" i="2"/>
  <c r="BG358" i="2"/>
  <c r="BF358" i="2"/>
  <c r="BE358" i="2"/>
  <c r="BD358" i="2"/>
  <c r="BC358" i="2"/>
  <c r="BB358" i="2"/>
  <c r="BA358" i="2"/>
  <c r="AZ358" i="2"/>
  <c r="AY358" i="2"/>
  <c r="AX358" i="2"/>
  <c r="AW358" i="2"/>
  <c r="AV358" i="2"/>
  <c r="AU358" i="2"/>
  <c r="AT358" i="2"/>
  <c r="AS358" i="2"/>
  <c r="AR358" i="2"/>
  <c r="BZ357" i="2"/>
  <c r="BY357" i="2"/>
  <c r="BX357" i="2"/>
  <c r="BW357" i="2"/>
  <c r="BV357" i="2"/>
  <c r="BU357" i="2"/>
  <c r="BT357" i="2"/>
  <c r="BS357" i="2"/>
  <c r="BR357" i="2"/>
  <c r="BQ357" i="2"/>
  <c r="BP357" i="2"/>
  <c r="BO357" i="2"/>
  <c r="BN357" i="2"/>
  <c r="BM357" i="2"/>
  <c r="BL357" i="2"/>
  <c r="BK357" i="2"/>
  <c r="BJ357" i="2"/>
  <c r="BI357" i="2"/>
  <c r="BH357" i="2"/>
  <c r="BG357" i="2"/>
  <c r="BF357" i="2"/>
  <c r="BE357" i="2"/>
  <c r="BD357" i="2"/>
  <c r="BC357" i="2"/>
  <c r="BB357" i="2"/>
  <c r="BA357" i="2"/>
  <c r="AZ357" i="2"/>
  <c r="AY357" i="2"/>
  <c r="AX357" i="2"/>
  <c r="AW357" i="2"/>
  <c r="AV357" i="2"/>
  <c r="AU357" i="2"/>
  <c r="AT357" i="2"/>
  <c r="AS357" i="2"/>
  <c r="AR357" i="2"/>
  <c r="BZ356" i="2"/>
  <c r="BY356" i="2"/>
  <c r="BX356" i="2"/>
  <c r="BW356" i="2"/>
  <c r="BV356" i="2"/>
  <c r="BU356" i="2"/>
  <c r="BT356" i="2"/>
  <c r="BS356" i="2"/>
  <c r="BR356" i="2"/>
  <c r="BQ356" i="2"/>
  <c r="BP356" i="2"/>
  <c r="BO356" i="2"/>
  <c r="BN356" i="2"/>
  <c r="BM356" i="2"/>
  <c r="BL356" i="2"/>
  <c r="BK356" i="2"/>
  <c r="BJ356" i="2"/>
  <c r="BI356" i="2"/>
  <c r="BH356" i="2"/>
  <c r="BG356" i="2"/>
  <c r="BF356" i="2"/>
  <c r="BE356" i="2"/>
  <c r="BD356" i="2"/>
  <c r="BC356" i="2"/>
  <c r="BB356" i="2"/>
  <c r="BA356" i="2"/>
  <c r="AZ356" i="2"/>
  <c r="AY356" i="2"/>
  <c r="AX356" i="2"/>
  <c r="AW356" i="2"/>
  <c r="AV356" i="2"/>
  <c r="AU356" i="2"/>
  <c r="AT356" i="2"/>
  <c r="AS356" i="2"/>
  <c r="AR356" i="2"/>
  <c r="BZ355" i="2"/>
  <c r="BY355" i="2"/>
  <c r="BX355" i="2"/>
  <c r="BW355" i="2"/>
  <c r="BV355" i="2"/>
  <c r="BU355" i="2"/>
  <c r="BT355" i="2"/>
  <c r="BS355" i="2"/>
  <c r="BR355" i="2"/>
  <c r="BQ355" i="2"/>
  <c r="BP355" i="2"/>
  <c r="BO355" i="2"/>
  <c r="BN355" i="2"/>
  <c r="BM355" i="2"/>
  <c r="BL355" i="2"/>
  <c r="BK355" i="2"/>
  <c r="BJ355" i="2"/>
  <c r="BI355" i="2"/>
  <c r="BH355" i="2"/>
  <c r="BG355" i="2"/>
  <c r="BF355" i="2"/>
  <c r="BE355" i="2"/>
  <c r="BD355" i="2"/>
  <c r="BC355" i="2"/>
  <c r="BB355" i="2"/>
  <c r="BA355" i="2"/>
  <c r="AZ355" i="2"/>
  <c r="AY355" i="2"/>
  <c r="AX355" i="2"/>
  <c r="AW355" i="2"/>
  <c r="AV355" i="2"/>
  <c r="AU355" i="2"/>
  <c r="AT355" i="2"/>
  <c r="AS355" i="2"/>
  <c r="AR355" i="2"/>
  <c r="BZ354" i="2"/>
  <c r="BY354" i="2"/>
  <c r="BX354" i="2"/>
  <c r="BW354" i="2"/>
  <c r="BV354" i="2"/>
  <c r="BU354" i="2"/>
  <c r="BT354" i="2"/>
  <c r="BS354" i="2"/>
  <c r="BR354" i="2"/>
  <c r="BQ354" i="2"/>
  <c r="BP354" i="2"/>
  <c r="BO354" i="2"/>
  <c r="BN354" i="2"/>
  <c r="BM354" i="2"/>
  <c r="BL354" i="2"/>
  <c r="BK354" i="2"/>
  <c r="BJ354" i="2"/>
  <c r="BI354" i="2"/>
  <c r="BH354" i="2"/>
  <c r="BG354" i="2"/>
  <c r="BF354" i="2"/>
  <c r="BE354" i="2"/>
  <c r="BD354" i="2"/>
  <c r="BC354" i="2"/>
  <c r="BB354" i="2"/>
  <c r="BA354" i="2"/>
  <c r="AZ354" i="2"/>
  <c r="AY354" i="2"/>
  <c r="AX354" i="2"/>
  <c r="AW354" i="2"/>
  <c r="AV354" i="2"/>
  <c r="AU354" i="2"/>
  <c r="AT354" i="2"/>
  <c r="AS354" i="2"/>
  <c r="AR354" i="2"/>
  <c r="BZ353" i="2"/>
  <c r="BY353" i="2"/>
  <c r="BX353" i="2"/>
  <c r="BW353" i="2"/>
  <c r="BV353" i="2"/>
  <c r="BU353" i="2"/>
  <c r="BT353" i="2"/>
  <c r="BS353" i="2"/>
  <c r="BR353" i="2"/>
  <c r="BQ353" i="2"/>
  <c r="BP353" i="2"/>
  <c r="BO353" i="2"/>
  <c r="BN353" i="2"/>
  <c r="BM353" i="2"/>
  <c r="BL353" i="2"/>
  <c r="BK353" i="2"/>
  <c r="BJ353" i="2"/>
  <c r="BI353" i="2"/>
  <c r="BH353" i="2"/>
  <c r="BG353" i="2"/>
  <c r="BF353" i="2"/>
  <c r="BE353" i="2"/>
  <c r="BD353" i="2"/>
  <c r="BC353" i="2"/>
  <c r="BB353" i="2"/>
  <c r="BA353" i="2"/>
  <c r="AZ353" i="2"/>
  <c r="AY353" i="2"/>
  <c r="AX353" i="2"/>
  <c r="AW353" i="2"/>
  <c r="AV353" i="2"/>
  <c r="AU353" i="2"/>
  <c r="AT353" i="2"/>
  <c r="AS353" i="2"/>
  <c r="AR353" i="2"/>
  <c r="BZ352" i="2"/>
  <c r="BY352" i="2"/>
  <c r="BX352" i="2"/>
  <c r="BW352" i="2"/>
  <c r="BV352" i="2"/>
  <c r="BU352" i="2"/>
  <c r="BT352" i="2"/>
  <c r="BS352" i="2"/>
  <c r="BR352" i="2"/>
  <c r="BQ352" i="2"/>
  <c r="BP352" i="2"/>
  <c r="BO352" i="2"/>
  <c r="BN352" i="2"/>
  <c r="BM352" i="2"/>
  <c r="BL352" i="2"/>
  <c r="BK352" i="2"/>
  <c r="BJ352" i="2"/>
  <c r="BI352" i="2"/>
  <c r="BH352" i="2"/>
  <c r="BG352" i="2"/>
  <c r="BF352" i="2"/>
  <c r="BE352" i="2"/>
  <c r="BD352" i="2"/>
  <c r="BC352" i="2"/>
  <c r="BB352" i="2"/>
  <c r="BA352" i="2"/>
  <c r="AZ352" i="2"/>
  <c r="AY352" i="2"/>
  <c r="AX352" i="2"/>
  <c r="AW352" i="2"/>
  <c r="AV352" i="2"/>
  <c r="AU352" i="2"/>
  <c r="AT352" i="2"/>
  <c r="AS352" i="2"/>
  <c r="AR352" i="2"/>
  <c r="BZ351" i="2"/>
  <c r="BY351" i="2"/>
  <c r="BX351" i="2"/>
  <c r="BW351" i="2"/>
  <c r="BV351" i="2"/>
  <c r="BU351" i="2"/>
  <c r="BT351" i="2"/>
  <c r="BS351" i="2"/>
  <c r="BR351" i="2"/>
  <c r="BQ351" i="2"/>
  <c r="BP351" i="2"/>
  <c r="BO351" i="2"/>
  <c r="BN351" i="2"/>
  <c r="BM351" i="2"/>
  <c r="BL351" i="2"/>
  <c r="BK351" i="2"/>
  <c r="BJ351" i="2"/>
  <c r="BI351" i="2"/>
  <c r="BH351" i="2"/>
  <c r="BG351" i="2"/>
  <c r="BF351" i="2"/>
  <c r="BE351" i="2"/>
  <c r="BD351" i="2"/>
  <c r="BC351" i="2"/>
  <c r="BB351" i="2"/>
  <c r="BA351" i="2"/>
  <c r="AZ351" i="2"/>
  <c r="AY351" i="2"/>
  <c r="AX351" i="2"/>
  <c r="AW351" i="2"/>
  <c r="AV351" i="2"/>
  <c r="AU351" i="2"/>
  <c r="AT351" i="2"/>
  <c r="AS351" i="2"/>
  <c r="AR351" i="2"/>
  <c r="BZ350" i="2"/>
  <c r="BY350" i="2"/>
  <c r="BX350" i="2"/>
  <c r="BW350" i="2"/>
  <c r="BV350" i="2"/>
  <c r="BU350" i="2"/>
  <c r="BT350" i="2"/>
  <c r="BS350" i="2"/>
  <c r="BR350" i="2"/>
  <c r="BQ350" i="2"/>
  <c r="BP350" i="2"/>
  <c r="BO350" i="2"/>
  <c r="BN350" i="2"/>
  <c r="BM350" i="2"/>
  <c r="BL350" i="2"/>
  <c r="BK350" i="2"/>
  <c r="BJ350" i="2"/>
  <c r="BI350" i="2"/>
  <c r="BH350" i="2"/>
  <c r="BG350" i="2"/>
  <c r="BF350" i="2"/>
  <c r="BE350" i="2"/>
  <c r="BD350" i="2"/>
  <c r="BC350" i="2"/>
  <c r="BB350" i="2"/>
  <c r="BA350" i="2"/>
  <c r="AZ350" i="2"/>
  <c r="AY350" i="2"/>
  <c r="AX350" i="2"/>
  <c r="AW350" i="2"/>
  <c r="AV350" i="2"/>
  <c r="AU350" i="2"/>
  <c r="AT350" i="2"/>
  <c r="AS350" i="2"/>
  <c r="AR350" i="2"/>
  <c r="BZ349" i="2"/>
  <c r="BY349" i="2"/>
  <c r="BX349" i="2"/>
  <c r="BW349" i="2"/>
  <c r="BV349" i="2"/>
  <c r="BU349" i="2"/>
  <c r="BT349" i="2"/>
  <c r="BS349" i="2"/>
  <c r="BR349" i="2"/>
  <c r="BQ349" i="2"/>
  <c r="BP349" i="2"/>
  <c r="BO349" i="2"/>
  <c r="BN349" i="2"/>
  <c r="BM349" i="2"/>
  <c r="BL349" i="2"/>
  <c r="BK349" i="2"/>
  <c r="BJ349" i="2"/>
  <c r="BI349" i="2"/>
  <c r="BH349" i="2"/>
  <c r="BG349" i="2"/>
  <c r="BF349" i="2"/>
  <c r="BE349" i="2"/>
  <c r="BD349" i="2"/>
  <c r="BC349" i="2"/>
  <c r="BB349" i="2"/>
  <c r="BA349" i="2"/>
  <c r="AZ349" i="2"/>
  <c r="AY349" i="2"/>
  <c r="AX349" i="2"/>
  <c r="AW349" i="2"/>
  <c r="AV349" i="2"/>
  <c r="AU349" i="2"/>
  <c r="AT349" i="2"/>
  <c r="AS349" i="2"/>
  <c r="AR349" i="2"/>
  <c r="BZ348" i="2"/>
  <c r="BY348" i="2"/>
  <c r="BX348" i="2"/>
  <c r="BW348" i="2"/>
  <c r="BV348" i="2"/>
  <c r="BU348" i="2"/>
  <c r="BT348" i="2"/>
  <c r="BS348" i="2"/>
  <c r="BR348" i="2"/>
  <c r="BQ348" i="2"/>
  <c r="BP348" i="2"/>
  <c r="BO348" i="2"/>
  <c r="BN348" i="2"/>
  <c r="BM348" i="2"/>
  <c r="BL348" i="2"/>
  <c r="BK348" i="2"/>
  <c r="BJ348" i="2"/>
  <c r="BI348" i="2"/>
  <c r="BH348" i="2"/>
  <c r="BG348" i="2"/>
  <c r="BF348" i="2"/>
  <c r="BE348" i="2"/>
  <c r="BD348" i="2"/>
  <c r="BC348" i="2"/>
  <c r="BB348" i="2"/>
  <c r="BA348" i="2"/>
  <c r="AZ348" i="2"/>
  <c r="AY348" i="2"/>
  <c r="AX348" i="2"/>
  <c r="AW348" i="2"/>
  <c r="AV348" i="2"/>
  <c r="AU348" i="2"/>
  <c r="AT348" i="2"/>
  <c r="AS348" i="2"/>
  <c r="AR348" i="2"/>
  <c r="BZ347" i="2"/>
  <c r="BY347" i="2"/>
  <c r="BX347" i="2"/>
  <c r="BW347" i="2"/>
  <c r="BV347" i="2"/>
  <c r="BU347" i="2"/>
  <c r="BT347" i="2"/>
  <c r="BS347" i="2"/>
  <c r="BR347" i="2"/>
  <c r="BQ347" i="2"/>
  <c r="BP347" i="2"/>
  <c r="BO347" i="2"/>
  <c r="BN347" i="2"/>
  <c r="BM347" i="2"/>
  <c r="BL347" i="2"/>
  <c r="BK347" i="2"/>
  <c r="BJ347" i="2"/>
  <c r="BI347" i="2"/>
  <c r="BH347" i="2"/>
  <c r="BG347" i="2"/>
  <c r="BF347" i="2"/>
  <c r="BE347" i="2"/>
  <c r="BD347" i="2"/>
  <c r="BC347" i="2"/>
  <c r="BB347" i="2"/>
  <c r="BA347" i="2"/>
  <c r="AZ347" i="2"/>
  <c r="AY347" i="2"/>
  <c r="AX347" i="2"/>
  <c r="AW347" i="2"/>
  <c r="AV347" i="2"/>
  <c r="AU347" i="2"/>
  <c r="AT347" i="2"/>
  <c r="AS347" i="2"/>
  <c r="AR347" i="2"/>
  <c r="BZ346" i="2"/>
  <c r="BY346" i="2"/>
  <c r="BX346" i="2"/>
  <c r="BW346" i="2"/>
  <c r="BV346" i="2"/>
  <c r="BU346" i="2"/>
  <c r="BT346" i="2"/>
  <c r="BS346" i="2"/>
  <c r="BR346" i="2"/>
  <c r="BQ346" i="2"/>
  <c r="BP346" i="2"/>
  <c r="BO346" i="2"/>
  <c r="BN346" i="2"/>
  <c r="BM346" i="2"/>
  <c r="BL346" i="2"/>
  <c r="BK346" i="2"/>
  <c r="BJ346" i="2"/>
  <c r="BI346" i="2"/>
  <c r="BH346" i="2"/>
  <c r="BG346" i="2"/>
  <c r="BF346" i="2"/>
  <c r="BE346" i="2"/>
  <c r="BD346" i="2"/>
  <c r="BC346" i="2"/>
  <c r="BB346" i="2"/>
  <c r="BA346" i="2"/>
  <c r="AZ346" i="2"/>
  <c r="AY346" i="2"/>
  <c r="AX346" i="2"/>
  <c r="AW346" i="2"/>
  <c r="AV346" i="2"/>
  <c r="AU346" i="2"/>
  <c r="AT346" i="2"/>
  <c r="AS346" i="2"/>
  <c r="AR346" i="2"/>
  <c r="BZ345" i="2"/>
  <c r="BY345" i="2"/>
  <c r="BX345" i="2"/>
  <c r="BW345" i="2"/>
  <c r="BV345" i="2"/>
  <c r="BU345" i="2"/>
  <c r="BT345" i="2"/>
  <c r="BS345" i="2"/>
  <c r="BR345" i="2"/>
  <c r="BQ345" i="2"/>
  <c r="BP345" i="2"/>
  <c r="BO345" i="2"/>
  <c r="BN345" i="2"/>
  <c r="BM345" i="2"/>
  <c r="BL345" i="2"/>
  <c r="BK345" i="2"/>
  <c r="BJ345" i="2"/>
  <c r="BI345" i="2"/>
  <c r="BH345" i="2"/>
  <c r="BG345" i="2"/>
  <c r="BF345" i="2"/>
  <c r="BE345" i="2"/>
  <c r="BD345" i="2"/>
  <c r="BC345" i="2"/>
  <c r="BB345" i="2"/>
  <c r="BA345" i="2"/>
  <c r="AZ345" i="2"/>
  <c r="AY345" i="2"/>
  <c r="AX345" i="2"/>
  <c r="AW345" i="2"/>
  <c r="AV345" i="2"/>
  <c r="AU345" i="2"/>
  <c r="AT345" i="2"/>
  <c r="AS345" i="2"/>
  <c r="AR345" i="2"/>
  <c r="BZ344" i="2"/>
  <c r="BY344" i="2"/>
  <c r="BX344" i="2"/>
  <c r="BW344" i="2"/>
  <c r="BV344" i="2"/>
  <c r="BU344" i="2"/>
  <c r="BT344" i="2"/>
  <c r="BS344" i="2"/>
  <c r="BR344" i="2"/>
  <c r="BQ344" i="2"/>
  <c r="BP344" i="2"/>
  <c r="BO344" i="2"/>
  <c r="BN344" i="2"/>
  <c r="BM344" i="2"/>
  <c r="BL344" i="2"/>
  <c r="BK344" i="2"/>
  <c r="BJ344" i="2"/>
  <c r="BI344" i="2"/>
  <c r="BH344" i="2"/>
  <c r="BG344" i="2"/>
  <c r="BF344" i="2"/>
  <c r="BE344" i="2"/>
  <c r="BD344" i="2"/>
  <c r="BC344" i="2"/>
  <c r="BB344" i="2"/>
  <c r="BA344" i="2"/>
  <c r="AZ344" i="2"/>
  <c r="AY344" i="2"/>
  <c r="AX344" i="2"/>
  <c r="AW344" i="2"/>
  <c r="AV344" i="2"/>
  <c r="AU344" i="2"/>
  <c r="AT344" i="2"/>
  <c r="AS344" i="2"/>
  <c r="AR344" i="2"/>
  <c r="BZ343" i="2"/>
  <c r="BY343" i="2"/>
  <c r="BX343" i="2"/>
  <c r="BW343" i="2"/>
  <c r="BV343" i="2"/>
  <c r="BU343" i="2"/>
  <c r="BT343" i="2"/>
  <c r="BS343" i="2"/>
  <c r="BR343" i="2"/>
  <c r="BQ343" i="2"/>
  <c r="BP343" i="2"/>
  <c r="BO343" i="2"/>
  <c r="BN343" i="2"/>
  <c r="BM343" i="2"/>
  <c r="BL343" i="2"/>
  <c r="BK343" i="2"/>
  <c r="BJ343" i="2"/>
  <c r="BI343" i="2"/>
  <c r="BH343" i="2"/>
  <c r="BG343" i="2"/>
  <c r="BF343" i="2"/>
  <c r="BE343" i="2"/>
  <c r="BD343" i="2"/>
  <c r="BC343" i="2"/>
  <c r="BB343" i="2"/>
  <c r="BA343" i="2"/>
  <c r="AZ343" i="2"/>
  <c r="AY343" i="2"/>
  <c r="AX343" i="2"/>
  <c r="AW343" i="2"/>
  <c r="AV343" i="2"/>
  <c r="AU343" i="2"/>
  <c r="AT343" i="2"/>
  <c r="AS343" i="2"/>
  <c r="AR343" i="2"/>
  <c r="BZ342" i="2"/>
  <c r="BY342" i="2"/>
  <c r="BX342" i="2"/>
  <c r="BW342" i="2"/>
  <c r="BV342" i="2"/>
  <c r="BU342" i="2"/>
  <c r="BT342" i="2"/>
  <c r="BS342" i="2"/>
  <c r="BR342" i="2"/>
  <c r="BQ342" i="2"/>
  <c r="BP342" i="2"/>
  <c r="BO342" i="2"/>
  <c r="BN342" i="2"/>
  <c r="BM342" i="2"/>
  <c r="BL342" i="2"/>
  <c r="BK342" i="2"/>
  <c r="BJ342" i="2"/>
  <c r="BI342" i="2"/>
  <c r="BH342" i="2"/>
  <c r="BG342" i="2"/>
  <c r="BF342" i="2"/>
  <c r="BE342" i="2"/>
  <c r="BD342" i="2"/>
  <c r="BC342" i="2"/>
  <c r="BB342" i="2"/>
  <c r="BA342" i="2"/>
  <c r="AZ342" i="2"/>
  <c r="AY342" i="2"/>
  <c r="AX342" i="2"/>
  <c r="AW342" i="2"/>
  <c r="AV342" i="2"/>
  <c r="AU342" i="2"/>
  <c r="AT342" i="2"/>
  <c r="AS342" i="2"/>
  <c r="AR342" i="2"/>
  <c r="BZ341" i="2"/>
  <c r="BY341" i="2"/>
  <c r="BX341" i="2"/>
  <c r="BW341" i="2"/>
  <c r="BV341" i="2"/>
  <c r="BU341" i="2"/>
  <c r="BT341" i="2"/>
  <c r="BS341" i="2"/>
  <c r="BR341" i="2"/>
  <c r="BQ341" i="2"/>
  <c r="BP341" i="2"/>
  <c r="BO341" i="2"/>
  <c r="BN341" i="2"/>
  <c r="BM341" i="2"/>
  <c r="BL341" i="2"/>
  <c r="BK341" i="2"/>
  <c r="BJ341" i="2"/>
  <c r="BI341" i="2"/>
  <c r="BH341" i="2"/>
  <c r="BG341" i="2"/>
  <c r="BF341" i="2"/>
  <c r="BE341" i="2"/>
  <c r="BD341" i="2"/>
  <c r="BC341" i="2"/>
  <c r="BB341" i="2"/>
  <c r="BA341" i="2"/>
  <c r="AZ341" i="2"/>
  <c r="AY341" i="2"/>
  <c r="AX341" i="2"/>
  <c r="AW341" i="2"/>
  <c r="AV341" i="2"/>
  <c r="AU341" i="2"/>
  <c r="AT341" i="2"/>
  <c r="AS341" i="2"/>
  <c r="AR341" i="2"/>
  <c r="BZ340" i="2"/>
  <c r="BY340" i="2"/>
  <c r="BX340" i="2"/>
  <c r="BW340" i="2"/>
  <c r="BV340" i="2"/>
  <c r="BU340" i="2"/>
  <c r="BT340" i="2"/>
  <c r="BS340" i="2"/>
  <c r="BR340" i="2"/>
  <c r="BQ340" i="2"/>
  <c r="BP340" i="2"/>
  <c r="BO340" i="2"/>
  <c r="BN340" i="2"/>
  <c r="BM340" i="2"/>
  <c r="BL340" i="2"/>
  <c r="BK340" i="2"/>
  <c r="BJ340" i="2"/>
  <c r="BI340" i="2"/>
  <c r="BH340" i="2"/>
  <c r="BG340" i="2"/>
  <c r="BF340" i="2"/>
  <c r="BE340" i="2"/>
  <c r="BD340" i="2"/>
  <c r="BC340" i="2"/>
  <c r="BB340" i="2"/>
  <c r="BA340" i="2"/>
  <c r="AZ340" i="2"/>
  <c r="AY340" i="2"/>
  <c r="AX340" i="2"/>
  <c r="AW340" i="2"/>
  <c r="AV340" i="2"/>
  <c r="AU340" i="2"/>
  <c r="AT340" i="2"/>
  <c r="AS340" i="2"/>
  <c r="AR340" i="2"/>
  <c r="BZ339" i="2"/>
  <c r="BY339" i="2"/>
  <c r="BX339" i="2"/>
  <c r="BW339" i="2"/>
  <c r="BV339" i="2"/>
  <c r="BU339" i="2"/>
  <c r="BT339" i="2"/>
  <c r="BS339" i="2"/>
  <c r="BR339" i="2"/>
  <c r="BQ339" i="2"/>
  <c r="BP339" i="2"/>
  <c r="BO339" i="2"/>
  <c r="BN339" i="2"/>
  <c r="BM339" i="2"/>
  <c r="BL339" i="2"/>
  <c r="BK339" i="2"/>
  <c r="BJ339" i="2"/>
  <c r="BI339" i="2"/>
  <c r="BH339" i="2"/>
  <c r="BG339" i="2"/>
  <c r="BF339" i="2"/>
  <c r="BE339" i="2"/>
  <c r="BD339" i="2"/>
  <c r="BC339" i="2"/>
  <c r="BB339" i="2"/>
  <c r="BA339" i="2"/>
  <c r="AZ339" i="2"/>
  <c r="AY339" i="2"/>
  <c r="AX339" i="2"/>
  <c r="AW339" i="2"/>
  <c r="AV339" i="2"/>
  <c r="AU339" i="2"/>
  <c r="AT339" i="2"/>
  <c r="AS339" i="2"/>
  <c r="AR339" i="2"/>
  <c r="BZ338" i="2"/>
  <c r="BY338" i="2"/>
  <c r="BX338" i="2"/>
  <c r="BW338" i="2"/>
  <c r="BV338" i="2"/>
  <c r="BU338" i="2"/>
  <c r="BT338" i="2"/>
  <c r="BS338" i="2"/>
  <c r="BR338" i="2"/>
  <c r="BQ338" i="2"/>
  <c r="BP338" i="2"/>
  <c r="BO338" i="2"/>
  <c r="BN338" i="2"/>
  <c r="BM338" i="2"/>
  <c r="BL338" i="2"/>
  <c r="BK338" i="2"/>
  <c r="BJ338" i="2"/>
  <c r="BI338" i="2"/>
  <c r="BH338" i="2"/>
  <c r="BG338" i="2"/>
  <c r="BF338" i="2"/>
  <c r="BE338" i="2"/>
  <c r="BD338" i="2"/>
  <c r="BC338" i="2"/>
  <c r="BB338" i="2"/>
  <c r="BA338" i="2"/>
  <c r="AZ338" i="2"/>
  <c r="AY338" i="2"/>
  <c r="AX338" i="2"/>
  <c r="AW338" i="2"/>
  <c r="AV338" i="2"/>
  <c r="AU338" i="2"/>
  <c r="AT338" i="2"/>
  <c r="AS338" i="2"/>
  <c r="AR338" i="2"/>
  <c r="BZ337" i="2"/>
  <c r="BY337" i="2"/>
  <c r="BX337" i="2"/>
  <c r="BW337" i="2"/>
  <c r="BV337" i="2"/>
  <c r="BU337" i="2"/>
  <c r="BT337" i="2"/>
  <c r="BS337" i="2"/>
  <c r="BR337" i="2"/>
  <c r="BQ337" i="2"/>
  <c r="BP337" i="2"/>
  <c r="BO337" i="2"/>
  <c r="BN337" i="2"/>
  <c r="BM337" i="2"/>
  <c r="BL337" i="2"/>
  <c r="BK337" i="2"/>
  <c r="BJ337" i="2"/>
  <c r="BI337" i="2"/>
  <c r="BH337" i="2"/>
  <c r="BG337" i="2"/>
  <c r="BF337" i="2"/>
  <c r="BE337" i="2"/>
  <c r="BD337" i="2"/>
  <c r="BC337" i="2"/>
  <c r="BB337" i="2"/>
  <c r="BA337" i="2"/>
  <c r="AZ337" i="2"/>
  <c r="AY337" i="2"/>
  <c r="AX337" i="2"/>
  <c r="AW337" i="2"/>
  <c r="AV337" i="2"/>
  <c r="AU337" i="2"/>
  <c r="AT337" i="2"/>
  <c r="AS337" i="2"/>
  <c r="AR337" i="2"/>
  <c r="BZ336" i="2"/>
  <c r="BY336" i="2"/>
  <c r="BX336" i="2"/>
  <c r="BW336" i="2"/>
  <c r="BV336" i="2"/>
  <c r="BU336" i="2"/>
  <c r="BT336" i="2"/>
  <c r="BS336" i="2"/>
  <c r="BR336" i="2"/>
  <c r="BQ336" i="2"/>
  <c r="BP336" i="2"/>
  <c r="BO336" i="2"/>
  <c r="BN336" i="2"/>
  <c r="BM336" i="2"/>
  <c r="BL336" i="2"/>
  <c r="BK336" i="2"/>
  <c r="BJ336" i="2"/>
  <c r="BI336" i="2"/>
  <c r="BH336" i="2"/>
  <c r="BG336" i="2"/>
  <c r="BF336" i="2"/>
  <c r="BE336" i="2"/>
  <c r="BD336" i="2"/>
  <c r="BC336" i="2"/>
  <c r="BB336" i="2"/>
  <c r="BA336" i="2"/>
  <c r="AZ336" i="2"/>
  <c r="AY336" i="2"/>
  <c r="AX336" i="2"/>
  <c r="AW336" i="2"/>
  <c r="AV336" i="2"/>
  <c r="AU336" i="2"/>
  <c r="AT336" i="2"/>
  <c r="AS336" i="2"/>
  <c r="AR336" i="2"/>
  <c r="BZ335" i="2"/>
  <c r="BY335" i="2"/>
  <c r="BX335" i="2"/>
  <c r="BW335" i="2"/>
  <c r="BV335" i="2"/>
  <c r="BU335" i="2"/>
  <c r="BT335" i="2"/>
  <c r="BS335" i="2"/>
  <c r="BR335" i="2"/>
  <c r="BQ335" i="2"/>
  <c r="BP335" i="2"/>
  <c r="BO335" i="2"/>
  <c r="BN335" i="2"/>
  <c r="BM335" i="2"/>
  <c r="BL335" i="2"/>
  <c r="BK335" i="2"/>
  <c r="BJ335" i="2"/>
  <c r="BI335" i="2"/>
  <c r="BH335" i="2"/>
  <c r="BG335" i="2"/>
  <c r="BF335" i="2"/>
  <c r="BE335" i="2"/>
  <c r="BD335" i="2"/>
  <c r="BC335" i="2"/>
  <c r="BB335" i="2"/>
  <c r="BA335" i="2"/>
  <c r="AZ335" i="2"/>
  <c r="AY335" i="2"/>
  <c r="AX335" i="2"/>
  <c r="AW335" i="2"/>
  <c r="AV335" i="2"/>
  <c r="AU335" i="2"/>
  <c r="AT335" i="2"/>
  <c r="AS335" i="2"/>
  <c r="AR335" i="2"/>
  <c r="BZ334" i="2"/>
  <c r="BY334" i="2"/>
  <c r="BX334" i="2"/>
  <c r="BW334" i="2"/>
  <c r="BV334" i="2"/>
  <c r="BU334" i="2"/>
  <c r="BT334" i="2"/>
  <c r="BS334" i="2"/>
  <c r="BR334" i="2"/>
  <c r="BQ334" i="2"/>
  <c r="BP334" i="2"/>
  <c r="BO334" i="2"/>
  <c r="BN334" i="2"/>
  <c r="BM334" i="2"/>
  <c r="BL334" i="2"/>
  <c r="BK334" i="2"/>
  <c r="BJ334" i="2"/>
  <c r="BI334" i="2"/>
  <c r="BH334" i="2"/>
  <c r="BG334" i="2"/>
  <c r="BF334" i="2"/>
  <c r="BE334" i="2"/>
  <c r="BD334" i="2"/>
  <c r="BC334" i="2"/>
  <c r="BB334" i="2"/>
  <c r="BA334" i="2"/>
  <c r="AZ334" i="2"/>
  <c r="AY334" i="2"/>
  <c r="AX334" i="2"/>
  <c r="AW334" i="2"/>
  <c r="AV334" i="2"/>
  <c r="AU334" i="2"/>
  <c r="AT334" i="2"/>
  <c r="AS334" i="2"/>
  <c r="AR334" i="2"/>
  <c r="BZ333" i="2"/>
  <c r="BY333" i="2"/>
  <c r="BX333" i="2"/>
  <c r="BW333" i="2"/>
  <c r="BV333" i="2"/>
  <c r="BU333" i="2"/>
  <c r="BT333" i="2"/>
  <c r="BS333" i="2"/>
  <c r="BR333" i="2"/>
  <c r="BQ333" i="2"/>
  <c r="BP333" i="2"/>
  <c r="BO333" i="2"/>
  <c r="BN333" i="2"/>
  <c r="BM333" i="2"/>
  <c r="BL333" i="2"/>
  <c r="BK333" i="2"/>
  <c r="BJ333" i="2"/>
  <c r="BI333" i="2"/>
  <c r="BH333" i="2"/>
  <c r="BG333" i="2"/>
  <c r="BF333" i="2"/>
  <c r="BE333" i="2"/>
  <c r="BD333" i="2"/>
  <c r="BC333" i="2"/>
  <c r="BB333" i="2"/>
  <c r="BA333" i="2"/>
  <c r="AZ333" i="2"/>
  <c r="AY333" i="2"/>
  <c r="AX333" i="2"/>
  <c r="AW333" i="2"/>
  <c r="AV333" i="2"/>
  <c r="AU333" i="2"/>
  <c r="AT333" i="2"/>
  <c r="AS333" i="2"/>
  <c r="AR333" i="2"/>
  <c r="BZ332" i="2"/>
  <c r="BY332" i="2"/>
  <c r="BX332" i="2"/>
  <c r="BW332" i="2"/>
  <c r="BV332" i="2"/>
  <c r="BU332" i="2"/>
  <c r="BT332" i="2"/>
  <c r="BS332" i="2"/>
  <c r="BR332" i="2"/>
  <c r="BQ332" i="2"/>
  <c r="BP332" i="2"/>
  <c r="BO332" i="2"/>
  <c r="BN332" i="2"/>
  <c r="BM332" i="2"/>
  <c r="BL332" i="2"/>
  <c r="BK332" i="2"/>
  <c r="BJ332" i="2"/>
  <c r="BI332" i="2"/>
  <c r="BH332" i="2"/>
  <c r="BG332" i="2"/>
  <c r="BF332" i="2"/>
  <c r="BE332" i="2"/>
  <c r="BD332" i="2"/>
  <c r="BC332" i="2"/>
  <c r="BB332" i="2"/>
  <c r="BA332" i="2"/>
  <c r="AZ332" i="2"/>
  <c r="AY332" i="2"/>
  <c r="AX332" i="2"/>
  <c r="AW332" i="2"/>
  <c r="AV332" i="2"/>
  <c r="AU332" i="2"/>
  <c r="AT332" i="2"/>
  <c r="AS332" i="2"/>
  <c r="AR332" i="2"/>
  <c r="BZ331" i="2"/>
  <c r="BY331" i="2"/>
  <c r="BX331" i="2"/>
  <c r="BW331" i="2"/>
  <c r="BV331" i="2"/>
  <c r="BU331" i="2"/>
  <c r="BT331" i="2"/>
  <c r="BS331" i="2"/>
  <c r="BR331" i="2"/>
  <c r="BQ331" i="2"/>
  <c r="BP331" i="2"/>
  <c r="BO331" i="2"/>
  <c r="BN331" i="2"/>
  <c r="BM331" i="2"/>
  <c r="BL331" i="2"/>
  <c r="BK331" i="2"/>
  <c r="BJ331" i="2"/>
  <c r="BI331" i="2"/>
  <c r="BH331" i="2"/>
  <c r="BG331" i="2"/>
  <c r="BF331" i="2"/>
  <c r="BE331" i="2"/>
  <c r="BD331" i="2"/>
  <c r="BC331" i="2"/>
  <c r="BB331" i="2"/>
  <c r="BA331" i="2"/>
  <c r="AZ331" i="2"/>
  <c r="AY331" i="2"/>
  <c r="AX331" i="2"/>
  <c r="AW331" i="2"/>
  <c r="AV331" i="2"/>
  <c r="AU331" i="2"/>
  <c r="AT331" i="2"/>
  <c r="AS331" i="2"/>
  <c r="AR331" i="2"/>
  <c r="BZ330" i="2"/>
  <c r="BY330" i="2"/>
  <c r="BX330" i="2"/>
  <c r="BW330" i="2"/>
  <c r="BV330" i="2"/>
  <c r="BU330" i="2"/>
  <c r="BT330" i="2"/>
  <c r="BS330" i="2"/>
  <c r="BR330" i="2"/>
  <c r="BQ330" i="2"/>
  <c r="BP330" i="2"/>
  <c r="BO330" i="2"/>
  <c r="BN330" i="2"/>
  <c r="BM330" i="2"/>
  <c r="BL330" i="2"/>
  <c r="BK330" i="2"/>
  <c r="BJ330" i="2"/>
  <c r="BI330" i="2"/>
  <c r="BH330" i="2"/>
  <c r="BG330" i="2"/>
  <c r="BF330" i="2"/>
  <c r="BE330" i="2"/>
  <c r="BD330" i="2"/>
  <c r="BC330" i="2"/>
  <c r="BB330" i="2"/>
  <c r="BA330" i="2"/>
  <c r="AZ330" i="2"/>
  <c r="AY330" i="2"/>
  <c r="AX330" i="2"/>
  <c r="AW330" i="2"/>
  <c r="AV330" i="2"/>
  <c r="AU330" i="2"/>
  <c r="AT330" i="2"/>
  <c r="AS330" i="2"/>
  <c r="AR330" i="2"/>
  <c r="BZ329" i="2"/>
  <c r="BY329" i="2"/>
  <c r="BX329" i="2"/>
  <c r="BW329" i="2"/>
  <c r="BV329" i="2"/>
  <c r="BU329" i="2"/>
  <c r="BT329" i="2"/>
  <c r="BS329" i="2"/>
  <c r="BR329" i="2"/>
  <c r="BQ329" i="2"/>
  <c r="BP329" i="2"/>
  <c r="BO329" i="2"/>
  <c r="BN329" i="2"/>
  <c r="BM329" i="2"/>
  <c r="BL329" i="2"/>
  <c r="BK329" i="2"/>
  <c r="BJ329" i="2"/>
  <c r="BI329" i="2"/>
  <c r="BH329" i="2"/>
  <c r="BG329" i="2"/>
  <c r="BF329" i="2"/>
  <c r="BE329" i="2"/>
  <c r="BD329" i="2"/>
  <c r="BC329" i="2"/>
  <c r="BB329" i="2"/>
  <c r="BA329" i="2"/>
  <c r="AZ329" i="2"/>
  <c r="AY329" i="2"/>
  <c r="AX329" i="2"/>
  <c r="AW329" i="2"/>
  <c r="AV329" i="2"/>
  <c r="AU329" i="2"/>
  <c r="AT329" i="2"/>
  <c r="AS329" i="2"/>
  <c r="AR329" i="2"/>
  <c r="BZ328" i="2"/>
  <c r="BY328" i="2"/>
  <c r="BX328" i="2"/>
  <c r="BW328" i="2"/>
  <c r="BV328" i="2"/>
  <c r="BU328" i="2"/>
  <c r="BT328" i="2"/>
  <c r="BS328" i="2"/>
  <c r="BR328" i="2"/>
  <c r="BQ328" i="2"/>
  <c r="BP328" i="2"/>
  <c r="BO328" i="2"/>
  <c r="BN328" i="2"/>
  <c r="BM328" i="2"/>
  <c r="BL328" i="2"/>
  <c r="BK328" i="2"/>
  <c r="BJ328" i="2"/>
  <c r="BI328" i="2"/>
  <c r="BH328" i="2"/>
  <c r="BG328" i="2"/>
  <c r="BF328" i="2"/>
  <c r="BE328" i="2"/>
  <c r="BD328" i="2"/>
  <c r="BC328" i="2"/>
  <c r="BB328" i="2"/>
  <c r="BA328" i="2"/>
  <c r="AZ328" i="2"/>
  <c r="AY328" i="2"/>
  <c r="AX328" i="2"/>
  <c r="AW328" i="2"/>
  <c r="AV328" i="2"/>
  <c r="AU328" i="2"/>
  <c r="AT328" i="2"/>
  <c r="AS328" i="2"/>
  <c r="AR328" i="2"/>
  <c r="BZ327" i="2"/>
  <c r="BY327" i="2"/>
  <c r="BX327" i="2"/>
  <c r="BW327" i="2"/>
  <c r="BV327" i="2"/>
  <c r="BU327" i="2"/>
  <c r="BT327" i="2"/>
  <c r="BS327" i="2"/>
  <c r="BR327" i="2"/>
  <c r="BQ327" i="2"/>
  <c r="BP327" i="2"/>
  <c r="BO327" i="2"/>
  <c r="BN327" i="2"/>
  <c r="BM327" i="2"/>
  <c r="BL327" i="2"/>
  <c r="BK327" i="2"/>
  <c r="BJ327" i="2"/>
  <c r="BI327" i="2"/>
  <c r="BH327" i="2"/>
  <c r="BG327" i="2"/>
  <c r="BF327" i="2"/>
  <c r="BE327" i="2"/>
  <c r="BD327" i="2"/>
  <c r="BC327" i="2"/>
  <c r="BB327" i="2"/>
  <c r="BA327" i="2"/>
  <c r="AZ327" i="2"/>
  <c r="AY327" i="2"/>
  <c r="AX327" i="2"/>
  <c r="AW327" i="2"/>
  <c r="AV327" i="2"/>
  <c r="AU327" i="2"/>
  <c r="AT327" i="2"/>
  <c r="AS327" i="2"/>
  <c r="AR327" i="2"/>
  <c r="BZ326" i="2"/>
  <c r="BY326" i="2"/>
  <c r="BX326" i="2"/>
  <c r="BW326" i="2"/>
  <c r="BV326" i="2"/>
  <c r="BU326" i="2"/>
  <c r="BT326" i="2"/>
  <c r="BS326" i="2"/>
  <c r="BR326" i="2"/>
  <c r="BQ326" i="2"/>
  <c r="BP326" i="2"/>
  <c r="BO326" i="2"/>
  <c r="BN326" i="2"/>
  <c r="BM326" i="2"/>
  <c r="BL326" i="2"/>
  <c r="BK326" i="2"/>
  <c r="BJ326" i="2"/>
  <c r="BI326" i="2"/>
  <c r="BH326" i="2"/>
  <c r="BG326" i="2"/>
  <c r="BF326" i="2"/>
  <c r="BE326" i="2"/>
  <c r="BD326" i="2"/>
  <c r="BC326" i="2"/>
  <c r="BB326" i="2"/>
  <c r="BA326" i="2"/>
  <c r="AZ326" i="2"/>
  <c r="AY326" i="2"/>
  <c r="AX326" i="2"/>
  <c r="AW326" i="2"/>
  <c r="AV326" i="2"/>
  <c r="AU326" i="2"/>
  <c r="AT326" i="2"/>
  <c r="AS326" i="2"/>
  <c r="AR326" i="2"/>
  <c r="BZ325" i="2"/>
  <c r="BY325" i="2"/>
  <c r="BX325" i="2"/>
  <c r="BW325" i="2"/>
  <c r="BV325" i="2"/>
  <c r="BU325" i="2"/>
  <c r="BT325" i="2"/>
  <c r="BS325" i="2"/>
  <c r="BR325" i="2"/>
  <c r="BQ325" i="2"/>
  <c r="BP325" i="2"/>
  <c r="BO325" i="2"/>
  <c r="BN325" i="2"/>
  <c r="BM325" i="2"/>
  <c r="BL325" i="2"/>
  <c r="BK325" i="2"/>
  <c r="BJ325" i="2"/>
  <c r="BI325" i="2"/>
  <c r="BH325" i="2"/>
  <c r="BG325" i="2"/>
  <c r="BF325" i="2"/>
  <c r="BE325" i="2"/>
  <c r="BD325" i="2"/>
  <c r="BC325" i="2"/>
  <c r="BB325" i="2"/>
  <c r="BA325" i="2"/>
  <c r="AZ325" i="2"/>
  <c r="AY325" i="2"/>
  <c r="AX325" i="2"/>
  <c r="AW325" i="2"/>
  <c r="AV325" i="2"/>
  <c r="AU325" i="2"/>
  <c r="AT325" i="2"/>
  <c r="AS325" i="2"/>
  <c r="AR325" i="2"/>
  <c r="BZ324" i="2"/>
  <c r="BY324" i="2"/>
  <c r="BX324" i="2"/>
  <c r="BW324" i="2"/>
  <c r="BV324" i="2"/>
  <c r="BU324" i="2"/>
  <c r="BT324" i="2"/>
  <c r="BS324" i="2"/>
  <c r="BR324" i="2"/>
  <c r="BQ324" i="2"/>
  <c r="BP324" i="2"/>
  <c r="BO324" i="2"/>
  <c r="BN324" i="2"/>
  <c r="BM324" i="2"/>
  <c r="BL324" i="2"/>
  <c r="BK324" i="2"/>
  <c r="BJ324" i="2"/>
  <c r="BI324" i="2"/>
  <c r="BH324" i="2"/>
  <c r="BG324" i="2"/>
  <c r="BF324" i="2"/>
  <c r="BE324" i="2"/>
  <c r="BD324" i="2"/>
  <c r="BC324" i="2"/>
  <c r="BB324" i="2"/>
  <c r="BA324" i="2"/>
  <c r="AZ324" i="2"/>
  <c r="AY324" i="2"/>
  <c r="AX324" i="2"/>
  <c r="AW324" i="2"/>
  <c r="AV324" i="2"/>
  <c r="AU324" i="2"/>
  <c r="AT324" i="2"/>
  <c r="AS324" i="2"/>
  <c r="AR324" i="2"/>
  <c r="BZ323" i="2"/>
  <c r="BY323" i="2"/>
  <c r="BX323" i="2"/>
  <c r="BW323" i="2"/>
  <c r="BV323" i="2"/>
  <c r="BU323" i="2"/>
  <c r="BT323" i="2"/>
  <c r="BS323" i="2"/>
  <c r="BR323" i="2"/>
  <c r="BQ323" i="2"/>
  <c r="BP323" i="2"/>
  <c r="BO323" i="2"/>
  <c r="BN323" i="2"/>
  <c r="BM323" i="2"/>
  <c r="BL323" i="2"/>
  <c r="BK323" i="2"/>
  <c r="BJ323" i="2"/>
  <c r="BI323" i="2"/>
  <c r="BH323" i="2"/>
  <c r="BG323" i="2"/>
  <c r="BF323" i="2"/>
  <c r="BE323" i="2"/>
  <c r="BD323" i="2"/>
  <c r="BC323" i="2"/>
  <c r="BB323" i="2"/>
  <c r="BA323" i="2"/>
  <c r="AZ323" i="2"/>
  <c r="AY323" i="2"/>
  <c r="AX323" i="2"/>
  <c r="AW323" i="2"/>
  <c r="AV323" i="2"/>
  <c r="AU323" i="2"/>
  <c r="AT323" i="2"/>
  <c r="AS323" i="2"/>
  <c r="AR323" i="2"/>
  <c r="BZ322" i="2"/>
  <c r="BY322" i="2"/>
  <c r="BX322" i="2"/>
  <c r="BW322" i="2"/>
  <c r="BV322" i="2"/>
  <c r="BU322" i="2"/>
  <c r="BT322" i="2"/>
  <c r="BS322" i="2"/>
  <c r="BR322" i="2"/>
  <c r="BQ322" i="2"/>
  <c r="BP322" i="2"/>
  <c r="BO322" i="2"/>
  <c r="BN322" i="2"/>
  <c r="BM322" i="2"/>
  <c r="BL322" i="2"/>
  <c r="BK322" i="2"/>
  <c r="BJ322" i="2"/>
  <c r="BI322" i="2"/>
  <c r="BH322" i="2"/>
  <c r="BG322" i="2"/>
  <c r="BF322" i="2"/>
  <c r="BE322" i="2"/>
  <c r="BD322" i="2"/>
  <c r="BC322" i="2"/>
  <c r="BB322" i="2"/>
  <c r="BA322" i="2"/>
  <c r="AZ322" i="2"/>
  <c r="AY322" i="2"/>
  <c r="AX322" i="2"/>
  <c r="AW322" i="2"/>
  <c r="AV322" i="2"/>
  <c r="AU322" i="2"/>
  <c r="AT322" i="2"/>
  <c r="AS322" i="2"/>
  <c r="AR322" i="2"/>
  <c r="BZ321" i="2"/>
  <c r="BY321" i="2"/>
  <c r="BX321" i="2"/>
  <c r="BW321" i="2"/>
  <c r="BV321" i="2"/>
  <c r="BU321" i="2"/>
  <c r="BT321" i="2"/>
  <c r="BS321" i="2"/>
  <c r="BR321" i="2"/>
  <c r="BQ321" i="2"/>
  <c r="BP321" i="2"/>
  <c r="BO321" i="2"/>
  <c r="BN321" i="2"/>
  <c r="BM321" i="2"/>
  <c r="BL321" i="2"/>
  <c r="BK321" i="2"/>
  <c r="BJ321" i="2"/>
  <c r="BI321" i="2"/>
  <c r="BH321" i="2"/>
  <c r="BG321" i="2"/>
  <c r="BF321" i="2"/>
  <c r="BE321" i="2"/>
  <c r="BD321" i="2"/>
  <c r="BC321" i="2"/>
  <c r="BB321" i="2"/>
  <c r="BA321" i="2"/>
  <c r="AZ321" i="2"/>
  <c r="AY321" i="2"/>
  <c r="AX321" i="2"/>
  <c r="AW321" i="2"/>
  <c r="AV321" i="2"/>
  <c r="AU321" i="2"/>
  <c r="AT321" i="2"/>
  <c r="AS321" i="2"/>
  <c r="AR321" i="2"/>
  <c r="BZ320" i="2"/>
  <c r="BY320" i="2"/>
  <c r="BX320" i="2"/>
  <c r="BW320" i="2"/>
  <c r="BV320" i="2"/>
  <c r="BU320" i="2"/>
  <c r="BT320" i="2"/>
  <c r="BS320" i="2"/>
  <c r="BR320" i="2"/>
  <c r="BQ320" i="2"/>
  <c r="BP320" i="2"/>
  <c r="BO320" i="2"/>
  <c r="BN320" i="2"/>
  <c r="BM320" i="2"/>
  <c r="BL320" i="2"/>
  <c r="BK320" i="2"/>
  <c r="BJ320" i="2"/>
  <c r="BI320" i="2"/>
  <c r="BH320" i="2"/>
  <c r="BG320" i="2"/>
  <c r="BF320" i="2"/>
  <c r="BE320" i="2"/>
  <c r="BD320" i="2"/>
  <c r="BC320" i="2"/>
  <c r="BB320" i="2"/>
  <c r="BA320" i="2"/>
  <c r="AZ320" i="2"/>
  <c r="AY320" i="2"/>
  <c r="AX320" i="2"/>
  <c r="AW320" i="2"/>
  <c r="AV320" i="2"/>
  <c r="AU320" i="2"/>
  <c r="AT320" i="2"/>
  <c r="AS320" i="2"/>
  <c r="AR320" i="2"/>
  <c r="BZ319" i="2"/>
  <c r="BY319" i="2"/>
  <c r="BX319" i="2"/>
  <c r="BW319" i="2"/>
  <c r="BV319" i="2"/>
  <c r="BU319" i="2"/>
  <c r="BT319" i="2"/>
  <c r="BS319" i="2"/>
  <c r="BR319" i="2"/>
  <c r="BQ319" i="2"/>
  <c r="BP319" i="2"/>
  <c r="BO319" i="2"/>
  <c r="BN319" i="2"/>
  <c r="BM319" i="2"/>
  <c r="BL319" i="2"/>
  <c r="BK319" i="2"/>
  <c r="BJ319" i="2"/>
  <c r="BI319" i="2"/>
  <c r="BH319" i="2"/>
  <c r="BG319" i="2"/>
  <c r="BF319" i="2"/>
  <c r="BE319" i="2"/>
  <c r="BD319" i="2"/>
  <c r="BC319" i="2"/>
  <c r="BB319" i="2"/>
  <c r="BA319" i="2"/>
  <c r="AZ319" i="2"/>
  <c r="AY319" i="2"/>
  <c r="AX319" i="2"/>
  <c r="AW319" i="2"/>
  <c r="AV319" i="2"/>
  <c r="AU319" i="2"/>
  <c r="AT319" i="2"/>
  <c r="AS319" i="2"/>
  <c r="AR319" i="2"/>
  <c r="BZ318" i="2"/>
  <c r="BY318" i="2"/>
  <c r="BX318" i="2"/>
  <c r="BW318" i="2"/>
  <c r="BV318" i="2"/>
  <c r="BU318" i="2"/>
  <c r="BT318" i="2"/>
  <c r="BS318" i="2"/>
  <c r="BR318" i="2"/>
  <c r="BQ318" i="2"/>
  <c r="BP318" i="2"/>
  <c r="BO318" i="2"/>
  <c r="BN318" i="2"/>
  <c r="BM318" i="2"/>
  <c r="BL318" i="2"/>
  <c r="BK318" i="2"/>
  <c r="BJ318" i="2"/>
  <c r="BI318" i="2"/>
  <c r="BH318" i="2"/>
  <c r="BG318" i="2"/>
  <c r="BF318" i="2"/>
  <c r="BE318" i="2"/>
  <c r="BD318" i="2"/>
  <c r="BC318" i="2"/>
  <c r="BB318" i="2"/>
  <c r="BA318" i="2"/>
  <c r="AZ318" i="2"/>
  <c r="AY318" i="2"/>
  <c r="AX318" i="2"/>
  <c r="AW318" i="2"/>
  <c r="AV318" i="2"/>
  <c r="AU318" i="2"/>
  <c r="AT318" i="2"/>
  <c r="AS318" i="2"/>
  <c r="AR318" i="2"/>
  <c r="BZ317" i="2"/>
  <c r="BY317" i="2"/>
  <c r="BX317" i="2"/>
  <c r="BW317" i="2"/>
  <c r="BV317" i="2"/>
  <c r="BU317" i="2"/>
  <c r="BT317" i="2"/>
  <c r="BS317" i="2"/>
  <c r="BR317" i="2"/>
  <c r="BQ317" i="2"/>
  <c r="BP317" i="2"/>
  <c r="BO317" i="2"/>
  <c r="BN317" i="2"/>
  <c r="BM317" i="2"/>
  <c r="BL317" i="2"/>
  <c r="BK317" i="2"/>
  <c r="BJ317" i="2"/>
  <c r="BI317" i="2"/>
  <c r="BH317" i="2"/>
  <c r="BG317" i="2"/>
  <c r="BF317" i="2"/>
  <c r="BE317" i="2"/>
  <c r="BD317" i="2"/>
  <c r="BC317" i="2"/>
  <c r="BB317" i="2"/>
  <c r="BA317" i="2"/>
  <c r="AZ317" i="2"/>
  <c r="AY317" i="2"/>
  <c r="AX317" i="2"/>
  <c r="AW317" i="2"/>
  <c r="AV317" i="2"/>
  <c r="AU317" i="2"/>
  <c r="AT317" i="2"/>
  <c r="AS317" i="2"/>
  <c r="AR317" i="2"/>
  <c r="BZ316" i="2"/>
  <c r="BY316" i="2"/>
  <c r="BX316" i="2"/>
  <c r="BW316" i="2"/>
  <c r="BV316" i="2"/>
  <c r="BU316" i="2"/>
  <c r="BT316" i="2"/>
  <c r="BS316" i="2"/>
  <c r="BR316" i="2"/>
  <c r="BQ316" i="2"/>
  <c r="BP316" i="2"/>
  <c r="BO316" i="2"/>
  <c r="BN316" i="2"/>
  <c r="BM316" i="2"/>
  <c r="BL316" i="2"/>
  <c r="BK316" i="2"/>
  <c r="BJ316" i="2"/>
  <c r="BI316" i="2"/>
  <c r="BH316" i="2"/>
  <c r="BG316" i="2"/>
  <c r="BF316" i="2"/>
  <c r="BE316" i="2"/>
  <c r="BD316" i="2"/>
  <c r="BC316" i="2"/>
  <c r="BB316" i="2"/>
  <c r="BA316" i="2"/>
  <c r="AZ316" i="2"/>
  <c r="AY316" i="2"/>
  <c r="AX316" i="2"/>
  <c r="AW316" i="2"/>
  <c r="AV316" i="2"/>
  <c r="AU316" i="2"/>
  <c r="AT316" i="2"/>
  <c r="AS316" i="2"/>
  <c r="AR316" i="2"/>
  <c r="BZ315" i="2"/>
  <c r="BY315" i="2"/>
  <c r="BX315" i="2"/>
  <c r="BW315" i="2"/>
  <c r="BV315" i="2"/>
  <c r="BU315" i="2"/>
  <c r="BT315" i="2"/>
  <c r="BS315" i="2"/>
  <c r="BR315" i="2"/>
  <c r="BQ315" i="2"/>
  <c r="BP315" i="2"/>
  <c r="BO315" i="2"/>
  <c r="BN315" i="2"/>
  <c r="BM315" i="2"/>
  <c r="BL315" i="2"/>
  <c r="BK315" i="2"/>
  <c r="BJ315" i="2"/>
  <c r="BI315" i="2"/>
  <c r="BH315" i="2"/>
  <c r="BG315" i="2"/>
  <c r="BF315" i="2"/>
  <c r="BE315" i="2"/>
  <c r="BD315" i="2"/>
  <c r="BC315" i="2"/>
  <c r="BB315" i="2"/>
  <c r="BA315" i="2"/>
  <c r="AZ315" i="2"/>
  <c r="AY315" i="2"/>
  <c r="AX315" i="2"/>
  <c r="AW315" i="2"/>
  <c r="AV315" i="2"/>
  <c r="AU315" i="2"/>
  <c r="AT315" i="2"/>
  <c r="AS315" i="2"/>
  <c r="AR315" i="2"/>
  <c r="BZ314" i="2"/>
  <c r="BY314" i="2"/>
  <c r="BX314" i="2"/>
  <c r="BW314" i="2"/>
  <c r="BV314" i="2"/>
  <c r="BU314" i="2"/>
  <c r="BT314" i="2"/>
  <c r="BS314" i="2"/>
  <c r="BR314" i="2"/>
  <c r="BQ314" i="2"/>
  <c r="BP314" i="2"/>
  <c r="BO314" i="2"/>
  <c r="BN314" i="2"/>
  <c r="BM314" i="2"/>
  <c r="BL314" i="2"/>
  <c r="BK314" i="2"/>
  <c r="BJ314" i="2"/>
  <c r="BI314" i="2"/>
  <c r="BH314" i="2"/>
  <c r="BG314" i="2"/>
  <c r="BF314" i="2"/>
  <c r="BE314" i="2"/>
  <c r="BD314" i="2"/>
  <c r="BC314" i="2"/>
  <c r="BB314" i="2"/>
  <c r="BA314" i="2"/>
  <c r="AZ314" i="2"/>
  <c r="AY314" i="2"/>
  <c r="AX314" i="2"/>
  <c r="AW314" i="2"/>
  <c r="AV314" i="2"/>
  <c r="AU314" i="2"/>
  <c r="AT314" i="2"/>
  <c r="AS314" i="2"/>
  <c r="AR314" i="2"/>
  <c r="BZ313" i="2"/>
  <c r="BY313" i="2"/>
  <c r="BX313" i="2"/>
  <c r="BW313" i="2"/>
  <c r="BV313" i="2"/>
  <c r="BU313" i="2"/>
  <c r="BT313" i="2"/>
  <c r="BS313" i="2"/>
  <c r="BR313" i="2"/>
  <c r="BQ313" i="2"/>
  <c r="BP313" i="2"/>
  <c r="BO313" i="2"/>
  <c r="BN313" i="2"/>
  <c r="BM313" i="2"/>
  <c r="BL313" i="2"/>
  <c r="BK313" i="2"/>
  <c r="BJ313" i="2"/>
  <c r="BI313" i="2"/>
  <c r="BH313" i="2"/>
  <c r="BG313" i="2"/>
  <c r="BF313" i="2"/>
  <c r="BE313" i="2"/>
  <c r="BD313" i="2"/>
  <c r="BC313" i="2"/>
  <c r="BB313" i="2"/>
  <c r="BA313" i="2"/>
  <c r="AZ313" i="2"/>
  <c r="AY313" i="2"/>
  <c r="AX313" i="2"/>
  <c r="AW313" i="2"/>
  <c r="AV313" i="2"/>
  <c r="AU313" i="2"/>
  <c r="AT313" i="2"/>
  <c r="AS313" i="2"/>
  <c r="AR313" i="2"/>
  <c r="BZ312" i="2"/>
  <c r="BY312" i="2"/>
  <c r="BX312" i="2"/>
  <c r="BW312" i="2"/>
  <c r="BV312" i="2"/>
  <c r="BU312" i="2"/>
  <c r="BT312" i="2"/>
  <c r="BS312" i="2"/>
  <c r="BR312" i="2"/>
  <c r="BQ312" i="2"/>
  <c r="BP312" i="2"/>
  <c r="BO312" i="2"/>
  <c r="BN312" i="2"/>
  <c r="BM312" i="2"/>
  <c r="BL312" i="2"/>
  <c r="BK312" i="2"/>
  <c r="BJ312" i="2"/>
  <c r="BI312" i="2"/>
  <c r="BH312" i="2"/>
  <c r="BG312" i="2"/>
  <c r="BF312" i="2"/>
  <c r="BE312" i="2"/>
  <c r="BD312" i="2"/>
  <c r="BC312" i="2"/>
  <c r="BB312" i="2"/>
  <c r="BA312" i="2"/>
  <c r="AZ312" i="2"/>
  <c r="AY312" i="2"/>
  <c r="AX312" i="2"/>
  <c r="AW312" i="2"/>
  <c r="AV312" i="2"/>
  <c r="AU312" i="2"/>
  <c r="AT312" i="2"/>
  <c r="AS312" i="2"/>
  <c r="AR312" i="2"/>
  <c r="BZ311" i="2"/>
  <c r="BY311" i="2"/>
  <c r="BX311" i="2"/>
  <c r="BW311" i="2"/>
  <c r="BV311" i="2"/>
  <c r="BU311" i="2"/>
  <c r="BT311" i="2"/>
  <c r="BS311" i="2"/>
  <c r="BR311" i="2"/>
  <c r="BQ311" i="2"/>
  <c r="BP311" i="2"/>
  <c r="BO311" i="2"/>
  <c r="BN311" i="2"/>
  <c r="BM311" i="2"/>
  <c r="BL311" i="2"/>
  <c r="BK311" i="2"/>
  <c r="BJ311" i="2"/>
  <c r="BI311" i="2"/>
  <c r="BH311" i="2"/>
  <c r="BG311" i="2"/>
  <c r="BF311" i="2"/>
  <c r="BE311" i="2"/>
  <c r="BD311" i="2"/>
  <c r="BC311" i="2"/>
  <c r="BB311" i="2"/>
  <c r="BA311" i="2"/>
  <c r="AZ311" i="2"/>
  <c r="AY311" i="2"/>
  <c r="AX311" i="2"/>
  <c r="AW311" i="2"/>
  <c r="AV311" i="2"/>
  <c r="AU311" i="2"/>
  <c r="AT311" i="2"/>
  <c r="AS311" i="2"/>
  <c r="AR311" i="2"/>
  <c r="BZ310" i="2"/>
  <c r="BY310" i="2"/>
  <c r="BX310" i="2"/>
  <c r="BW310" i="2"/>
  <c r="BV310" i="2"/>
  <c r="BU310" i="2"/>
  <c r="BT310" i="2"/>
  <c r="BS310" i="2"/>
  <c r="BR310" i="2"/>
  <c r="BQ310" i="2"/>
  <c r="BP310" i="2"/>
  <c r="BO310" i="2"/>
  <c r="BN310" i="2"/>
  <c r="BM310" i="2"/>
  <c r="BL310" i="2"/>
  <c r="BK310" i="2"/>
  <c r="BJ310" i="2"/>
  <c r="BI310" i="2"/>
  <c r="BH310" i="2"/>
  <c r="BG310" i="2"/>
  <c r="BF310" i="2"/>
  <c r="BE310" i="2"/>
  <c r="BD310" i="2"/>
  <c r="BC310" i="2"/>
  <c r="BB310" i="2"/>
  <c r="BA310" i="2"/>
  <c r="AZ310" i="2"/>
  <c r="AY310" i="2"/>
  <c r="AX310" i="2"/>
  <c r="AW310" i="2"/>
  <c r="AV310" i="2"/>
  <c r="AU310" i="2"/>
  <c r="AT310" i="2"/>
  <c r="AS310" i="2"/>
  <c r="AR310" i="2"/>
  <c r="BZ309" i="2"/>
  <c r="BY309" i="2"/>
  <c r="BX309" i="2"/>
  <c r="BW309" i="2"/>
  <c r="BV309" i="2"/>
  <c r="BU309" i="2"/>
  <c r="BT309" i="2"/>
  <c r="BS309" i="2"/>
  <c r="BR309" i="2"/>
  <c r="BQ309" i="2"/>
  <c r="BP309" i="2"/>
  <c r="BO309" i="2"/>
  <c r="BN309" i="2"/>
  <c r="BM309" i="2"/>
  <c r="BL309" i="2"/>
  <c r="BK309" i="2"/>
  <c r="BJ309" i="2"/>
  <c r="BI309" i="2"/>
  <c r="BH309" i="2"/>
  <c r="BG309" i="2"/>
  <c r="BF309" i="2"/>
  <c r="BE309" i="2"/>
  <c r="BD309" i="2"/>
  <c r="BC309" i="2"/>
  <c r="BB309" i="2"/>
  <c r="BA309" i="2"/>
  <c r="AZ309" i="2"/>
  <c r="AY309" i="2"/>
  <c r="AX309" i="2"/>
  <c r="AW309" i="2"/>
  <c r="AV309" i="2"/>
  <c r="AU309" i="2"/>
  <c r="AT309" i="2"/>
  <c r="AS309" i="2"/>
  <c r="AR309" i="2"/>
  <c r="BZ308" i="2"/>
  <c r="BY308" i="2"/>
  <c r="BX308" i="2"/>
  <c r="BW308" i="2"/>
  <c r="BV308" i="2"/>
  <c r="BU308" i="2"/>
  <c r="BT308" i="2"/>
  <c r="BS308" i="2"/>
  <c r="BR308" i="2"/>
  <c r="BQ308" i="2"/>
  <c r="BP308" i="2"/>
  <c r="BO308" i="2"/>
  <c r="BN308" i="2"/>
  <c r="BM308" i="2"/>
  <c r="BL308" i="2"/>
  <c r="BK308" i="2"/>
  <c r="BJ308" i="2"/>
  <c r="BI308" i="2"/>
  <c r="BH308" i="2"/>
  <c r="BG308" i="2"/>
  <c r="BF308" i="2"/>
  <c r="BE308" i="2"/>
  <c r="BD308" i="2"/>
  <c r="BC308" i="2"/>
  <c r="BB308" i="2"/>
  <c r="BA308" i="2"/>
  <c r="AZ308" i="2"/>
  <c r="AY308" i="2"/>
  <c r="AX308" i="2"/>
  <c r="AW308" i="2"/>
  <c r="AV308" i="2"/>
  <c r="AU308" i="2"/>
  <c r="AT308" i="2"/>
  <c r="AS308" i="2"/>
  <c r="AR308" i="2"/>
  <c r="BZ307" i="2"/>
  <c r="BY307" i="2"/>
  <c r="BX307" i="2"/>
  <c r="BW307" i="2"/>
  <c r="BV307" i="2"/>
  <c r="BU307" i="2"/>
  <c r="BT307" i="2"/>
  <c r="BS307" i="2"/>
  <c r="BR307" i="2"/>
  <c r="BQ307" i="2"/>
  <c r="BP307" i="2"/>
  <c r="BO307" i="2"/>
  <c r="BN307" i="2"/>
  <c r="BM307" i="2"/>
  <c r="BL307" i="2"/>
  <c r="BK307" i="2"/>
  <c r="BJ307" i="2"/>
  <c r="BI307" i="2"/>
  <c r="BH307" i="2"/>
  <c r="BG307" i="2"/>
  <c r="BF307" i="2"/>
  <c r="BE307" i="2"/>
  <c r="BD307" i="2"/>
  <c r="BC307" i="2"/>
  <c r="BB307" i="2"/>
  <c r="BA307" i="2"/>
  <c r="AZ307" i="2"/>
  <c r="AY307" i="2"/>
  <c r="AX307" i="2"/>
  <c r="AW307" i="2"/>
  <c r="AV307" i="2"/>
  <c r="AU307" i="2"/>
  <c r="AT307" i="2"/>
  <c r="AS307" i="2"/>
  <c r="AR307" i="2"/>
  <c r="BZ306" i="2"/>
  <c r="BY306" i="2"/>
  <c r="BX306" i="2"/>
  <c r="BW306" i="2"/>
  <c r="BV306" i="2"/>
  <c r="BU306" i="2"/>
  <c r="BT306" i="2"/>
  <c r="BS306" i="2"/>
  <c r="BR306" i="2"/>
  <c r="BQ306" i="2"/>
  <c r="BP306" i="2"/>
  <c r="BO306" i="2"/>
  <c r="BN306" i="2"/>
  <c r="BM306" i="2"/>
  <c r="BL306" i="2"/>
  <c r="BK306" i="2"/>
  <c r="BJ306" i="2"/>
  <c r="BI306" i="2"/>
  <c r="BH306" i="2"/>
  <c r="BG306" i="2"/>
  <c r="BF306" i="2"/>
  <c r="BE306" i="2"/>
  <c r="BD306" i="2"/>
  <c r="BC306" i="2"/>
  <c r="BB306" i="2"/>
  <c r="BA306" i="2"/>
  <c r="AZ306" i="2"/>
  <c r="AY306" i="2"/>
  <c r="AX306" i="2"/>
  <c r="AW306" i="2"/>
  <c r="AV306" i="2"/>
  <c r="AU306" i="2"/>
  <c r="AT306" i="2"/>
  <c r="AS306" i="2"/>
  <c r="AR306" i="2"/>
  <c r="BZ305" i="2"/>
  <c r="BY305" i="2"/>
  <c r="BX305" i="2"/>
  <c r="BW305" i="2"/>
  <c r="BV305" i="2"/>
  <c r="BU305" i="2"/>
  <c r="BT305" i="2"/>
  <c r="BS305" i="2"/>
  <c r="BR305" i="2"/>
  <c r="BQ305" i="2"/>
  <c r="BP305" i="2"/>
  <c r="BO305" i="2"/>
  <c r="BN305" i="2"/>
  <c r="BM305" i="2"/>
  <c r="BL305" i="2"/>
  <c r="BK305" i="2"/>
  <c r="BJ305" i="2"/>
  <c r="BI305" i="2"/>
  <c r="BH305" i="2"/>
  <c r="BG305" i="2"/>
  <c r="BF305" i="2"/>
  <c r="BE305" i="2"/>
  <c r="BD305" i="2"/>
  <c r="BC305" i="2"/>
  <c r="BB305" i="2"/>
  <c r="BA305" i="2"/>
  <c r="AZ305" i="2"/>
  <c r="AY305" i="2"/>
  <c r="AX305" i="2"/>
  <c r="AW305" i="2"/>
  <c r="AV305" i="2"/>
  <c r="AU305" i="2"/>
  <c r="AT305" i="2"/>
  <c r="AS305" i="2"/>
  <c r="AR305" i="2"/>
  <c r="BZ304" i="2"/>
  <c r="BY304" i="2"/>
  <c r="BX304" i="2"/>
  <c r="BW304" i="2"/>
  <c r="BV304" i="2"/>
  <c r="BU304" i="2"/>
  <c r="BT304" i="2"/>
  <c r="BS304" i="2"/>
  <c r="BR304" i="2"/>
  <c r="BQ304" i="2"/>
  <c r="BP304" i="2"/>
  <c r="BO304" i="2"/>
  <c r="BN304" i="2"/>
  <c r="BM304" i="2"/>
  <c r="BL304" i="2"/>
  <c r="BK304" i="2"/>
  <c r="BJ304" i="2"/>
  <c r="BI304" i="2"/>
  <c r="BH304" i="2"/>
  <c r="BG304" i="2"/>
  <c r="BF304" i="2"/>
  <c r="BE304" i="2"/>
  <c r="BD304" i="2"/>
  <c r="BC304" i="2"/>
  <c r="BB304" i="2"/>
  <c r="BA304" i="2"/>
  <c r="AZ304" i="2"/>
  <c r="AY304" i="2"/>
  <c r="AX304" i="2"/>
  <c r="AW304" i="2"/>
  <c r="AV304" i="2"/>
  <c r="AU304" i="2"/>
  <c r="AT304" i="2"/>
  <c r="AS304" i="2"/>
  <c r="AR304" i="2"/>
  <c r="BZ303" i="2"/>
  <c r="BY303" i="2"/>
  <c r="BX303" i="2"/>
  <c r="BW303" i="2"/>
  <c r="BV303" i="2"/>
  <c r="BU303" i="2"/>
  <c r="BT303" i="2"/>
  <c r="BS303" i="2"/>
  <c r="BR303" i="2"/>
  <c r="BQ303" i="2"/>
  <c r="BP303" i="2"/>
  <c r="BO303" i="2"/>
  <c r="BN303" i="2"/>
  <c r="BM303" i="2"/>
  <c r="BL303" i="2"/>
  <c r="BK303" i="2"/>
  <c r="BJ303" i="2"/>
  <c r="BI303" i="2"/>
  <c r="BH303" i="2"/>
  <c r="BG303" i="2"/>
  <c r="BF303" i="2"/>
  <c r="BE303" i="2"/>
  <c r="BD303" i="2"/>
  <c r="BC303" i="2"/>
  <c r="BB303" i="2"/>
  <c r="BA303" i="2"/>
  <c r="AZ303" i="2"/>
  <c r="AY303" i="2"/>
  <c r="AX303" i="2"/>
  <c r="AW303" i="2"/>
  <c r="AV303" i="2"/>
  <c r="AU303" i="2"/>
  <c r="AT303" i="2"/>
  <c r="AS303" i="2"/>
  <c r="AR303" i="2"/>
  <c r="BZ302" i="2"/>
  <c r="BY302" i="2"/>
  <c r="BX302" i="2"/>
  <c r="BW302" i="2"/>
  <c r="BV302" i="2"/>
  <c r="BU302" i="2"/>
  <c r="BT302" i="2"/>
  <c r="BS302" i="2"/>
  <c r="BR302" i="2"/>
  <c r="BQ302" i="2"/>
  <c r="BP302" i="2"/>
  <c r="BO302" i="2"/>
  <c r="BN302" i="2"/>
  <c r="BM302" i="2"/>
  <c r="BL302" i="2"/>
  <c r="BK302" i="2"/>
  <c r="BJ302" i="2"/>
  <c r="BI302" i="2"/>
  <c r="BH302" i="2"/>
  <c r="BG302" i="2"/>
  <c r="BF302" i="2"/>
  <c r="BE302" i="2"/>
  <c r="BD302" i="2"/>
  <c r="BC302" i="2"/>
  <c r="BB302" i="2"/>
  <c r="BA302" i="2"/>
  <c r="AZ302" i="2"/>
  <c r="AY302" i="2"/>
  <c r="AX302" i="2"/>
  <c r="AW302" i="2"/>
  <c r="AV302" i="2"/>
  <c r="AU302" i="2"/>
  <c r="AT302" i="2"/>
  <c r="AS302" i="2"/>
  <c r="AR302" i="2"/>
  <c r="BZ301" i="2"/>
  <c r="BY301" i="2"/>
  <c r="BX301" i="2"/>
  <c r="BW301" i="2"/>
  <c r="BV301" i="2"/>
  <c r="BU301" i="2"/>
  <c r="BT301" i="2"/>
  <c r="BS301" i="2"/>
  <c r="BR301" i="2"/>
  <c r="BQ301" i="2"/>
  <c r="BP301" i="2"/>
  <c r="BO301" i="2"/>
  <c r="BN301" i="2"/>
  <c r="BM301" i="2"/>
  <c r="BL301" i="2"/>
  <c r="BK301" i="2"/>
  <c r="BJ301" i="2"/>
  <c r="BI301" i="2"/>
  <c r="BH301" i="2"/>
  <c r="BG301" i="2"/>
  <c r="BF301" i="2"/>
  <c r="BE301" i="2"/>
  <c r="BD301" i="2"/>
  <c r="BC301" i="2"/>
  <c r="BB301" i="2"/>
  <c r="BA301" i="2"/>
  <c r="AZ301" i="2"/>
  <c r="AY301" i="2"/>
  <c r="AX301" i="2"/>
  <c r="AW301" i="2"/>
  <c r="AV301" i="2"/>
  <c r="AU301" i="2"/>
  <c r="AT301" i="2"/>
  <c r="AS301" i="2"/>
  <c r="AR301" i="2"/>
  <c r="BZ300" i="2"/>
  <c r="BY300" i="2"/>
  <c r="BX300" i="2"/>
  <c r="BW300" i="2"/>
  <c r="BV300" i="2"/>
  <c r="BU300" i="2"/>
  <c r="BT300" i="2"/>
  <c r="BS300" i="2"/>
  <c r="BR300" i="2"/>
  <c r="BQ300" i="2"/>
  <c r="BP300" i="2"/>
  <c r="BO300" i="2"/>
  <c r="BN300" i="2"/>
  <c r="BM300" i="2"/>
  <c r="BL300" i="2"/>
  <c r="BK300" i="2"/>
  <c r="BJ300" i="2"/>
  <c r="BI300" i="2"/>
  <c r="BH300" i="2"/>
  <c r="BG300" i="2"/>
  <c r="BF300" i="2"/>
  <c r="BE300" i="2"/>
  <c r="BD300" i="2"/>
  <c r="BC300" i="2"/>
  <c r="BB300" i="2"/>
  <c r="BA300" i="2"/>
  <c r="AZ300" i="2"/>
  <c r="AY300" i="2"/>
  <c r="AX300" i="2"/>
  <c r="AW300" i="2"/>
  <c r="AV300" i="2"/>
  <c r="AU300" i="2"/>
  <c r="AT300" i="2"/>
  <c r="AS300" i="2"/>
  <c r="AR300" i="2"/>
  <c r="BZ299" i="2"/>
  <c r="BY299" i="2"/>
  <c r="BX299" i="2"/>
  <c r="BW299" i="2"/>
  <c r="BV299" i="2"/>
  <c r="BU299" i="2"/>
  <c r="BT299" i="2"/>
  <c r="BS299" i="2"/>
  <c r="BR299" i="2"/>
  <c r="BQ299" i="2"/>
  <c r="BP299" i="2"/>
  <c r="BO299" i="2"/>
  <c r="BN299" i="2"/>
  <c r="BM299" i="2"/>
  <c r="BL299" i="2"/>
  <c r="BK299" i="2"/>
  <c r="BJ299" i="2"/>
  <c r="BI299" i="2"/>
  <c r="BH299" i="2"/>
  <c r="BG299" i="2"/>
  <c r="BF299" i="2"/>
  <c r="BE299" i="2"/>
  <c r="BD299" i="2"/>
  <c r="BC299" i="2"/>
  <c r="BB299" i="2"/>
  <c r="BA299" i="2"/>
  <c r="AZ299" i="2"/>
  <c r="AY299" i="2"/>
  <c r="AX299" i="2"/>
  <c r="AW299" i="2"/>
  <c r="AV299" i="2"/>
  <c r="AU299" i="2"/>
  <c r="AT299" i="2"/>
  <c r="AS299" i="2"/>
  <c r="AR299" i="2"/>
  <c r="BZ298" i="2"/>
  <c r="BY298" i="2"/>
  <c r="BX298" i="2"/>
  <c r="BW298" i="2"/>
  <c r="BV298" i="2"/>
  <c r="BU298" i="2"/>
  <c r="BT298" i="2"/>
  <c r="BS298" i="2"/>
  <c r="BR298" i="2"/>
  <c r="BQ298" i="2"/>
  <c r="BP298" i="2"/>
  <c r="BO298" i="2"/>
  <c r="BN298" i="2"/>
  <c r="BM298" i="2"/>
  <c r="BL298" i="2"/>
  <c r="BK298" i="2"/>
  <c r="BJ298" i="2"/>
  <c r="BI298" i="2"/>
  <c r="BH298" i="2"/>
  <c r="BG298" i="2"/>
  <c r="BF298" i="2"/>
  <c r="BE298" i="2"/>
  <c r="BD298" i="2"/>
  <c r="BC298" i="2"/>
  <c r="BB298" i="2"/>
  <c r="BA298" i="2"/>
  <c r="AZ298" i="2"/>
  <c r="AY298" i="2"/>
  <c r="AX298" i="2"/>
  <c r="AW298" i="2"/>
  <c r="AV298" i="2"/>
  <c r="AU298" i="2"/>
  <c r="AT298" i="2"/>
  <c r="AS298" i="2"/>
  <c r="AR298" i="2"/>
  <c r="BZ297" i="2"/>
  <c r="BY297" i="2"/>
  <c r="BX297" i="2"/>
  <c r="BW297" i="2"/>
  <c r="BV297" i="2"/>
  <c r="BU297" i="2"/>
  <c r="BT297" i="2"/>
  <c r="BS297" i="2"/>
  <c r="BR297" i="2"/>
  <c r="BQ297" i="2"/>
  <c r="BP297" i="2"/>
  <c r="BO297" i="2"/>
  <c r="BN297" i="2"/>
  <c r="BM297" i="2"/>
  <c r="BL297" i="2"/>
  <c r="BK297" i="2"/>
  <c r="BJ297" i="2"/>
  <c r="BI297" i="2"/>
  <c r="BH297" i="2"/>
  <c r="BG297" i="2"/>
  <c r="BF297" i="2"/>
  <c r="BE297" i="2"/>
  <c r="BD297" i="2"/>
  <c r="BC297" i="2"/>
  <c r="BB297" i="2"/>
  <c r="BA297" i="2"/>
  <c r="AZ297" i="2"/>
  <c r="AY297" i="2"/>
  <c r="AX297" i="2"/>
  <c r="AW297" i="2"/>
  <c r="AV297" i="2"/>
  <c r="AU297" i="2"/>
  <c r="AT297" i="2"/>
  <c r="AS297" i="2"/>
  <c r="AR297" i="2"/>
  <c r="BZ296" i="2"/>
  <c r="BY296" i="2"/>
  <c r="BX296" i="2"/>
  <c r="BW296" i="2"/>
  <c r="BV296" i="2"/>
  <c r="BU296" i="2"/>
  <c r="BT296" i="2"/>
  <c r="BS296" i="2"/>
  <c r="BR296" i="2"/>
  <c r="BQ296" i="2"/>
  <c r="BP296" i="2"/>
  <c r="BO296" i="2"/>
  <c r="BN296" i="2"/>
  <c r="BM296" i="2"/>
  <c r="BL296" i="2"/>
  <c r="BK296" i="2"/>
  <c r="BJ296" i="2"/>
  <c r="BI296" i="2"/>
  <c r="BH296" i="2"/>
  <c r="BG296" i="2"/>
  <c r="BF296" i="2"/>
  <c r="BE296" i="2"/>
  <c r="BD296" i="2"/>
  <c r="BC296" i="2"/>
  <c r="BB296" i="2"/>
  <c r="BA296" i="2"/>
  <c r="AZ296" i="2"/>
  <c r="AY296" i="2"/>
  <c r="AX296" i="2"/>
  <c r="AW296" i="2"/>
  <c r="AV296" i="2"/>
  <c r="AU296" i="2"/>
  <c r="AT296" i="2"/>
  <c r="AS296" i="2"/>
  <c r="AR296" i="2"/>
  <c r="BZ295" i="2"/>
  <c r="BY295" i="2"/>
  <c r="BX295" i="2"/>
  <c r="BW295" i="2"/>
  <c r="BV295" i="2"/>
  <c r="BU295" i="2"/>
  <c r="BT295" i="2"/>
  <c r="BS295" i="2"/>
  <c r="BR295" i="2"/>
  <c r="BQ295" i="2"/>
  <c r="BP295" i="2"/>
  <c r="BO295" i="2"/>
  <c r="BN295" i="2"/>
  <c r="BM295" i="2"/>
  <c r="BL295" i="2"/>
  <c r="BK295" i="2"/>
  <c r="BJ295" i="2"/>
  <c r="BI295" i="2"/>
  <c r="BH295" i="2"/>
  <c r="BG295" i="2"/>
  <c r="BF295" i="2"/>
  <c r="BE295" i="2"/>
  <c r="BD295" i="2"/>
  <c r="BC295" i="2"/>
  <c r="BB295" i="2"/>
  <c r="BA295" i="2"/>
  <c r="AZ295" i="2"/>
  <c r="AY295" i="2"/>
  <c r="AX295" i="2"/>
  <c r="AW295" i="2"/>
  <c r="AV295" i="2"/>
  <c r="AU295" i="2"/>
  <c r="AT295" i="2"/>
  <c r="AS295" i="2"/>
  <c r="AR295" i="2"/>
  <c r="BZ294" i="2"/>
  <c r="BY294" i="2"/>
  <c r="BX294" i="2"/>
  <c r="BW294" i="2"/>
  <c r="BV294" i="2"/>
  <c r="BU294" i="2"/>
  <c r="BT294" i="2"/>
  <c r="BS294" i="2"/>
  <c r="BR294" i="2"/>
  <c r="BQ294" i="2"/>
  <c r="BP294" i="2"/>
  <c r="BO294" i="2"/>
  <c r="BN294" i="2"/>
  <c r="BM294" i="2"/>
  <c r="BL294" i="2"/>
  <c r="BK294" i="2"/>
  <c r="BJ294" i="2"/>
  <c r="BI294" i="2"/>
  <c r="BH294" i="2"/>
  <c r="BG294" i="2"/>
  <c r="BF294" i="2"/>
  <c r="BE294" i="2"/>
  <c r="BD294" i="2"/>
  <c r="BC294" i="2"/>
  <c r="BB294" i="2"/>
  <c r="BA294" i="2"/>
  <c r="AZ294" i="2"/>
  <c r="AY294" i="2"/>
  <c r="AX294" i="2"/>
  <c r="AW294" i="2"/>
  <c r="AV294" i="2"/>
  <c r="AU294" i="2"/>
  <c r="AT294" i="2"/>
  <c r="AS294" i="2"/>
  <c r="AR294" i="2"/>
  <c r="BZ293" i="2"/>
  <c r="BY293" i="2"/>
  <c r="BX293" i="2"/>
  <c r="BW293" i="2"/>
  <c r="BV293" i="2"/>
  <c r="BU293" i="2"/>
  <c r="BT293" i="2"/>
  <c r="BS293" i="2"/>
  <c r="BR293" i="2"/>
  <c r="BQ293" i="2"/>
  <c r="BP293" i="2"/>
  <c r="BO293" i="2"/>
  <c r="BN293" i="2"/>
  <c r="BM293" i="2"/>
  <c r="BL293" i="2"/>
  <c r="BK293" i="2"/>
  <c r="BJ293" i="2"/>
  <c r="BI293" i="2"/>
  <c r="BH293" i="2"/>
  <c r="BG293" i="2"/>
  <c r="BF293" i="2"/>
  <c r="BE293" i="2"/>
  <c r="BD293" i="2"/>
  <c r="BC293" i="2"/>
  <c r="BB293" i="2"/>
  <c r="BA293" i="2"/>
  <c r="AZ293" i="2"/>
  <c r="AY293" i="2"/>
  <c r="AX293" i="2"/>
  <c r="AW293" i="2"/>
  <c r="AV293" i="2"/>
  <c r="AU293" i="2"/>
  <c r="AT293" i="2"/>
  <c r="AS293" i="2"/>
  <c r="AR293" i="2"/>
  <c r="BZ292" i="2"/>
  <c r="BY292" i="2"/>
  <c r="BX292" i="2"/>
  <c r="BW292" i="2"/>
  <c r="BV292" i="2"/>
  <c r="BU292" i="2"/>
  <c r="BT292" i="2"/>
  <c r="BS292" i="2"/>
  <c r="BR292" i="2"/>
  <c r="BQ292" i="2"/>
  <c r="BP292" i="2"/>
  <c r="BO292" i="2"/>
  <c r="BN292" i="2"/>
  <c r="BM292" i="2"/>
  <c r="BL292" i="2"/>
  <c r="BK292" i="2"/>
  <c r="BJ292" i="2"/>
  <c r="BI292" i="2"/>
  <c r="BH292" i="2"/>
  <c r="BG292" i="2"/>
  <c r="BF292" i="2"/>
  <c r="BE292" i="2"/>
  <c r="BD292" i="2"/>
  <c r="BC292" i="2"/>
  <c r="BB292" i="2"/>
  <c r="BA292" i="2"/>
  <c r="AZ292" i="2"/>
  <c r="AY292" i="2"/>
  <c r="AX292" i="2"/>
  <c r="AW292" i="2"/>
  <c r="AV292" i="2"/>
  <c r="AU292" i="2"/>
  <c r="AT292" i="2"/>
  <c r="AS292" i="2"/>
  <c r="AR292" i="2"/>
  <c r="BZ291" i="2"/>
  <c r="BY291" i="2"/>
  <c r="BX291" i="2"/>
  <c r="BW291" i="2"/>
  <c r="BV291" i="2"/>
  <c r="BU291" i="2"/>
  <c r="BT291" i="2"/>
  <c r="BS291" i="2"/>
  <c r="BR291" i="2"/>
  <c r="BQ291" i="2"/>
  <c r="BP291" i="2"/>
  <c r="BO291" i="2"/>
  <c r="BN291" i="2"/>
  <c r="BM291" i="2"/>
  <c r="BL291" i="2"/>
  <c r="BK291" i="2"/>
  <c r="BJ291" i="2"/>
  <c r="BI291" i="2"/>
  <c r="BH291" i="2"/>
  <c r="BG291" i="2"/>
  <c r="BF291" i="2"/>
  <c r="BE291" i="2"/>
  <c r="BD291" i="2"/>
  <c r="BC291" i="2"/>
  <c r="BB291" i="2"/>
  <c r="BA291" i="2"/>
  <c r="AZ291" i="2"/>
  <c r="AY291" i="2"/>
  <c r="AX291" i="2"/>
  <c r="AW291" i="2"/>
  <c r="AV291" i="2"/>
  <c r="AU291" i="2"/>
  <c r="AT291" i="2"/>
  <c r="AS291" i="2"/>
  <c r="AR291" i="2"/>
  <c r="BZ290" i="2"/>
  <c r="BY290" i="2"/>
  <c r="BX290" i="2"/>
  <c r="BW290" i="2"/>
  <c r="BV290" i="2"/>
  <c r="BU290" i="2"/>
  <c r="BT290" i="2"/>
  <c r="BS290" i="2"/>
  <c r="BR290" i="2"/>
  <c r="BQ290" i="2"/>
  <c r="BP290" i="2"/>
  <c r="BO290" i="2"/>
  <c r="BN290" i="2"/>
  <c r="BM290" i="2"/>
  <c r="BL290" i="2"/>
  <c r="BK290" i="2"/>
  <c r="BJ290" i="2"/>
  <c r="BI290" i="2"/>
  <c r="BH290" i="2"/>
  <c r="BG290" i="2"/>
  <c r="BF290" i="2"/>
  <c r="BE290" i="2"/>
  <c r="BD290" i="2"/>
  <c r="BC290" i="2"/>
  <c r="BB290" i="2"/>
  <c r="BA290" i="2"/>
  <c r="AZ290" i="2"/>
  <c r="AY290" i="2"/>
  <c r="AX290" i="2"/>
  <c r="AW290" i="2"/>
  <c r="AV290" i="2"/>
  <c r="AU290" i="2"/>
  <c r="AT290" i="2"/>
  <c r="AS290" i="2"/>
  <c r="AR290" i="2"/>
  <c r="BZ289" i="2"/>
  <c r="BY289" i="2"/>
  <c r="BX289" i="2"/>
  <c r="BW289" i="2"/>
  <c r="BV289" i="2"/>
  <c r="BU289" i="2"/>
  <c r="BT289" i="2"/>
  <c r="BS289" i="2"/>
  <c r="BR289" i="2"/>
  <c r="BQ289" i="2"/>
  <c r="BP289" i="2"/>
  <c r="BO289" i="2"/>
  <c r="BN289" i="2"/>
  <c r="BM289" i="2"/>
  <c r="BL289" i="2"/>
  <c r="BK289" i="2"/>
  <c r="BJ289" i="2"/>
  <c r="BI289" i="2"/>
  <c r="BH289" i="2"/>
  <c r="BG289" i="2"/>
  <c r="BF289" i="2"/>
  <c r="BE289" i="2"/>
  <c r="BD289" i="2"/>
  <c r="BC289" i="2"/>
  <c r="BB289" i="2"/>
  <c r="BA289" i="2"/>
  <c r="AZ289" i="2"/>
  <c r="AY289" i="2"/>
  <c r="AX289" i="2"/>
  <c r="AW289" i="2"/>
  <c r="AV289" i="2"/>
  <c r="AU289" i="2"/>
  <c r="AT289" i="2"/>
  <c r="AS289" i="2"/>
  <c r="AR289" i="2"/>
  <c r="BZ288" i="2"/>
  <c r="BY288" i="2"/>
  <c r="BX288" i="2"/>
  <c r="BW288" i="2"/>
  <c r="BV288" i="2"/>
  <c r="BU288" i="2"/>
  <c r="BT288" i="2"/>
  <c r="BS288" i="2"/>
  <c r="BR288" i="2"/>
  <c r="BQ288" i="2"/>
  <c r="BP288" i="2"/>
  <c r="BO288" i="2"/>
  <c r="BN288" i="2"/>
  <c r="BM288" i="2"/>
  <c r="BL288" i="2"/>
  <c r="BK288" i="2"/>
  <c r="BJ288" i="2"/>
  <c r="BI288" i="2"/>
  <c r="BH288" i="2"/>
  <c r="BG288" i="2"/>
  <c r="BF288" i="2"/>
  <c r="BE288" i="2"/>
  <c r="BD288" i="2"/>
  <c r="BC288" i="2"/>
  <c r="BB288" i="2"/>
  <c r="BA288" i="2"/>
  <c r="AZ288" i="2"/>
  <c r="AY288" i="2"/>
  <c r="AX288" i="2"/>
  <c r="AW288" i="2"/>
  <c r="AV288" i="2"/>
  <c r="AU288" i="2"/>
  <c r="AT288" i="2"/>
  <c r="AS288" i="2"/>
  <c r="AR288" i="2"/>
  <c r="BZ287" i="2"/>
  <c r="BY287" i="2"/>
  <c r="BX287" i="2"/>
  <c r="BW287" i="2"/>
  <c r="BV287" i="2"/>
  <c r="BU287" i="2"/>
  <c r="BT287" i="2"/>
  <c r="BS287" i="2"/>
  <c r="BR287" i="2"/>
  <c r="BQ287" i="2"/>
  <c r="BP287" i="2"/>
  <c r="BO287" i="2"/>
  <c r="BN287" i="2"/>
  <c r="BM287" i="2"/>
  <c r="BL287" i="2"/>
  <c r="BK287" i="2"/>
  <c r="BJ287" i="2"/>
  <c r="BI287" i="2"/>
  <c r="BH287" i="2"/>
  <c r="BG287" i="2"/>
  <c r="BF287" i="2"/>
  <c r="BE287" i="2"/>
  <c r="BD287" i="2"/>
  <c r="BC287" i="2"/>
  <c r="BB287" i="2"/>
  <c r="BA287" i="2"/>
  <c r="AZ287" i="2"/>
  <c r="AY287" i="2"/>
  <c r="AX287" i="2"/>
  <c r="AW287" i="2"/>
  <c r="AV287" i="2"/>
  <c r="AU287" i="2"/>
  <c r="AT287" i="2"/>
  <c r="AS287" i="2"/>
  <c r="AR287" i="2"/>
  <c r="BZ286" i="2"/>
  <c r="BY286" i="2"/>
  <c r="BX286" i="2"/>
  <c r="BW286" i="2"/>
  <c r="BV286" i="2"/>
  <c r="BU286" i="2"/>
  <c r="BT286" i="2"/>
  <c r="BS286" i="2"/>
  <c r="BR286" i="2"/>
  <c r="BQ286" i="2"/>
  <c r="BP286" i="2"/>
  <c r="BO286" i="2"/>
  <c r="BN286" i="2"/>
  <c r="BM286" i="2"/>
  <c r="BL286" i="2"/>
  <c r="BK286" i="2"/>
  <c r="BJ286" i="2"/>
  <c r="BI286" i="2"/>
  <c r="BH286" i="2"/>
  <c r="BG286" i="2"/>
  <c r="BF286" i="2"/>
  <c r="BE286" i="2"/>
  <c r="BD286" i="2"/>
  <c r="BC286" i="2"/>
  <c r="BB286" i="2"/>
  <c r="BA286" i="2"/>
  <c r="AZ286" i="2"/>
  <c r="AY286" i="2"/>
  <c r="AX286" i="2"/>
  <c r="AW286" i="2"/>
  <c r="AV286" i="2"/>
  <c r="AU286" i="2"/>
  <c r="AT286" i="2"/>
  <c r="AS286" i="2"/>
  <c r="AR286" i="2"/>
  <c r="BZ285" i="2"/>
  <c r="BY285" i="2"/>
  <c r="BX285" i="2"/>
  <c r="BW285" i="2"/>
  <c r="BV285" i="2"/>
  <c r="BU285" i="2"/>
  <c r="BT285" i="2"/>
  <c r="BS285" i="2"/>
  <c r="BR285" i="2"/>
  <c r="BQ285" i="2"/>
  <c r="BP285" i="2"/>
  <c r="BO285" i="2"/>
  <c r="BN285" i="2"/>
  <c r="BM285" i="2"/>
  <c r="BL285" i="2"/>
  <c r="BK285" i="2"/>
  <c r="BJ285" i="2"/>
  <c r="BI285" i="2"/>
  <c r="BH285" i="2"/>
  <c r="BG285" i="2"/>
  <c r="BF285" i="2"/>
  <c r="BE285" i="2"/>
  <c r="BD285" i="2"/>
  <c r="BC285" i="2"/>
  <c r="BB285" i="2"/>
  <c r="BA285" i="2"/>
  <c r="AZ285" i="2"/>
  <c r="AY285" i="2"/>
  <c r="AX285" i="2"/>
  <c r="AW285" i="2"/>
  <c r="AV285" i="2"/>
  <c r="AU285" i="2"/>
  <c r="AT285" i="2"/>
  <c r="AS285" i="2"/>
  <c r="AR285" i="2"/>
  <c r="BZ274" i="2"/>
  <c r="BY274" i="2"/>
  <c r="BX274" i="2"/>
  <c r="BW274" i="2"/>
  <c r="BV274" i="2"/>
  <c r="BU274" i="2"/>
  <c r="BT274" i="2"/>
  <c r="BS274" i="2"/>
  <c r="BR274" i="2"/>
  <c r="BQ274" i="2"/>
  <c r="BP274" i="2"/>
  <c r="BO274" i="2"/>
  <c r="BN274" i="2"/>
  <c r="BM274" i="2"/>
  <c r="BL274" i="2"/>
  <c r="BK274" i="2"/>
  <c r="BJ274" i="2"/>
  <c r="BI274" i="2"/>
  <c r="BH274" i="2"/>
  <c r="BG274" i="2"/>
  <c r="BF274" i="2"/>
  <c r="BE274" i="2"/>
  <c r="BD274" i="2"/>
  <c r="BC274" i="2"/>
  <c r="BB274" i="2"/>
  <c r="BA274" i="2"/>
  <c r="AZ274" i="2"/>
  <c r="AY274" i="2"/>
  <c r="AX274" i="2"/>
  <c r="AW274" i="2"/>
  <c r="AV274" i="2"/>
  <c r="AU274" i="2"/>
  <c r="AT274" i="2"/>
  <c r="AS274" i="2"/>
  <c r="AR274" i="2"/>
  <c r="BZ273" i="2"/>
  <c r="BY273" i="2"/>
  <c r="BX273" i="2"/>
  <c r="BW273" i="2"/>
  <c r="BV273" i="2"/>
  <c r="BU273" i="2"/>
  <c r="BT273" i="2"/>
  <c r="BS273" i="2"/>
  <c r="BR273" i="2"/>
  <c r="BQ273" i="2"/>
  <c r="BP273" i="2"/>
  <c r="BO273" i="2"/>
  <c r="BN273" i="2"/>
  <c r="BM273" i="2"/>
  <c r="BL273" i="2"/>
  <c r="BK273" i="2"/>
  <c r="BJ273" i="2"/>
  <c r="BI273" i="2"/>
  <c r="BH273" i="2"/>
  <c r="BG273" i="2"/>
  <c r="BF273" i="2"/>
  <c r="BE273" i="2"/>
  <c r="BD273" i="2"/>
  <c r="BC273" i="2"/>
  <c r="BB273" i="2"/>
  <c r="BA273" i="2"/>
  <c r="AZ273" i="2"/>
  <c r="AY273" i="2"/>
  <c r="AX273" i="2"/>
  <c r="AW273" i="2"/>
  <c r="AV273" i="2"/>
  <c r="AU273" i="2"/>
  <c r="AT273" i="2"/>
  <c r="AS273" i="2"/>
  <c r="AR273" i="2"/>
  <c r="BZ272" i="2"/>
  <c r="BY272" i="2"/>
  <c r="BX272" i="2"/>
  <c r="BW272" i="2"/>
  <c r="BV272" i="2"/>
  <c r="BU272" i="2"/>
  <c r="BT272" i="2"/>
  <c r="BS272" i="2"/>
  <c r="BR272" i="2"/>
  <c r="BQ272" i="2"/>
  <c r="BP272" i="2"/>
  <c r="BO272" i="2"/>
  <c r="BN272" i="2"/>
  <c r="BM272" i="2"/>
  <c r="BL272" i="2"/>
  <c r="BK272" i="2"/>
  <c r="BJ272" i="2"/>
  <c r="BI272" i="2"/>
  <c r="BH272" i="2"/>
  <c r="BG272" i="2"/>
  <c r="BF272" i="2"/>
  <c r="BE272" i="2"/>
  <c r="BD272" i="2"/>
  <c r="BC272" i="2"/>
  <c r="BB272" i="2"/>
  <c r="BA272" i="2"/>
  <c r="AZ272" i="2"/>
  <c r="AY272" i="2"/>
  <c r="AX272" i="2"/>
  <c r="AW272" i="2"/>
  <c r="AV272" i="2"/>
  <c r="AU272" i="2"/>
  <c r="AT272" i="2"/>
  <c r="AS272" i="2"/>
  <c r="AR272" i="2"/>
  <c r="BZ271" i="2"/>
  <c r="BY271" i="2"/>
  <c r="BX271" i="2"/>
  <c r="BW271" i="2"/>
  <c r="BV271" i="2"/>
  <c r="BU271" i="2"/>
  <c r="BT271" i="2"/>
  <c r="BS271" i="2"/>
  <c r="BR271" i="2"/>
  <c r="BQ271" i="2"/>
  <c r="BP271" i="2"/>
  <c r="BO271" i="2"/>
  <c r="BN271" i="2"/>
  <c r="BM271" i="2"/>
  <c r="BL271" i="2"/>
  <c r="BK271" i="2"/>
  <c r="BJ271" i="2"/>
  <c r="BI271" i="2"/>
  <c r="BH271" i="2"/>
  <c r="BG271" i="2"/>
  <c r="BF271" i="2"/>
  <c r="BE271" i="2"/>
  <c r="BD271" i="2"/>
  <c r="BC271" i="2"/>
  <c r="BB271" i="2"/>
  <c r="BA271" i="2"/>
  <c r="AZ271" i="2"/>
  <c r="AY271" i="2"/>
  <c r="AX271" i="2"/>
  <c r="AW271" i="2"/>
  <c r="AV271" i="2"/>
  <c r="AU271" i="2"/>
  <c r="AT271" i="2"/>
  <c r="AS271" i="2"/>
  <c r="AR271" i="2"/>
  <c r="BZ270" i="2"/>
  <c r="BY270" i="2"/>
  <c r="BX270" i="2"/>
  <c r="BW270" i="2"/>
  <c r="BV270" i="2"/>
  <c r="BU270" i="2"/>
  <c r="BT270" i="2"/>
  <c r="BS270" i="2"/>
  <c r="BR270" i="2"/>
  <c r="BQ270" i="2"/>
  <c r="BP270" i="2"/>
  <c r="BO270" i="2"/>
  <c r="BN270" i="2"/>
  <c r="BM270" i="2"/>
  <c r="BL270" i="2"/>
  <c r="BK270" i="2"/>
  <c r="BJ270" i="2"/>
  <c r="BI270" i="2"/>
  <c r="BH270" i="2"/>
  <c r="BG270" i="2"/>
  <c r="BF270" i="2"/>
  <c r="BE270" i="2"/>
  <c r="BD270" i="2"/>
  <c r="BC270" i="2"/>
  <c r="BB270" i="2"/>
  <c r="BA270" i="2"/>
  <c r="AZ270" i="2"/>
  <c r="AY270" i="2"/>
  <c r="AX270" i="2"/>
  <c r="AW270" i="2"/>
  <c r="AV270" i="2"/>
  <c r="AU270" i="2"/>
  <c r="AT270" i="2"/>
  <c r="AS270" i="2"/>
  <c r="AR270" i="2"/>
  <c r="BZ269" i="2"/>
  <c r="BY269" i="2"/>
  <c r="BX269" i="2"/>
  <c r="BW269" i="2"/>
  <c r="BV269" i="2"/>
  <c r="BU269" i="2"/>
  <c r="BT269" i="2"/>
  <c r="BS269" i="2"/>
  <c r="BR269" i="2"/>
  <c r="BQ269" i="2"/>
  <c r="BP269" i="2"/>
  <c r="BO269" i="2"/>
  <c r="BN269" i="2"/>
  <c r="BM269" i="2"/>
  <c r="BL269" i="2"/>
  <c r="BK269" i="2"/>
  <c r="BJ269" i="2"/>
  <c r="BI269" i="2"/>
  <c r="BH269" i="2"/>
  <c r="BG269" i="2"/>
  <c r="BF269" i="2"/>
  <c r="BE269" i="2"/>
  <c r="BD269" i="2"/>
  <c r="BC269" i="2"/>
  <c r="BB269" i="2"/>
  <c r="BA269" i="2"/>
  <c r="AZ269" i="2"/>
  <c r="AY269" i="2"/>
  <c r="AX269" i="2"/>
  <c r="AW269" i="2"/>
  <c r="AV269" i="2"/>
  <c r="AU269" i="2"/>
  <c r="AT269" i="2"/>
  <c r="AS269" i="2"/>
  <c r="AR269" i="2"/>
  <c r="BZ268" i="2"/>
  <c r="BY268" i="2"/>
  <c r="BX268" i="2"/>
  <c r="BW268" i="2"/>
  <c r="BV268" i="2"/>
  <c r="BU268" i="2"/>
  <c r="BT268" i="2"/>
  <c r="BS268" i="2"/>
  <c r="BR268" i="2"/>
  <c r="BQ268" i="2"/>
  <c r="BP268" i="2"/>
  <c r="BO268" i="2"/>
  <c r="BN268" i="2"/>
  <c r="BM268" i="2"/>
  <c r="BL268" i="2"/>
  <c r="BK268" i="2"/>
  <c r="BJ268" i="2"/>
  <c r="BI268" i="2"/>
  <c r="BH268" i="2"/>
  <c r="BG268" i="2"/>
  <c r="BF268" i="2"/>
  <c r="BE268" i="2"/>
  <c r="BD268" i="2"/>
  <c r="BC268" i="2"/>
  <c r="BB268" i="2"/>
  <c r="BA268" i="2"/>
  <c r="AZ268" i="2"/>
  <c r="AY268" i="2"/>
  <c r="AX268" i="2"/>
  <c r="AW268" i="2"/>
  <c r="AV268" i="2"/>
  <c r="AU268" i="2"/>
  <c r="AT268" i="2"/>
  <c r="AS268" i="2"/>
  <c r="AR268" i="2"/>
  <c r="BZ267" i="2"/>
  <c r="BY267" i="2"/>
  <c r="BX267" i="2"/>
  <c r="BW267" i="2"/>
  <c r="BV267" i="2"/>
  <c r="BU267" i="2"/>
  <c r="BT267" i="2"/>
  <c r="BS267" i="2"/>
  <c r="BR267" i="2"/>
  <c r="BQ267" i="2"/>
  <c r="BP267" i="2"/>
  <c r="BO267" i="2"/>
  <c r="BN267" i="2"/>
  <c r="BM267" i="2"/>
  <c r="BL267" i="2"/>
  <c r="BK267" i="2"/>
  <c r="BJ267" i="2"/>
  <c r="BI267" i="2"/>
  <c r="BH267" i="2"/>
  <c r="BG267" i="2"/>
  <c r="BF267" i="2"/>
  <c r="BE267" i="2"/>
  <c r="BD267" i="2"/>
  <c r="BC267" i="2"/>
  <c r="BB267" i="2"/>
  <c r="BA267" i="2"/>
  <c r="AZ267" i="2"/>
  <c r="AY267" i="2"/>
  <c r="AX267" i="2"/>
  <c r="AW267" i="2"/>
  <c r="AV267" i="2"/>
  <c r="AU267" i="2"/>
  <c r="AT267" i="2"/>
  <c r="AS267" i="2"/>
  <c r="AR267" i="2"/>
  <c r="BZ266" i="2"/>
  <c r="BY266" i="2"/>
  <c r="BX266" i="2"/>
  <c r="BW266" i="2"/>
  <c r="BV266" i="2"/>
  <c r="BU266" i="2"/>
  <c r="BT266" i="2"/>
  <c r="BS266" i="2"/>
  <c r="BR266" i="2"/>
  <c r="BQ266" i="2"/>
  <c r="BP266" i="2"/>
  <c r="BO266" i="2"/>
  <c r="BN266" i="2"/>
  <c r="BM266" i="2"/>
  <c r="BL266" i="2"/>
  <c r="BK266" i="2"/>
  <c r="BJ266" i="2"/>
  <c r="BI266" i="2"/>
  <c r="BH266" i="2"/>
  <c r="BG266" i="2"/>
  <c r="BF266" i="2"/>
  <c r="BE266" i="2"/>
  <c r="BD266" i="2"/>
  <c r="BC266" i="2"/>
  <c r="BB266" i="2"/>
  <c r="BA266" i="2"/>
  <c r="AZ266" i="2"/>
  <c r="AY266" i="2"/>
  <c r="AX266" i="2"/>
  <c r="AW266" i="2"/>
  <c r="AV266" i="2"/>
  <c r="AU266" i="2"/>
  <c r="AT266" i="2"/>
  <c r="AS266" i="2"/>
  <c r="AR266" i="2"/>
  <c r="BZ265" i="2"/>
  <c r="BY265" i="2"/>
  <c r="BX265" i="2"/>
  <c r="BW265" i="2"/>
  <c r="BV265" i="2"/>
  <c r="BU265" i="2"/>
  <c r="BT265" i="2"/>
  <c r="BS265" i="2"/>
  <c r="BR265" i="2"/>
  <c r="BQ265" i="2"/>
  <c r="BP265" i="2"/>
  <c r="BO265" i="2"/>
  <c r="BN265" i="2"/>
  <c r="BM265" i="2"/>
  <c r="BL265" i="2"/>
  <c r="BK265" i="2"/>
  <c r="BJ265" i="2"/>
  <c r="BI265" i="2"/>
  <c r="BH265" i="2"/>
  <c r="BG265" i="2"/>
  <c r="BF265" i="2"/>
  <c r="BE265" i="2"/>
  <c r="BD265" i="2"/>
  <c r="BC265" i="2"/>
  <c r="BB265" i="2"/>
  <c r="BA265" i="2"/>
  <c r="AZ265" i="2"/>
  <c r="AY265" i="2"/>
  <c r="AX265" i="2"/>
  <c r="AW265" i="2"/>
  <c r="AV265" i="2"/>
  <c r="AU265" i="2"/>
  <c r="AT265" i="2"/>
  <c r="AS265" i="2"/>
  <c r="AR265" i="2"/>
  <c r="BZ250" i="2"/>
  <c r="BY250" i="2"/>
  <c r="BX250" i="2"/>
  <c r="BW250" i="2"/>
  <c r="BV250" i="2"/>
  <c r="BU250" i="2"/>
  <c r="BT250" i="2"/>
  <c r="BS250" i="2"/>
  <c r="BR250" i="2"/>
  <c r="BQ250" i="2"/>
  <c r="BP250" i="2"/>
  <c r="BO250" i="2"/>
  <c r="BN250" i="2"/>
  <c r="BM250" i="2"/>
  <c r="BL250" i="2"/>
  <c r="BK250" i="2"/>
  <c r="BJ250" i="2"/>
  <c r="BI250" i="2"/>
  <c r="BH250" i="2"/>
  <c r="BG250" i="2"/>
  <c r="BF250" i="2"/>
  <c r="BE250" i="2"/>
  <c r="BD250" i="2"/>
  <c r="BC250" i="2"/>
  <c r="BB250" i="2"/>
  <c r="BA250" i="2"/>
  <c r="AZ250" i="2"/>
  <c r="AY250" i="2"/>
  <c r="AX250" i="2"/>
  <c r="AW250" i="2"/>
  <c r="AV250" i="2"/>
  <c r="AU250" i="2"/>
  <c r="AT250" i="2"/>
  <c r="AS250" i="2"/>
  <c r="AR250" i="2"/>
  <c r="BZ249" i="2"/>
  <c r="BY249" i="2"/>
  <c r="BX249" i="2"/>
  <c r="BW249" i="2"/>
  <c r="BV249" i="2"/>
  <c r="BU249" i="2"/>
  <c r="BT249" i="2"/>
  <c r="BS249" i="2"/>
  <c r="BR249" i="2"/>
  <c r="BQ249" i="2"/>
  <c r="BP249" i="2"/>
  <c r="BO249" i="2"/>
  <c r="BN249" i="2"/>
  <c r="BM249" i="2"/>
  <c r="BL249" i="2"/>
  <c r="BK249" i="2"/>
  <c r="BJ249" i="2"/>
  <c r="BI249" i="2"/>
  <c r="BH249" i="2"/>
  <c r="BG249" i="2"/>
  <c r="BF249" i="2"/>
  <c r="BE249" i="2"/>
  <c r="BD249" i="2"/>
  <c r="BC249" i="2"/>
  <c r="BB249" i="2"/>
  <c r="BA249" i="2"/>
  <c r="AZ249" i="2"/>
  <c r="AY249" i="2"/>
  <c r="AX249" i="2"/>
  <c r="AW249" i="2"/>
  <c r="AV249" i="2"/>
  <c r="AU249" i="2"/>
  <c r="AT249" i="2"/>
  <c r="AS249" i="2"/>
  <c r="AR249" i="2"/>
  <c r="BZ248" i="2"/>
  <c r="BY248" i="2"/>
  <c r="BX248" i="2"/>
  <c r="BW248" i="2"/>
  <c r="BV248" i="2"/>
  <c r="BU248" i="2"/>
  <c r="BT248" i="2"/>
  <c r="BS248" i="2"/>
  <c r="BR248" i="2"/>
  <c r="BQ248" i="2"/>
  <c r="BP248" i="2"/>
  <c r="BO248" i="2"/>
  <c r="BN248" i="2"/>
  <c r="BM248" i="2"/>
  <c r="BL248" i="2"/>
  <c r="BK248" i="2"/>
  <c r="BJ248" i="2"/>
  <c r="BI248" i="2"/>
  <c r="BH248" i="2"/>
  <c r="BG248" i="2"/>
  <c r="BF248" i="2"/>
  <c r="BE248" i="2"/>
  <c r="BD248" i="2"/>
  <c r="BC248" i="2"/>
  <c r="BB248" i="2"/>
  <c r="BA248" i="2"/>
  <c r="AZ248" i="2"/>
  <c r="AY248" i="2"/>
  <c r="AX248" i="2"/>
  <c r="AW248" i="2"/>
  <c r="AV248" i="2"/>
  <c r="AU248" i="2"/>
  <c r="AT248" i="2"/>
  <c r="AS248" i="2"/>
  <c r="AR248" i="2"/>
  <c r="BZ247" i="2"/>
  <c r="BY247" i="2"/>
  <c r="BX247" i="2"/>
  <c r="BW247" i="2"/>
  <c r="BV247" i="2"/>
  <c r="BU247" i="2"/>
  <c r="BT247" i="2"/>
  <c r="BS247" i="2"/>
  <c r="BR247" i="2"/>
  <c r="BQ247" i="2"/>
  <c r="BP247" i="2"/>
  <c r="BO247" i="2"/>
  <c r="BN247" i="2"/>
  <c r="BM247" i="2"/>
  <c r="BL247" i="2"/>
  <c r="BK247" i="2"/>
  <c r="BJ247" i="2"/>
  <c r="BI247" i="2"/>
  <c r="BH247" i="2"/>
  <c r="BG247" i="2"/>
  <c r="BF247" i="2"/>
  <c r="BE247" i="2"/>
  <c r="BD247" i="2"/>
  <c r="BC247" i="2"/>
  <c r="BB247" i="2"/>
  <c r="BA247" i="2"/>
  <c r="AZ247" i="2"/>
  <c r="AY247" i="2"/>
  <c r="AX247" i="2"/>
  <c r="AW247" i="2"/>
  <c r="AV247" i="2"/>
  <c r="AU247" i="2"/>
  <c r="AT247" i="2"/>
  <c r="AS247" i="2"/>
  <c r="AR247" i="2"/>
  <c r="BZ246" i="2"/>
  <c r="BY246" i="2"/>
  <c r="BX246" i="2"/>
  <c r="BW246" i="2"/>
  <c r="BV246" i="2"/>
  <c r="BU246" i="2"/>
  <c r="BT246" i="2"/>
  <c r="BS246" i="2"/>
  <c r="BR246" i="2"/>
  <c r="BQ246" i="2"/>
  <c r="BP246" i="2"/>
  <c r="BO246" i="2"/>
  <c r="BN246" i="2"/>
  <c r="BM246" i="2"/>
  <c r="BL246" i="2"/>
  <c r="BK246" i="2"/>
  <c r="BJ246" i="2"/>
  <c r="BI246" i="2"/>
  <c r="BH246" i="2"/>
  <c r="BG246" i="2"/>
  <c r="BF246" i="2"/>
  <c r="BE246" i="2"/>
  <c r="BD246" i="2"/>
  <c r="BC246" i="2"/>
  <c r="BB246" i="2"/>
  <c r="BA246" i="2"/>
  <c r="AZ246" i="2"/>
  <c r="AY246" i="2"/>
  <c r="AX246" i="2"/>
  <c r="AW246" i="2"/>
  <c r="AV246" i="2"/>
  <c r="AU246" i="2"/>
  <c r="AT246" i="2"/>
  <c r="AS246" i="2"/>
  <c r="AR246" i="2"/>
  <c r="BZ245" i="2"/>
  <c r="BY245" i="2"/>
  <c r="BX245" i="2"/>
  <c r="BW245" i="2"/>
  <c r="BV245" i="2"/>
  <c r="BU245" i="2"/>
  <c r="BT245" i="2"/>
  <c r="BS245" i="2"/>
  <c r="BR245" i="2"/>
  <c r="BQ245" i="2"/>
  <c r="BP245" i="2"/>
  <c r="BO245" i="2"/>
  <c r="BN245" i="2"/>
  <c r="BM245" i="2"/>
  <c r="BL245" i="2"/>
  <c r="BK245" i="2"/>
  <c r="BJ245" i="2"/>
  <c r="BI245" i="2"/>
  <c r="BH245" i="2"/>
  <c r="BG245" i="2"/>
  <c r="BF245" i="2"/>
  <c r="BE245" i="2"/>
  <c r="BD245" i="2"/>
  <c r="BC245" i="2"/>
  <c r="BB245" i="2"/>
  <c r="BA245" i="2"/>
  <c r="AZ245" i="2"/>
  <c r="AY245" i="2"/>
  <c r="AX245" i="2"/>
  <c r="AW245" i="2"/>
  <c r="AV245" i="2"/>
  <c r="AU245" i="2"/>
  <c r="AT245" i="2"/>
  <c r="AS245" i="2"/>
  <c r="AR245" i="2"/>
  <c r="BZ244" i="2"/>
  <c r="BY244" i="2"/>
  <c r="BX244" i="2"/>
  <c r="BW244" i="2"/>
  <c r="BV244" i="2"/>
  <c r="BU244" i="2"/>
  <c r="BT244" i="2"/>
  <c r="BS244" i="2"/>
  <c r="BR244" i="2"/>
  <c r="BQ244" i="2"/>
  <c r="BP244" i="2"/>
  <c r="BO244" i="2"/>
  <c r="BN244" i="2"/>
  <c r="BM244" i="2"/>
  <c r="BL244" i="2"/>
  <c r="BK244" i="2"/>
  <c r="BJ244" i="2"/>
  <c r="BI244" i="2"/>
  <c r="BH244" i="2"/>
  <c r="BG244" i="2"/>
  <c r="BF244" i="2"/>
  <c r="BE244" i="2"/>
  <c r="BD244" i="2"/>
  <c r="BC244" i="2"/>
  <c r="BB244" i="2"/>
  <c r="BA244" i="2"/>
  <c r="AZ244" i="2"/>
  <c r="AY244" i="2"/>
  <c r="AX244" i="2"/>
  <c r="AW244" i="2"/>
  <c r="AV244" i="2"/>
  <c r="AU244" i="2"/>
  <c r="AT244" i="2"/>
  <c r="AS244" i="2"/>
  <c r="AR244" i="2"/>
  <c r="BZ243" i="2"/>
  <c r="BY243" i="2"/>
  <c r="BX243" i="2"/>
  <c r="BW243" i="2"/>
  <c r="BV243" i="2"/>
  <c r="BU243" i="2"/>
  <c r="BT243" i="2"/>
  <c r="BS243" i="2"/>
  <c r="BR243" i="2"/>
  <c r="BQ243" i="2"/>
  <c r="BP243" i="2"/>
  <c r="BO243" i="2"/>
  <c r="BN243" i="2"/>
  <c r="BM243" i="2"/>
  <c r="BL243" i="2"/>
  <c r="BK243" i="2"/>
  <c r="BJ243" i="2"/>
  <c r="BI243" i="2"/>
  <c r="BH243" i="2"/>
  <c r="BG243" i="2"/>
  <c r="BF243" i="2"/>
  <c r="BE243" i="2"/>
  <c r="BD243" i="2"/>
  <c r="BC243" i="2"/>
  <c r="BB243" i="2"/>
  <c r="BA243" i="2"/>
  <c r="AZ243" i="2"/>
  <c r="AY243" i="2"/>
  <c r="AX243" i="2"/>
  <c r="AW243" i="2"/>
  <c r="AV243" i="2"/>
  <c r="AU243" i="2"/>
  <c r="AT243" i="2"/>
  <c r="AS243" i="2"/>
  <c r="AR243" i="2"/>
  <c r="BZ242" i="2"/>
  <c r="BY242" i="2"/>
  <c r="BX242" i="2"/>
  <c r="BW242" i="2"/>
  <c r="BV242" i="2"/>
  <c r="BU242" i="2"/>
  <c r="BT242" i="2"/>
  <c r="BS242" i="2"/>
  <c r="BR242" i="2"/>
  <c r="BQ242" i="2"/>
  <c r="BP242" i="2"/>
  <c r="BO242" i="2"/>
  <c r="BN242" i="2"/>
  <c r="BM242" i="2"/>
  <c r="BL242" i="2"/>
  <c r="BK242" i="2"/>
  <c r="BJ242" i="2"/>
  <c r="BI242" i="2"/>
  <c r="BH242" i="2"/>
  <c r="BG242" i="2"/>
  <c r="BF242" i="2"/>
  <c r="BE242" i="2"/>
  <c r="BD242" i="2"/>
  <c r="BC242" i="2"/>
  <c r="BB242" i="2"/>
  <c r="BA242" i="2"/>
  <c r="AZ242" i="2"/>
  <c r="AY242" i="2"/>
  <c r="AX242" i="2"/>
  <c r="AW242" i="2"/>
  <c r="AV242" i="2"/>
  <c r="AU242" i="2"/>
  <c r="AT242" i="2"/>
  <c r="AS242" i="2"/>
  <c r="AR242" i="2"/>
  <c r="BZ241" i="2"/>
  <c r="BY241" i="2"/>
  <c r="BX241" i="2"/>
  <c r="BW241" i="2"/>
  <c r="BV241" i="2"/>
  <c r="BU241" i="2"/>
  <c r="BT241" i="2"/>
  <c r="BS241" i="2"/>
  <c r="BR241" i="2"/>
  <c r="BQ241" i="2"/>
  <c r="BP241" i="2"/>
  <c r="BO241" i="2"/>
  <c r="BN241" i="2"/>
  <c r="BM241" i="2"/>
  <c r="BL241" i="2"/>
  <c r="BK241" i="2"/>
  <c r="BJ241" i="2"/>
  <c r="BI241" i="2"/>
  <c r="BH241" i="2"/>
  <c r="BG241" i="2"/>
  <c r="BF241" i="2"/>
  <c r="BE241" i="2"/>
  <c r="BD241" i="2"/>
  <c r="BC241" i="2"/>
  <c r="BB241" i="2"/>
  <c r="BA241" i="2"/>
  <c r="AZ241" i="2"/>
  <c r="AY241" i="2"/>
  <c r="AX241" i="2"/>
  <c r="AW241" i="2"/>
  <c r="AV241" i="2"/>
  <c r="AU241" i="2"/>
  <c r="AT241" i="2"/>
  <c r="AS241" i="2"/>
  <c r="AR241" i="2"/>
  <c r="BZ240" i="2"/>
  <c r="BY240" i="2"/>
  <c r="BX240" i="2"/>
  <c r="BW240" i="2"/>
  <c r="BV240" i="2"/>
  <c r="BU240" i="2"/>
  <c r="BT240" i="2"/>
  <c r="BS240" i="2"/>
  <c r="BR240" i="2"/>
  <c r="BQ240" i="2"/>
  <c r="BP240" i="2"/>
  <c r="BO240" i="2"/>
  <c r="BN240" i="2"/>
  <c r="BM240" i="2"/>
  <c r="BL240" i="2"/>
  <c r="BK240" i="2"/>
  <c r="BJ240" i="2"/>
  <c r="BI240" i="2"/>
  <c r="BH240" i="2"/>
  <c r="BG240" i="2"/>
  <c r="BF240" i="2"/>
  <c r="BE240" i="2"/>
  <c r="BD240" i="2"/>
  <c r="BC240" i="2"/>
  <c r="BB240" i="2"/>
  <c r="BA240" i="2"/>
  <c r="AZ240" i="2"/>
  <c r="AY240" i="2"/>
  <c r="AX240" i="2"/>
  <c r="AW240" i="2"/>
  <c r="AV240" i="2"/>
  <c r="AU240" i="2"/>
  <c r="AT240" i="2"/>
  <c r="AS240" i="2"/>
  <c r="AR240" i="2"/>
  <c r="BZ239" i="2"/>
  <c r="BY239" i="2"/>
  <c r="BX239" i="2"/>
  <c r="BW239" i="2"/>
  <c r="BV239" i="2"/>
  <c r="BU239" i="2"/>
  <c r="BT239" i="2"/>
  <c r="BS239" i="2"/>
  <c r="BR239" i="2"/>
  <c r="BQ239" i="2"/>
  <c r="BP239" i="2"/>
  <c r="BO239" i="2"/>
  <c r="BN239" i="2"/>
  <c r="BM239" i="2"/>
  <c r="BL239" i="2"/>
  <c r="BK239" i="2"/>
  <c r="BJ239" i="2"/>
  <c r="BI239" i="2"/>
  <c r="BH239" i="2"/>
  <c r="BG239" i="2"/>
  <c r="BF239" i="2"/>
  <c r="BE239" i="2"/>
  <c r="BD239" i="2"/>
  <c r="BC239" i="2"/>
  <c r="BB239" i="2"/>
  <c r="BA239" i="2"/>
  <c r="AZ239" i="2"/>
  <c r="AY239" i="2"/>
  <c r="AX239" i="2"/>
  <c r="AW239" i="2"/>
  <c r="AV239" i="2"/>
  <c r="AU239" i="2"/>
  <c r="AT239" i="2"/>
  <c r="AS239" i="2"/>
  <c r="AR239" i="2"/>
  <c r="BZ238" i="2"/>
  <c r="BY238" i="2"/>
  <c r="BX238" i="2"/>
  <c r="BW238" i="2"/>
  <c r="BV238" i="2"/>
  <c r="BU238" i="2"/>
  <c r="BT238" i="2"/>
  <c r="BS238" i="2"/>
  <c r="BR238" i="2"/>
  <c r="BQ238" i="2"/>
  <c r="BP238" i="2"/>
  <c r="BO238" i="2"/>
  <c r="BN238" i="2"/>
  <c r="BM238" i="2"/>
  <c r="BL238" i="2"/>
  <c r="BK238" i="2"/>
  <c r="BJ238" i="2"/>
  <c r="BI238" i="2"/>
  <c r="BH238" i="2"/>
  <c r="BG238" i="2"/>
  <c r="BF238" i="2"/>
  <c r="BE238" i="2"/>
  <c r="BD238" i="2"/>
  <c r="BC238" i="2"/>
  <c r="BB238" i="2"/>
  <c r="BA238" i="2"/>
  <c r="AZ238" i="2"/>
  <c r="AY238" i="2"/>
  <c r="AX238" i="2"/>
  <c r="AW238" i="2"/>
  <c r="AV238" i="2"/>
  <c r="AU238" i="2"/>
  <c r="AT238" i="2"/>
  <c r="AS238" i="2"/>
  <c r="AR238" i="2"/>
  <c r="BZ237" i="2"/>
  <c r="BY237" i="2"/>
  <c r="BX237" i="2"/>
  <c r="BW237" i="2"/>
  <c r="BV237" i="2"/>
  <c r="BU237" i="2"/>
  <c r="BT237" i="2"/>
  <c r="BS237" i="2"/>
  <c r="BR237" i="2"/>
  <c r="BQ237" i="2"/>
  <c r="BP237" i="2"/>
  <c r="BO237" i="2"/>
  <c r="BN237" i="2"/>
  <c r="BM237" i="2"/>
  <c r="BL237" i="2"/>
  <c r="BK237" i="2"/>
  <c r="BJ237" i="2"/>
  <c r="BI237" i="2"/>
  <c r="BH237" i="2"/>
  <c r="BG237" i="2"/>
  <c r="BF237" i="2"/>
  <c r="BE237" i="2"/>
  <c r="BD237" i="2"/>
  <c r="BC237" i="2"/>
  <c r="BB237" i="2"/>
  <c r="BA237" i="2"/>
  <c r="AZ237" i="2"/>
  <c r="AY237" i="2"/>
  <c r="AX237" i="2"/>
  <c r="AW237" i="2"/>
  <c r="AV237" i="2"/>
  <c r="AU237" i="2"/>
  <c r="AT237" i="2"/>
  <c r="AS237" i="2"/>
  <c r="AR237" i="2"/>
  <c r="BZ236" i="2"/>
  <c r="BY236" i="2"/>
  <c r="BX236" i="2"/>
  <c r="BW236" i="2"/>
  <c r="BV236" i="2"/>
  <c r="BU236" i="2"/>
  <c r="BT236" i="2"/>
  <c r="BS236" i="2"/>
  <c r="BR236" i="2"/>
  <c r="BQ236" i="2"/>
  <c r="BP236" i="2"/>
  <c r="BO236" i="2"/>
  <c r="BN236" i="2"/>
  <c r="BM236" i="2"/>
  <c r="BL236" i="2"/>
  <c r="BK236" i="2"/>
  <c r="BJ236" i="2"/>
  <c r="BI236" i="2"/>
  <c r="BH236" i="2"/>
  <c r="BG236" i="2"/>
  <c r="BF236" i="2"/>
  <c r="BE236" i="2"/>
  <c r="BD236" i="2"/>
  <c r="BC236" i="2"/>
  <c r="BB236" i="2"/>
  <c r="BA236" i="2"/>
  <c r="AZ236" i="2"/>
  <c r="AY236" i="2"/>
  <c r="AX236" i="2"/>
  <c r="AW236" i="2"/>
  <c r="AV236" i="2"/>
  <c r="AU236" i="2"/>
  <c r="AT236" i="2"/>
  <c r="AS236" i="2"/>
  <c r="AR236" i="2"/>
  <c r="BZ235" i="2"/>
  <c r="BY235" i="2"/>
  <c r="BX235" i="2"/>
  <c r="BW235" i="2"/>
  <c r="BV235" i="2"/>
  <c r="BU235" i="2"/>
  <c r="BT235" i="2"/>
  <c r="BS235" i="2"/>
  <c r="BR235" i="2"/>
  <c r="BQ235" i="2"/>
  <c r="BP235" i="2"/>
  <c r="BO235" i="2"/>
  <c r="BN235" i="2"/>
  <c r="BM235" i="2"/>
  <c r="BL235" i="2"/>
  <c r="BK235" i="2"/>
  <c r="BJ235" i="2"/>
  <c r="BI235" i="2"/>
  <c r="BH235" i="2"/>
  <c r="BG235" i="2"/>
  <c r="BF235" i="2"/>
  <c r="BE235" i="2"/>
  <c r="BD235" i="2"/>
  <c r="BC235" i="2"/>
  <c r="BB235" i="2"/>
  <c r="BA235" i="2"/>
  <c r="AZ235" i="2"/>
  <c r="AY235" i="2"/>
  <c r="AX235" i="2"/>
  <c r="AW235" i="2"/>
  <c r="AV235" i="2"/>
  <c r="AU235" i="2"/>
  <c r="AT235" i="2"/>
  <c r="AS235" i="2"/>
  <c r="AR235" i="2"/>
  <c r="BZ234" i="2"/>
  <c r="BY234" i="2"/>
  <c r="BX234" i="2"/>
  <c r="BW234" i="2"/>
  <c r="BV234" i="2"/>
  <c r="BU234" i="2"/>
  <c r="BT234" i="2"/>
  <c r="BS234" i="2"/>
  <c r="BR234" i="2"/>
  <c r="BQ234" i="2"/>
  <c r="BP234" i="2"/>
  <c r="BO234" i="2"/>
  <c r="BN234" i="2"/>
  <c r="BM234" i="2"/>
  <c r="BL234" i="2"/>
  <c r="BK234" i="2"/>
  <c r="BJ234" i="2"/>
  <c r="BI234" i="2"/>
  <c r="BH234" i="2"/>
  <c r="BG234" i="2"/>
  <c r="BF234" i="2"/>
  <c r="BE234" i="2"/>
  <c r="BD234" i="2"/>
  <c r="BC234" i="2"/>
  <c r="BB234" i="2"/>
  <c r="BA234" i="2"/>
  <c r="AZ234" i="2"/>
  <c r="AY234" i="2"/>
  <c r="AX234" i="2"/>
  <c r="AW234" i="2"/>
  <c r="AV234" i="2"/>
  <c r="AU234" i="2"/>
  <c r="AT234" i="2"/>
  <c r="AS234" i="2"/>
  <c r="AR234" i="2"/>
  <c r="BZ233" i="2"/>
  <c r="BY233" i="2"/>
  <c r="BX233" i="2"/>
  <c r="BW233" i="2"/>
  <c r="BV233" i="2"/>
  <c r="BU233" i="2"/>
  <c r="BT233" i="2"/>
  <c r="BS233" i="2"/>
  <c r="BR233" i="2"/>
  <c r="BQ233" i="2"/>
  <c r="BP233" i="2"/>
  <c r="BO233" i="2"/>
  <c r="BN233" i="2"/>
  <c r="BM233" i="2"/>
  <c r="BL233" i="2"/>
  <c r="BK233" i="2"/>
  <c r="BJ233" i="2"/>
  <c r="BI233" i="2"/>
  <c r="BH233" i="2"/>
  <c r="BG233" i="2"/>
  <c r="BF233" i="2"/>
  <c r="BE233" i="2"/>
  <c r="BD233" i="2"/>
  <c r="BC233" i="2"/>
  <c r="BB233" i="2"/>
  <c r="BA233" i="2"/>
  <c r="AZ233" i="2"/>
  <c r="AY233" i="2"/>
  <c r="AX233" i="2"/>
  <c r="AW233" i="2"/>
  <c r="AV233" i="2"/>
  <c r="AU233" i="2"/>
  <c r="AT233" i="2"/>
  <c r="AS233" i="2"/>
  <c r="AR233" i="2"/>
  <c r="BZ232" i="2"/>
  <c r="BY232" i="2"/>
  <c r="BX232" i="2"/>
  <c r="BW232" i="2"/>
  <c r="BV232" i="2"/>
  <c r="BU232" i="2"/>
  <c r="BT232" i="2"/>
  <c r="BS232" i="2"/>
  <c r="BR232" i="2"/>
  <c r="BQ232" i="2"/>
  <c r="BP232" i="2"/>
  <c r="BO232" i="2"/>
  <c r="BN232" i="2"/>
  <c r="BM232" i="2"/>
  <c r="BL232" i="2"/>
  <c r="BK232" i="2"/>
  <c r="BJ232" i="2"/>
  <c r="BI232" i="2"/>
  <c r="BH232" i="2"/>
  <c r="BG232" i="2"/>
  <c r="BF232" i="2"/>
  <c r="BE232" i="2"/>
  <c r="BD232" i="2"/>
  <c r="BC232" i="2"/>
  <c r="BB232" i="2"/>
  <c r="BA232" i="2"/>
  <c r="AZ232" i="2"/>
  <c r="AY232" i="2"/>
  <c r="AX232" i="2"/>
  <c r="AW232" i="2"/>
  <c r="AV232" i="2"/>
  <c r="AU232" i="2"/>
  <c r="AT232" i="2"/>
  <c r="AS232" i="2"/>
  <c r="AR232" i="2"/>
  <c r="BZ231" i="2"/>
  <c r="BY231" i="2"/>
  <c r="BX231" i="2"/>
  <c r="BW231" i="2"/>
  <c r="BV231" i="2"/>
  <c r="BU231" i="2"/>
  <c r="BT231" i="2"/>
  <c r="BS231" i="2"/>
  <c r="BR231" i="2"/>
  <c r="BQ231" i="2"/>
  <c r="BP231" i="2"/>
  <c r="BO231" i="2"/>
  <c r="BN231" i="2"/>
  <c r="BM231" i="2"/>
  <c r="BL231" i="2"/>
  <c r="BK231" i="2"/>
  <c r="BJ231" i="2"/>
  <c r="BI231" i="2"/>
  <c r="BH231" i="2"/>
  <c r="BG231" i="2"/>
  <c r="BF231" i="2"/>
  <c r="BE231" i="2"/>
  <c r="BD231" i="2"/>
  <c r="BC231" i="2"/>
  <c r="BB231" i="2"/>
  <c r="BA231" i="2"/>
  <c r="AZ231" i="2"/>
  <c r="AY231" i="2"/>
  <c r="AX231" i="2"/>
  <c r="AW231" i="2"/>
  <c r="AV231" i="2"/>
  <c r="AU231" i="2"/>
  <c r="AT231" i="2"/>
  <c r="AS231" i="2"/>
  <c r="AR231" i="2"/>
  <c r="BZ230" i="2"/>
  <c r="BY230" i="2"/>
  <c r="BX230" i="2"/>
  <c r="BW230" i="2"/>
  <c r="BV230" i="2"/>
  <c r="BU230" i="2"/>
  <c r="BT230" i="2"/>
  <c r="BS230" i="2"/>
  <c r="BR230" i="2"/>
  <c r="BQ230" i="2"/>
  <c r="BP230" i="2"/>
  <c r="BO230" i="2"/>
  <c r="BN230" i="2"/>
  <c r="BM230" i="2"/>
  <c r="BL230" i="2"/>
  <c r="BK230" i="2"/>
  <c r="BJ230" i="2"/>
  <c r="BI230" i="2"/>
  <c r="BH230" i="2"/>
  <c r="BG230" i="2"/>
  <c r="BF230" i="2"/>
  <c r="BE230" i="2"/>
  <c r="BD230" i="2"/>
  <c r="BC230" i="2"/>
  <c r="BB230" i="2"/>
  <c r="BA230" i="2"/>
  <c r="AZ230" i="2"/>
  <c r="AY230" i="2"/>
  <c r="AX230" i="2"/>
  <c r="AW230" i="2"/>
  <c r="AV230" i="2"/>
  <c r="AU230" i="2"/>
  <c r="AT230" i="2"/>
  <c r="AS230" i="2"/>
  <c r="AR230" i="2"/>
  <c r="BZ229" i="2"/>
  <c r="BY229" i="2"/>
  <c r="BX229" i="2"/>
  <c r="BW229" i="2"/>
  <c r="BV229" i="2"/>
  <c r="BU229" i="2"/>
  <c r="BT229" i="2"/>
  <c r="BS229" i="2"/>
  <c r="BR229" i="2"/>
  <c r="BQ229" i="2"/>
  <c r="BP229" i="2"/>
  <c r="BO229" i="2"/>
  <c r="BN229" i="2"/>
  <c r="BM229" i="2"/>
  <c r="BL229" i="2"/>
  <c r="BK229" i="2"/>
  <c r="BJ229" i="2"/>
  <c r="BI229" i="2"/>
  <c r="BH229" i="2"/>
  <c r="BG229" i="2"/>
  <c r="BF229" i="2"/>
  <c r="BE229" i="2"/>
  <c r="BD229" i="2"/>
  <c r="BC229" i="2"/>
  <c r="BB229" i="2"/>
  <c r="BA229" i="2"/>
  <c r="AZ229" i="2"/>
  <c r="AY229" i="2"/>
  <c r="AX229" i="2"/>
  <c r="AW229" i="2"/>
  <c r="AV229" i="2"/>
  <c r="AU229" i="2"/>
  <c r="AT229" i="2"/>
  <c r="AS229" i="2"/>
  <c r="AR229" i="2"/>
  <c r="BZ228" i="2"/>
  <c r="BY228" i="2"/>
  <c r="BX228" i="2"/>
  <c r="BW228" i="2"/>
  <c r="BV228" i="2"/>
  <c r="BU228" i="2"/>
  <c r="BT228" i="2"/>
  <c r="BS228" i="2"/>
  <c r="BR228" i="2"/>
  <c r="BQ228" i="2"/>
  <c r="BP228" i="2"/>
  <c r="BO228" i="2"/>
  <c r="BN228" i="2"/>
  <c r="BM228" i="2"/>
  <c r="BL228" i="2"/>
  <c r="BK228" i="2"/>
  <c r="BJ228" i="2"/>
  <c r="BI228" i="2"/>
  <c r="BH228" i="2"/>
  <c r="BG228" i="2"/>
  <c r="BF228" i="2"/>
  <c r="BE228" i="2"/>
  <c r="BD228" i="2"/>
  <c r="BC228" i="2"/>
  <c r="BB228" i="2"/>
  <c r="BA228" i="2"/>
  <c r="AZ228" i="2"/>
  <c r="AY228" i="2"/>
  <c r="AX228" i="2"/>
  <c r="AW228" i="2"/>
  <c r="AV228" i="2"/>
  <c r="AU228" i="2"/>
  <c r="AT228" i="2"/>
  <c r="AS228" i="2"/>
  <c r="AR228" i="2"/>
  <c r="BZ227" i="2"/>
  <c r="BY227" i="2"/>
  <c r="BX227" i="2"/>
  <c r="BW227" i="2"/>
  <c r="BV227" i="2"/>
  <c r="BU227" i="2"/>
  <c r="BT227" i="2"/>
  <c r="BS227" i="2"/>
  <c r="BR227" i="2"/>
  <c r="BQ227" i="2"/>
  <c r="BP227" i="2"/>
  <c r="BO227" i="2"/>
  <c r="BN227" i="2"/>
  <c r="BM227" i="2"/>
  <c r="BL227" i="2"/>
  <c r="BK227" i="2"/>
  <c r="BJ227" i="2"/>
  <c r="BI227" i="2"/>
  <c r="BH227" i="2"/>
  <c r="BG227" i="2"/>
  <c r="BF227" i="2"/>
  <c r="BE227" i="2"/>
  <c r="BD227" i="2"/>
  <c r="BC227" i="2"/>
  <c r="BB227" i="2"/>
  <c r="BA227" i="2"/>
  <c r="AZ227" i="2"/>
  <c r="AY227" i="2"/>
  <c r="AX227" i="2"/>
  <c r="AW227" i="2"/>
  <c r="AV227" i="2"/>
  <c r="AU227" i="2"/>
  <c r="AT227" i="2"/>
  <c r="AS227" i="2"/>
  <c r="AR227" i="2"/>
  <c r="BZ226" i="2"/>
  <c r="BY226" i="2"/>
  <c r="BX226" i="2"/>
  <c r="BW226" i="2"/>
  <c r="BV226" i="2"/>
  <c r="BU226" i="2"/>
  <c r="BT226" i="2"/>
  <c r="BS226" i="2"/>
  <c r="BR226" i="2"/>
  <c r="BQ226" i="2"/>
  <c r="BP226" i="2"/>
  <c r="BO226" i="2"/>
  <c r="BN226" i="2"/>
  <c r="BM226" i="2"/>
  <c r="BL226" i="2"/>
  <c r="BK226" i="2"/>
  <c r="BJ226" i="2"/>
  <c r="BI226" i="2"/>
  <c r="BH226" i="2"/>
  <c r="BG226" i="2"/>
  <c r="BF226" i="2"/>
  <c r="BE226" i="2"/>
  <c r="BD226" i="2"/>
  <c r="BC226" i="2"/>
  <c r="BB226" i="2"/>
  <c r="BA226" i="2"/>
  <c r="AZ226" i="2"/>
  <c r="AY226" i="2"/>
  <c r="AX226" i="2"/>
  <c r="AW226" i="2"/>
  <c r="AV226" i="2"/>
  <c r="AU226" i="2"/>
  <c r="AT226" i="2"/>
  <c r="AS226" i="2"/>
  <c r="AR226" i="2"/>
  <c r="BZ225" i="2"/>
  <c r="BY225" i="2"/>
  <c r="BX225" i="2"/>
  <c r="BW225" i="2"/>
  <c r="BV225" i="2"/>
  <c r="BU225" i="2"/>
  <c r="BT225" i="2"/>
  <c r="BS225" i="2"/>
  <c r="BR225" i="2"/>
  <c r="BQ225" i="2"/>
  <c r="BP225" i="2"/>
  <c r="BO225" i="2"/>
  <c r="BN225" i="2"/>
  <c r="BM225" i="2"/>
  <c r="BL225" i="2"/>
  <c r="BK225" i="2"/>
  <c r="BJ225" i="2"/>
  <c r="BI225" i="2"/>
  <c r="BH225" i="2"/>
  <c r="BG225" i="2"/>
  <c r="BF225" i="2"/>
  <c r="BE225" i="2"/>
  <c r="BD225" i="2"/>
  <c r="BC225" i="2"/>
  <c r="BB225" i="2"/>
  <c r="BA225" i="2"/>
  <c r="AZ225" i="2"/>
  <c r="AY225" i="2"/>
  <c r="AX225" i="2"/>
  <c r="AW225" i="2"/>
  <c r="AV225" i="2"/>
  <c r="AU225" i="2"/>
  <c r="AT225" i="2"/>
  <c r="AS225" i="2"/>
  <c r="AR225" i="2"/>
  <c r="BZ224" i="2"/>
  <c r="BY224" i="2"/>
  <c r="BX224" i="2"/>
  <c r="BW224" i="2"/>
  <c r="BV224" i="2"/>
  <c r="BU224" i="2"/>
  <c r="BT224" i="2"/>
  <c r="BS224" i="2"/>
  <c r="BR224" i="2"/>
  <c r="BQ224" i="2"/>
  <c r="BP224" i="2"/>
  <c r="BO224" i="2"/>
  <c r="BN224" i="2"/>
  <c r="BM224" i="2"/>
  <c r="BL224" i="2"/>
  <c r="BK224" i="2"/>
  <c r="BJ224" i="2"/>
  <c r="BI224" i="2"/>
  <c r="BH224" i="2"/>
  <c r="BG224" i="2"/>
  <c r="BF224" i="2"/>
  <c r="BE224" i="2"/>
  <c r="BD224" i="2"/>
  <c r="BC224" i="2"/>
  <c r="BB224" i="2"/>
  <c r="BA224" i="2"/>
  <c r="AZ224" i="2"/>
  <c r="AY224" i="2"/>
  <c r="AX224" i="2"/>
  <c r="AW224" i="2"/>
  <c r="AV224" i="2"/>
  <c r="AU224" i="2"/>
  <c r="AT224" i="2"/>
  <c r="AS224" i="2"/>
  <c r="AR224" i="2"/>
  <c r="BZ223" i="2"/>
  <c r="BY223" i="2"/>
  <c r="BX223" i="2"/>
  <c r="BW223" i="2"/>
  <c r="BV223" i="2"/>
  <c r="BU223" i="2"/>
  <c r="BT223" i="2"/>
  <c r="BS223" i="2"/>
  <c r="BR223" i="2"/>
  <c r="BQ223" i="2"/>
  <c r="BP223" i="2"/>
  <c r="BO223" i="2"/>
  <c r="BN223" i="2"/>
  <c r="BM223" i="2"/>
  <c r="BL223" i="2"/>
  <c r="BK223" i="2"/>
  <c r="BJ223" i="2"/>
  <c r="BI223" i="2"/>
  <c r="BH223" i="2"/>
  <c r="BG223" i="2"/>
  <c r="BF223" i="2"/>
  <c r="BE223" i="2"/>
  <c r="BD223" i="2"/>
  <c r="BC223" i="2"/>
  <c r="BB223" i="2"/>
  <c r="BA223" i="2"/>
  <c r="AZ223" i="2"/>
  <c r="AY223" i="2"/>
  <c r="AX223" i="2"/>
  <c r="AW223" i="2"/>
  <c r="AV223" i="2"/>
  <c r="AU223" i="2"/>
  <c r="AT223" i="2"/>
  <c r="AS223" i="2"/>
  <c r="AR223" i="2"/>
  <c r="BZ222" i="2"/>
  <c r="BY222" i="2"/>
  <c r="BX222" i="2"/>
  <c r="BW222" i="2"/>
  <c r="BV222" i="2"/>
  <c r="BU222" i="2"/>
  <c r="BT222" i="2"/>
  <c r="BS222" i="2"/>
  <c r="BR222" i="2"/>
  <c r="BQ222" i="2"/>
  <c r="BP222" i="2"/>
  <c r="BO222" i="2"/>
  <c r="BN222" i="2"/>
  <c r="BM222" i="2"/>
  <c r="BL222" i="2"/>
  <c r="BK222" i="2"/>
  <c r="BJ222" i="2"/>
  <c r="BI222" i="2"/>
  <c r="BH222" i="2"/>
  <c r="BG222" i="2"/>
  <c r="BF222" i="2"/>
  <c r="BE222" i="2"/>
  <c r="BD222" i="2"/>
  <c r="BC222" i="2"/>
  <c r="BB222" i="2"/>
  <c r="BA222" i="2"/>
  <c r="AZ222" i="2"/>
  <c r="AY222" i="2"/>
  <c r="AX222" i="2"/>
  <c r="AW222" i="2"/>
  <c r="AV222" i="2"/>
  <c r="AU222" i="2"/>
  <c r="AT222" i="2"/>
  <c r="AS222" i="2"/>
  <c r="AR222" i="2"/>
  <c r="BZ221" i="2"/>
  <c r="BY221" i="2"/>
  <c r="BX221" i="2"/>
  <c r="BW221" i="2"/>
  <c r="BV221" i="2"/>
  <c r="BU221" i="2"/>
  <c r="BT221" i="2"/>
  <c r="BS221" i="2"/>
  <c r="BR221" i="2"/>
  <c r="BQ221" i="2"/>
  <c r="BP221" i="2"/>
  <c r="BO221" i="2"/>
  <c r="BN221" i="2"/>
  <c r="BM221" i="2"/>
  <c r="BL221" i="2"/>
  <c r="BK221" i="2"/>
  <c r="BJ221" i="2"/>
  <c r="BI221" i="2"/>
  <c r="BH221" i="2"/>
  <c r="BG221" i="2"/>
  <c r="BF221" i="2"/>
  <c r="BE221" i="2"/>
  <c r="BD221" i="2"/>
  <c r="BC221" i="2"/>
  <c r="BB221" i="2"/>
  <c r="BA221" i="2"/>
  <c r="AZ221" i="2"/>
  <c r="AX221" i="2"/>
  <c r="AW221" i="2"/>
  <c r="AV221" i="2"/>
  <c r="AU221" i="2"/>
  <c r="AT221" i="2"/>
  <c r="AS221" i="2"/>
  <c r="AR221" i="2"/>
  <c r="AQ594" i="2"/>
  <c r="AQ593" i="2"/>
  <c r="AQ592" i="2"/>
  <c r="AQ591" i="2"/>
  <c r="AQ590" i="2"/>
  <c r="AQ589" i="2"/>
  <c r="AQ588" i="2"/>
  <c r="AQ587" i="2"/>
  <c r="AQ586" i="2"/>
  <c r="AQ585" i="2"/>
  <c r="AQ584" i="2"/>
  <c r="AQ583" i="2"/>
  <c r="AQ582" i="2"/>
  <c r="AQ581" i="2"/>
  <c r="AQ580" i="2"/>
  <c r="AQ579" i="2"/>
  <c r="AQ578" i="2"/>
  <c r="AQ577" i="2"/>
  <c r="AQ576" i="2"/>
  <c r="AQ575" i="2"/>
  <c r="AQ574" i="2"/>
  <c r="AQ573" i="2"/>
  <c r="AQ572" i="2"/>
  <c r="AQ571" i="2"/>
  <c r="AQ570" i="2"/>
  <c r="AQ569" i="2"/>
  <c r="AQ568" i="2"/>
  <c r="AQ567" i="2"/>
  <c r="AQ566" i="2"/>
  <c r="AQ565" i="2"/>
  <c r="AQ564" i="2"/>
  <c r="AQ563" i="2"/>
  <c r="AQ562" i="2"/>
  <c r="AQ561" i="2"/>
  <c r="AQ560" i="2"/>
  <c r="AQ559" i="2"/>
  <c r="AQ558" i="2"/>
  <c r="AQ557" i="2"/>
  <c r="AQ556" i="2"/>
  <c r="AQ555" i="2"/>
  <c r="AQ554" i="2"/>
  <c r="AQ553" i="2"/>
  <c r="AQ552" i="2"/>
  <c r="AQ551" i="2"/>
  <c r="AQ550" i="2"/>
  <c r="AQ549" i="2"/>
  <c r="AQ548" i="2"/>
  <c r="AQ547" i="2"/>
  <c r="AQ546" i="2"/>
  <c r="AQ545" i="2"/>
  <c r="AQ544" i="2"/>
  <c r="AQ543" i="2"/>
  <c r="AQ542" i="2"/>
  <c r="AQ541" i="2"/>
  <c r="AQ540" i="2"/>
  <c r="AQ539" i="2"/>
  <c r="AQ538" i="2"/>
  <c r="AQ537" i="2"/>
  <c r="AQ536" i="2"/>
  <c r="AQ535" i="2"/>
  <c r="AQ534" i="2"/>
  <c r="AQ533" i="2"/>
  <c r="AQ532" i="2"/>
  <c r="AQ531" i="2"/>
  <c r="AQ530" i="2"/>
  <c r="AQ529" i="2"/>
  <c r="AQ528" i="2"/>
  <c r="AQ527" i="2"/>
  <c r="AQ526" i="2"/>
  <c r="AQ525" i="2"/>
  <c r="AQ524" i="2"/>
  <c r="AQ523" i="2"/>
  <c r="AQ522" i="2"/>
  <c r="AQ521" i="2"/>
  <c r="AQ520" i="2"/>
  <c r="AQ519" i="2"/>
  <c r="AQ518" i="2"/>
  <c r="AQ517" i="2"/>
  <c r="AQ516" i="2"/>
  <c r="AQ515" i="2"/>
  <c r="AQ514" i="2"/>
  <c r="AQ513" i="2"/>
  <c r="AQ512" i="2"/>
  <c r="AQ511" i="2"/>
  <c r="AQ510" i="2"/>
  <c r="AQ509" i="2"/>
  <c r="AQ508" i="2"/>
  <c r="AQ507" i="2"/>
  <c r="AQ506" i="2"/>
  <c r="AQ505" i="2"/>
  <c r="AQ494" i="2"/>
  <c r="AQ493" i="2"/>
  <c r="AQ492" i="2"/>
  <c r="AQ491" i="2"/>
  <c r="AQ490" i="2"/>
  <c r="AQ489" i="2"/>
  <c r="AQ488" i="2"/>
  <c r="AQ487" i="2"/>
  <c r="AQ486" i="2"/>
  <c r="AQ485" i="2"/>
  <c r="AQ484" i="2"/>
  <c r="AQ483" i="2"/>
  <c r="AQ482" i="2"/>
  <c r="AQ481" i="2"/>
  <c r="AQ480" i="2"/>
  <c r="AQ479" i="2"/>
  <c r="AQ478" i="2"/>
  <c r="AQ477" i="2"/>
  <c r="AQ476" i="2"/>
  <c r="AQ475" i="2"/>
  <c r="AQ474" i="2"/>
  <c r="AQ473" i="2"/>
  <c r="AQ472" i="2"/>
  <c r="AQ471" i="2"/>
  <c r="AQ470" i="2"/>
  <c r="AQ469" i="2"/>
  <c r="AQ468" i="2"/>
  <c r="AQ467" i="2"/>
  <c r="AQ466" i="2"/>
  <c r="AQ465" i="2"/>
  <c r="AQ464" i="2"/>
  <c r="AQ463" i="2"/>
  <c r="AQ462" i="2"/>
  <c r="AQ461" i="2"/>
  <c r="AQ460" i="2"/>
  <c r="AQ459" i="2"/>
  <c r="AQ458" i="2"/>
  <c r="AQ457" i="2"/>
  <c r="AQ456" i="2"/>
  <c r="AQ455" i="2"/>
  <c r="AQ454" i="2"/>
  <c r="AQ453" i="2"/>
  <c r="AQ452" i="2"/>
  <c r="AQ451" i="2"/>
  <c r="AQ450" i="2"/>
  <c r="AQ449" i="2"/>
  <c r="AQ448" i="2"/>
  <c r="AQ447" i="2"/>
  <c r="AQ446" i="2"/>
  <c r="AQ445" i="2"/>
  <c r="AQ444" i="2"/>
  <c r="AQ443" i="2"/>
  <c r="AQ442" i="2"/>
  <c r="AQ441" i="2"/>
  <c r="AQ440" i="2"/>
  <c r="AQ439" i="2"/>
  <c r="AQ438" i="2"/>
  <c r="AQ437" i="2"/>
  <c r="AQ436" i="2"/>
  <c r="AQ435" i="2"/>
  <c r="AQ434" i="2"/>
  <c r="AQ433" i="2"/>
  <c r="AQ432" i="2"/>
  <c r="AQ431" i="2"/>
  <c r="AQ430" i="2"/>
  <c r="AQ429" i="2"/>
  <c r="AQ428" i="2"/>
  <c r="AQ427" i="2"/>
  <c r="AQ426" i="2"/>
  <c r="AQ425" i="2"/>
  <c r="AQ424" i="2"/>
  <c r="AQ423" i="2"/>
  <c r="AQ422" i="2"/>
  <c r="AQ421" i="2"/>
  <c r="AQ420" i="2"/>
  <c r="AQ419" i="2"/>
  <c r="AQ418" i="2"/>
  <c r="AQ417" i="2"/>
  <c r="AQ416" i="2"/>
  <c r="AQ415" i="2"/>
  <c r="AQ414" i="2"/>
  <c r="AQ413" i="2"/>
  <c r="AQ412" i="2"/>
  <c r="AQ411" i="2"/>
  <c r="AQ410" i="2"/>
  <c r="AQ409" i="2"/>
  <c r="AQ408" i="2"/>
  <c r="AQ407" i="2"/>
  <c r="AQ406" i="2"/>
  <c r="AQ405" i="2"/>
  <c r="AQ404" i="2"/>
  <c r="AQ403" i="2"/>
  <c r="AQ402" i="2"/>
  <c r="AQ401" i="2"/>
  <c r="AQ400" i="2"/>
  <c r="AQ399" i="2"/>
  <c r="AQ398" i="2"/>
  <c r="AQ397" i="2"/>
  <c r="AQ396" i="2"/>
  <c r="AQ395" i="2"/>
  <c r="AQ384" i="2"/>
  <c r="AQ383" i="2"/>
  <c r="AQ382" i="2"/>
  <c r="AQ381" i="2"/>
  <c r="AQ380" i="2"/>
  <c r="AQ379" i="2"/>
  <c r="AQ378" i="2"/>
  <c r="AQ377" i="2"/>
  <c r="AQ376" i="2"/>
  <c r="AQ375" i="2"/>
  <c r="AQ374" i="2"/>
  <c r="AQ373" i="2"/>
  <c r="AQ372" i="2"/>
  <c r="AQ371" i="2"/>
  <c r="AQ370" i="2"/>
  <c r="AQ369" i="2"/>
  <c r="AQ368" i="2"/>
  <c r="AQ367" i="2"/>
  <c r="AQ366" i="2"/>
  <c r="AQ365" i="2"/>
  <c r="AQ364" i="2"/>
  <c r="AQ363" i="2"/>
  <c r="AQ362" i="2"/>
  <c r="AQ361" i="2"/>
  <c r="AQ360" i="2"/>
  <c r="AQ359" i="2"/>
  <c r="AQ358" i="2"/>
  <c r="AQ357" i="2"/>
  <c r="AQ356" i="2"/>
  <c r="AQ355" i="2"/>
  <c r="AQ354" i="2"/>
  <c r="AQ353" i="2"/>
  <c r="AQ352" i="2"/>
  <c r="AQ351" i="2"/>
  <c r="AQ350" i="2"/>
  <c r="AQ349" i="2"/>
  <c r="AQ348" i="2"/>
  <c r="AQ347" i="2"/>
  <c r="AQ346" i="2"/>
  <c r="AQ345" i="2"/>
  <c r="AQ344" i="2"/>
  <c r="AQ343" i="2"/>
  <c r="AQ342" i="2"/>
  <c r="AQ341" i="2"/>
  <c r="AQ340" i="2"/>
  <c r="AQ339" i="2"/>
  <c r="AQ338" i="2"/>
  <c r="AQ337" i="2"/>
  <c r="AQ336" i="2"/>
  <c r="AQ335" i="2"/>
  <c r="AQ334" i="2"/>
  <c r="AQ333" i="2"/>
  <c r="AQ332" i="2"/>
  <c r="AQ331" i="2"/>
  <c r="AQ330" i="2"/>
  <c r="AQ329" i="2"/>
  <c r="AQ328" i="2"/>
  <c r="AQ327" i="2"/>
  <c r="AQ326" i="2"/>
  <c r="AQ325" i="2"/>
  <c r="AQ324" i="2"/>
  <c r="AQ323" i="2"/>
  <c r="AQ322" i="2"/>
  <c r="AQ321" i="2"/>
  <c r="AQ320" i="2"/>
  <c r="AQ319" i="2"/>
  <c r="AQ318" i="2"/>
  <c r="AQ317" i="2"/>
  <c r="AQ316" i="2"/>
  <c r="AQ315" i="2"/>
  <c r="AQ314" i="2"/>
  <c r="AQ313" i="2"/>
  <c r="AQ312" i="2"/>
  <c r="AQ311" i="2"/>
  <c r="AQ310" i="2"/>
  <c r="AQ309" i="2"/>
  <c r="AQ308" i="2"/>
  <c r="AQ307" i="2"/>
  <c r="AQ306" i="2"/>
  <c r="AQ305" i="2"/>
  <c r="AQ304" i="2"/>
  <c r="AQ303" i="2"/>
  <c r="AQ302" i="2"/>
  <c r="AQ301" i="2"/>
  <c r="AQ300" i="2"/>
  <c r="AQ299" i="2"/>
  <c r="AQ298" i="2"/>
  <c r="AQ297" i="2"/>
  <c r="AQ296" i="2"/>
  <c r="AQ295" i="2"/>
  <c r="AQ294" i="2"/>
  <c r="AQ293" i="2"/>
  <c r="AQ292" i="2"/>
  <c r="AQ291" i="2"/>
  <c r="AQ290" i="2"/>
  <c r="AQ289" i="2"/>
  <c r="AQ288" i="2"/>
  <c r="AQ287" i="2"/>
  <c r="AQ286" i="2"/>
  <c r="AQ285" i="2"/>
  <c r="AQ274" i="2"/>
  <c r="AQ273" i="2"/>
  <c r="AQ272" i="2"/>
  <c r="AQ271" i="2"/>
  <c r="AQ270" i="2"/>
  <c r="AQ269" i="2"/>
  <c r="AQ268" i="2"/>
  <c r="AQ267" i="2"/>
  <c r="AQ266" i="2"/>
  <c r="AQ265" i="2"/>
  <c r="AQ250" i="2"/>
  <c r="AQ249" i="2"/>
  <c r="AQ248" i="2"/>
  <c r="AQ247" i="2"/>
  <c r="AQ246" i="2"/>
  <c r="AQ245" i="2"/>
  <c r="AQ244" i="2"/>
  <c r="AQ243" i="2"/>
  <c r="AQ242" i="2"/>
  <c r="AQ241" i="2"/>
  <c r="AQ240" i="2"/>
  <c r="AQ239" i="2"/>
  <c r="AQ238" i="2"/>
  <c r="AQ237" i="2"/>
  <c r="AQ236" i="2"/>
  <c r="AQ235" i="2"/>
  <c r="AQ234" i="2"/>
  <c r="AQ233" i="2"/>
  <c r="AQ232" i="2"/>
  <c r="AQ231" i="2"/>
  <c r="AQ230" i="2"/>
  <c r="AQ229" i="2"/>
  <c r="AQ228" i="2"/>
  <c r="AQ227" i="2"/>
  <c r="AQ226" i="2"/>
  <c r="AQ225" i="2"/>
  <c r="AQ224" i="2"/>
  <c r="AQ223" i="2"/>
  <c r="AQ222" i="2"/>
  <c r="AQ221" i="2"/>
  <c r="AQ209" i="2"/>
  <c r="S594" i="2"/>
  <c r="S593" i="2"/>
  <c r="S592" i="2"/>
  <c r="S591" i="2"/>
  <c r="S590" i="2"/>
  <c r="S589" i="2"/>
  <c r="S588" i="2"/>
  <c r="S587" i="2"/>
  <c r="S586" i="2"/>
  <c r="S585" i="2"/>
  <c r="S584" i="2"/>
  <c r="S583" i="2"/>
  <c r="S582" i="2"/>
  <c r="S581" i="2"/>
  <c r="S580" i="2"/>
  <c r="S579" i="2"/>
  <c r="S578" i="2"/>
  <c r="S577" i="2"/>
  <c r="S576" i="2"/>
  <c r="S575" i="2"/>
  <c r="S574" i="2"/>
  <c r="S573" i="2"/>
  <c r="S572" i="2"/>
  <c r="S571" i="2"/>
  <c r="S570" i="2"/>
  <c r="S569" i="2"/>
  <c r="S568" i="2"/>
  <c r="S567" i="2"/>
  <c r="S566" i="2"/>
  <c r="S565" i="2"/>
  <c r="S564" i="2"/>
  <c r="S563" i="2"/>
  <c r="S562" i="2"/>
  <c r="S561" i="2"/>
  <c r="S560" i="2"/>
  <c r="S559" i="2"/>
  <c r="S558" i="2"/>
  <c r="S557" i="2"/>
  <c r="S556" i="2"/>
  <c r="S555" i="2"/>
  <c r="S554" i="2"/>
  <c r="S553" i="2"/>
  <c r="S552" i="2"/>
  <c r="S551" i="2"/>
  <c r="S550" i="2"/>
  <c r="S549" i="2"/>
  <c r="S548" i="2"/>
  <c r="S547" i="2"/>
  <c r="S546" i="2"/>
  <c r="S545" i="2"/>
  <c r="S544" i="2"/>
  <c r="S543" i="2"/>
  <c r="S542" i="2"/>
  <c r="S541" i="2"/>
  <c r="S540" i="2"/>
  <c r="S539" i="2"/>
  <c r="S538" i="2"/>
  <c r="S537" i="2"/>
  <c r="S536" i="2"/>
  <c r="S535" i="2"/>
  <c r="S534" i="2"/>
  <c r="S533" i="2"/>
  <c r="S532" i="2"/>
  <c r="S531" i="2"/>
  <c r="S530" i="2"/>
  <c r="S529" i="2"/>
  <c r="S528" i="2"/>
  <c r="S527" i="2"/>
  <c r="S526" i="2"/>
  <c r="S525" i="2"/>
  <c r="S524" i="2"/>
  <c r="S523" i="2"/>
  <c r="S522" i="2"/>
  <c r="S521" i="2"/>
  <c r="S520" i="2"/>
  <c r="S519" i="2"/>
  <c r="S518" i="2"/>
  <c r="S517" i="2"/>
  <c r="S516" i="2"/>
  <c r="S515" i="2"/>
  <c r="S514" i="2"/>
  <c r="S513" i="2"/>
  <c r="S512" i="2"/>
  <c r="S511" i="2"/>
  <c r="S510" i="2"/>
  <c r="S509" i="2"/>
  <c r="S508" i="2"/>
  <c r="S507" i="2"/>
  <c r="S506" i="2"/>
  <c r="S505" i="2"/>
  <c r="S494" i="2"/>
  <c r="S493" i="2"/>
  <c r="S492" i="2"/>
  <c r="S491" i="2"/>
  <c r="S490" i="2"/>
  <c r="S489" i="2"/>
  <c r="S488" i="2"/>
  <c r="S487" i="2"/>
  <c r="S486" i="2"/>
  <c r="S485" i="2"/>
  <c r="S484" i="2"/>
  <c r="S483" i="2"/>
  <c r="S482" i="2"/>
  <c r="S481" i="2"/>
  <c r="S480" i="2"/>
  <c r="S479" i="2"/>
  <c r="S478" i="2"/>
  <c r="S477" i="2"/>
  <c r="S476" i="2"/>
  <c r="S475" i="2"/>
  <c r="S474" i="2"/>
  <c r="S473" i="2"/>
  <c r="S472" i="2"/>
  <c r="S471" i="2"/>
  <c r="S470" i="2"/>
  <c r="S469" i="2"/>
  <c r="S468" i="2"/>
  <c r="S467" i="2"/>
  <c r="S466" i="2"/>
  <c r="S465" i="2"/>
  <c r="S464" i="2"/>
  <c r="S463" i="2"/>
  <c r="S462" i="2"/>
  <c r="S461" i="2"/>
  <c r="S460" i="2"/>
  <c r="S459" i="2"/>
  <c r="S458" i="2"/>
  <c r="S457" i="2"/>
  <c r="S456" i="2"/>
  <c r="S455" i="2"/>
  <c r="S454" i="2"/>
  <c r="S453" i="2"/>
  <c r="S452" i="2"/>
  <c r="S451" i="2"/>
  <c r="S450" i="2"/>
  <c r="S449" i="2"/>
  <c r="S448" i="2"/>
  <c r="S447" i="2"/>
  <c r="S446" i="2"/>
  <c r="S445" i="2"/>
  <c r="S444" i="2"/>
  <c r="S443" i="2"/>
  <c r="S442" i="2"/>
  <c r="S441" i="2"/>
  <c r="S440" i="2"/>
  <c r="S439" i="2"/>
  <c r="S438" i="2"/>
  <c r="S437" i="2"/>
  <c r="S436" i="2"/>
  <c r="S435" i="2"/>
  <c r="S434" i="2"/>
  <c r="S433" i="2"/>
  <c r="S432" i="2"/>
  <c r="S431" i="2"/>
  <c r="S430" i="2"/>
  <c r="S429" i="2"/>
  <c r="S428" i="2"/>
  <c r="S427" i="2"/>
  <c r="S426" i="2"/>
  <c r="S425" i="2"/>
  <c r="S424" i="2"/>
  <c r="S423" i="2"/>
  <c r="S422" i="2"/>
  <c r="S421" i="2"/>
  <c r="S420" i="2"/>
  <c r="S419" i="2"/>
  <c r="S418" i="2"/>
  <c r="S417" i="2"/>
  <c r="S416" i="2"/>
  <c r="S415" i="2"/>
  <c r="S414" i="2"/>
  <c r="S413" i="2"/>
  <c r="S412" i="2"/>
  <c r="S411" i="2"/>
  <c r="S410" i="2"/>
  <c r="S409" i="2"/>
  <c r="S408" i="2"/>
  <c r="S407" i="2"/>
  <c r="S406" i="2"/>
  <c r="S405" i="2"/>
  <c r="S404" i="2"/>
  <c r="S403" i="2"/>
  <c r="S402" i="2"/>
  <c r="S401" i="2"/>
  <c r="S400" i="2"/>
  <c r="S399" i="2"/>
  <c r="S398" i="2"/>
  <c r="S397" i="2"/>
  <c r="S396" i="2"/>
  <c r="S395" i="2"/>
  <c r="S384" i="2"/>
  <c r="S383" i="2"/>
  <c r="S382" i="2"/>
  <c r="S381" i="2"/>
  <c r="S380" i="2"/>
  <c r="S379" i="2"/>
  <c r="S378" i="2"/>
  <c r="S377" i="2"/>
  <c r="S376" i="2"/>
  <c r="S375" i="2"/>
  <c r="S374" i="2"/>
  <c r="S373" i="2"/>
  <c r="S372" i="2"/>
  <c r="S371" i="2"/>
  <c r="S370" i="2"/>
  <c r="S369" i="2"/>
  <c r="S368" i="2"/>
  <c r="S367" i="2"/>
  <c r="S366" i="2"/>
  <c r="S365" i="2"/>
  <c r="S364" i="2"/>
  <c r="S363" i="2"/>
  <c r="S362" i="2"/>
  <c r="S361" i="2"/>
  <c r="S360" i="2"/>
  <c r="S359" i="2"/>
  <c r="S358" i="2"/>
  <c r="S357" i="2"/>
  <c r="S356" i="2"/>
  <c r="S355" i="2"/>
  <c r="S354" i="2"/>
  <c r="S353" i="2"/>
  <c r="S352" i="2"/>
  <c r="S351" i="2"/>
  <c r="S350" i="2"/>
  <c r="S349" i="2"/>
  <c r="S348" i="2"/>
  <c r="S347" i="2"/>
  <c r="S346" i="2"/>
  <c r="S345" i="2"/>
  <c r="S344" i="2"/>
  <c r="S343" i="2"/>
  <c r="S342" i="2"/>
  <c r="S341" i="2"/>
  <c r="S340" i="2"/>
  <c r="S339" i="2"/>
  <c r="S338" i="2"/>
  <c r="S337" i="2"/>
  <c r="S336" i="2"/>
  <c r="S335" i="2"/>
  <c r="S334" i="2"/>
  <c r="S333" i="2"/>
  <c r="S332" i="2"/>
  <c r="S331" i="2"/>
  <c r="S330" i="2"/>
  <c r="S329" i="2"/>
  <c r="S328" i="2"/>
  <c r="S327" i="2"/>
  <c r="S326" i="2"/>
  <c r="S325" i="2"/>
  <c r="S324" i="2"/>
  <c r="S323" i="2"/>
  <c r="S322" i="2"/>
  <c r="S321" i="2"/>
  <c r="S320" i="2"/>
  <c r="S319" i="2"/>
  <c r="S318" i="2"/>
  <c r="S317" i="2"/>
  <c r="S316" i="2"/>
  <c r="S315" i="2"/>
  <c r="S314" i="2"/>
  <c r="S313" i="2"/>
  <c r="S312" i="2"/>
  <c r="S311" i="2"/>
  <c r="S310" i="2"/>
  <c r="S309" i="2"/>
  <c r="S308" i="2"/>
  <c r="S307" i="2"/>
  <c r="S306" i="2"/>
  <c r="S305" i="2"/>
  <c r="S304" i="2"/>
  <c r="S303" i="2"/>
  <c r="S302" i="2"/>
  <c r="S301" i="2"/>
  <c r="S300" i="2"/>
  <c r="S299" i="2"/>
  <c r="S298" i="2"/>
  <c r="S297" i="2"/>
  <c r="S296" i="2"/>
  <c r="S295" i="2"/>
  <c r="S294" i="2"/>
  <c r="S293" i="2"/>
  <c r="S292" i="2"/>
  <c r="S291" i="2"/>
  <c r="S290" i="2"/>
  <c r="S289" i="2"/>
  <c r="S288" i="2"/>
  <c r="S287" i="2"/>
  <c r="S286" i="2"/>
  <c r="S285" i="2"/>
  <c r="S274" i="2"/>
  <c r="S273" i="2"/>
  <c r="S272" i="2"/>
  <c r="S271" i="2"/>
  <c r="S270" i="2"/>
  <c r="S269" i="2"/>
  <c r="S268" i="2"/>
  <c r="S267" i="2"/>
  <c r="S266" i="2"/>
  <c r="S265" i="2"/>
  <c r="S250" i="2"/>
  <c r="S249" i="2"/>
  <c r="S248" i="2"/>
  <c r="S247" i="2"/>
  <c r="S246" i="2"/>
  <c r="S245" i="2"/>
  <c r="S244" i="2"/>
  <c r="S243" i="2"/>
  <c r="S242" i="2"/>
  <c r="S241" i="2"/>
  <c r="S240" i="2"/>
  <c r="S239" i="2"/>
  <c r="S238" i="2"/>
  <c r="S237" i="2"/>
  <c r="S236" i="2"/>
  <c r="S235" i="2"/>
  <c r="S234" i="2"/>
  <c r="S233" i="2"/>
  <c r="S232" i="2"/>
  <c r="S231" i="2"/>
  <c r="S230" i="2"/>
  <c r="S229" i="2"/>
  <c r="S228" i="2"/>
  <c r="S227" i="2"/>
  <c r="S226" i="2"/>
  <c r="S225" i="2"/>
  <c r="S224" i="2"/>
  <c r="S223" i="2"/>
  <c r="S222" i="2"/>
  <c r="S221" i="2"/>
  <c r="S209" i="2"/>
  <c r="S3" i="2"/>
  <c r="BA4" i="16"/>
  <c r="AY2" i="16"/>
  <c r="AY3" i="16" s="1"/>
  <c r="AY4" i="16" s="1"/>
  <c r="AY5" i="16" s="1"/>
  <c r="AY6" i="16" s="1"/>
  <c r="AY7" i="16" s="1"/>
  <c r="BZ3" i="2"/>
  <c r="BY3" i="2"/>
  <c r="BX3" i="2"/>
  <c r="BW3" i="2"/>
  <c r="BV3" i="2"/>
  <c r="BU3" i="2"/>
  <c r="BT3" i="2"/>
  <c r="BS3" i="2"/>
  <c r="BR3" i="2"/>
  <c r="BQ3" i="2"/>
  <c r="BP3" i="2"/>
  <c r="BO3" i="2"/>
  <c r="BN3" i="2"/>
  <c r="BM3" i="2"/>
  <c r="BL3" i="2"/>
  <c r="BK3" i="2"/>
  <c r="BJ3" i="2"/>
  <c r="BI3" i="2"/>
  <c r="BH3" i="2"/>
  <c r="BG3" i="2"/>
  <c r="BF3" i="2"/>
  <c r="BE3" i="2"/>
  <c r="BD3" i="2"/>
  <c r="BC3" i="2"/>
  <c r="BB3" i="2"/>
  <c r="BA3" i="2"/>
  <c r="AZ3" i="2"/>
  <c r="AY3" i="2"/>
  <c r="AX3" i="2"/>
  <c r="AW3" i="2"/>
  <c r="AV3" i="2"/>
  <c r="AU3" i="2"/>
  <c r="AT3" i="2"/>
  <c r="AS3" i="2"/>
  <c r="AR3" i="2"/>
  <c r="AQ3" i="2"/>
  <c r="BZ209" i="2"/>
  <c r="BY209" i="2"/>
  <c r="BX209" i="2"/>
  <c r="BW209" i="2"/>
  <c r="BV209" i="2"/>
  <c r="BU209" i="2"/>
  <c r="BT209" i="2"/>
  <c r="BS209" i="2"/>
  <c r="BR209" i="2"/>
  <c r="BQ209" i="2"/>
  <c r="BP209" i="2"/>
  <c r="BO209" i="2"/>
  <c r="BN209" i="2"/>
  <c r="BM209" i="2"/>
  <c r="BL209" i="2"/>
  <c r="BK209" i="2"/>
  <c r="BJ209" i="2"/>
  <c r="BI209" i="2"/>
  <c r="BH209" i="2"/>
  <c r="BG209" i="2"/>
  <c r="BF209" i="2"/>
  <c r="BE209" i="2"/>
  <c r="BD209" i="2"/>
  <c r="BC209" i="2"/>
  <c r="BB209" i="2"/>
  <c r="BA209" i="2"/>
  <c r="AZ209" i="2"/>
  <c r="AY209" i="2"/>
  <c r="AX209" i="2"/>
  <c r="AW209" i="2"/>
  <c r="AV209" i="2"/>
  <c r="AU209" i="2"/>
  <c r="AT209" i="2"/>
  <c r="AS209" i="2"/>
  <c r="AR209" i="2"/>
  <c r="U56" i="55"/>
  <c r="U55" i="55"/>
  <c r="AE34" i="55"/>
  <c r="AD34" i="55"/>
  <c r="AC34" i="55"/>
  <c r="AB34" i="55"/>
  <c r="F4" i="5"/>
  <c r="AK51" i="38" s="1"/>
  <c r="F5" i="5"/>
  <c r="AK52" i="38" s="1"/>
  <c r="F6" i="5"/>
  <c r="AK53" i="38" s="1"/>
  <c r="F7" i="5"/>
  <c r="AK54" i="38" s="1"/>
  <c r="F8" i="5"/>
  <c r="AK55" i="38" s="1"/>
  <c r="F9" i="5"/>
  <c r="AK56" i="38" s="1"/>
  <c r="F10" i="5"/>
  <c r="AK57" i="38" s="1"/>
  <c r="F11" i="5"/>
  <c r="AK58" i="38" s="1"/>
  <c r="F12" i="5"/>
  <c r="AK59" i="38" s="1"/>
  <c r="F13" i="5"/>
  <c r="AK60" i="38" s="1"/>
  <c r="F14" i="5"/>
  <c r="AK61" i="38" s="1"/>
  <c r="F15" i="5"/>
  <c r="AK62" i="38" s="1"/>
  <c r="F16" i="5"/>
  <c r="AK63" i="38" s="1"/>
  <c r="F17" i="5"/>
  <c r="AK64" i="38" s="1"/>
  <c r="F18" i="5"/>
  <c r="AK65" i="38" s="1"/>
  <c r="B4" i="5"/>
  <c r="B5" i="5"/>
  <c r="B6" i="5"/>
  <c r="B7" i="5"/>
  <c r="B8" i="5"/>
  <c r="B9" i="5"/>
  <c r="B10" i="5"/>
  <c r="B11" i="5"/>
  <c r="B12" i="5"/>
  <c r="B13" i="5"/>
  <c r="B14" i="5"/>
  <c r="B22" i="5" s="1"/>
  <c r="B15" i="5"/>
  <c r="B16" i="5"/>
  <c r="B17" i="5"/>
  <c r="B18" i="5"/>
  <c r="B6" i="38"/>
  <c r="B7" i="38"/>
  <c r="B8" i="38"/>
  <c r="B3" i="5"/>
  <c r="AY120" i="36"/>
  <c r="AY119" i="36"/>
  <c r="AY117" i="36"/>
  <c r="AY114" i="36"/>
  <c r="AY111" i="36"/>
  <c r="AY110" i="36"/>
  <c r="AY108" i="36"/>
  <c r="AY107" i="36"/>
  <c r="AY105" i="36"/>
  <c r="AY103" i="36"/>
  <c r="AY102" i="36"/>
  <c r="AY99" i="36"/>
  <c r="AY98" i="36"/>
  <c r="AY96" i="36"/>
  <c r="AY93" i="36"/>
  <c r="AY89" i="36"/>
  <c r="AD120" i="36"/>
  <c r="AD119" i="36"/>
  <c r="AD117" i="36"/>
  <c r="AD114" i="36"/>
  <c r="AD111" i="36"/>
  <c r="AD110" i="36"/>
  <c r="AD108" i="36"/>
  <c r="AD107" i="36"/>
  <c r="AD105" i="36"/>
  <c r="AD103" i="36"/>
  <c r="AD102" i="36"/>
  <c r="AD99" i="36"/>
  <c r="AD98" i="36"/>
  <c r="AD96" i="36"/>
  <c r="AD93" i="36"/>
  <c r="AD90" i="36"/>
  <c r="I120" i="36"/>
  <c r="I119" i="36"/>
  <c r="I117" i="36"/>
  <c r="I114" i="36"/>
  <c r="I111" i="36"/>
  <c r="I110" i="36"/>
  <c r="I108" i="36"/>
  <c r="I107" i="36"/>
  <c r="I105" i="36"/>
  <c r="I103" i="36"/>
  <c r="I102" i="36"/>
  <c r="I99" i="36"/>
  <c r="I98" i="36"/>
  <c r="I96" i="36"/>
  <c r="I93" i="36"/>
  <c r="AA13" i="11"/>
  <c r="Z13" i="11"/>
  <c r="Y13" i="11"/>
  <c r="X13" i="11"/>
  <c r="W13" i="11"/>
  <c r="AA3" i="11"/>
  <c r="Z3" i="11"/>
  <c r="Y3" i="11"/>
  <c r="X3" i="11"/>
  <c r="W3" i="11"/>
  <c r="CF220" i="2"/>
  <c r="CE220" i="2"/>
  <c r="AZ5" i="37"/>
  <c r="BA5" i="37" s="1"/>
  <c r="BB5" i="37" s="1"/>
  <c r="BC5" i="37" s="1"/>
  <c r="BD5" i="37" s="1"/>
  <c r="BE5" i="37" s="1"/>
  <c r="BF5" i="37" s="1"/>
  <c r="BG5" i="37" s="1"/>
  <c r="BH5" i="37" s="1"/>
  <c r="BI5" i="37" s="1"/>
  <c r="BJ5" i="37" s="1"/>
  <c r="BK5" i="37" s="1"/>
  <c r="BL5" i="37" s="1"/>
  <c r="BM5" i="37" s="1"/>
  <c r="BN5" i="37" s="1"/>
  <c r="BO5" i="37" s="1"/>
  <c r="AC5" i="37"/>
  <c r="F5" i="37"/>
  <c r="G5" i="37" s="1"/>
  <c r="H5" i="37" s="1"/>
  <c r="I5" i="37" s="1"/>
  <c r="J5" i="37" s="1"/>
  <c r="K5" i="37" s="1"/>
  <c r="L5" i="37" s="1"/>
  <c r="M5" i="37" s="1"/>
  <c r="N5" i="37" s="1"/>
  <c r="O5" i="37" s="1"/>
  <c r="P5" i="37" s="1"/>
  <c r="Q5" i="37" s="1"/>
  <c r="R5" i="37" s="1"/>
  <c r="S5" i="37" s="1"/>
  <c r="T5" i="37" s="1"/>
  <c r="U5" i="37" s="1"/>
  <c r="AS4" i="36"/>
  <c r="AS15" i="36" s="1"/>
  <c r="C4" i="36"/>
  <c r="C15" i="36" s="1"/>
  <c r="X4" i="36"/>
  <c r="X15" i="36" s="1"/>
  <c r="V3" i="11"/>
  <c r="U3" i="11"/>
  <c r="T3" i="11"/>
  <c r="S3" i="11"/>
  <c r="R3" i="11"/>
  <c r="Q3" i="11"/>
  <c r="P3" i="11"/>
  <c r="O3" i="11"/>
  <c r="N3" i="11"/>
  <c r="M3" i="11"/>
  <c r="L3" i="11"/>
  <c r="K3" i="11"/>
  <c r="J3" i="11"/>
  <c r="I3" i="11"/>
  <c r="H3" i="11"/>
  <c r="G3" i="11"/>
  <c r="F3" i="11"/>
  <c r="E3" i="11"/>
  <c r="D3" i="11"/>
  <c r="CB220" i="2"/>
  <c r="CB264" i="2" s="1"/>
  <c r="CC220" i="2"/>
  <c r="CC264" i="2" s="1"/>
  <c r="CD220" i="2"/>
  <c r="CD264" i="2" s="1"/>
  <c r="CA220" i="2"/>
  <c r="CA264" i="2" s="1"/>
  <c r="D22" i="11"/>
  <c r="AO39" i="38" s="1"/>
  <c r="F3" i="5"/>
  <c r="AK50" i="38" s="1"/>
  <c r="AT93" i="36"/>
  <c r="AU93" i="36"/>
  <c r="AV93" i="36"/>
  <c r="AW93" i="36"/>
  <c r="AX93" i="36"/>
  <c r="AT96" i="36"/>
  <c r="AU96" i="36"/>
  <c r="AV96" i="36"/>
  <c r="AW96" i="36"/>
  <c r="AX96" i="36"/>
  <c r="AT98" i="36"/>
  <c r="AU98" i="36"/>
  <c r="AV98" i="36"/>
  <c r="AW98" i="36"/>
  <c r="AX98" i="36"/>
  <c r="AT99" i="36"/>
  <c r="AU99" i="36"/>
  <c r="AV99" i="36"/>
  <c r="AW99" i="36"/>
  <c r="AX99" i="36"/>
  <c r="AT102" i="36"/>
  <c r="AU102" i="36"/>
  <c r="AV102" i="36"/>
  <c r="AW102" i="36"/>
  <c r="AX102" i="36"/>
  <c r="AT103" i="36"/>
  <c r="AU103" i="36"/>
  <c r="AV103" i="36"/>
  <c r="AW103" i="36"/>
  <c r="AX103" i="36"/>
  <c r="AT105" i="36"/>
  <c r="AU105" i="36"/>
  <c r="AV105" i="36"/>
  <c r="AW105" i="36"/>
  <c r="AX105" i="36"/>
  <c r="AT107" i="36"/>
  <c r="AU107" i="36"/>
  <c r="AV107" i="36"/>
  <c r="AW107" i="36"/>
  <c r="AX107" i="36"/>
  <c r="AT108" i="36"/>
  <c r="AU108" i="36"/>
  <c r="AV108" i="36"/>
  <c r="AW108" i="36"/>
  <c r="AX108" i="36"/>
  <c r="AT110" i="36"/>
  <c r="AU110" i="36"/>
  <c r="AV110" i="36"/>
  <c r="AW110" i="36"/>
  <c r="AX110" i="36"/>
  <c r="AT111" i="36"/>
  <c r="AU111" i="36"/>
  <c r="AV111" i="36"/>
  <c r="AW111" i="36"/>
  <c r="AX111" i="36"/>
  <c r="AT114" i="36"/>
  <c r="AU114" i="36"/>
  <c r="AV114" i="36"/>
  <c r="AW114" i="36"/>
  <c r="AX114" i="36"/>
  <c r="AT117" i="36"/>
  <c r="AU117" i="36"/>
  <c r="AV117" i="36"/>
  <c r="AW117" i="36"/>
  <c r="AX117" i="36"/>
  <c r="AT119" i="36"/>
  <c r="AU119" i="36"/>
  <c r="AV119" i="36"/>
  <c r="AW119" i="36"/>
  <c r="AX119" i="36"/>
  <c r="AT120" i="36"/>
  <c r="AU120" i="36"/>
  <c r="AV120" i="36"/>
  <c r="AW120" i="36"/>
  <c r="AX120" i="36"/>
  <c r="AS91" i="36"/>
  <c r="AS92" i="36"/>
  <c r="AS93" i="36"/>
  <c r="AS94" i="36"/>
  <c r="AS95" i="36"/>
  <c r="AS96" i="36"/>
  <c r="AS97" i="36"/>
  <c r="AS98" i="36"/>
  <c r="AS99" i="36"/>
  <c r="AS100" i="36"/>
  <c r="AS101" i="36"/>
  <c r="AS102" i="36"/>
  <c r="AS103" i="36"/>
  <c r="AS104" i="36"/>
  <c r="AS105" i="36"/>
  <c r="AS106" i="36"/>
  <c r="AS107" i="36"/>
  <c r="AS108" i="36"/>
  <c r="AS109" i="36"/>
  <c r="AS110" i="36"/>
  <c r="AS111" i="36"/>
  <c r="AS112" i="36"/>
  <c r="AS113" i="36"/>
  <c r="AS114" i="36"/>
  <c r="AS115" i="36"/>
  <c r="AS116" i="36"/>
  <c r="AS117" i="36"/>
  <c r="AS118" i="36"/>
  <c r="AS119" i="36"/>
  <c r="AS120" i="36"/>
  <c r="AS121" i="36"/>
  <c r="AS89" i="36"/>
  <c r="AT89" i="36"/>
  <c r="AU89" i="36"/>
  <c r="AV89" i="36"/>
  <c r="AW89" i="36"/>
  <c r="AX89" i="36"/>
  <c r="AS90" i="36"/>
  <c r="AR87" i="36"/>
  <c r="AR88" i="36"/>
  <c r="AR89" i="36"/>
  <c r="AR90" i="36"/>
  <c r="AR91" i="36"/>
  <c r="AR92" i="36"/>
  <c r="AR93" i="36"/>
  <c r="AR94" i="36"/>
  <c r="AR95" i="36"/>
  <c r="AR96" i="36"/>
  <c r="AR97" i="36"/>
  <c r="AR98" i="36"/>
  <c r="AR99" i="36"/>
  <c r="AR100" i="36"/>
  <c r="AR101" i="36"/>
  <c r="AR102" i="36"/>
  <c r="AR103" i="36"/>
  <c r="AR104" i="36"/>
  <c r="AR105" i="36"/>
  <c r="AR106" i="36"/>
  <c r="AR107" i="36"/>
  <c r="AR108" i="36"/>
  <c r="AR109" i="36"/>
  <c r="AR110" i="36"/>
  <c r="AR111" i="36"/>
  <c r="AR112" i="36"/>
  <c r="AR113" i="36"/>
  <c r="AR114" i="36"/>
  <c r="AR115" i="36"/>
  <c r="AR116" i="36"/>
  <c r="AR117" i="36"/>
  <c r="AR118" i="36"/>
  <c r="AR119" i="36"/>
  <c r="AR120" i="36"/>
  <c r="AR121" i="36"/>
  <c r="AR86" i="36"/>
  <c r="B119" i="36"/>
  <c r="C119" i="36"/>
  <c r="D119" i="36"/>
  <c r="E119" i="36"/>
  <c r="F119" i="36"/>
  <c r="G119" i="36"/>
  <c r="H119" i="36"/>
  <c r="B120" i="36"/>
  <c r="C120" i="36"/>
  <c r="D120" i="36"/>
  <c r="E120" i="36"/>
  <c r="F120" i="36"/>
  <c r="G120" i="36"/>
  <c r="H120" i="36"/>
  <c r="B121" i="36"/>
  <c r="C121" i="36"/>
  <c r="W119" i="36"/>
  <c r="W120" i="36"/>
  <c r="W121" i="36"/>
  <c r="X121" i="36"/>
  <c r="X120" i="36"/>
  <c r="Y120" i="36"/>
  <c r="Z120" i="36"/>
  <c r="AA120" i="36"/>
  <c r="AB120" i="36"/>
  <c r="AC120" i="36"/>
  <c r="Y90" i="36"/>
  <c r="Z90" i="36"/>
  <c r="AA90" i="36"/>
  <c r="AB90" i="36"/>
  <c r="AC90" i="36"/>
  <c r="Y93" i="36"/>
  <c r="Z93" i="36"/>
  <c r="AA93" i="36"/>
  <c r="AB93" i="36"/>
  <c r="AC93" i="36"/>
  <c r="Y96" i="36"/>
  <c r="Z96" i="36"/>
  <c r="AA96" i="36"/>
  <c r="AB96" i="36"/>
  <c r="AC96" i="36"/>
  <c r="Y98" i="36"/>
  <c r="Z98" i="36"/>
  <c r="AA98" i="36"/>
  <c r="AB98" i="36"/>
  <c r="AC98" i="36"/>
  <c r="Y99" i="36"/>
  <c r="Z99" i="36"/>
  <c r="AA99" i="36"/>
  <c r="AB99" i="36"/>
  <c r="AC99" i="36"/>
  <c r="Y102" i="36"/>
  <c r="Z102" i="36"/>
  <c r="AA102" i="36"/>
  <c r="AB102" i="36"/>
  <c r="AC102" i="36"/>
  <c r="Y103" i="36"/>
  <c r="Z103" i="36"/>
  <c r="AA103" i="36"/>
  <c r="AB103" i="36"/>
  <c r="AC103" i="36"/>
  <c r="Y105" i="36"/>
  <c r="Z105" i="36"/>
  <c r="AA105" i="36"/>
  <c r="AB105" i="36"/>
  <c r="AC105" i="36"/>
  <c r="Y107" i="36"/>
  <c r="Z107" i="36"/>
  <c r="AA107" i="36"/>
  <c r="AB107" i="36"/>
  <c r="AC107" i="36"/>
  <c r="Y108" i="36"/>
  <c r="Z108" i="36"/>
  <c r="AA108" i="36"/>
  <c r="AB108" i="36"/>
  <c r="AC108" i="36"/>
  <c r="Y110" i="36"/>
  <c r="Z110" i="36"/>
  <c r="AA110" i="36"/>
  <c r="AB110" i="36"/>
  <c r="AC110" i="36"/>
  <c r="Y111" i="36"/>
  <c r="Z111" i="36"/>
  <c r="AA111" i="36"/>
  <c r="AB111" i="36"/>
  <c r="AC111" i="36"/>
  <c r="Y114" i="36"/>
  <c r="Z114" i="36"/>
  <c r="AA114" i="36"/>
  <c r="AB114" i="36"/>
  <c r="AC114" i="36"/>
  <c r="Y117" i="36"/>
  <c r="Z117" i="36"/>
  <c r="AA117" i="36"/>
  <c r="AB117" i="36"/>
  <c r="AC117" i="36"/>
  <c r="Y119" i="36"/>
  <c r="Z119" i="36"/>
  <c r="AA119" i="36"/>
  <c r="AB119" i="36"/>
  <c r="AC119" i="36"/>
  <c r="X89"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90" i="36"/>
  <c r="X86" i="36"/>
  <c r="W87"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86" i="36"/>
  <c r="D93" i="36"/>
  <c r="E93" i="36"/>
  <c r="F93" i="36"/>
  <c r="G93" i="36"/>
  <c r="H93" i="36"/>
  <c r="D96" i="36"/>
  <c r="E96" i="36"/>
  <c r="F96" i="36"/>
  <c r="G96" i="36"/>
  <c r="H96" i="36"/>
  <c r="D98" i="36"/>
  <c r="E98" i="36"/>
  <c r="F98" i="36"/>
  <c r="G98" i="36"/>
  <c r="H98" i="36"/>
  <c r="D99" i="36"/>
  <c r="E99" i="36"/>
  <c r="F99" i="36"/>
  <c r="G99" i="36"/>
  <c r="H99" i="36"/>
  <c r="D102" i="36"/>
  <c r="E102" i="36"/>
  <c r="F102" i="36"/>
  <c r="G102" i="36"/>
  <c r="H102" i="36"/>
  <c r="D103" i="36"/>
  <c r="E103" i="36"/>
  <c r="F103" i="36"/>
  <c r="G103" i="36"/>
  <c r="H103" i="36"/>
  <c r="D105" i="36"/>
  <c r="E105" i="36"/>
  <c r="F105" i="36"/>
  <c r="G105" i="36"/>
  <c r="H105" i="36"/>
  <c r="D107" i="36"/>
  <c r="E107" i="36"/>
  <c r="F107" i="36"/>
  <c r="G107" i="36"/>
  <c r="H107" i="36"/>
  <c r="D108" i="36"/>
  <c r="E108" i="36"/>
  <c r="F108" i="36"/>
  <c r="G108" i="36"/>
  <c r="H108" i="36"/>
  <c r="D110" i="36"/>
  <c r="E110" i="36"/>
  <c r="F110" i="36"/>
  <c r="G110" i="36"/>
  <c r="H110" i="36"/>
  <c r="D111" i="36"/>
  <c r="E111" i="36"/>
  <c r="F111" i="36"/>
  <c r="G111" i="36"/>
  <c r="H111" i="36"/>
  <c r="D114" i="36"/>
  <c r="E114" i="36"/>
  <c r="F114" i="36"/>
  <c r="G114" i="36"/>
  <c r="H114" i="36"/>
  <c r="D117" i="36"/>
  <c r="E117" i="36"/>
  <c r="F117" i="36"/>
  <c r="G117" i="36"/>
  <c r="H117" i="36"/>
  <c r="C92" i="36"/>
  <c r="C93" i="36"/>
  <c r="C94" i="36"/>
  <c r="C95" i="36"/>
  <c r="C96" i="36"/>
  <c r="C97" i="36"/>
  <c r="C98" i="36"/>
  <c r="C99" i="36"/>
  <c r="C100" i="36"/>
  <c r="C101" i="36"/>
  <c r="C102" i="36"/>
  <c r="C103" i="36"/>
  <c r="C104" i="36"/>
  <c r="C105" i="36"/>
  <c r="C106" i="36"/>
  <c r="C107" i="36"/>
  <c r="C108" i="36"/>
  <c r="C109" i="36"/>
  <c r="C110" i="36"/>
  <c r="C111" i="36"/>
  <c r="C112" i="36"/>
  <c r="C113" i="36"/>
  <c r="C114" i="36"/>
  <c r="C115" i="36"/>
  <c r="C116" i="36"/>
  <c r="C117" i="36"/>
  <c r="C118" i="36"/>
  <c r="C91" i="36"/>
  <c r="C90" i="36"/>
  <c r="AS87" i="36"/>
  <c r="AS86" i="36"/>
  <c r="B90" i="36"/>
  <c r="B91" i="36"/>
  <c r="B93" i="36"/>
  <c r="B94" i="36"/>
  <c r="B96" i="36"/>
  <c r="B97" i="36"/>
  <c r="B99" i="36"/>
  <c r="B100" i="36"/>
  <c r="B102" i="36"/>
  <c r="B103" i="36"/>
  <c r="B105" i="36"/>
  <c r="B106" i="36"/>
  <c r="B108" i="36"/>
  <c r="B109" i="36"/>
  <c r="B111" i="36"/>
  <c r="B112" i="36"/>
  <c r="B114" i="36"/>
  <c r="B115" i="36"/>
  <c r="B117" i="36"/>
  <c r="B118" i="36"/>
  <c r="AS63" i="36"/>
  <c r="AS49" i="36" s="1"/>
  <c r="AS37" i="36" s="1"/>
  <c r="AR47" i="36"/>
  <c r="AS42" i="36"/>
  <c r="AR36" i="36"/>
  <c r="AS30" i="36"/>
  <c r="BB25" i="36"/>
  <c r="BA25" i="36"/>
  <c r="BC25" i="36"/>
  <c r="AZ56" i="37"/>
  <c r="AZ42" i="37"/>
  <c r="BA42" i="37" s="1"/>
  <c r="BB42" i="37" s="1"/>
  <c r="BC42" i="37" s="1"/>
  <c r="BD42" i="37" s="1"/>
  <c r="BE42" i="37" s="1"/>
  <c r="BF42" i="37" s="1"/>
  <c r="BG42" i="37" s="1"/>
  <c r="BH42" i="37" s="1"/>
  <c r="BI42" i="37" s="1"/>
  <c r="BJ42" i="37" s="1"/>
  <c r="BK42" i="37" s="1"/>
  <c r="BL42" i="37" s="1"/>
  <c r="BM42" i="37" s="1"/>
  <c r="BN42" i="37" s="1"/>
  <c r="BO42" i="37" s="1"/>
  <c r="AB11" i="11"/>
  <c r="AB12" i="11"/>
  <c r="AB10" i="11"/>
  <c r="P13" i="11"/>
  <c r="Q13" i="11"/>
  <c r="R13" i="11"/>
  <c r="S13" i="11"/>
  <c r="T13" i="11"/>
  <c r="U13" i="11"/>
  <c r="V13" i="11"/>
  <c r="AC56" i="37"/>
  <c r="AC57" i="37" s="1"/>
  <c r="AC42" i="37"/>
  <c r="AD42" i="37" s="1"/>
  <c r="AE42" i="37" s="1"/>
  <c r="AF42" i="37" s="1"/>
  <c r="AG42" i="37" s="1"/>
  <c r="AH42" i="37" s="1"/>
  <c r="AI42" i="37" s="1"/>
  <c r="AJ42" i="37" s="1"/>
  <c r="AK42" i="37" s="1"/>
  <c r="AL42" i="37" s="1"/>
  <c r="AM42" i="37" s="1"/>
  <c r="AN42" i="37" s="1"/>
  <c r="AO42" i="37" s="1"/>
  <c r="AP42" i="37" s="1"/>
  <c r="AQ42" i="37" s="1"/>
  <c r="AR42" i="37" s="1"/>
  <c r="F56" i="37"/>
  <c r="W47" i="36"/>
  <c r="B47" i="36"/>
  <c r="W36" i="36"/>
  <c r="B36" i="36"/>
  <c r="X30" i="36"/>
  <c r="X42" i="36"/>
  <c r="X63" i="36"/>
  <c r="X49" i="36" s="1"/>
  <c r="AC9" i="37" s="1"/>
  <c r="AC35" i="37" s="1"/>
  <c r="C30" i="36"/>
  <c r="C42" i="36"/>
  <c r="C63" i="36"/>
  <c r="C49" i="36" s="1"/>
  <c r="C37" i="36" s="1"/>
  <c r="E13" i="11"/>
  <c r="F13" i="11"/>
  <c r="G13" i="11"/>
  <c r="H13" i="11"/>
  <c r="I13" i="11"/>
  <c r="J13" i="11"/>
  <c r="K13" i="11"/>
  <c r="L13" i="11"/>
  <c r="M13" i="11"/>
  <c r="N13" i="11"/>
  <c r="O13" i="11"/>
  <c r="D13" i="11"/>
  <c r="U29" i="11"/>
  <c r="E23" i="11" s="1"/>
  <c r="AP40" i="38" s="1"/>
  <c r="V29" i="11"/>
  <c r="F23" i="11" s="1"/>
  <c r="W29" i="11"/>
  <c r="G23" i="11" s="1"/>
  <c r="X29" i="11"/>
  <c r="H23" i="11" s="1"/>
  <c r="Y29" i="11"/>
  <c r="I23" i="11" s="1"/>
  <c r="AD29" i="11"/>
  <c r="N23" i="11" s="1"/>
  <c r="N27" i="11" s="1"/>
  <c r="N28" i="11" s="1"/>
  <c r="T29" i="11"/>
  <c r="D23" i="11" s="1"/>
  <c r="AO40" i="38" s="1"/>
  <c r="S29" i="11"/>
  <c r="C23" i="11" s="1"/>
  <c r="D24" i="11"/>
  <c r="AO41" i="38" s="1"/>
  <c r="E24" i="11"/>
  <c r="AP41" i="38" s="1"/>
  <c r="I24" i="11"/>
  <c r="D26" i="11"/>
  <c r="AO43" i="38" s="1"/>
  <c r="E26" i="11"/>
  <c r="AP43" i="38" s="1"/>
  <c r="F26" i="11"/>
  <c r="AQ43" i="38" s="1"/>
  <c r="G26" i="11"/>
  <c r="H26" i="11"/>
  <c r="I26" i="11"/>
  <c r="C58" i="11"/>
  <c r="C26" i="11" s="1"/>
  <c r="AN43" i="38" s="1"/>
  <c r="D25" i="11"/>
  <c r="AO42" i="38" s="1"/>
  <c r="E25" i="11"/>
  <c r="AP42" i="38" s="1"/>
  <c r="F25" i="11"/>
  <c r="AQ42" i="38" s="1"/>
  <c r="G25" i="11"/>
  <c r="H25" i="11"/>
  <c r="I25" i="11"/>
  <c r="C49" i="11"/>
  <c r="C25" i="11" s="1"/>
  <c r="AN42" i="38" s="1"/>
  <c r="C24" i="11"/>
  <c r="AN41" i="38" s="1"/>
  <c r="F24" i="11"/>
  <c r="AQ41" i="38" s="1"/>
  <c r="CK222" i="2"/>
  <c r="CK223" i="2"/>
  <c r="CK224" i="2"/>
  <c r="CK225" i="2"/>
  <c r="CK226" i="2"/>
  <c r="CK227" i="2"/>
  <c r="CK228" i="2"/>
  <c r="CK229" i="2"/>
  <c r="CK230" i="2"/>
  <c r="CK231" i="2"/>
  <c r="CK232" i="2"/>
  <c r="CK233" i="2"/>
  <c r="CK234" i="2"/>
  <c r="CK235" i="2"/>
  <c r="CK236" i="2"/>
  <c r="CK237" i="2"/>
  <c r="CK238" i="2"/>
  <c r="CK239" i="2"/>
  <c r="CK240" i="2"/>
  <c r="CK241" i="2"/>
  <c r="CK242" i="2"/>
  <c r="CK243" i="2"/>
  <c r="CK244" i="2"/>
  <c r="CK245" i="2"/>
  <c r="CK246" i="2"/>
  <c r="CK247" i="2"/>
  <c r="CK248" i="2"/>
  <c r="CK249" i="2"/>
  <c r="CK250" i="2"/>
  <c r="J3" i="2"/>
  <c r="K3" i="2"/>
  <c r="L3" i="2"/>
  <c r="M3" i="2"/>
  <c r="N3" i="2"/>
  <c r="O3" i="2"/>
  <c r="P3" i="2"/>
  <c r="Q3" i="2"/>
  <c r="R3" i="2"/>
  <c r="T3" i="2"/>
  <c r="Z3" i="2"/>
  <c r="AA3" i="2"/>
  <c r="AB3" i="2"/>
  <c r="AC3" i="2"/>
  <c r="AD3" i="2"/>
  <c r="AE3" i="2"/>
  <c r="AF3" i="2"/>
  <c r="AG3" i="2"/>
  <c r="AH3" i="2"/>
  <c r="AI3" i="2"/>
  <c r="AJ3" i="2"/>
  <c r="AK3" i="2"/>
  <c r="AL3" i="2"/>
  <c r="AM3" i="2"/>
  <c r="AN3" i="2"/>
  <c r="AO3" i="2"/>
  <c r="AP3" i="2"/>
  <c r="G3" i="2"/>
  <c r="AP240" i="2"/>
  <c r="AO240" i="2"/>
  <c r="AN240" i="2"/>
  <c r="AM240" i="2"/>
  <c r="AL240" i="2"/>
  <c r="AK240" i="2"/>
  <c r="AJ240" i="2"/>
  <c r="AI240" i="2"/>
  <c r="AH240" i="2"/>
  <c r="AG240" i="2"/>
  <c r="AF240" i="2"/>
  <c r="AE240" i="2"/>
  <c r="AD240" i="2"/>
  <c r="AC240" i="2"/>
  <c r="AB240" i="2"/>
  <c r="AA240" i="2"/>
  <c r="Z240" i="2"/>
  <c r="T240" i="2"/>
  <c r="R240" i="2"/>
  <c r="Q240" i="2"/>
  <c r="P240" i="2"/>
  <c r="O240" i="2"/>
  <c r="N240" i="2"/>
  <c r="M240" i="2"/>
  <c r="L240" i="2"/>
  <c r="K240" i="2"/>
  <c r="J240" i="2"/>
  <c r="G240" i="2"/>
  <c r="AP239" i="2"/>
  <c r="AO239" i="2"/>
  <c r="AN239" i="2"/>
  <c r="AM239" i="2"/>
  <c r="AL239" i="2"/>
  <c r="AK239" i="2"/>
  <c r="AJ239" i="2"/>
  <c r="AI239" i="2"/>
  <c r="AH239" i="2"/>
  <c r="AG239" i="2"/>
  <c r="AF239" i="2"/>
  <c r="AE239" i="2"/>
  <c r="AD239" i="2"/>
  <c r="AC239" i="2"/>
  <c r="AB239" i="2"/>
  <c r="AA239" i="2"/>
  <c r="Z239" i="2"/>
  <c r="T239" i="2"/>
  <c r="R239" i="2"/>
  <c r="Q239" i="2"/>
  <c r="P239" i="2"/>
  <c r="O239" i="2"/>
  <c r="N239" i="2"/>
  <c r="M239" i="2"/>
  <c r="L239" i="2"/>
  <c r="K239" i="2"/>
  <c r="J239" i="2"/>
  <c r="G239" i="2"/>
  <c r="AP238" i="2"/>
  <c r="AO238" i="2"/>
  <c r="AN238" i="2"/>
  <c r="AM238" i="2"/>
  <c r="AL238" i="2"/>
  <c r="AK238" i="2"/>
  <c r="AJ238" i="2"/>
  <c r="AI238" i="2"/>
  <c r="AH238" i="2"/>
  <c r="AG238" i="2"/>
  <c r="AF238" i="2"/>
  <c r="AE238" i="2"/>
  <c r="AD238" i="2"/>
  <c r="AC238" i="2"/>
  <c r="AB238" i="2"/>
  <c r="AA238" i="2"/>
  <c r="Z238" i="2"/>
  <c r="T238" i="2"/>
  <c r="R238" i="2"/>
  <c r="Q238" i="2"/>
  <c r="P238" i="2"/>
  <c r="O238" i="2"/>
  <c r="N238" i="2"/>
  <c r="M238" i="2"/>
  <c r="L238" i="2"/>
  <c r="K238" i="2"/>
  <c r="J238" i="2"/>
  <c r="G238" i="2"/>
  <c r="AP237" i="2"/>
  <c r="AO237" i="2"/>
  <c r="AN237" i="2"/>
  <c r="AM237" i="2"/>
  <c r="AL237" i="2"/>
  <c r="AK237" i="2"/>
  <c r="AJ237" i="2"/>
  <c r="AI237" i="2"/>
  <c r="AH237" i="2"/>
  <c r="AG237" i="2"/>
  <c r="AF237" i="2"/>
  <c r="AE237" i="2"/>
  <c r="AD237" i="2"/>
  <c r="AC237" i="2"/>
  <c r="AB237" i="2"/>
  <c r="AA237" i="2"/>
  <c r="Z237" i="2"/>
  <c r="T237" i="2"/>
  <c r="R237" i="2"/>
  <c r="Q237" i="2"/>
  <c r="P237" i="2"/>
  <c r="O237" i="2"/>
  <c r="N237" i="2"/>
  <c r="M237" i="2"/>
  <c r="L237" i="2"/>
  <c r="K237" i="2"/>
  <c r="J237" i="2"/>
  <c r="G237" i="2"/>
  <c r="AP236" i="2"/>
  <c r="AO236" i="2"/>
  <c r="AN236" i="2"/>
  <c r="AM236" i="2"/>
  <c r="AL236" i="2"/>
  <c r="AK236" i="2"/>
  <c r="AJ236" i="2"/>
  <c r="AI236" i="2"/>
  <c r="AH236" i="2"/>
  <c r="AG236" i="2"/>
  <c r="AF236" i="2"/>
  <c r="AE236" i="2"/>
  <c r="AD236" i="2"/>
  <c r="AC236" i="2"/>
  <c r="AB236" i="2"/>
  <c r="AA236" i="2"/>
  <c r="Z236" i="2"/>
  <c r="T236" i="2"/>
  <c r="R236" i="2"/>
  <c r="Q236" i="2"/>
  <c r="P236" i="2"/>
  <c r="O236" i="2"/>
  <c r="N236" i="2"/>
  <c r="M236" i="2"/>
  <c r="L236" i="2"/>
  <c r="K236" i="2"/>
  <c r="J236" i="2"/>
  <c r="G236" i="2"/>
  <c r="AP235" i="2"/>
  <c r="AO235" i="2"/>
  <c r="AN235" i="2"/>
  <c r="AM235" i="2"/>
  <c r="AL235" i="2"/>
  <c r="AK235" i="2"/>
  <c r="AJ235" i="2"/>
  <c r="AI235" i="2"/>
  <c r="AH235" i="2"/>
  <c r="AG235" i="2"/>
  <c r="AF235" i="2"/>
  <c r="AE235" i="2"/>
  <c r="AD235" i="2"/>
  <c r="AC235" i="2"/>
  <c r="AB235" i="2"/>
  <c r="AA235" i="2"/>
  <c r="Z235" i="2"/>
  <c r="T235" i="2"/>
  <c r="R235" i="2"/>
  <c r="Q235" i="2"/>
  <c r="P235" i="2"/>
  <c r="O235" i="2"/>
  <c r="N235" i="2"/>
  <c r="M235" i="2"/>
  <c r="L235" i="2"/>
  <c r="K235" i="2"/>
  <c r="J235" i="2"/>
  <c r="G235" i="2"/>
  <c r="AP234" i="2"/>
  <c r="AO234" i="2"/>
  <c r="AN234" i="2"/>
  <c r="AM234" i="2"/>
  <c r="AL234" i="2"/>
  <c r="AK234" i="2"/>
  <c r="AJ234" i="2"/>
  <c r="AI234" i="2"/>
  <c r="AH234" i="2"/>
  <c r="AG234" i="2"/>
  <c r="AF234" i="2"/>
  <c r="AE234" i="2"/>
  <c r="AD234" i="2"/>
  <c r="AC234" i="2"/>
  <c r="AB234" i="2"/>
  <c r="AA234" i="2"/>
  <c r="Z234" i="2"/>
  <c r="T234" i="2"/>
  <c r="R234" i="2"/>
  <c r="Q234" i="2"/>
  <c r="P234" i="2"/>
  <c r="O234" i="2"/>
  <c r="N234" i="2"/>
  <c r="M234" i="2"/>
  <c r="L234" i="2"/>
  <c r="K234" i="2"/>
  <c r="J234" i="2"/>
  <c r="G234" i="2"/>
  <c r="AP233" i="2"/>
  <c r="AO233" i="2"/>
  <c r="AN233" i="2"/>
  <c r="AM233" i="2"/>
  <c r="AL233" i="2"/>
  <c r="AK233" i="2"/>
  <c r="AJ233" i="2"/>
  <c r="AI233" i="2"/>
  <c r="AH233" i="2"/>
  <c r="AG233" i="2"/>
  <c r="AF233" i="2"/>
  <c r="AE233" i="2"/>
  <c r="AD233" i="2"/>
  <c r="AC233" i="2"/>
  <c r="AB233" i="2"/>
  <c r="AA233" i="2"/>
  <c r="Z233" i="2"/>
  <c r="T233" i="2"/>
  <c r="R233" i="2"/>
  <c r="Q233" i="2"/>
  <c r="P233" i="2"/>
  <c r="O233" i="2"/>
  <c r="N233" i="2"/>
  <c r="M233" i="2"/>
  <c r="L233" i="2"/>
  <c r="K233" i="2"/>
  <c r="J233" i="2"/>
  <c r="G233" i="2"/>
  <c r="AP232" i="2"/>
  <c r="AO232" i="2"/>
  <c r="AN232" i="2"/>
  <c r="AM232" i="2"/>
  <c r="AL232" i="2"/>
  <c r="AK232" i="2"/>
  <c r="AJ232" i="2"/>
  <c r="AI232" i="2"/>
  <c r="AH232" i="2"/>
  <c r="AG232" i="2"/>
  <c r="AF232" i="2"/>
  <c r="AE232" i="2"/>
  <c r="AD232" i="2"/>
  <c r="AC232" i="2"/>
  <c r="AB232" i="2"/>
  <c r="AA232" i="2"/>
  <c r="Z232" i="2"/>
  <c r="T232" i="2"/>
  <c r="R232" i="2"/>
  <c r="Q232" i="2"/>
  <c r="P232" i="2"/>
  <c r="O232" i="2"/>
  <c r="N232" i="2"/>
  <c r="M232" i="2"/>
  <c r="L232" i="2"/>
  <c r="K232" i="2"/>
  <c r="J232" i="2"/>
  <c r="G232" i="2"/>
  <c r="AP231" i="2"/>
  <c r="AO231" i="2"/>
  <c r="AN231" i="2"/>
  <c r="AM231" i="2"/>
  <c r="AL231" i="2"/>
  <c r="AK231" i="2"/>
  <c r="AJ231" i="2"/>
  <c r="AI231" i="2"/>
  <c r="AH231" i="2"/>
  <c r="AG231" i="2"/>
  <c r="AF231" i="2"/>
  <c r="AE231" i="2"/>
  <c r="AD231" i="2"/>
  <c r="AC231" i="2"/>
  <c r="AB231" i="2"/>
  <c r="AA231" i="2"/>
  <c r="Z231" i="2"/>
  <c r="T231" i="2"/>
  <c r="R231" i="2"/>
  <c r="Q231" i="2"/>
  <c r="P231" i="2"/>
  <c r="O231" i="2"/>
  <c r="N231" i="2"/>
  <c r="M231" i="2"/>
  <c r="L231" i="2"/>
  <c r="K231" i="2"/>
  <c r="J231" i="2"/>
  <c r="G231" i="2"/>
  <c r="CJ18" i="2"/>
  <c r="CJ19" i="2"/>
  <c r="C277" i="2" s="1"/>
  <c r="C387" i="2" s="1"/>
  <c r="C392" i="2" s="1"/>
  <c r="CJ20" i="2"/>
  <c r="C278" i="2" s="1"/>
  <c r="C388" i="2" s="1"/>
  <c r="C393" i="2" s="1"/>
  <c r="CJ17" i="2"/>
  <c r="C275" i="2" s="1"/>
  <c r="C385" i="2" s="1"/>
  <c r="C390" i="2" s="1"/>
  <c r="J265" i="2"/>
  <c r="K265" i="2"/>
  <c r="L265" i="2"/>
  <c r="M265" i="2"/>
  <c r="N265" i="2"/>
  <c r="O265" i="2"/>
  <c r="P265" i="2"/>
  <c r="Q265" i="2"/>
  <c r="R265" i="2"/>
  <c r="T265" i="2"/>
  <c r="Z265" i="2"/>
  <c r="AA265" i="2"/>
  <c r="AB265" i="2"/>
  <c r="AC265" i="2"/>
  <c r="AD265" i="2"/>
  <c r="AE265" i="2"/>
  <c r="AF265" i="2"/>
  <c r="AG265" i="2"/>
  <c r="AH265" i="2"/>
  <c r="AI265" i="2"/>
  <c r="AJ265" i="2"/>
  <c r="AK265" i="2"/>
  <c r="AL265" i="2"/>
  <c r="AM265" i="2"/>
  <c r="AN265" i="2"/>
  <c r="AO265" i="2"/>
  <c r="AP265" i="2"/>
  <c r="J266" i="2"/>
  <c r="K266" i="2"/>
  <c r="L266" i="2"/>
  <c r="M266" i="2"/>
  <c r="N266" i="2"/>
  <c r="O266" i="2"/>
  <c r="P266" i="2"/>
  <c r="Q266" i="2"/>
  <c r="R266" i="2"/>
  <c r="T266" i="2"/>
  <c r="Z266" i="2"/>
  <c r="AA266" i="2"/>
  <c r="AB266" i="2"/>
  <c r="AC266" i="2"/>
  <c r="AD266" i="2"/>
  <c r="AE266" i="2"/>
  <c r="AF266" i="2"/>
  <c r="AG266" i="2"/>
  <c r="AH266" i="2"/>
  <c r="AI266" i="2"/>
  <c r="AJ266" i="2"/>
  <c r="AK266" i="2"/>
  <c r="AL266" i="2"/>
  <c r="AM266" i="2"/>
  <c r="AN266" i="2"/>
  <c r="AO266" i="2"/>
  <c r="AP266" i="2"/>
  <c r="J267" i="2"/>
  <c r="K267" i="2"/>
  <c r="L267" i="2"/>
  <c r="M267" i="2"/>
  <c r="N267" i="2"/>
  <c r="O267" i="2"/>
  <c r="P267" i="2"/>
  <c r="Q267" i="2"/>
  <c r="R267" i="2"/>
  <c r="T267" i="2"/>
  <c r="Z267" i="2"/>
  <c r="AA267" i="2"/>
  <c r="AB267" i="2"/>
  <c r="AC267" i="2"/>
  <c r="AD267" i="2"/>
  <c r="AE267" i="2"/>
  <c r="AF267" i="2"/>
  <c r="AG267" i="2"/>
  <c r="AH267" i="2"/>
  <c r="AI267" i="2"/>
  <c r="AJ267" i="2"/>
  <c r="AK267" i="2"/>
  <c r="AL267" i="2"/>
  <c r="AM267" i="2"/>
  <c r="AN267" i="2"/>
  <c r="AO267" i="2"/>
  <c r="AP267" i="2"/>
  <c r="J268" i="2"/>
  <c r="K268" i="2"/>
  <c r="L268" i="2"/>
  <c r="M268" i="2"/>
  <c r="N268" i="2"/>
  <c r="O268" i="2"/>
  <c r="P268" i="2"/>
  <c r="Q268" i="2"/>
  <c r="R268" i="2"/>
  <c r="T268" i="2"/>
  <c r="Z268" i="2"/>
  <c r="AA268" i="2"/>
  <c r="AB268" i="2"/>
  <c r="AC268" i="2"/>
  <c r="AD268" i="2"/>
  <c r="AE268" i="2"/>
  <c r="AF268" i="2"/>
  <c r="AG268" i="2"/>
  <c r="AH268" i="2"/>
  <c r="AI268" i="2"/>
  <c r="AJ268" i="2"/>
  <c r="AK268" i="2"/>
  <c r="AL268" i="2"/>
  <c r="AM268" i="2"/>
  <c r="AN268" i="2"/>
  <c r="AO268" i="2"/>
  <c r="AP268" i="2"/>
  <c r="J269" i="2"/>
  <c r="K269" i="2"/>
  <c r="L269" i="2"/>
  <c r="M269" i="2"/>
  <c r="N269" i="2"/>
  <c r="O269" i="2"/>
  <c r="P269" i="2"/>
  <c r="Q269" i="2"/>
  <c r="R269" i="2"/>
  <c r="T269" i="2"/>
  <c r="Z269" i="2"/>
  <c r="AA269" i="2"/>
  <c r="AB269" i="2"/>
  <c r="AC269" i="2"/>
  <c r="AD269" i="2"/>
  <c r="AE269" i="2"/>
  <c r="AF269" i="2"/>
  <c r="AG269" i="2"/>
  <c r="AH269" i="2"/>
  <c r="AI269" i="2"/>
  <c r="AJ269" i="2"/>
  <c r="AK269" i="2"/>
  <c r="AL269" i="2"/>
  <c r="AM269" i="2"/>
  <c r="AN269" i="2"/>
  <c r="AO269" i="2"/>
  <c r="AP269" i="2"/>
  <c r="J270" i="2"/>
  <c r="K270" i="2"/>
  <c r="L270" i="2"/>
  <c r="M270" i="2"/>
  <c r="N270" i="2"/>
  <c r="O270" i="2"/>
  <c r="P270" i="2"/>
  <c r="Q270" i="2"/>
  <c r="R270" i="2"/>
  <c r="T270" i="2"/>
  <c r="Z270" i="2"/>
  <c r="AA270" i="2"/>
  <c r="AB270" i="2"/>
  <c r="AC270" i="2"/>
  <c r="AD270" i="2"/>
  <c r="AE270" i="2"/>
  <c r="AF270" i="2"/>
  <c r="AG270" i="2"/>
  <c r="AH270" i="2"/>
  <c r="AI270" i="2"/>
  <c r="AJ270" i="2"/>
  <c r="AK270" i="2"/>
  <c r="AL270" i="2"/>
  <c r="AM270" i="2"/>
  <c r="AN270" i="2"/>
  <c r="AO270" i="2"/>
  <c r="AP270" i="2"/>
  <c r="J271" i="2"/>
  <c r="K271" i="2"/>
  <c r="L271" i="2"/>
  <c r="M271" i="2"/>
  <c r="N271" i="2"/>
  <c r="O271" i="2"/>
  <c r="P271" i="2"/>
  <c r="Q271" i="2"/>
  <c r="R271" i="2"/>
  <c r="T271" i="2"/>
  <c r="Z271" i="2"/>
  <c r="AA271" i="2"/>
  <c r="AB271" i="2"/>
  <c r="AC271" i="2"/>
  <c r="AD271" i="2"/>
  <c r="AE271" i="2"/>
  <c r="AF271" i="2"/>
  <c r="AG271" i="2"/>
  <c r="AH271" i="2"/>
  <c r="AI271" i="2"/>
  <c r="AJ271" i="2"/>
  <c r="AK271" i="2"/>
  <c r="AL271" i="2"/>
  <c r="AM271" i="2"/>
  <c r="AN271" i="2"/>
  <c r="AO271" i="2"/>
  <c r="AP271" i="2"/>
  <c r="J272" i="2"/>
  <c r="K272" i="2"/>
  <c r="L272" i="2"/>
  <c r="M272" i="2"/>
  <c r="N272" i="2"/>
  <c r="O272" i="2"/>
  <c r="P272" i="2"/>
  <c r="Q272" i="2"/>
  <c r="R272" i="2"/>
  <c r="T272" i="2"/>
  <c r="Z272" i="2"/>
  <c r="AA272" i="2"/>
  <c r="AB272" i="2"/>
  <c r="AC272" i="2"/>
  <c r="AD272" i="2"/>
  <c r="AE272" i="2"/>
  <c r="AF272" i="2"/>
  <c r="AG272" i="2"/>
  <c r="AH272" i="2"/>
  <c r="AI272" i="2"/>
  <c r="AJ272" i="2"/>
  <c r="AK272" i="2"/>
  <c r="AL272" i="2"/>
  <c r="AM272" i="2"/>
  <c r="AN272" i="2"/>
  <c r="AO272" i="2"/>
  <c r="AP272" i="2"/>
  <c r="J273" i="2"/>
  <c r="K273" i="2"/>
  <c r="L273" i="2"/>
  <c r="M273" i="2"/>
  <c r="N273" i="2"/>
  <c r="O273" i="2"/>
  <c r="P273" i="2"/>
  <c r="Q273" i="2"/>
  <c r="R273" i="2"/>
  <c r="T273" i="2"/>
  <c r="Z273" i="2"/>
  <c r="AA273" i="2"/>
  <c r="AB273" i="2"/>
  <c r="AC273" i="2"/>
  <c r="AD273" i="2"/>
  <c r="AE273" i="2"/>
  <c r="AF273" i="2"/>
  <c r="AG273" i="2"/>
  <c r="AH273" i="2"/>
  <c r="AI273" i="2"/>
  <c r="AJ273" i="2"/>
  <c r="AK273" i="2"/>
  <c r="AL273" i="2"/>
  <c r="AM273" i="2"/>
  <c r="AN273" i="2"/>
  <c r="AO273" i="2"/>
  <c r="AP273" i="2"/>
  <c r="J274" i="2"/>
  <c r="K274" i="2"/>
  <c r="L274" i="2"/>
  <c r="M274" i="2"/>
  <c r="N274" i="2"/>
  <c r="O274" i="2"/>
  <c r="P274" i="2"/>
  <c r="Q274" i="2"/>
  <c r="R274" i="2"/>
  <c r="T274" i="2"/>
  <c r="Z274" i="2"/>
  <c r="AA274" i="2"/>
  <c r="AB274" i="2"/>
  <c r="AC274" i="2"/>
  <c r="AD274" i="2"/>
  <c r="AE274" i="2"/>
  <c r="AF274" i="2"/>
  <c r="AG274" i="2"/>
  <c r="AH274" i="2"/>
  <c r="AI274" i="2"/>
  <c r="AJ274" i="2"/>
  <c r="AK274" i="2"/>
  <c r="AL274" i="2"/>
  <c r="AM274" i="2"/>
  <c r="AN274" i="2"/>
  <c r="AO274" i="2"/>
  <c r="AP274" i="2"/>
  <c r="J285" i="2"/>
  <c r="K285" i="2"/>
  <c r="L285" i="2"/>
  <c r="M285" i="2"/>
  <c r="N285" i="2"/>
  <c r="O285" i="2"/>
  <c r="P285" i="2"/>
  <c r="Q285" i="2"/>
  <c r="R285" i="2"/>
  <c r="T285" i="2"/>
  <c r="Z285" i="2"/>
  <c r="AA285" i="2"/>
  <c r="AB285" i="2"/>
  <c r="AC285" i="2"/>
  <c r="AD285" i="2"/>
  <c r="AE285" i="2"/>
  <c r="AF285" i="2"/>
  <c r="AG285" i="2"/>
  <c r="AH285" i="2"/>
  <c r="AI285" i="2"/>
  <c r="AJ285" i="2"/>
  <c r="AK285" i="2"/>
  <c r="AL285" i="2"/>
  <c r="AM285" i="2"/>
  <c r="AN285" i="2"/>
  <c r="AO285" i="2"/>
  <c r="AP285" i="2"/>
  <c r="J286" i="2"/>
  <c r="K286" i="2"/>
  <c r="L286" i="2"/>
  <c r="M286" i="2"/>
  <c r="N286" i="2"/>
  <c r="O286" i="2"/>
  <c r="P286" i="2"/>
  <c r="Q286" i="2"/>
  <c r="R286" i="2"/>
  <c r="T286" i="2"/>
  <c r="Z286" i="2"/>
  <c r="AA286" i="2"/>
  <c r="AB286" i="2"/>
  <c r="AC286" i="2"/>
  <c r="AD286" i="2"/>
  <c r="AE286" i="2"/>
  <c r="AF286" i="2"/>
  <c r="AG286" i="2"/>
  <c r="AH286" i="2"/>
  <c r="AI286" i="2"/>
  <c r="AJ286" i="2"/>
  <c r="AK286" i="2"/>
  <c r="AL286" i="2"/>
  <c r="AM286" i="2"/>
  <c r="AN286" i="2"/>
  <c r="AO286" i="2"/>
  <c r="AP286" i="2"/>
  <c r="J287" i="2"/>
  <c r="K287" i="2"/>
  <c r="L287" i="2"/>
  <c r="M287" i="2"/>
  <c r="N287" i="2"/>
  <c r="O287" i="2"/>
  <c r="P287" i="2"/>
  <c r="Q287" i="2"/>
  <c r="R287" i="2"/>
  <c r="T287" i="2"/>
  <c r="Z287" i="2"/>
  <c r="AA287" i="2"/>
  <c r="AB287" i="2"/>
  <c r="AC287" i="2"/>
  <c r="AD287" i="2"/>
  <c r="AE287" i="2"/>
  <c r="AF287" i="2"/>
  <c r="AG287" i="2"/>
  <c r="AH287" i="2"/>
  <c r="AI287" i="2"/>
  <c r="AJ287" i="2"/>
  <c r="AK287" i="2"/>
  <c r="AL287" i="2"/>
  <c r="AM287" i="2"/>
  <c r="AN287" i="2"/>
  <c r="AO287" i="2"/>
  <c r="AP287" i="2"/>
  <c r="J288" i="2"/>
  <c r="K288" i="2"/>
  <c r="L288" i="2"/>
  <c r="M288" i="2"/>
  <c r="N288" i="2"/>
  <c r="O288" i="2"/>
  <c r="P288" i="2"/>
  <c r="Q288" i="2"/>
  <c r="R288" i="2"/>
  <c r="T288" i="2"/>
  <c r="Z288" i="2"/>
  <c r="AA288" i="2"/>
  <c r="AB288" i="2"/>
  <c r="AC288" i="2"/>
  <c r="AD288" i="2"/>
  <c r="AE288" i="2"/>
  <c r="AF288" i="2"/>
  <c r="AG288" i="2"/>
  <c r="AH288" i="2"/>
  <c r="AI288" i="2"/>
  <c r="AJ288" i="2"/>
  <c r="AK288" i="2"/>
  <c r="AL288" i="2"/>
  <c r="AM288" i="2"/>
  <c r="AN288" i="2"/>
  <c r="AO288" i="2"/>
  <c r="AP288" i="2"/>
  <c r="J289" i="2"/>
  <c r="K289" i="2"/>
  <c r="L289" i="2"/>
  <c r="M289" i="2"/>
  <c r="N289" i="2"/>
  <c r="O289" i="2"/>
  <c r="P289" i="2"/>
  <c r="Q289" i="2"/>
  <c r="R289" i="2"/>
  <c r="T289" i="2"/>
  <c r="Z289" i="2"/>
  <c r="AA289" i="2"/>
  <c r="AB289" i="2"/>
  <c r="AC289" i="2"/>
  <c r="AD289" i="2"/>
  <c r="AE289" i="2"/>
  <c r="AF289" i="2"/>
  <c r="AG289" i="2"/>
  <c r="AH289" i="2"/>
  <c r="AI289" i="2"/>
  <c r="AJ289" i="2"/>
  <c r="AK289" i="2"/>
  <c r="AL289" i="2"/>
  <c r="AM289" i="2"/>
  <c r="AN289" i="2"/>
  <c r="AO289" i="2"/>
  <c r="AP289" i="2"/>
  <c r="J290" i="2"/>
  <c r="K290" i="2"/>
  <c r="L290" i="2"/>
  <c r="M290" i="2"/>
  <c r="N290" i="2"/>
  <c r="O290" i="2"/>
  <c r="P290" i="2"/>
  <c r="Q290" i="2"/>
  <c r="R290" i="2"/>
  <c r="T290" i="2"/>
  <c r="Z290" i="2"/>
  <c r="AA290" i="2"/>
  <c r="AB290" i="2"/>
  <c r="AC290" i="2"/>
  <c r="AD290" i="2"/>
  <c r="AE290" i="2"/>
  <c r="AF290" i="2"/>
  <c r="AG290" i="2"/>
  <c r="AH290" i="2"/>
  <c r="AI290" i="2"/>
  <c r="AJ290" i="2"/>
  <c r="AK290" i="2"/>
  <c r="AL290" i="2"/>
  <c r="AM290" i="2"/>
  <c r="AN290" i="2"/>
  <c r="AO290" i="2"/>
  <c r="AP290" i="2"/>
  <c r="J291" i="2"/>
  <c r="K291" i="2"/>
  <c r="L291" i="2"/>
  <c r="M291" i="2"/>
  <c r="N291" i="2"/>
  <c r="O291" i="2"/>
  <c r="P291" i="2"/>
  <c r="Q291" i="2"/>
  <c r="R291" i="2"/>
  <c r="T291" i="2"/>
  <c r="Z291" i="2"/>
  <c r="AA291" i="2"/>
  <c r="AB291" i="2"/>
  <c r="AC291" i="2"/>
  <c r="AD291" i="2"/>
  <c r="AE291" i="2"/>
  <c r="AF291" i="2"/>
  <c r="AG291" i="2"/>
  <c r="AH291" i="2"/>
  <c r="AI291" i="2"/>
  <c r="AJ291" i="2"/>
  <c r="AK291" i="2"/>
  <c r="AL291" i="2"/>
  <c r="AM291" i="2"/>
  <c r="AN291" i="2"/>
  <c r="AO291" i="2"/>
  <c r="AP291" i="2"/>
  <c r="J292" i="2"/>
  <c r="K292" i="2"/>
  <c r="L292" i="2"/>
  <c r="M292" i="2"/>
  <c r="N292" i="2"/>
  <c r="O292" i="2"/>
  <c r="P292" i="2"/>
  <c r="Q292" i="2"/>
  <c r="R292" i="2"/>
  <c r="T292" i="2"/>
  <c r="Z292" i="2"/>
  <c r="AA292" i="2"/>
  <c r="AB292" i="2"/>
  <c r="AC292" i="2"/>
  <c r="AD292" i="2"/>
  <c r="AE292" i="2"/>
  <c r="AF292" i="2"/>
  <c r="AG292" i="2"/>
  <c r="AH292" i="2"/>
  <c r="AI292" i="2"/>
  <c r="AJ292" i="2"/>
  <c r="AK292" i="2"/>
  <c r="AL292" i="2"/>
  <c r="AM292" i="2"/>
  <c r="AN292" i="2"/>
  <c r="AO292" i="2"/>
  <c r="AP292" i="2"/>
  <c r="J293" i="2"/>
  <c r="K293" i="2"/>
  <c r="L293" i="2"/>
  <c r="M293" i="2"/>
  <c r="N293" i="2"/>
  <c r="O293" i="2"/>
  <c r="P293" i="2"/>
  <c r="Q293" i="2"/>
  <c r="R293" i="2"/>
  <c r="T293" i="2"/>
  <c r="Z293" i="2"/>
  <c r="AA293" i="2"/>
  <c r="AB293" i="2"/>
  <c r="AC293" i="2"/>
  <c r="AD293" i="2"/>
  <c r="AE293" i="2"/>
  <c r="AF293" i="2"/>
  <c r="AG293" i="2"/>
  <c r="AH293" i="2"/>
  <c r="AI293" i="2"/>
  <c r="AJ293" i="2"/>
  <c r="AK293" i="2"/>
  <c r="AL293" i="2"/>
  <c r="AM293" i="2"/>
  <c r="AN293" i="2"/>
  <c r="AO293" i="2"/>
  <c r="AP293" i="2"/>
  <c r="J294" i="2"/>
  <c r="K294" i="2"/>
  <c r="L294" i="2"/>
  <c r="M294" i="2"/>
  <c r="N294" i="2"/>
  <c r="O294" i="2"/>
  <c r="P294" i="2"/>
  <c r="Q294" i="2"/>
  <c r="R294" i="2"/>
  <c r="T294" i="2"/>
  <c r="Z294" i="2"/>
  <c r="AA294" i="2"/>
  <c r="AB294" i="2"/>
  <c r="AC294" i="2"/>
  <c r="AD294" i="2"/>
  <c r="AE294" i="2"/>
  <c r="AF294" i="2"/>
  <c r="AG294" i="2"/>
  <c r="AH294" i="2"/>
  <c r="AI294" i="2"/>
  <c r="AJ294" i="2"/>
  <c r="AK294" i="2"/>
  <c r="AL294" i="2"/>
  <c r="AM294" i="2"/>
  <c r="AN294" i="2"/>
  <c r="AO294" i="2"/>
  <c r="AP294" i="2"/>
  <c r="J295" i="2"/>
  <c r="K295" i="2"/>
  <c r="L295" i="2"/>
  <c r="M295" i="2"/>
  <c r="N295" i="2"/>
  <c r="O295" i="2"/>
  <c r="P295" i="2"/>
  <c r="Q295" i="2"/>
  <c r="R295" i="2"/>
  <c r="T295" i="2"/>
  <c r="Z295" i="2"/>
  <c r="AA295" i="2"/>
  <c r="AB295" i="2"/>
  <c r="AC295" i="2"/>
  <c r="AD295" i="2"/>
  <c r="AE295" i="2"/>
  <c r="AF295" i="2"/>
  <c r="AG295" i="2"/>
  <c r="AH295" i="2"/>
  <c r="AI295" i="2"/>
  <c r="AJ295" i="2"/>
  <c r="AK295" i="2"/>
  <c r="AL295" i="2"/>
  <c r="AM295" i="2"/>
  <c r="AN295" i="2"/>
  <c r="AO295" i="2"/>
  <c r="AP295" i="2"/>
  <c r="J296" i="2"/>
  <c r="K296" i="2"/>
  <c r="L296" i="2"/>
  <c r="M296" i="2"/>
  <c r="N296" i="2"/>
  <c r="O296" i="2"/>
  <c r="P296" i="2"/>
  <c r="Q296" i="2"/>
  <c r="R296" i="2"/>
  <c r="T296" i="2"/>
  <c r="Z296" i="2"/>
  <c r="AA296" i="2"/>
  <c r="AB296" i="2"/>
  <c r="AC296" i="2"/>
  <c r="AD296" i="2"/>
  <c r="AE296" i="2"/>
  <c r="AF296" i="2"/>
  <c r="AG296" i="2"/>
  <c r="AH296" i="2"/>
  <c r="AI296" i="2"/>
  <c r="AJ296" i="2"/>
  <c r="AK296" i="2"/>
  <c r="AL296" i="2"/>
  <c r="AM296" i="2"/>
  <c r="AN296" i="2"/>
  <c r="AO296" i="2"/>
  <c r="AP296" i="2"/>
  <c r="J297" i="2"/>
  <c r="K297" i="2"/>
  <c r="L297" i="2"/>
  <c r="M297" i="2"/>
  <c r="N297" i="2"/>
  <c r="O297" i="2"/>
  <c r="P297" i="2"/>
  <c r="Q297" i="2"/>
  <c r="R297" i="2"/>
  <c r="T297" i="2"/>
  <c r="Z297" i="2"/>
  <c r="AA297" i="2"/>
  <c r="AB297" i="2"/>
  <c r="AC297" i="2"/>
  <c r="AD297" i="2"/>
  <c r="AE297" i="2"/>
  <c r="AF297" i="2"/>
  <c r="AG297" i="2"/>
  <c r="AH297" i="2"/>
  <c r="AI297" i="2"/>
  <c r="AJ297" i="2"/>
  <c r="AK297" i="2"/>
  <c r="AL297" i="2"/>
  <c r="AM297" i="2"/>
  <c r="AN297" i="2"/>
  <c r="AO297" i="2"/>
  <c r="AP297" i="2"/>
  <c r="J298" i="2"/>
  <c r="K298" i="2"/>
  <c r="L298" i="2"/>
  <c r="M298" i="2"/>
  <c r="N298" i="2"/>
  <c r="O298" i="2"/>
  <c r="P298" i="2"/>
  <c r="Q298" i="2"/>
  <c r="R298" i="2"/>
  <c r="T298" i="2"/>
  <c r="Z298" i="2"/>
  <c r="AA298" i="2"/>
  <c r="AB298" i="2"/>
  <c r="AC298" i="2"/>
  <c r="AD298" i="2"/>
  <c r="AE298" i="2"/>
  <c r="AF298" i="2"/>
  <c r="AG298" i="2"/>
  <c r="AH298" i="2"/>
  <c r="AI298" i="2"/>
  <c r="AJ298" i="2"/>
  <c r="AK298" i="2"/>
  <c r="AL298" i="2"/>
  <c r="AM298" i="2"/>
  <c r="AN298" i="2"/>
  <c r="AO298" i="2"/>
  <c r="AP298" i="2"/>
  <c r="J299" i="2"/>
  <c r="K299" i="2"/>
  <c r="L299" i="2"/>
  <c r="M299" i="2"/>
  <c r="N299" i="2"/>
  <c r="O299" i="2"/>
  <c r="P299" i="2"/>
  <c r="Q299" i="2"/>
  <c r="R299" i="2"/>
  <c r="T299" i="2"/>
  <c r="Z299" i="2"/>
  <c r="AA299" i="2"/>
  <c r="AB299" i="2"/>
  <c r="AC299" i="2"/>
  <c r="AD299" i="2"/>
  <c r="AE299" i="2"/>
  <c r="AF299" i="2"/>
  <c r="AG299" i="2"/>
  <c r="AH299" i="2"/>
  <c r="AI299" i="2"/>
  <c r="AJ299" i="2"/>
  <c r="AK299" i="2"/>
  <c r="AL299" i="2"/>
  <c r="AM299" i="2"/>
  <c r="AN299" i="2"/>
  <c r="AO299" i="2"/>
  <c r="AP299" i="2"/>
  <c r="J300" i="2"/>
  <c r="K300" i="2"/>
  <c r="L300" i="2"/>
  <c r="M300" i="2"/>
  <c r="N300" i="2"/>
  <c r="O300" i="2"/>
  <c r="P300" i="2"/>
  <c r="Q300" i="2"/>
  <c r="R300" i="2"/>
  <c r="T300" i="2"/>
  <c r="Z300" i="2"/>
  <c r="AA300" i="2"/>
  <c r="AB300" i="2"/>
  <c r="AC300" i="2"/>
  <c r="AD300" i="2"/>
  <c r="AE300" i="2"/>
  <c r="AF300" i="2"/>
  <c r="AG300" i="2"/>
  <c r="AH300" i="2"/>
  <c r="AI300" i="2"/>
  <c r="AJ300" i="2"/>
  <c r="AK300" i="2"/>
  <c r="AL300" i="2"/>
  <c r="AM300" i="2"/>
  <c r="AN300" i="2"/>
  <c r="AO300" i="2"/>
  <c r="AP300" i="2"/>
  <c r="J301" i="2"/>
  <c r="K301" i="2"/>
  <c r="L301" i="2"/>
  <c r="M301" i="2"/>
  <c r="N301" i="2"/>
  <c r="O301" i="2"/>
  <c r="P301" i="2"/>
  <c r="Q301" i="2"/>
  <c r="R301" i="2"/>
  <c r="T301" i="2"/>
  <c r="Z301" i="2"/>
  <c r="AA301" i="2"/>
  <c r="AB301" i="2"/>
  <c r="AC301" i="2"/>
  <c r="AD301" i="2"/>
  <c r="AE301" i="2"/>
  <c r="AF301" i="2"/>
  <c r="AG301" i="2"/>
  <c r="AH301" i="2"/>
  <c r="AI301" i="2"/>
  <c r="AJ301" i="2"/>
  <c r="AK301" i="2"/>
  <c r="AL301" i="2"/>
  <c r="AM301" i="2"/>
  <c r="AN301" i="2"/>
  <c r="AO301" i="2"/>
  <c r="AP301" i="2"/>
  <c r="J302" i="2"/>
  <c r="K302" i="2"/>
  <c r="L302" i="2"/>
  <c r="M302" i="2"/>
  <c r="N302" i="2"/>
  <c r="O302" i="2"/>
  <c r="P302" i="2"/>
  <c r="Q302" i="2"/>
  <c r="R302" i="2"/>
  <c r="T302" i="2"/>
  <c r="Z302" i="2"/>
  <c r="AA302" i="2"/>
  <c r="AB302" i="2"/>
  <c r="AC302" i="2"/>
  <c r="AD302" i="2"/>
  <c r="AE302" i="2"/>
  <c r="AF302" i="2"/>
  <c r="AG302" i="2"/>
  <c r="AH302" i="2"/>
  <c r="AI302" i="2"/>
  <c r="AJ302" i="2"/>
  <c r="AK302" i="2"/>
  <c r="AL302" i="2"/>
  <c r="AM302" i="2"/>
  <c r="AN302" i="2"/>
  <c r="AO302" i="2"/>
  <c r="AP302" i="2"/>
  <c r="J303" i="2"/>
  <c r="K303" i="2"/>
  <c r="L303" i="2"/>
  <c r="M303" i="2"/>
  <c r="N303" i="2"/>
  <c r="O303" i="2"/>
  <c r="P303" i="2"/>
  <c r="Q303" i="2"/>
  <c r="R303" i="2"/>
  <c r="T303" i="2"/>
  <c r="Z303" i="2"/>
  <c r="AA303" i="2"/>
  <c r="AB303" i="2"/>
  <c r="AC303" i="2"/>
  <c r="AD303" i="2"/>
  <c r="AE303" i="2"/>
  <c r="AF303" i="2"/>
  <c r="AG303" i="2"/>
  <c r="AH303" i="2"/>
  <c r="AI303" i="2"/>
  <c r="AJ303" i="2"/>
  <c r="AK303" i="2"/>
  <c r="AL303" i="2"/>
  <c r="AM303" i="2"/>
  <c r="AN303" i="2"/>
  <c r="AO303" i="2"/>
  <c r="AP303" i="2"/>
  <c r="J304" i="2"/>
  <c r="K304" i="2"/>
  <c r="L304" i="2"/>
  <c r="M304" i="2"/>
  <c r="N304" i="2"/>
  <c r="O304" i="2"/>
  <c r="P304" i="2"/>
  <c r="Q304" i="2"/>
  <c r="R304" i="2"/>
  <c r="T304" i="2"/>
  <c r="Z304" i="2"/>
  <c r="AA304" i="2"/>
  <c r="AB304" i="2"/>
  <c r="AC304" i="2"/>
  <c r="AD304" i="2"/>
  <c r="AE304" i="2"/>
  <c r="AF304" i="2"/>
  <c r="AG304" i="2"/>
  <c r="AH304" i="2"/>
  <c r="AI304" i="2"/>
  <c r="AJ304" i="2"/>
  <c r="AK304" i="2"/>
  <c r="AL304" i="2"/>
  <c r="AM304" i="2"/>
  <c r="AN304" i="2"/>
  <c r="AO304" i="2"/>
  <c r="AP304" i="2"/>
  <c r="J305" i="2"/>
  <c r="K305" i="2"/>
  <c r="L305" i="2"/>
  <c r="M305" i="2"/>
  <c r="N305" i="2"/>
  <c r="O305" i="2"/>
  <c r="P305" i="2"/>
  <c r="Q305" i="2"/>
  <c r="R305" i="2"/>
  <c r="T305" i="2"/>
  <c r="Z305" i="2"/>
  <c r="AA305" i="2"/>
  <c r="AB305" i="2"/>
  <c r="AC305" i="2"/>
  <c r="AD305" i="2"/>
  <c r="AE305" i="2"/>
  <c r="AF305" i="2"/>
  <c r="AG305" i="2"/>
  <c r="AH305" i="2"/>
  <c r="AI305" i="2"/>
  <c r="AJ305" i="2"/>
  <c r="AK305" i="2"/>
  <c r="AL305" i="2"/>
  <c r="AM305" i="2"/>
  <c r="AN305" i="2"/>
  <c r="AO305" i="2"/>
  <c r="AP305" i="2"/>
  <c r="J306" i="2"/>
  <c r="K306" i="2"/>
  <c r="L306" i="2"/>
  <c r="M306" i="2"/>
  <c r="N306" i="2"/>
  <c r="O306" i="2"/>
  <c r="P306" i="2"/>
  <c r="Q306" i="2"/>
  <c r="R306" i="2"/>
  <c r="T306" i="2"/>
  <c r="Z306" i="2"/>
  <c r="AA306" i="2"/>
  <c r="AB306" i="2"/>
  <c r="AC306" i="2"/>
  <c r="AD306" i="2"/>
  <c r="AE306" i="2"/>
  <c r="AF306" i="2"/>
  <c r="AG306" i="2"/>
  <c r="AH306" i="2"/>
  <c r="AI306" i="2"/>
  <c r="AJ306" i="2"/>
  <c r="AK306" i="2"/>
  <c r="AL306" i="2"/>
  <c r="AM306" i="2"/>
  <c r="AN306" i="2"/>
  <c r="AO306" i="2"/>
  <c r="AP306" i="2"/>
  <c r="J307" i="2"/>
  <c r="K307" i="2"/>
  <c r="L307" i="2"/>
  <c r="M307" i="2"/>
  <c r="N307" i="2"/>
  <c r="O307" i="2"/>
  <c r="P307" i="2"/>
  <c r="Q307" i="2"/>
  <c r="R307" i="2"/>
  <c r="T307" i="2"/>
  <c r="Z307" i="2"/>
  <c r="AA307" i="2"/>
  <c r="AB307" i="2"/>
  <c r="AC307" i="2"/>
  <c r="AD307" i="2"/>
  <c r="AE307" i="2"/>
  <c r="AF307" i="2"/>
  <c r="AG307" i="2"/>
  <c r="AH307" i="2"/>
  <c r="AI307" i="2"/>
  <c r="AJ307" i="2"/>
  <c r="AK307" i="2"/>
  <c r="AL307" i="2"/>
  <c r="AM307" i="2"/>
  <c r="AN307" i="2"/>
  <c r="AO307" i="2"/>
  <c r="AP307" i="2"/>
  <c r="J308" i="2"/>
  <c r="K308" i="2"/>
  <c r="L308" i="2"/>
  <c r="M308" i="2"/>
  <c r="N308" i="2"/>
  <c r="O308" i="2"/>
  <c r="P308" i="2"/>
  <c r="Q308" i="2"/>
  <c r="R308" i="2"/>
  <c r="T308" i="2"/>
  <c r="Z308" i="2"/>
  <c r="AA308" i="2"/>
  <c r="AB308" i="2"/>
  <c r="AC308" i="2"/>
  <c r="AD308" i="2"/>
  <c r="AE308" i="2"/>
  <c r="AF308" i="2"/>
  <c r="AG308" i="2"/>
  <c r="AH308" i="2"/>
  <c r="AI308" i="2"/>
  <c r="AJ308" i="2"/>
  <c r="AK308" i="2"/>
  <c r="AL308" i="2"/>
  <c r="AM308" i="2"/>
  <c r="AN308" i="2"/>
  <c r="AO308" i="2"/>
  <c r="AP308" i="2"/>
  <c r="J309" i="2"/>
  <c r="K309" i="2"/>
  <c r="L309" i="2"/>
  <c r="M309" i="2"/>
  <c r="N309" i="2"/>
  <c r="O309" i="2"/>
  <c r="P309" i="2"/>
  <c r="Q309" i="2"/>
  <c r="R309" i="2"/>
  <c r="T309" i="2"/>
  <c r="Z309" i="2"/>
  <c r="AA309" i="2"/>
  <c r="AB309" i="2"/>
  <c r="AC309" i="2"/>
  <c r="AD309" i="2"/>
  <c r="AE309" i="2"/>
  <c r="AF309" i="2"/>
  <c r="AG309" i="2"/>
  <c r="AH309" i="2"/>
  <c r="AI309" i="2"/>
  <c r="AJ309" i="2"/>
  <c r="AK309" i="2"/>
  <c r="AL309" i="2"/>
  <c r="AM309" i="2"/>
  <c r="AN309" i="2"/>
  <c r="AO309" i="2"/>
  <c r="AP309" i="2"/>
  <c r="J310" i="2"/>
  <c r="K310" i="2"/>
  <c r="L310" i="2"/>
  <c r="M310" i="2"/>
  <c r="N310" i="2"/>
  <c r="O310" i="2"/>
  <c r="P310" i="2"/>
  <c r="Q310" i="2"/>
  <c r="R310" i="2"/>
  <c r="T310" i="2"/>
  <c r="Z310" i="2"/>
  <c r="AA310" i="2"/>
  <c r="AB310" i="2"/>
  <c r="AC310" i="2"/>
  <c r="AD310" i="2"/>
  <c r="AE310" i="2"/>
  <c r="AF310" i="2"/>
  <c r="AG310" i="2"/>
  <c r="AH310" i="2"/>
  <c r="AI310" i="2"/>
  <c r="AJ310" i="2"/>
  <c r="AK310" i="2"/>
  <c r="AL310" i="2"/>
  <c r="AM310" i="2"/>
  <c r="AN310" i="2"/>
  <c r="AO310" i="2"/>
  <c r="AP310" i="2"/>
  <c r="J311" i="2"/>
  <c r="K311" i="2"/>
  <c r="L311" i="2"/>
  <c r="M311" i="2"/>
  <c r="N311" i="2"/>
  <c r="O311" i="2"/>
  <c r="P311" i="2"/>
  <c r="Q311" i="2"/>
  <c r="R311" i="2"/>
  <c r="T311" i="2"/>
  <c r="Z311" i="2"/>
  <c r="AA311" i="2"/>
  <c r="AB311" i="2"/>
  <c r="AC311" i="2"/>
  <c r="AD311" i="2"/>
  <c r="AE311" i="2"/>
  <c r="AF311" i="2"/>
  <c r="AG311" i="2"/>
  <c r="AH311" i="2"/>
  <c r="AI311" i="2"/>
  <c r="AJ311" i="2"/>
  <c r="AK311" i="2"/>
  <c r="AL311" i="2"/>
  <c r="AM311" i="2"/>
  <c r="AN311" i="2"/>
  <c r="AO311" i="2"/>
  <c r="AP311" i="2"/>
  <c r="J312" i="2"/>
  <c r="K312" i="2"/>
  <c r="L312" i="2"/>
  <c r="M312" i="2"/>
  <c r="N312" i="2"/>
  <c r="O312" i="2"/>
  <c r="P312" i="2"/>
  <c r="Q312" i="2"/>
  <c r="R312" i="2"/>
  <c r="T312" i="2"/>
  <c r="Z312" i="2"/>
  <c r="AA312" i="2"/>
  <c r="AB312" i="2"/>
  <c r="AC312" i="2"/>
  <c r="AD312" i="2"/>
  <c r="AE312" i="2"/>
  <c r="AF312" i="2"/>
  <c r="AG312" i="2"/>
  <c r="AH312" i="2"/>
  <c r="AI312" i="2"/>
  <c r="AJ312" i="2"/>
  <c r="AK312" i="2"/>
  <c r="AL312" i="2"/>
  <c r="AM312" i="2"/>
  <c r="AN312" i="2"/>
  <c r="AO312" i="2"/>
  <c r="AP312" i="2"/>
  <c r="J313" i="2"/>
  <c r="K313" i="2"/>
  <c r="L313" i="2"/>
  <c r="M313" i="2"/>
  <c r="N313" i="2"/>
  <c r="O313" i="2"/>
  <c r="P313" i="2"/>
  <c r="Q313" i="2"/>
  <c r="R313" i="2"/>
  <c r="T313" i="2"/>
  <c r="Z313" i="2"/>
  <c r="AA313" i="2"/>
  <c r="AB313" i="2"/>
  <c r="AC313" i="2"/>
  <c r="AD313" i="2"/>
  <c r="AE313" i="2"/>
  <c r="AF313" i="2"/>
  <c r="AG313" i="2"/>
  <c r="AH313" i="2"/>
  <c r="AI313" i="2"/>
  <c r="AJ313" i="2"/>
  <c r="AK313" i="2"/>
  <c r="AL313" i="2"/>
  <c r="AM313" i="2"/>
  <c r="AN313" i="2"/>
  <c r="AO313" i="2"/>
  <c r="AP313" i="2"/>
  <c r="J314" i="2"/>
  <c r="K314" i="2"/>
  <c r="L314" i="2"/>
  <c r="M314" i="2"/>
  <c r="N314" i="2"/>
  <c r="O314" i="2"/>
  <c r="P314" i="2"/>
  <c r="Q314" i="2"/>
  <c r="R314" i="2"/>
  <c r="T314" i="2"/>
  <c r="Z314" i="2"/>
  <c r="AA314" i="2"/>
  <c r="AB314" i="2"/>
  <c r="AC314" i="2"/>
  <c r="AD314" i="2"/>
  <c r="AE314" i="2"/>
  <c r="AF314" i="2"/>
  <c r="AG314" i="2"/>
  <c r="AH314" i="2"/>
  <c r="AI314" i="2"/>
  <c r="AJ314" i="2"/>
  <c r="AK314" i="2"/>
  <c r="AL314" i="2"/>
  <c r="AM314" i="2"/>
  <c r="AN314" i="2"/>
  <c r="AO314" i="2"/>
  <c r="AP314" i="2"/>
  <c r="J315" i="2"/>
  <c r="K315" i="2"/>
  <c r="L315" i="2"/>
  <c r="M315" i="2"/>
  <c r="N315" i="2"/>
  <c r="O315" i="2"/>
  <c r="P315" i="2"/>
  <c r="Q315" i="2"/>
  <c r="R315" i="2"/>
  <c r="T315" i="2"/>
  <c r="Z315" i="2"/>
  <c r="AA315" i="2"/>
  <c r="AB315" i="2"/>
  <c r="AC315" i="2"/>
  <c r="AD315" i="2"/>
  <c r="AE315" i="2"/>
  <c r="AF315" i="2"/>
  <c r="AG315" i="2"/>
  <c r="AH315" i="2"/>
  <c r="AI315" i="2"/>
  <c r="AJ315" i="2"/>
  <c r="AK315" i="2"/>
  <c r="AL315" i="2"/>
  <c r="AM315" i="2"/>
  <c r="AN315" i="2"/>
  <c r="AO315" i="2"/>
  <c r="AP315" i="2"/>
  <c r="J316" i="2"/>
  <c r="K316" i="2"/>
  <c r="L316" i="2"/>
  <c r="M316" i="2"/>
  <c r="N316" i="2"/>
  <c r="O316" i="2"/>
  <c r="P316" i="2"/>
  <c r="Q316" i="2"/>
  <c r="R316" i="2"/>
  <c r="T316" i="2"/>
  <c r="Z316" i="2"/>
  <c r="AA316" i="2"/>
  <c r="AB316" i="2"/>
  <c r="AC316" i="2"/>
  <c r="AD316" i="2"/>
  <c r="AE316" i="2"/>
  <c r="AF316" i="2"/>
  <c r="AG316" i="2"/>
  <c r="AH316" i="2"/>
  <c r="AI316" i="2"/>
  <c r="AJ316" i="2"/>
  <c r="AK316" i="2"/>
  <c r="AL316" i="2"/>
  <c r="AM316" i="2"/>
  <c r="AN316" i="2"/>
  <c r="AO316" i="2"/>
  <c r="AP316" i="2"/>
  <c r="J317" i="2"/>
  <c r="K317" i="2"/>
  <c r="L317" i="2"/>
  <c r="M317" i="2"/>
  <c r="N317" i="2"/>
  <c r="O317" i="2"/>
  <c r="P317" i="2"/>
  <c r="Q317" i="2"/>
  <c r="R317" i="2"/>
  <c r="T317" i="2"/>
  <c r="Z317" i="2"/>
  <c r="AA317" i="2"/>
  <c r="AB317" i="2"/>
  <c r="AC317" i="2"/>
  <c r="AD317" i="2"/>
  <c r="AE317" i="2"/>
  <c r="AF317" i="2"/>
  <c r="AG317" i="2"/>
  <c r="AH317" i="2"/>
  <c r="AI317" i="2"/>
  <c r="AJ317" i="2"/>
  <c r="AK317" i="2"/>
  <c r="AL317" i="2"/>
  <c r="AM317" i="2"/>
  <c r="AN317" i="2"/>
  <c r="AO317" i="2"/>
  <c r="AP317" i="2"/>
  <c r="J318" i="2"/>
  <c r="K318" i="2"/>
  <c r="L318" i="2"/>
  <c r="M318" i="2"/>
  <c r="N318" i="2"/>
  <c r="O318" i="2"/>
  <c r="P318" i="2"/>
  <c r="Q318" i="2"/>
  <c r="R318" i="2"/>
  <c r="T318" i="2"/>
  <c r="Z318" i="2"/>
  <c r="AA318" i="2"/>
  <c r="AB318" i="2"/>
  <c r="AC318" i="2"/>
  <c r="AD318" i="2"/>
  <c r="AE318" i="2"/>
  <c r="AF318" i="2"/>
  <c r="AG318" i="2"/>
  <c r="AH318" i="2"/>
  <c r="AI318" i="2"/>
  <c r="AJ318" i="2"/>
  <c r="AK318" i="2"/>
  <c r="AL318" i="2"/>
  <c r="AM318" i="2"/>
  <c r="AN318" i="2"/>
  <c r="AO318" i="2"/>
  <c r="AP318" i="2"/>
  <c r="J319" i="2"/>
  <c r="K319" i="2"/>
  <c r="L319" i="2"/>
  <c r="M319" i="2"/>
  <c r="N319" i="2"/>
  <c r="O319" i="2"/>
  <c r="P319" i="2"/>
  <c r="Q319" i="2"/>
  <c r="R319" i="2"/>
  <c r="T319" i="2"/>
  <c r="Z319" i="2"/>
  <c r="AA319" i="2"/>
  <c r="AB319" i="2"/>
  <c r="AC319" i="2"/>
  <c r="AD319" i="2"/>
  <c r="AE319" i="2"/>
  <c r="AF319" i="2"/>
  <c r="AG319" i="2"/>
  <c r="AH319" i="2"/>
  <c r="AI319" i="2"/>
  <c r="AJ319" i="2"/>
  <c r="AK319" i="2"/>
  <c r="AL319" i="2"/>
  <c r="AM319" i="2"/>
  <c r="AN319" i="2"/>
  <c r="AO319" i="2"/>
  <c r="AP319" i="2"/>
  <c r="J320" i="2"/>
  <c r="K320" i="2"/>
  <c r="L320" i="2"/>
  <c r="M320" i="2"/>
  <c r="N320" i="2"/>
  <c r="O320" i="2"/>
  <c r="P320" i="2"/>
  <c r="Q320" i="2"/>
  <c r="R320" i="2"/>
  <c r="T320" i="2"/>
  <c r="Z320" i="2"/>
  <c r="AA320" i="2"/>
  <c r="AB320" i="2"/>
  <c r="AC320" i="2"/>
  <c r="AD320" i="2"/>
  <c r="AE320" i="2"/>
  <c r="AF320" i="2"/>
  <c r="AG320" i="2"/>
  <c r="AH320" i="2"/>
  <c r="AI320" i="2"/>
  <c r="AJ320" i="2"/>
  <c r="AK320" i="2"/>
  <c r="AL320" i="2"/>
  <c r="AM320" i="2"/>
  <c r="AN320" i="2"/>
  <c r="AO320" i="2"/>
  <c r="AP320" i="2"/>
  <c r="J321" i="2"/>
  <c r="K321" i="2"/>
  <c r="L321" i="2"/>
  <c r="M321" i="2"/>
  <c r="N321" i="2"/>
  <c r="O321" i="2"/>
  <c r="P321" i="2"/>
  <c r="Q321" i="2"/>
  <c r="R321" i="2"/>
  <c r="T321" i="2"/>
  <c r="Z321" i="2"/>
  <c r="AA321" i="2"/>
  <c r="AB321" i="2"/>
  <c r="AC321" i="2"/>
  <c r="AD321" i="2"/>
  <c r="AE321" i="2"/>
  <c r="AF321" i="2"/>
  <c r="AG321" i="2"/>
  <c r="AH321" i="2"/>
  <c r="AI321" i="2"/>
  <c r="AJ321" i="2"/>
  <c r="AK321" i="2"/>
  <c r="AL321" i="2"/>
  <c r="AM321" i="2"/>
  <c r="AN321" i="2"/>
  <c r="AO321" i="2"/>
  <c r="AP321" i="2"/>
  <c r="J322" i="2"/>
  <c r="K322" i="2"/>
  <c r="L322" i="2"/>
  <c r="M322" i="2"/>
  <c r="N322" i="2"/>
  <c r="O322" i="2"/>
  <c r="P322" i="2"/>
  <c r="Q322" i="2"/>
  <c r="R322" i="2"/>
  <c r="T322" i="2"/>
  <c r="Z322" i="2"/>
  <c r="AA322" i="2"/>
  <c r="AB322" i="2"/>
  <c r="AC322" i="2"/>
  <c r="AD322" i="2"/>
  <c r="AE322" i="2"/>
  <c r="AF322" i="2"/>
  <c r="AG322" i="2"/>
  <c r="AH322" i="2"/>
  <c r="AI322" i="2"/>
  <c r="AJ322" i="2"/>
  <c r="AK322" i="2"/>
  <c r="AL322" i="2"/>
  <c r="AM322" i="2"/>
  <c r="AN322" i="2"/>
  <c r="AO322" i="2"/>
  <c r="AP322" i="2"/>
  <c r="J323" i="2"/>
  <c r="K323" i="2"/>
  <c r="L323" i="2"/>
  <c r="M323" i="2"/>
  <c r="N323" i="2"/>
  <c r="O323" i="2"/>
  <c r="P323" i="2"/>
  <c r="Q323" i="2"/>
  <c r="R323" i="2"/>
  <c r="T323" i="2"/>
  <c r="Z323" i="2"/>
  <c r="AA323" i="2"/>
  <c r="AB323" i="2"/>
  <c r="AC323" i="2"/>
  <c r="AD323" i="2"/>
  <c r="AE323" i="2"/>
  <c r="AF323" i="2"/>
  <c r="AG323" i="2"/>
  <c r="AH323" i="2"/>
  <c r="AI323" i="2"/>
  <c r="AJ323" i="2"/>
  <c r="AK323" i="2"/>
  <c r="AL323" i="2"/>
  <c r="AM323" i="2"/>
  <c r="AN323" i="2"/>
  <c r="AO323" i="2"/>
  <c r="AP323" i="2"/>
  <c r="J324" i="2"/>
  <c r="K324" i="2"/>
  <c r="L324" i="2"/>
  <c r="M324" i="2"/>
  <c r="N324" i="2"/>
  <c r="O324" i="2"/>
  <c r="P324" i="2"/>
  <c r="Q324" i="2"/>
  <c r="R324" i="2"/>
  <c r="T324" i="2"/>
  <c r="Z324" i="2"/>
  <c r="AA324" i="2"/>
  <c r="AB324" i="2"/>
  <c r="AC324" i="2"/>
  <c r="AD324" i="2"/>
  <c r="AE324" i="2"/>
  <c r="AF324" i="2"/>
  <c r="AG324" i="2"/>
  <c r="AH324" i="2"/>
  <c r="AI324" i="2"/>
  <c r="AJ324" i="2"/>
  <c r="AK324" i="2"/>
  <c r="AL324" i="2"/>
  <c r="AM324" i="2"/>
  <c r="AN324" i="2"/>
  <c r="AO324" i="2"/>
  <c r="AP324" i="2"/>
  <c r="J325" i="2"/>
  <c r="K325" i="2"/>
  <c r="L325" i="2"/>
  <c r="M325" i="2"/>
  <c r="N325" i="2"/>
  <c r="O325" i="2"/>
  <c r="P325" i="2"/>
  <c r="Q325" i="2"/>
  <c r="R325" i="2"/>
  <c r="T325" i="2"/>
  <c r="Z325" i="2"/>
  <c r="AA325" i="2"/>
  <c r="AB325" i="2"/>
  <c r="AC325" i="2"/>
  <c r="AD325" i="2"/>
  <c r="AE325" i="2"/>
  <c r="AF325" i="2"/>
  <c r="AG325" i="2"/>
  <c r="AH325" i="2"/>
  <c r="AI325" i="2"/>
  <c r="AJ325" i="2"/>
  <c r="AK325" i="2"/>
  <c r="AL325" i="2"/>
  <c r="AM325" i="2"/>
  <c r="AN325" i="2"/>
  <c r="AO325" i="2"/>
  <c r="AP325" i="2"/>
  <c r="J326" i="2"/>
  <c r="K326" i="2"/>
  <c r="L326" i="2"/>
  <c r="M326" i="2"/>
  <c r="N326" i="2"/>
  <c r="O326" i="2"/>
  <c r="P326" i="2"/>
  <c r="Q326" i="2"/>
  <c r="R326" i="2"/>
  <c r="T326" i="2"/>
  <c r="Z326" i="2"/>
  <c r="AA326" i="2"/>
  <c r="AB326" i="2"/>
  <c r="AC326" i="2"/>
  <c r="AD326" i="2"/>
  <c r="AE326" i="2"/>
  <c r="AF326" i="2"/>
  <c r="AG326" i="2"/>
  <c r="AH326" i="2"/>
  <c r="AI326" i="2"/>
  <c r="AJ326" i="2"/>
  <c r="AK326" i="2"/>
  <c r="AL326" i="2"/>
  <c r="AM326" i="2"/>
  <c r="AN326" i="2"/>
  <c r="AO326" i="2"/>
  <c r="AP326" i="2"/>
  <c r="J327" i="2"/>
  <c r="K327" i="2"/>
  <c r="L327" i="2"/>
  <c r="M327" i="2"/>
  <c r="N327" i="2"/>
  <c r="O327" i="2"/>
  <c r="P327" i="2"/>
  <c r="Q327" i="2"/>
  <c r="R327" i="2"/>
  <c r="T327" i="2"/>
  <c r="Z327" i="2"/>
  <c r="AA327" i="2"/>
  <c r="AB327" i="2"/>
  <c r="AC327" i="2"/>
  <c r="AD327" i="2"/>
  <c r="AE327" i="2"/>
  <c r="AF327" i="2"/>
  <c r="AG327" i="2"/>
  <c r="AH327" i="2"/>
  <c r="AI327" i="2"/>
  <c r="AJ327" i="2"/>
  <c r="AK327" i="2"/>
  <c r="AL327" i="2"/>
  <c r="AM327" i="2"/>
  <c r="AN327" i="2"/>
  <c r="AO327" i="2"/>
  <c r="AP327" i="2"/>
  <c r="J328" i="2"/>
  <c r="K328" i="2"/>
  <c r="L328" i="2"/>
  <c r="M328" i="2"/>
  <c r="N328" i="2"/>
  <c r="O328" i="2"/>
  <c r="P328" i="2"/>
  <c r="Q328" i="2"/>
  <c r="R328" i="2"/>
  <c r="T328" i="2"/>
  <c r="Z328" i="2"/>
  <c r="AA328" i="2"/>
  <c r="AB328" i="2"/>
  <c r="AC328" i="2"/>
  <c r="AD328" i="2"/>
  <c r="AE328" i="2"/>
  <c r="AF328" i="2"/>
  <c r="AG328" i="2"/>
  <c r="AH328" i="2"/>
  <c r="AI328" i="2"/>
  <c r="AJ328" i="2"/>
  <c r="AK328" i="2"/>
  <c r="AL328" i="2"/>
  <c r="AM328" i="2"/>
  <c r="AN328" i="2"/>
  <c r="AO328" i="2"/>
  <c r="AP328" i="2"/>
  <c r="J329" i="2"/>
  <c r="K329" i="2"/>
  <c r="L329" i="2"/>
  <c r="M329" i="2"/>
  <c r="N329" i="2"/>
  <c r="O329" i="2"/>
  <c r="P329" i="2"/>
  <c r="Q329" i="2"/>
  <c r="R329" i="2"/>
  <c r="T329" i="2"/>
  <c r="Z329" i="2"/>
  <c r="AA329" i="2"/>
  <c r="AB329" i="2"/>
  <c r="AC329" i="2"/>
  <c r="AD329" i="2"/>
  <c r="AE329" i="2"/>
  <c r="AF329" i="2"/>
  <c r="AG329" i="2"/>
  <c r="AH329" i="2"/>
  <c r="AI329" i="2"/>
  <c r="AJ329" i="2"/>
  <c r="AK329" i="2"/>
  <c r="AL329" i="2"/>
  <c r="AM329" i="2"/>
  <c r="AN329" i="2"/>
  <c r="AO329" i="2"/>
  <c r="AP329" i="2"/>
  <c r="J330" i="2"/>
  <c r="K330" i="2"/>
  <c r="L330" i="2"/>
  <c r="M330" i="2"/>
  <c r="N330" i="2"/>
  <c r="O330" i="2"/>
  <c r="P330" i="2"/>
  <c r="Q330" i="2"/>
  <c r="R330" i="2"/>
  <c r="T330" i="2"/>
  <c r="Z330" i="2"/>
  <c r="AA330" i="2"/>
  <c r="AB330" i="2"/>
  <c r="AC330" i="2"/>
  <c r="AD330" i="2"/>
  <c r="AE330" i="2"/>
  <c r="AF330" i="2"/>
  <c r="AG330" i="2"/>
  <c r="AH330" i="2"/>
  <c r="AI330" i="2"/>
  <c r="AJ330" i="2"/>
  <c r="AK330" i="2"/>
  <c r="AL330" i="2"/>
  <c r="AM330" i="2"/>
  <c r="AN330" i="2"/>
  <c r="AO330" i="2"/>
  <c r="AP330" i="2"/>
  <c r="J331" i="2"/>
  <c r="K331" i="2"/>
  <c r="L331" i="2"/>
  <c r="M331" i="2"/>
  <c r="N331" i="2"/>
  <c r="O331" i="2"/>
  <c r="P331" i="2"/>
  <c r="Q331" i="2"/>
  <c r="R331" i="2"/>
  <c r="T331" i="2"/>
  <c r="Z331" i="2"/>
  <c r="AA331" i="2"/>
  <c r="AB331" i="2"/>
  <c r="AC331" i="2"/>
  <c r="AD331" i="2"/>
  <c r="AE331" i="2"/>
  <c r="AF331" i="2"/>
  <c r="AG331" i="2"/>
  <c r="AH331" i="2"/>
  <c r="AI331" i="2"/>
  <c r="AJ331" i="2"/>
  <c r="AK331" i="2"/>
  <c r="AL331" i="2"/>
  <c r="AM331" i="2"/>
  <c r="AN331" i="2"/>
  <c r="AO331" i="2"/>
  <c r="AP331" i="2"/>
  <c r="J332" i="2"/>
  <c r="K332" i="2"/>
  <c r="L332" i="2"/>
  <c r="M332" i="2"/>
  <c r="N332" i="2"/>
  <c r="O332" i="2"/>
  <c r="P332" i="2"/>
  <c r="Q332" i="2"/>
  <c r="R332" i="2"/>
  <c r="T332" i="2"/>
  <c r="Z332" i="2"/>
  <c r="AA332" i="2"/>
  <c r="AB332" i="2"/>
  <c r="AC332" i="2"/>
  <c r="AD332" i="2"/>
  <c r="AE332" i="2"/>
  <c r="AF332" i="2"/>
  <c r="AG332" i="2"/>
  <c r="AH332" i="2"/>
  <c r="AI332" i="2"/>
  <c r="AJ332" i="2"/>
  <c r="AK332" i="2"/>
  <c r="AL332" i="2"/>
  <c r="AM332" i="2"/>
  <c r="AN332" i="2"/>
  <c r="AO332" i="2"/>
  <c r="AP332" i="2"/>
  <c r="J333" i="2"/>
  <c r="K333" i="2"/>
  <c r="L333" i="2"/>
  <c r="M333" i="2"/>
  <c r="N333" i="2"/>
  <c r="O333" i="2"/>
  <c r="P333" i="2"/>
  <c r="Q333" i="2"/>
  <c r="R333" i="2"/>
  <c r="T333" i="2"/>
  <c r="Z333" i="2"/>
  <c r="AA333" i="2"/>
  <c r="AB333" i="2"/>
  <c r="AC333" i="2"/>
  <c r="AD333" i="2"/>
  <c r="AE333" i="2"/>
  <c r="AF333" i="2"/>
  <c r="AG333" i="2"/>
  <c r="AH333" i="2"/>
  <c r="AI333" i="2"/>
  <c r="AJ333" i="2"/>
  <c r="AK333" i="2"/>
  <c r="AL333" i="2"/>
  <c r="AM333" i="2"/>
  <c r="AN333" i="2"/>
  <c r="AO333" i="2"/>
  <c r="AP333" i="2"/>
  <c r="J334" i="2"/>
  <c r="K334" i="2"/>
  <c r="L334" i="2"/>
  <c r="M334" i="2"/>
  <c r="N334" i="2"/>
  <c r="O334" i="2"/>
  <c r="P334" i="2"/>
  <c r="Q334" i="2"/>
  <c r="R334" i="2"/>
  <c r="T334" i="2"/>
  <c r="Z334" i="2"/>
  <c r="AA334" i="2"/>
  <c r="AB334" i="2"/>
  <c r="AC334" i="2"/>
  <c r="AD334" i="2"/>
  <c r="AE334" i="2"/>
  <c r="AF334" i="2"/>
  <c r="AG334" i="2"/>
  <c r="AH334" i="2"/>
  <c r="AI334" i="2"/>
  <c r="AJ334" i="2"/>
  <c r="AK334" i="2"/>
  <c r="AL334" i="2"/>
  <c r="AM334" i="2"/>
  <c r="AN334" i="2"/>
  <c r="AO334" i="2"/>
  <c r="AP334" i="2"/>
  <c r="J335" i="2"/>
  <c r="K335" i="2"/>
  <c r="L335" i="2"/>
  <c r="M335" i="2"/>
  <c r="N335" i="2"/>
  <c r="O335" i="2"/>
  <c r="P335" i="2"/>
  <c r="Q335" i="2"/>
  <c r="R335" i="2"/>
  <c r="T335" i="2"/>
  <c r="Z335" i="2"/>
  <c r="AA335" i="2"/>
  <c r="AB335" i="2"/>
  <c r="AC335" i="2"/>
  <c r="AD335" i="2"/>
  <c r="AE335" i="2"/>
  <c r="AF335" i="2"/>
  <c r="AG335" i="2"/>
  <c r="AH335" i="2"/>
  <c r="AI335" i="2"/>
  <c r="AJ335" i="2"/>
  <c r="AK335" i="2"/>
  <c r="AL335" i="2"/>
  <c r="AM335" i="2"/>
  <c r="AN335" i="2"/>
  <c r="AO335" i="2"/>
  <c r="AP335" i="2"/>
  <c r="J336" i="2"/>
  <c r="K336" i="2"/>
  <c r="L336" i="2"/>
  <c r="M336" i="2"/>
  <c r="N336" i="2"/>
  <c r="O336" i="2"/>
  <c r="P336" i="2"/>
  <c r="Q336" i="2"/>
  <c r="R336" i="2"/>
  <c r="T336" i="2"/>
  <c r="Z336" i="2"/>
  <c r="AA336" i="2"/>
  <c r="AB336" i="2"/>
  <c r="AC336" i="2"/>
  <c r="AD336" i="2"/>
  <c r="AE336" i="2"/>
  <c r="AF336" i="2"/>
  <c r="AG336" i="2"/>
  <c r="AH336" i="2"/>
  <c r="AI336" i="2"/>
  <c r="AJ336" i="2"/>
  <c r="AK336" i="2"/>
  <c r="AL336" i="2"/>
  <c r="AM336" i="2"/>
  <c r="AN336" i="2"/>
  <c r="AO336" i="2"/>
  <c r="AP336" i="2"/>
  <c r="J337" i="2"/>
  <c r="K337" i="2"/>
  <c r="L337" i="2"/>
  <c r="M337" i="2"/>
  <c r="N337" i="2"/>
  <c r="O337" i="2"/>
  <c r="P337" i="2"/>
  <c r="Q337" i="2"/>
  <c r="R337" i="2"/>
  <c r="T337" i="2"/>
  <c r="Z337" i="2"/>
  <c r="AA337" i="2"/>
  <c r="AB337" i="2"/>
  <c r="AC337" i="2"/>
  <c r="AD337" i="2"/>
  <c r="AE337" i="2"/>
  <c r="AF337" i="2"/>
  <c r="AG337" i="2"/>
  <c r="AH337" i="2"/>
  <c r="AI337" i="2"/>
  <c r="AJ337" i="2"/>
  <c r="AK337" i="2"/>
  <c r="AL337" i="2"/>
  <c r="AM337" i="2"/>
  <c r="AN337" i="2"/>
  <c r="AO337" i="2"/>
  <c r="AP337" i="2"/>
  <c r="J338" i="2"/>
  <c r="K338" i="2"/>
  <c r="L338" i="2"/>
  <c r="M338" i="2"/>
  <c r="N338" i="2"/>
  <c r="O338" i="2"/>
  <c r="P338" i="2"/>
  <c r="Q338" i="2"/>
  <c r="R338" i="2"/>
  <c r="T338" i="2"/>
  <c r="Z338" i="2"/>
  <c r="AA338" i="2"/>
  <c r="AB338" i="2"/>
  <c r="AC338" i="2"/>
  <c r="AD338" i="2"/>
  <c r="AE338" i="2"/>
  <c r="AF338" i="2"/>
  <c r="AG338" i="2"/>
  <c r="AH338" i="2"/>
  <c r="AI338" i="2"/>
  <c r="AJ338" i="2"/>
  <c r="AK338" i="2"/>
  <c r="AL338" i="2"/>
  <c r="AM338" i="2"/>
  <c r="AN338" i="2"/>
  <c r="AO338" i="2"/>
  <c r="AP338" i="2"/>
  <c r="J339" i="2"/>
  <c r="K339" i="2"/>
  <c r="L339" i="2"/>
  <c r="M339" i="2"/>
  <c r="N339" i="2"/>
  <c r="O339" i="2"/>
  <c r="P339" i="2"/>
  <c r="Q339" i="2"/>
  <c r="R339" i="2"/>
  <c r="T339" i="2"/>
  <c r="Z339" i="2"/>
  <c r="AA339" i="2"/>
  <c r="AB339" i="2"/>
  <c r="AC339" i="2"/>
  <c r="AD339" i="2"/>
  <c r="AE339" i="2"/>
  <c r="AF339" i="2"/>
  <c r="AG339" i="2"/>
  <c r="AH339" i="2"/>
  <c r="AI339" i="2"/>
  <c r="AJ339" i="2"/>
  <c r="AK339" i="2"/>
  <c r="AL339" i="2"/>
  <c r="AM339" i="2"/>
  <c r="AN339" i="2"/>
  <c r="AO339" i="2"/>
  <c r="AP339" i="2"/>
  <c r="J340" i="2"/>
  <c r="K340" i="2"/>
  <c r="L340" i="2"/>
  <c r="M340" i="2"/>
  <c r="N340" i="2"/>
  <c r="O340" i="2"/>
  <c r="P340" i="2"/>
  <c r="Q340" i="2"/>
  <c r="R340" i="2"/>
  <c r="T340" i="2"/>
  <c r="Z340" i="2"/>
  <c r="AA340" i="2"/>
  <c r="AB340" i="2"/>
  <c r="AC340" i="2"/>
  <c r="AD340" i="2"/>
  <c r="AE340" i="2"/>
  <c r="AF340" i="2"/>
  <c r="AG340" i="2"/>
  <c r="AH340" i="2"/>
  <c r="AI340" i="2"/>
  <c r="AJ340" i="2"/>
  <c r="AK340" i="2"/>
  <c r="AL340" i="2"/>
  <c r="AM340" i="2"/>
  <c r="AN340" i="2"/>
  <c r="AO340" i="2"/>
  <c r="AP340" i="2"/>
  <c r="J341" i="2"/>
  <c r="K341" i="2"/>
  <c r="L341" i="2"/>
  <c r="M341" i="2"/>
  <c r="N341" i="2"/>
  <c r="O341" i="2"/>
  <c r="P341" i="2"/>
  <c r="Q341" i="2"/>
  <c r="R341" i="2"/>
  <c r="T341" i="2"/>
  <c r="Z341" i="2"/>
  <c r="AA341" i="2"/>
  <c r="AB341" i="2"/>
  <c r="AC341" i="2"/>
  <c r="AD341" i="2"/>
  <c r="AE341" i="2"/>
  <c r="AF341" i="2"/>
  <c r="AG341" i="2"/>
  <c r="AH341" i="2"/>
  <c r="AI341" i="2"/>
  <c r="AJ341" i="2"/>
  <c r="AK341" i="2"/>
  <c r="AL341" i="2"/>
  <c r="AM341" i="2"/>
  <c r="AN341" i="2"/>
  <c r="AO341" i="2"/>
  <c r="AP341" i="2"/>
  <c r="J342" i="2"/>
  <c r="K342" i="2"/>
  <c r="L342" i="2"/>
  <c r="M342" i="2"/>
  <c r="N342" i="2"/>
  <c r="O342" i="2"/>
  <c r="P342" i="2"/>
  <c r="Q342" i="2"/>
  <c r="R342" i="2"/>
  <c r="T342" i="2"/>
  <c r="Z342" i="2"/>
  <c r="AA342" i="2"/>
  <c r="AB342" i="2"/>
  <c r="AC342" i="2"/>
  <c r="AD342" i="2"/>
  <c r="AE342" i="2"/>
  <c r="AF342" i="2"/>
  <c r="AG342" i="2"/>
  <c r="AH342" i="2"/>
  <c r="AI342" i="2"/>
  <c r="AJ342" i="2"/>
  <c r="AK342" i="2"/>
  <c r="AL342" i="2"/>
  <c r="AM342" i="2"/>
  <c r="AN342" i="2"/>
  <c r="AO342" i="2"/>
  <c r="AP342" i="2"/>
  <c r="J343" i="2"/>
  <c r="K343" i="2"/>
  <c r="L343" i="2"/>
  <c r="M343" i="2"/>
  <c r="N343" i="2"/>
  <c r="O343" i="2"/>
  <c r="P343" i="2"/>
  <c r="Q343" i="2"/>
  <c r="R343" i="2"/>
  <c r="T343" i="2"/>
  <c r="Z343" i="2"/>
  <c r="AA343" i="2"/>
  <c r="AB343" i="2"/>
  <c r="AC343" i="2"/>
  <c r="AD343" i="2"/>
  <c r="AE343" i="2"/>
  <c r="AF343" i="2"/>
  <c r="AG343" i="2"/>
  <c r="AH343" i="2"/>
  <c r="AI343" i="2"/>
  <c r="AJ343" i="2"/>
  <c r="AK343" i="2"/>
  <c r="AL343" i="2"/>
  <c r="AM343" i="2"/>
  <c r="AN343" i="2"/>
  <c r="AO343" i="2"/>
  <c r="AP343" i="2"/>
  <c r="J344" i="2"/>
  <c r="K344" i="2"/>
  <c r="L344" i="2"/>
  <c r="M344" i="2"/>
  <c r="N344" i="2"/>
  <c r="O344" i="2"/>
  <c r="P344" i="2"/>
  <c r="Q344" i="2"/>
  <c r="R344" i="2"/>
  <c r="T344" i="2"/>
  <c r="Z344" i="2"/>
  <c r="AA344" i="2"/>
  <c r="AB344" i="2"/>
  <c r="AC344" i="2"/>
  <c r="AD344" i="2"/>
  <c r="AE344" i="2"/>
  <c r="AF344" i="2"/>
  <c r="AG344" i="2"/>
  <c r="AH344" i="2"/>
  <c r="AI344" i="2"/>
  <c r="AJ344" i="2"/>
  <c r="AK344" i="2"/>
  <c r="AL344" i="2"/>
  <c r="AM344" i="2"/>
  <c r="AN344" i="2"/>
  <c r="AO344" i="2"/>
  <c r="AP344" i="2"/>
  <c r="J345" i="2"/>
  <c r="K345" i="2"/>
  <c r="L345" i="2"/>
  <c r="M345" i="2"/>
  <c r="N345" i="2"/>
  <c r="O345" i="2"/>
  <c r="P345" i="2"/>
  <c r="Q345" i="2"/>
  <c r="R345" i="2"/>
  <c r="T345" i="2"/>
  <c r="Z345" i="2"/>
  <c r="AA345" i="2"/>
  <c r="AB345" i="2"/>
  <c r="AC345" i="2"/>
  <c r="AD345" i="2"/>
  <c r="AE345" i="2"/>
  <c r="AF345" i="2"/>
  <c r="AG345" i="2"/>
  <c r="AH345" i="2"/>
  <c r="AI345" i="2"/>
  <c r="AJ345" i="2"/>
  <c r="AK345" i="2"/>
  <c r="AL345" i="2"/>
  <c r="AM345" i="2"/>
  <c r="AN345" i="2"/>
  <c r="AO345" i="2"/>
  <c r="AP345" i="2"/>
  <c r="J346" i="2"/>
  <c r="K346" i="2"/>
  <c r="L346" i="2"/>
  <c r="M346" i="2"/>
  <c r="N346" i="2"/>
  <c r="O346" i="2"/>
  <c r="P346" i="2"/>
  <c r="Q346" i="2"/>
  <c r="R346" i="2"/>
  <c r="T346" i="2"/>
  <c r="Z346" i="2"/>
  <c r="AA346" i="2"/>
  <c r="AB346" i="2"/>
  <c r="AC346" i="2"/>
  <c r="AD346" i="2"/>
  <c r="AE346" i="2"/>
  <c r="AF346" i="2"/>
  <c r="AG346" i="2"/>
  <c r="AH346" i="2"/>
  <c r="AI346" i="2"/>
  <c r="AJ346" i="2"/>
  <c r="AK346" i="2"/>
  <c r="AL346" i="2"/>
  <c r="AM346" i="2"/>
  <c r="AN346" i="2"/>
  <c r="AO346" i="2"/>
  <c r="AP346" i="2"/>
  <c r="J347" i="2"/>
  <c r="K347" i="2"/>
  <c r="L347" i="2"/>
  <c r="M347" i="2"/>
  <c r="N347" i="2"/>
  <c r="O347" i="2"/>
  <c r="P347" i="2"/>
  <c r="Q347" i="2"/>
  <c r="R347" i="2"/>
  <c r="T347" i="2"/>
  <c r="Z347" i="2"/>
  <c r="AA347" i="2"/>
  <c r="AB347" i="2"/>
  <c r="AC347" i="2"/>
  <c r="AD347" i="2"/>
  <c r="AE347" i="2"/>
  <c r="AF347" i="2"/>
  <c r="AG347" i="2"/>
  <c r="AH347" i="2"/>
  <c r="AI347" i="2"/>
  <c r="AJ347" i="2"/>
  <c r="AK347" i="2"/>
  <c r="AL347" i="2"/>
  <c r="AM347" i="2"/>
  <c r="AN347" i="2"/>
  <c r="AO347" i="2"/>
  <c r="AP347" i="2"/>
  <c r="J348" i="2"/>
  <c r="K348" i="2"/>
  <c r="L348" i="2"/>
  <c r="M348" i="2"/>
  <c r="N348" i="2"/>
  <c r="O348" i="2"/>
  <c r="P348" i="2"/>
  <c r="Q348" i="2"/>
  <c r="R348" i="2"/>
  <c r="T348" i="2"/>
  <c r="Z348" i="2"/>
  <c r="AA348" i="2"/>
  <c r="AB348" i="2"/>
  <c r="AC348" i="2"/>
  <c r="AD348" i="2"/>
  <c r="AE348" i="2"/>
  <c r="AF348" i="2"/>
  <c r="AG348" i="2"/>
  <c r="AH348" i="2"/>
  <c r="AI348" i="2"/>
  <c r="AJ348" i="2"/>
  <c r="AK348" i="2"/>
  <c r="AL348" i="2"/>
  <c r="AM348" i="2"/>
  <c r="AN348" i="2"/>
  <c r="AO348" i="2"/>
  <c r="AP348" i="2"/>
  <c r="J349" i="2"/>
  <c r="K349" i="2"/>
  <c r="L349" i="2"/>
  <c r="M349" i="2"/>
  <c r="N349" i="2"/>
  <c r="O349" i="2"/>
  <c r="P349" i="2"/>
  <c r="Q349" i="2"/>
  <c r="R349" i="2"/>
  <c r="T349" i="2"/>
  <c r="Z349" i="2"/>
  <c r="AA349" i="2"/>
  <c r="AB349" i="2"/>
  <c r="AC349" i="2"/>
  <c r="AD349" i="2"/>
  <c r="AE349" i="2"/>
  <c r="AF349" i="2"/>
  <c r="AG349" i="2"/>
  <c r="AH349" i="2"/>
  <c r="AI349" i="2"/>
  <c r="AJ349" i="2"/>
  <c r="AK349" i="2"/>
  <c r="AL349" i="2"/>
  <c r="AM349" i="2"/>
  <c r="AN349" i="2"/>
  <c r="AO349" i="2"/>
  <c r="AP349" i="2"/>
  <c r="J350" i="2"/>
  <c r="K350" i="2"/>
  <c r="L350" i="2"/>
  <c r="M350" i="2"/>
  <c r="N350" i="2"/>
  <c r="O350" i="2"/>
  <c r="P350" i="2"/>
  <c r="Q350" i="2"/>
  <c r="R350" i="2"/>
  <c r="T350" i="2"/>
  <c r="Z350" i="2"/>
  <c r="AA350" i="2"/>
  <c r="AB350" i="2"/>
  <c r="AC350" i="2"/>
  <c r="AD350" i="2"/>
  <c r="AE350" i="2"/>
  <c r="AF350" i="2"/>
  <c r="AG350" i="2"/>
  <c r="AH350" i="2"/>
  <c r="AI350" i="2"/>
  <c r="AJ350" i="2"/>
  <c r="AK350" i="2"/>
  <c r="AL350" i="2"/>
  <c r="AM350" i="2"/>
  <c r="AN350" i="2"/>
  <c r="AO350" i="2"/>
  <c r="AP350" i="2"/>
  <c r="J351" i="2"/>
  <c r="K351" i="2"/>
  <c r="L351" i="2"/>
  <c r="M351" i="2"/>
  <c r="N351" i="2"/>
  <c r="O351" i="2"/>
  <c r="P351" i="2"/>
  <c r="Q351" i="2"/>
  <c r="R351" i="2"/>
  <c r="T351" i="2"/>
  <c r="Z351" i="2"/>
  <c r="AA351" i="2"/>
  <c r="AB351" i="2"/>
  <c r="AC351" i="2"/>
  <c r="AD351" i="2"/>
  <c r="AE351" i="2"/>
  <c r="AF351" i="2"/>
  <c r="AG351" i="2"/>
  <c r="AH351" i="2"/>
  <c r="AI351" i="2"/>
  <c r="AJ351" i="2"/>
  <c r="AK351" i="2"/>
  <c r="AL351" i="2"/>
  <c r="AM351" i="2"/>
  <c r="AN351" i="2"/>
  <c r="AO351" i="2"/>
  <c r="AP351" i="2"/>
  <c r="J352" i="2"/>
  <c r="K352" i="2"/>
  <c r="L352" i="2"/>
  <c r="M352" i="2"/>
  <c r="N352" i="2"/>
  <c r="O352" i="2"/>
  <c r="P352" i="2"/>
  <c r="Q352" i="2"/>
  <c r="R352" i="2"/>
  <c r="T352" i="2"/>
  <c r="Z352" i="2"/>
  <c r="AA352" i="2"/>
  <c r="AB352" i="2"/>
  <c r="AC352" i="2"/>
  <c r="AD352" i="2"/>
  <c r="AE352" i="2"/>
  <c r="AF352" i="2"/>
  <c r="AG352" i="2"/>
  <c r="AH352" i="2"/>
  <c r="AI352" i="2"/>
  <c r="AJ352" i="2"/>
  <c r="AK352" i="2"/>
  <c r="AL352" i="2"/>
  <c r="AM352" i="2"/>
  <c r="AN352" i="2"/>
  <c r="AO352" i="2"/>
  <c r="AP352" i="2"/>
  <c r="J353" i="2"/>
  <c r="K353" i="2"/>
  <c r="L353" i="2"/>
  <c r="M353" i="2"/>
  <c r="N353" i="2"/>
  <c r="O353" i="2"/>
  <c r="P353" i="2"/>
  <c r="Q353" i="2"/>
  <c r="R353" i="2"/>
  <c r="T353" i="2"/>
  <c r="Z353" i="2"/>
  <c r="AA353" i="2"/>
  <c r="AB353" i="2"/>
  <c r="AC353" i="2"/>
  <c r="AD353" i="2"/>
  <c r="AE353" i="2"/>
  <c r="AF353" i="2"/>
  <c r="AG353" i="2"/>
  <c r="AH353" i="2"/>
  <c r="AI353" i="2"/>
  <c r="AJ353" i="2"/>
  <c r="AK353" i="2"/>
  <c r="AL353" i="2"/>
  <c r="AM353" i="2"/>
  <c r="AN353" i="2"/>
  <c r="AO353" i="2"/>
  <c r="AP353" i="2"/>
  <c r="J354" i="2"/>
  <c r="K354" i="2"/>
  <c r="L354" i="2"/>
  <c r="M354" i="2"/>
  <c r="N354" i="2"/>
  <c r="O354" i="2"/>
  <c r="P354" i="2"/>
  <c r="Q354" i="2"/>
  <c r="R354" i="2"/>
  <c r="T354" i="2"/>
  <c r="Z354" i="2"/>
  <c r="AA354" i="2"/>
  <c r="AB354" i="2"/>
  <c r="AC354" i="2"/>
  <c r="AD354" i="2"/>
  <c r="AE354" i="2"/>
  <c r="AF354" i="2"/>
  <c r="AG354" i="2"/>
  <c r="AH354" i="2"/>
  <c r="AI354" i="2"/>
  <c r="AJ354" i="2"/>
  <c r="AK354" i="2"/>
  <c r="AL354" i="2"/>
  <c r="AM354" i="2"/>
  <c r="AN354" i="2"/>
  <c r="AO354" i="2"/>
  <c r="AP354" i="2"/>
  <c r="J355" i="2"/>
  <c r="K355" i="2"/>
  <c r="L355" i="2"/>
  <c r="M355" i="2"/>
  <c r="N355" i="2"/>
  <c r="O355" i="2"/>
  <c r="P355" i="2"/>
  <c r="Q355" i="2"/>
  <c r="R355" i="2"/>
  <c r="T355" i="2"/>
  <c r="Z355" i="2"/>
  <c r="AA355" i="2"/>
  <c r="AB355" i="2"/>
  <c r="AC355" i="2"/>
  <c r="AD355" i="2"/>
  <c r="AE355" i="2"/>
  <c r="AF355" i="2"/>
  <c r="AG355" i="2"/>
  <c r="AH355" i="2"/>
  <c r="AI355" i="2"/>
  <c r="AJ355" i="2"/>
  <c r="AK355" i="2"/>
  <c r="AL355" i="2"/>
  <c r="AM355" i="2"/>
  <c r="AN355" i="2"/>
  <c r="AO355" i="2"/>
  <c r="AP355" i="2"/>
  <c r="J356" i="2"/>
  <c r="K356" i="2"/>
  <c r="L356" i="2"/>
  <c r="M356" i="2"/>
  <c r="N356" i="2"/>
  <c r="O356" i="2"/>
  <c r="P356" i="2"/>
  <c r="Q356" i="2"/>
  <c r="R356" i="2"/>
  <c r="T356" i="2"/>
  <c r="Z356" i="2"/>
  <c r="AA356" i="2"/>
  <c r="AB356" i="2"/>
  <c r="AC356" i="2"/>
  <c r="AD356" i="2"/>
  <c r="AE356" i="2"/>
  <c r="AF356" i="2"/>
  <c r="AG356" i="2"/>
  <c r="AH356" i="2"/>
  <c r="AI356" i="2"/>
  <c r="AJ356" i="2"/>
  <c r="AK356" i="2"/>
  <c r="AL356" i="2"/>
  <c r="AM356" i="2"/>
  <c r="AN356" i="2"/>
  <c r="AO356" i="2"/>
  <c r="AP356" i="2"/>
  <c r="J357" i="2"/>
  <c r="K357" i="2"/>
  <c r="L357" i="2"/>
  <c r="M357" i="2"/>
  <c r="N357" i="2"/>
  <c r="O357" i="2"/>
  <c r="P357" i="2"/>
  <c r="Q357" i="2"/>
  <c r="R357" i="2"/>
  <c r="T357" i="2"/>
  <c r="Z357" i="2"/>
  <c r="AA357" i="2"/>
  <c r="AB357" i="2"/>
  <c r="AC357" i="2"/>
  <c r="AD357" i="2"/>
  <c r="AE357" i="2"/>
  <c r="AF357" i="2"/>
  <c r="AG357" i="2"/>
  <c r="AH357" i="2"/>
  <c r="AI357" i="2"/>
  <c r="AJ357" i="2"/>
  <c r="AK357" i="2"/>
  <c r="AL357" i="2"/>
  <c r="AM357" i="2"/>
  <c r="AN357" i="2"/>
  <c r="AO357" i="2"/>
  <c r="AP357" i="2"/>
  <c r="J358" i="2"/>
  <c r="K358" i="2"/>
  <c r="L358" i="2"/>
  <c r="M358" i="2"/>
  <c r="N358" i="2"/>
  <c r="O358" i="2"/>
  <c r="P358" i="2"/>
  <c r="Q358" i="2"/>
  <c r="R358" i="2"/>
  <c r="T358" i="2"/>
  <c r="Z358" i="2"/>
  <c r="AA358" i="2"/>
  <c r="AB358" i="2"/>
  <c r="AC358" i="2"/>
  <c r="AD358" i="2"/>
  <c r="AE358" i="2"/>
  <c r="AF358" i="2"/>
  <c r="AG358" i="2"/>
  <c r="AH358" i="2"/>
  <c r="AI358" i="2"/>
  <c r="AJ358" i="2"/>
  <c r="AK358" i="2"/>
  <c r="AL358" i="2"/>
  <c r="AM358" i="2"/>
  <c r="AN358" i="2"/>
  <c r="AO358" i="2"/>
  <c r="AP358" i="2"/>
  <c r="J359" i="2"/>
  <c r="K359" i="2"/>
  <c r="L359" i="2"/>
  <c r="M359" i="2"/>
  <c r="N359" i="2"/>
  <c r="O359" i="2"/>
  <c r="P359" i="2"/>
  <c r="Q359" i="2"/>
  <c r="R359" i="2"/>
  <c r="T359" i="2"/>
  <c r="Z359" i="2"/>
  <c r="AA359" i="2"/>
  <c r="AB359" i="2"/>
  <c r="AC359" i="2"/>
  <c r="AD359" i="2"/>
  <c r="AE359" i="2"/>
  <c r="AF359" i="2"/>
  <c r="AG359" i="2"/>
  <c r="AH359" i="2"/>
  <c r="AI359" i="2"/>
  <c r="AJ359" i="2"/>
  <c r="AK359" i="2"/>
  <c r="AL359" i="2"/>
  <c r="AM359" i="2"/>
  <c r="AN359" i="2"/>
  <c r="AO359" i="2"/>
  <c r="AP359" i="2"/>
  <c r="J360" i="2"/>
  <c r="K360" i="2"/>
  <c r="L360" i="2"/>
  <c r="M360" i="2"/>
  <c r="N360" i="2"/>
  <c r="O360" i="2"/>
  <c r="P360" i="2"/>
  <c r="Q360" i="2"/>
  <c r="R360" i="2"/>
  <c r="T360" i="2"/>
  <c r="Z360" i="2"/>
  <c r="AA360" i="2"/>
  <c r="AB360" i="2"/>
  <c r="AC360" i="2"/>
  <c r="AD360" i="2"/>
  <c r="AE360" i="2"/>
  <c r="AF360" i="2"/>
  <c r="AG360" i="2"/>
  <c r="AH360" i="2"/>
  <c r="AI360" i="2"/>
  <c r="AJ360" i="2"/>
  <c r="AK360" i="2"/>
  <c r="AL360" i="2"/>
  <c r="AM360" i="2"/>
  <c r="AN360" i="2"/>
  <c r="AO360" i="2"/>
  <c r="AP360" i="2"/>
  <c r="J361" i="2"/>
  <c r="K361" i="2"/>
  <c r="L361" i="2"/>
  <c r="M361" i="2"/>
  <c r="N361" i="2"/>
  <c r="O361" i="2"/>
  <c r="P361" i="2"/>
  <c r="Q361" i="2"/>
  <c r="R361" i="2"/>
  <c r="T361" i="2"/>
  <c r="Z361" i="2"/>
  <c r="AA361" i="2"/>
  <c r="AB361" i="2"/>
  <c r="AC361" i="2"/>
  <c r="AD361" i="2"/>
  <c r="AE361" i="2"/>
  <c r="AF361" i="2"/>
  <c r="AG361" i="2"/>
  <c r="AH361" i="2"/>
  <c r="AI361" i="2"/>
  <c r="AJ361" i="2"/>
  <c r="AK361" i="2"/>
  <c r="AL361" i="2"/>
  <c r="AM361" i="2"/>
  <c r="AN361" i="2"/>
  <c r="AO361" i="2"/>
  <c r="AP361" i="2"/>
  <c r="J362" i="2"/>
  <c r="K362" i="2"/>
  <c r="L362" i="2"/>
  <c r="M362" i="2"/>
  <c r="N362" i="2"/>
  <c r="O362" i="2"/>
  <c r="P362" i="2"/>
  <c r="Q362" i="2"/>
  <c r="R362" i="2"/>
  <c r="T362" i="2"/>
  <c r="Z362" i="2"/>
  <c r="AA362" i="2"/>
  <c r="AB362" i="2"/>
  <c r="AC362" i="2"/>
  <c r="AD362" i="2"/>
  <c r="AE362" i="2"/>
  <c r="AF362" i="2"/>
  <c r="AG362" i="2"/>
  <c r="AH362" i="2"/>
  <c r="AI362" i="2"/>
  <c r="AJ362" i="2"/>
  <c r="AK362" i="2"/>
  <c r="AL362" i="2"/>
  <c r="AM362" i="2"/>
  <c r="AN362" i="2"/>
  <c r="AO362" i="2"/>
  <c r="AP362" i="2"/>
  <c r="J363" i="2"/>
  <c r="K363" i="2"/>
  <c r="L363" i="2"/>
  <c r="M363" i="2"/>
  <c r="N363" i="2"/>
  <c r="O363" i="2"/>
  <c r="P363" i="2"/>
  <c r="Q363" i="2"/>
  <c r="R363" i="2"/>
  <c r="T363" i="2"/>
  <c r="Z363" i="2"/>
  <c r="AA363" i="2"/>
  <c r="AB363" i="2"/>
  <c r="AC363" i="2"/>
  <c r="AD363" i="2"/>
  <c r="AE363" i="2"/>
  <c r="AF363" i="2"/>
  <c r="AG363" i="2"/>
  <c r="AH363" i="2"/>
  <c r="AI363" i="2"/>
  <c r="AJ363" i="2"/>
  <c r="AK363" i="2"/>
  <c r="AL363" i="2"/>
  <c r="AM363" i="2"/>
  <c r="AN363" i="2"/>
  <c r="AO363" i="2"/>
  <c r="AP363" i="2"/>
  <c r="J364" i="2"/>
  <c r="K364" i="2"/>
  <c r="L364" i="2"/>
  <c r="M364" i="2"/>
  <c r="N364" i="2"/>
  <c r="O364" i="2"/>
  <c r="P364" i="2"/>
  <c r="Q364" i="2"/>
  <c r="R364" i="2"/>
  <c r="T364" i="2"/>
  <c r="Z364" i="2"/>
  <c r="AA364" i="2"/>
  <c r="AB364" i="2"/>
  <c r="AC364" i="2"/>
  <c r="AD364" i="2"/>
  <c r="AE364" i="2"/>
  <c r="AF364" i="2"/>
  <c r="AG364" i="2"/>
  <c r="AH364" i="2"/>
  <c r="AI364" i="2"/>
  <c r="AJ364" i="2"/>
  <c r="AK364" i="2"/>
  <c r="AL364" i="2"/>
  <c r="AM364" i="2"/>
  <c r="AN364" i="2"/>
  <c r="AO364" i="2"/>
  <c r="AP364" i="2"/>
  <c r="J365" i="2"/>
  <c r="K365" i="2"/>
  <c r="L365" i="2"/>
  <c r="M365" i="2"/>
  <c r="N365" i="2"/>
  <c r="O365" i="2"/>
  <c r="P365" i="2"/>
  <c r="Q365" i="2"/>
  <c r="R365" i="2"/>
  <c r="T365" i="2"/>
  <c r="Z365" i="2"/>
  <c r="AA365" i="2"/>
  <c r="AB365" i="2"/>
  <c r="AC365" i="2"/>
  <c r="AD365" i="2"/>
  <c r="AE365" i="2"/>
  <c r="AF365" i="2"/>
  <c r="AG365" i="2"/>
  <c r="AH365" i="2"/>
  <c r="AI365" i="2"/>
  <c r="AJ365" i="2"/>
  <c r="AK365" i="2"/>
  <c r="AL365" i="2"/>
  <c r="AM365" i="2"/>
  <c r="AN365" i="2"/>
  <c r="AO365" i="2"/>
  <c r="AP365" i="2"/>
  <c r="J366" i="2"/>
  <c r="K366" i="2"/>
  <c r="L366" i="2"/>
  <c r="M366" i="2"/>
  <c r="N366" i="2"/>
  <c r="O366" i="2"/>
  <c r="P366" i="2"/>
  <c r="Q366" i="2"/>
  <c r="R366" i="2"/>
  <c r="T366" i="2"/>
  <c r="Z366" i="2"/>
  <c r="AA366" i="2"/>
  <c r="AB366" i="2"/>
  <c r="AC366" i="2"/>
  <c r="AD366" i="2"/>
  <c r="AE366" i="2"/>
  <c r="AF366" i="2"/>
  <c r="AG366" i="2"/>
  <c r="AH366" i="2"/>
  <c r="AI366" i="2"/>
  <c r="AJ366" i="2"/>
  <c r="AK366" i="2"/>
  <c r="AL366" i="2"/>
  <c r="AM366" i="2"/>
  <c r="AN366" i="2"/>
  <c r="AO366" i="2"/>
  <c r="AP366" i="2"/>
  <c r="J367" i="2"/>
  <c r="K367" i="2"/>
  <c r="L367" i="2"/>
  <c r="M367" i="2"/>
  <c r="N367" i="2"/>
  <c r="O367" i="2"/>
  <c r="P367" i="2"/>
  <c r="Q367" i="2"/>
  <c r="R367" i="2"/>
  <c r="T367" i="2"/>
  <c r="Z367" i="2"/>
  <c r="AA367" i="2"/>
  <c r="AB367" i="2"/>
  <c r="AC367" i="2"/>
  <c r="AD367" i="2"/>
  <c r="AE367" i="2"/>
  <c r="AF367" i="2"/>
  <c r="AG367" i="2"/>
  <c r="AH367" i="2"/>
  <c r="AI367" i="2"/>
  <c r="AJ367" i="2"/>
  <c r="AK367" i="2"/>
  <c r="AL367" i="2"/>
  <c r="AM367" i="2"/>
  <c r="AN367" i="2"/>
  <c r="AO367" i="2"/>
  <c r="AP367" i="2"/>
  <c r="J368" i="2"/>
  <c r="K368" i="2"/>
  <c r="L368" i="2"/>
  <c r="M368" i="2"/>
  <c r="N368" i="2"/>
  <c r="O368" i="2"/>
  <c r="P368" i="2"/>
  <c r="Q368" i="2"/>
  <c r="R368" i="2"/>
  <c r="T368" i="2"/>
  <c r="Z368" i="2"/>
  <c r="AA368" i="2"/>
  <c r="AB368" i="2"/>
  <c r="AC368" i="2"/>
  <c r="AD368" i="2"/>
  <c r="AE368" i="2"/>
  <c r="AF368" i="2"/>
  <c r="AG368" i="2"/>
  <c r="AH368" i="2"/>
  <c r="AI368" i="2"/>
  <c r="AJ368" i="2"/>
  <c r="AK368" i="2"/>
  <c r="AL368" i="2"/>
  <c r="AM368" i="2"/>
  <c r="AN368" i="2"/>
  <c r="AO368" i="2"/>
  <c r="AP368" i="2"/>
  <c r="J369" i="2"/>
  <c r="K369" i="2"/>
  <c r="L369" i="2"/>
  <c r="M369" i="2"/>
  <c r="N369" i="2"/>
  <c r="O369" i="2"/>
  <c r="P369" i="2"/>
  <c r="Q369" i="2"/>
  <c r="R369" i="2"/>
  <c r="T369" i="2"/>
  <c r="Z369" i="2"/>
  <c r="AA369" i="2"/>
  <c r="AB369" i="2"/>
  <c r="AC369" i="2"/>
  <c r="AD369" i="2"/>
  <c r="AE369" i="2"/>
  <c r="AF369" i="2"/>
  <c r="AG369" i="2"/>
  <c r="AH369" i="2"/>
  <c r="AI369" i="2"/>
  <c r="AJ369" i="2"/>
  <c r="AK369" i="2"/>
  <c r="AL369" i="2"/>
  <c r="AM369" i="2"/>
  <c r="AN369" i="2"/>
  <c r="AO369" i="2"/>
  <c r="AP369" i="2"/>
  <c r="J370" i="2"/>
  <c r="K370" i="2"/>
  <c r="L370" i="2"/>
  <c r="M370" i="2"/>
  <c r="N370" i="2"/>
  <c r="O370" i="2"/>
  <c r="P370" i="2"/>
  <c r="Q370" i="2"/>
  <c r="R370" i="2"/>
  <c r="T370" i="2"/>
  <c r="Z370" i="2"/>
  <c r="AA370" i="2"/>
  <c r="AB370" i="2"/>
  <c r="AC370" i="2"/>
  <c r="AD370" i="2"/>
  <c r="AE370" i="2"/>
  <c r="AF370" i="2"/>
  <c r="AG370" i="2"/>
  <c r="AH370" i="2"/>
  <c r="AI370" i="2"/>
  <c r="AJ370" i="2"/>
  <c r="AK370" i="2"/>
  <c r="AL370" i="2"/>
  <c r="AM370" i="2"/>
  <c r="AN370" i="2"/>
  <c r="AO370" i="2"/>
  <c r="AP370" i="2"/>
  <c r="J371" i="2"/>
  <c r="K371" i="2"/>
  <c r="L371" i="2"/>
  <c r="M371" i="2"/>
  <c r="N371" i="2"/>
  <c r="O371" i="2"/>
  <c r="P371" i="2"/>
  <c r="Q371" i="2"/>
  <c r="R371" i="2"/>
  <c r="T371" i="2"/>
  <c r="Z371" i="2"/>
  <c r="AA371" i="2"/>
  <c r="AB371" i="2"/>
  <c r="AC371" i="2"/>
  <c r="AD371" i="2"/>
  <c r="AE371" i="2"/>
  <c r="AF371" i="2"/>
  <c r="AG371" i="2"/>
  <c r="AH371" i="2"/>
  <c r="AI371" i="2"/>
  <c r="AJ371" i="2"/>
  <c r="AK371" i="2"/>
  <c r="AL371" i="2"/>
  <c r="AM371" i="2"/>
  <c r="AN371" i="2"/>
  <c r="AO371" i="2"/>
  <c r="AP371" i="2"/>
  <c r="J372" i="2"/>
  <c r="K372" i="2"/>
  <c r="L372" i="2"/>
  <c r="M372" i="2"/>
  <c r="N372" i="2"/>
  <c r="O372" i="2"/>
  <c r="P372" i="2"/>
  <c r="Q372" i="2"/>
  <c r="R372" i="2"/>
  <c r="T372" i="2"/>
  <c r="Z372" i="2"/>
  <c r="AA372" i="2"/>
  <c r="AB372" i="2"/>
  <c r="AC372" i="2"/>
  <c r="AD372" i="2"/>
  <c r="AE372" i="2"/>
  <c r="AF372" i="2"/>
  <c r="AG372" i="2"/>
  <c r="AH372" i="2"/>
  <c r="AI372" i="2"/>
  <c r="AJ372" i="2"/>
  <c r="AK372" i="2"/>
  <c r="AL372" i="2"/>
  <c r="AM372" i="2"/>
  <c r="AN372" i="2"/>
  <c r="AO372" i="2"/>
  <c r="AP372" i="2"/>
  <c r="J373" i="2"/>
  <c r="K373" i="2"/>
  <c r="L373" i="2"/>
  <c r="M373" i="2"/>
  <c r="N373" i="2"/>
  <c r="O373" i="2"/>
  <c r="P373" i="2"/>
  <c r="Q373" i="2"/>
  <c r="R373" i="2"/>
  <c r="T373" i="2"/>
  <c r="Z373" i="2"/>
  <c r="AA373" i="2"/>
  <c r="AB373" i="2"/>
  <c r="AC373" i="2"/>
  <c r="AD373" i="2"/>
  <c r="AE373" i="2"/>
  <c r="AF373" i="2"/>
  <c r="AG373" i="2"/>
  <c r="AH373" i="2"/>
  <c r="AI373" i="2"/>
  <c r="AJ373" i="2"/>
  <c r="AK373" i="2"/>
  <c r="AL373" i="2"/>
  <c r="AM373" i="2"/>
  <c r="AN373" i="2"/>
  <c r="AO373" i="2"/>
  <c r="AP373" i="2"/>
  <c r="J374" i="2"/>
  <c r="K374" i="2"/>
  <c r="L374" i="2"/>
  <c r="M374" i="2"/>
  <c r="N374" i="2"/>
  <c r="O374" i="2"/>
  <c r="P374" i="2"/>
  <c r="Q374" i="2"/>
  <c r="R374" i="2"/>
  <c r="T374" i="2"/>
  <c r="Z374" i="2"/>
  <c r="AA374" i="2"/>
  <c r="AB374" i="2"/>
  <c r="AC374" i="2"/>
  <c r="AD374" i="2"/>
  <c r="AE374" i="2"/>
  <c r="AF374" i="2"/>
  <c r="AG374" i="2"/>
  <c r="AH374" i="2"/>
  <c r="AI374" i="2"/>
  <c r="AJ374" i="2"/>
  <c r="AK374" i="2"/>
  <c r="AL374" i="2"/>
  <c r="AM374" i="2"/>
  <c r="AN374" i="2"/>
  <c r="AO374" i="2"/>
  <c r="AP374" i="2"/>
  <c r="J375" i="2"/>
  <c r="K375" i="2"/>
  <c r="L375" i="2"/>
  <c r="M375" i="2"/>
  <c r="N375" i="2"/>
  <c r="O375" i="2"/>
  <c r="P375" i="2"/>
  <c r="Q375" i="2"/>
  <c r="R375" i="2"/>
  <c r="T375" i="2"/>
  <c r="Z375" i="2"/>
  <c r="AA375" i="2"/>
  <c r="AB375" i="2"/>
  <c r="AC375" i="2"/>
  <c r="AD375" i="2"/>
  <c r="AE375" i="2"/>
  <c r="AF375" i="2"/>
  <c r="AG375" i="2"/>
  <c r="AH375" i="2"/>
  <c r="AI375" i="2"/>
  <c r="AJ375" i="2"/>
  <c r="AK375" i="2"/>
  <c r="AL375" i="2"/>
  <c r="AM375" i="2"/>
  <c r="AN375" i="2"/>
  <c r="AO375" i="2"/>
  <c r="AP375" i="2"/>
  <c r="J376" i="2"/>
  <c r="K376" i="2"/>
  <c r="L376" i="2"/>
  <c r="M376" i="2"/>
  <c r="N376" i="2"/>
  <c r="O376" i="2"/>
  <c r="P376" i="2"/>
  <c r="Q376" i="2"/>
  <c r="R376" i="2"/>
  <c r="T376" i="2"/>
  <c r="Z376" i="2"/>
  <c r="AA376" i="2"/>
  <c r="AB376" i="2"/>
  <c r="AC376" i="2"/>
  <c r="AD376" i="2"/>
  <c r="AE376" i="2"/>
  <c r="AF376" i="2"/>
  <c r="AG376" i="2"/>
  <c r="AH376" i="2"/>
  <c r="AI376" i="2"/>
  <c r="AJ376" i="2"/>
  <c r="AK376" i="2"/>
  <c r="AL376" i="2"/>
  <c r="AM376" i="2"/>
  <c r="AN376" i="2"/>
  <c r="AO376" i="2"/>
  <c r="AP376" i="2"/>
  <c r="J377" i="2"/>
  <c r="K377" i="2"/>
  <c r="L377" i="2"/>
  <c r="M377" i="2"/>
  <c r="N377" i="2"/>
  <c r="O377" i="2"/>
  <c r="P377" i="2"/>
  <c r="Q377" i="2"/>
  <c r="R377" i="2"/>
  <c r="T377" i="2"/>
  <c r="Z377" i="2"/>
  <c r="AA377" i="2"/>
  <c r="AB377" i="2"/>
  <c r="AC377" i="2"/>
  <c r="AD377" i="2"/>
  <c r="AE377" i="2"/>
  <c r="AF377" i="2"/>
  <c r="AG377" i="2"/>
  <c r="AH377" i="2"/>
  <c r="AI377" i="2"/>
  <c r="AJ377" i="2"/>
  <c r="AK377" i="2"/>
  <c r="AL377" i="2"/>
  <c r="AM377" i="2"/>
  <c r="AN377" i="2"/>
  <c r="AO377" i="2"/>
  <c r="AP377" i="2"/>
  <c r="J378" i="2"/>
  <c r="K378" i="2"/>
  <c r="L378" i="2"/>
  <c r="M378" i="2"/>
  <c r="N378" i="2"/>
  <c r="O378" i="2"/>
  <c r="P378" i="2"/>
  <c r="Q378" i="2"/>
  <c r="R378" i="2"/>
  <c r="T378" i="2"/>
  <c r="Z378" i="2"/>
  <c r="AA378" i="2"/>
  <c r="AB378" i="2"/>
  <c r="AC378" i="2"/>
  <c r="AD378" i="2"/>
  <c r="AE378" i="2"/>
  <c r="AF378" i="2"/>
  <c r="AG378" i="2"/>
  <c r="AH378" i="2"/>
  <c r="AI378" i="2"/>
  <c r="AJ378" i="2"/>
  <c r="AK378" i="2"/>
  <c r="AL378" i="2"/>
  <c r="AM378" i="2"/>
  <c r="AN378" i="2"/>
  <c r="AO378" i="2"/>
  <c r="AP378" i="2"/>
  <c r="J379" i="2"/>
  <c r="K379" i="2"/>
  <c r="L379" i="2"/>
  <c r="M379" i="2"/>
  <c r="N379" i="2"/>
  <c r="O379" i="2"/>
  <c r="P379" i="2"/>
  <c r="Q379" i="2"/>
  <c r="R379" i="2"/>
  <c r="T379" i="2"/>
  <c r="Z379" i="2"/>
  <c r="AA379" i="2"/>
  <c r="AB379" i="2"/>
  <c r="AC379" i="2"/>
  <c r="AD379" i="2"/>
  <c r="AE379" i="2"/>
  <c r="AF379" i="2"/>
  <c r="AG379" i="2"/>
  <c r="AH379" i="2"/>
  <c r="AI379" i="2"/>
  <c r="AJ379" i="2"/>
  <c r="AK379" i="2"/>
  <c r="AL379" i="2"/>
  <c r="AM379" i="2"/>
  <c r="AN379" i="2"/>
  <c r="AO379" i="2"/>
  <c r="AP379" i="2"/>
  <c r="J380" i="2"/>
  <c r="K380" i="2"/>
  <c r="L380" i="2"/>
  <c r="M380" i="2"/>
  <c r="N380" i="2"/>
  <c r="O380" i="2"/>
  <c r="P380" i="2"/>
  <c r="Q380" i="2"/>
  <c r="R380" i="2"/>
  <c r="T380" i="2"/>
  <c r="Z380" i="2"/>
  <c r="AA380" i="2"/>
  <c r="AB380" i="2"/>
  <c r="AC380" i="2"/>
  <c r="AD380" i="2"/>
  <c r="AE380" i="2"/>
  <c r="AF380" i="2"/>
  <c r="AG380" i="2"/>
  <c r="AH380" i="2"/>
  <c r="AI380" i="2"/>
  <c r="AJ380" i="2"/>
  <c r="AK380" i="2"/>
  <c r="AL380" i="2"/>
  <c r="AM380" i="2"/>
  <c r="AN380" i="2"/>
  <c r="AO380" i="2"/>
  <c r="AP380" i="2"/>
  <c r="J381" i="2"/>
  <c r="K381" i="2"/>
  <c r="L381" i="2"/>
  <c r="M381" i="2"/>
  <c r="N381" i="2"/>
  <c r="O381" i="2"/>
  <c r="P381" i="2"/>
  <c r="Q381" i="2"/>
  <c r="R381" i="2"/>
  <c r="T381" i="2"/>
  <c r="Z381" i="2"/>
  <c r="AA381" i="2"/>
  <c r="AB381" i="2"/>
  <c r="AC381" i="2"/>
  <c r="AD381" i="2"/>
  <c r="AE381" i="2"/>
  <c r="AF381" i="2"/>
  <c r="AG381" i="2"/>
  <c r="AH381" i="2"/>
  <c r="AI381" i="2"/>
  <c r="AJ381" i="2"/>
  <c r="AK381" i="2"/>
  <c r="AL381" i="2"/>
  <c r="AM381" i="2"/>
  <c r="AN381" i="2"/>
  <c r="AO381" i="2"/>
  <c r="AP381" i="2"/>
  <c r="J382" i="2"/>
  <c r="K382" i="2"/>
  <c r="L382" i="2"/>
  <c r="M382" i="2"/>
  <c r="N382" i="2"/>
  <c r="O382" i="2"/>
  <c r="P382" i="2"/>
  <c r="Q382" i="2"/>
  <c r="R382" i="2"/>
  <c r="T382" i="2"/>
  <c r="Z382" i="2"/>
  <c r="AA382" i="2"/>
  <c r="AB382" i="2"/>
  <c r="AC382" i="2"/>
  <c r="AD382" i="2"/>
  <c r="AE382" i="2"/>
  <c r="AF382" i="2"/>
  <c r="AG382" i="2"/>
  <c r="AH382" i="2"/>
  <c r="AI382" i="2"/>
  <c r="AJ382" i="2"/>
  <c r="AK382" i="2"/>
  <c r="AL382" i="2"/>
  <c r="AM382" i="2"/>
  <c r="AN382" i="2"/>
  <c r="AO382" i="2"/>
  <c r="AP382" i="2"/>
  <c r="J383" i="2"/>
  <c r="K383" i="2"/>
  <c r="L383" i="2"/>
  <c r="M383" i="2"/>
  <c r="N383" i="2"/>
  <c r="O383" i="2"/>
  <c r="P383" i="2"/>
  <c r="Q383" i="2"/>
  <c r="R383" i="2"/>
  <c r="T383" i="2"/>
  <c r="Z383" i="2"/>
  <c r="AA383" i="2"/>
  <c r="AB383" i="2"/>
  <c r="AC383" i="2"/>
  <c r="AD383" i="2"/>
  <c r="AE383" i="2"/>
  <c r="AF383" i="2"/>
  <c r="AG383" i="2"/>
  <c r="AH383" i="2"/>
  <c r="AI383" i="2"/>
  <c r="AJ383" i="2"/>
  <c r="AK383" i="2"/>
  <c r="AL383" i="2"/>
  <c r="AM383" i="2"/>
  <c r="AN383" i="2"/>
  <c r="AO383" i="2"/>
  <c r="AP383" i="2"/>
  <c r="J384" i="2"/>
  <c r="K384" i="2"/>
  <c r="L384" i="2"/>
  <c r="M384" i="2"/>
  <c r="N384" i="2"/>
  <c r="O384" i="2"/>
  <c r="P384" i="2"/>
  <c r="Q384" i="2"/>
  <c r="R384" i="2"/>
  <c r="T384" i="2"/>
  <c r="Z384" i="2"/>
  <c r="AA384" i="2"/>
  <c r="AB384" i="2"/>
  <c r="AC384" i="2"/>
  <c r="AD384" i="2"/>
  <c r="AE384" i="2"/>
  <c r="AF384" i="2"/>
  <c r="AG384" i="2"/>
  <c r="AH384" i="2"/>
  <c r="AI384" i="2"/>
  <c r="AJ384" i="2"/>
  <c r="AK384" i="2"/>
  <c r="AL384" i="2"/>
  <c r="AM384" i="2"/>
  <c r="AN384" i="2"/>
  <c r="AO384" i="2"/>
  <c r="AP384" i="2"/>
  <c r="J395" i="2"/>
  <c r="K395" i="2"/>
  <c r="L395" i="2"/>
  <c r="M395" i="2"/>
  <c r="N395" i="2"/>
  <c r="O395" i="2"/>
  <c r="P395" i="2"/>
  <c r="Q395" i="2"/>
  <c r="R395" i="2"/>
  <c r="T395" i="2"/>
  <c r="Z395" i="2"/>
  <c r="AA395" i="2"/>
  <c r="AB395" i="2"/>
  <c r="AC395" i="2"/>
  <c r="AD395" i="2"/>
  <c r="AE395" i="2"/>
  <c r="AF395" i="2"/>
  <c r="AG395" i="2"/>
  <c r="AH395" i="2"/>
  <c r="AI395" i="2"/>
  <c r="AJ395" i="2"/>
  <c r="AK395" i="2"/>
  <c r="AL395" i="2"/>
  <c r="AM395" i="2"/>
  <c r="AN395" i="2"/>
  <c r="AO395" i="2"/>
  <c r="AP395" i="2"/>
  <c r="J396" i="2"/>
  <c r="K396" i="2"/>
  <c r="L396" i="2"/>
  <c r="M396" i="2"/>
  <c r="N396" i="2"/>
  <c r="O396" i="2"/>
  <c r="P396" i="2"/>
  <c r="Q396" i="2"/>
  <c r="R396" i="2"/>
  <c r="T396" i="2"/>
  <c r="Z396" i="2"/>
  <c r="AA396" i="2"/>
  <c r="AB396" i="2"/>
  <c r="AC396" i="2"/>
  <c r="AD396" i="2"/>
  <c r="AE396" i="2"/>
  <c r="AF396" i="2"/>
  <c r="AG396" i="2"/>
  <c r="AH396" i="2"/>
  <c r="AI396" i="2"/>
  <c r="AJ396" i="2"/>
  <c r="AK396" i="2"/>
  <c r="AL396" i="2"/>
  <c r="AM396" i="2"/>
  <c r="AN396" i="2"/>
  <c r="AO396" i="2"/>
  <c r="AP396" i="2"/>
  <c r="J397" i="2"/>
  <c r="K397" i="2"/>
  <c r="L397" i="2"/>
  <c r="M397" i="2"/>
  <c r="N397" i="2"/>
  <c r="O397" i="2"/>
  <c r="P397" i="2"/>
  <c r="Q397" i="2"/>
  <c r="R397" i="2"/>
  <c r="T397" i="2"/>
  <c r="Z397" i="2"/>
  <c r="AA397" i="2"/>
  <c r="AB397" i="2"/>
  <c r="AC397" i="2"/>
  <c r="AD397" i="2"/>
  <c r="AE397" i="2"/>
  <c r="AF397" i="2"/>
  <c r="AG397" i="2"/>
  <c r="AH397" i="2"/>
  <c r="AI397" i="2"/>
  <c r="AJ397" i="2"/>
  <c r="AK397" i="2"/>
  <c r="AL397" i="2"/>
  <c r="AM397" i="2"/>
  <c r="AN397" i="2"/>
  <c r="AO397" i="2"/>
  <c r="AP397" i="2"/>
  <c r="J398" i="2"/>
  <c r="K398" i="2"/>
  <c r="L398" i="2"/>
  <c r="M398" i="2"/>
  <c r="N398" i="2"/>
  <c r="O398" i="2"/>
  <c r="P398" i="2"/>
  <c r="Q398" i="2"/>
  <c r="R398" i="2"/>
  <c r="T398" i="2"/>
  <c r="Z398" i="2"/>
  <c r="AA398" i="2"/>
  <c r="AB398" i="2"/>
  <c r="AC398" i="2"/>
  <c r="AD398" i="2"/>
  <c r="AE398" i="2"/>
  <c r="AF398" i="2"/>
  <c r="AG398" i="2"/>
  <c r="AH398" i="2"/>
  <c r="AI398" i="2"/>
  <c r="AJ398" i="2"/>
  <c r="AK398" i="2"/>
  <c r="AL398" i="2"/>
  <c r="AM398" i="2"/>
  <c r="AN398" i="2"/>
  <c r="AO398" i="2"/>
  <c r="AP398" i="2"/>
  <c r="J399" i="2"/>
  <c r="K399" i="2"/>
  <c r="L399" i="2"/>
  <c r="M399" i="2"/>
  <c r="N399" i="2"/>
  <c r="O399" i="2"/>
  <c r="P399" i="2"/>
  <c r="Q399" i="2"/>
  <c r="R399" i="2"/>
  <c r="T399" i="2"/>
  <c r="Z399" i="2"/>
  <c r="AA399" i="2"/>
  <c r="AB399" i="2"/>
  <c r="AC399" i="2"/>
  <c r="AD399" i="2"/>
  <c r="AE399" i="2"/>
  <c r="AF399" i="2"/>
  <c r="AG399" i="2"/>
  <c r="AH399" i="2"/>
  <c r="AI399" i="2"/>
  <c r="AJ399" i="2"/>
  <c r="AK399" i="2"/>
  <c r="AL399" i="2"/>
  <c r="AM399" i="2"/>
  <c r="AN399" i="2"/>
  <c r="AO399" i="2"/>
  <c r="AP399" i="2"/>
  <c r="J400" i="2"/>
  <c r="K400" i="2"/>
  <c r="L400" i="2"/>
  <c r="M400" i="2"/>
  <c r="N400" i="2"/>
  <c r="O400" i="2"/>
  <c r="P400" i="2"/>
  <c r="Q400" i="2"/>
  <c r="R400" i="2"/>
  <c r="T400" i="2"/>
  <c r="Z400" i="2"/>
  <c r="AA400" i="2"/>
  <c r="AB400" i="2"/>
  <c r="AC400" i="2"/>
  <c r="AD400" i="2"/>
  <c r="AE400" i="2"/>
  <c r="AF400" i="2"/>
  <c r="AG400" i="2"/>
  <c r="AH400" i="2"/>
  <c r="AI400" i="2"/>
  <c r="AJ400" i="2"/>
  <c r="AK400" i="2"/>
  <c r="AL400" i="2"/>
  <c r="AM400" i="2"/>
  <c r="AN400" i="2"/>
  <c r="AO400" i="2"/>
  <c r="AP400" i="2"/>
  <c r="J401" i="2"/>
  <c r="K401" i="2"/>
  <c r="L401" i="2"/>
  <c r="M401" i="2"/>
  <c r="N401" i="2"/>
  <c r="O401" i="2"/>
  <c r="P401" i="2"/>
  <c r="Q401" i="2"/>
  <c r="R401" i="2"/>
  <c r="T401" i="2"/>
  <c r="Z401" i="2"/>
  <c r="AA401" i="2"/>
  <c r="AB401" i="2"/>
  <c r="AC401" i="2"/>
  <c r="AD401" i="2"/>
  <c r="AE401" i="2"/>
  <c r="AF401" i="2"/>
  <c r="AG401" i="2"/>
  <c r="AH401" i="2"/>
  <c r="AI401" i="2"/>
  <c r="AJ401" i="2"/>
  <c r="AK401" i="2"/>
  <c r="AL401" i="2"/>
  <c r="AM401" i="2"/>
  <c r="AN401" i="2"/>
  <c r="AO401" i="2"/>
  <c r="AP401" i="2"/>
  <c r="J402" i="2"/>
  <c r="K402" i="2"/>
  <c r="L402" i="2"/>
  <c r="M402" i="2"/>
  <c r="N402" i="2"/>
  <c r="O402" i="2"/>
  <c r="P402" i="2"/>
  <c r="Q402" i="2"/>
  <c r="R402" i="2"/>
  <c r="T402" i="2"/>
  <c r="Z402" i="2"/>
  <c r="AA402" i="2"/>
  <c r="AB402" i="2"/>
  <c r="AC402" i="2"/>
  <c r="AD402" i="2"/>
  <c r="AE402" i="2"/>
  <c r="AF402" i="2"/>
  <c r="AG402" i="2"/>
  <c r="AH402" i="2"/>
  <c r="AI402" i="2"/>
  <c r="AJ402" i="2"/>
  <c r="AK402" i="2"/>
  <c r="AL402" i="2"/>
  <c r="AM402" i="2"/>
  <c r="AN402" i="2"/>
  <c r="AO402" i="2"/>
  <c r="AP402" i="2"/>
  <c r="J403" i="2"/>
  <c r="K403" i="2"/>
  <c r="L403" i="2"/>
  <c r="M403" i="2"/>
  <c r="N403" i="2"/>
  <c r="O403" i="2"/>
  <c r="P403" i="2"/>
  <c r="Q403" i="2"/>
  <c r="R403" i="2"/>
  <c r="T403" i="2"/>
  <c r="Z403" i="2"/>
  <c r="AA403" i="2"/>
  <c r="AB403" i="2"/>
  <c r="AC403" i="2"/>
  <c r="AD403" i="2"/>
  <c r="AE403" i="2"/>
  <c r="AF403" i="2"/>
  <c r="AG403" i="2"/>
  <c r="AH403" i="2"/>
  <c r="AI403" i="2"/>
  <c r="AJ403" i="2"/>
  <c r="AK403" i="2"/>
  <c r="AL403" i="2"/>
  <c r="AM403" i="2"/>
  <c r="AN403" i="2"/>
  <c r="AO403" i="2"/>
  <c r="AP403" i="2"/>
  <c r="J404" i="2"/>
  <c r="K404" i="2"/>
  <c r="L404" i="2"/>
  <c r="M404" i="2"/>
  <c r="N404" i="2"/>
  <c r="O404" i="2"/>
  <c r="P404" i="2"/>
  <c r="Q404" i="2"/>
  <c r="R404" i="2"/>
  <c r="T404" i="2"/>
  <c r="Z404" i="2"/>
  <c r="AA404" i="2"/>
  <c r="AB404" i="2"/>
  <c r="AC404" i="2"/>
  <c r="AD404" i="2"/>
  <c r="AE404" i="2"/>
  <c r="AF404" i="2"/>
  <c r="AG404" i="2"/>
  <c r="AH404" i="2"/>
  <c r="AI404" i="2"/>
  <c r="AJ404" i="2"/>
  <c r="AK404" i="2"/>
  <c r="AL404" i="2"/>
  <c r="AM404" i="2"/>
  <c r="AN404" i="2"/>
  <c r="AO404" i="2"/>
  <c r="AP404" i="2"/>
  <c r="J405" i="2"/>
  <c r="K405" i="2"/>
  <c r="L405" i="2"/>
  <c r="M405" i="2"/>
  <c r="N405" i="2"/>
  <c r="O405" i="2"/>
  <c r="P405" i="2"/>
  <c r="Q405" i="2"/>
  <c r="R405" i="2"/>
  <c r="T405" i="2"/>
  <c r="Z405" i="2"/>
  <c r="AA405" i="2"/>
  <c r="AB405" i="2"/>
  <c r="AC405" i="2"/>
  <c r="AD405" i="2"/>
  <c r="AE405" i="2"/>
  <c r="AF405" i="2"/>
  <c r="AG405" i="2"/>
  <c r="AH405" i="2"/>
  <c r="AI405" i="2"/>
  <c r="AJ405" i="2"/>
  <c r="AK405" i="2"/>
  <c r="AL405" i="2"/>
  <c r="AM405" i="2"/>
  <c r="AN405" i="2"/>
  <c r="AO405" i="2"/>
  <c r="AP405" i="2"/>
  <c r="J406" i="2"/>
  <c r="K406" i="2"/>
  <c r="L406" i="2"/>
  <c r="M406" i="2"/>
  <c r="N406" i="2"/>
  <c r="O406" i="2"/>
  <c r="P406" i="2"/>
  <c r="Q406" i="2"/>
  <c r="R406" i="2"/>
  <c r="T406" i="2"/>
  <c r="Z406" i="2"/>
  <c r="AA406" i="2"/>
  <c r="AB406" i="2"/>
  <c r="AC406" i="2"/>
  <c r="AD406" i="2"/>
  <c r="AE406" i="2"/>
  <c r="AF406" i="2"/>
  <c r="AG406" i="2"/>
  <c r="AH406" i="2"/>
  <c r="AI406" i="2"/>
  <c r="AJ406" i="2"/>
  <c r="AK406" i="2"/>
  <c r="AL406" i="2"/>
  <c r="AM406" i="2"/>
  <c r="AN406" i="2"/>
  <c r="AO406" i="2"/>
  <c r="AP406" i="2"/>
  <c r="J407" i="2"/>
  <c r="K407" i="2"/>
  <c r="L407" i="2"/>
  <c r="M407" i="2"/>
  <c r="N407" i="2"/>
  <c r="O407" i="2"/>
  <c r="P407" i="2"/>
  <c r="Q407" i="2"/>
  <c r="R407" i="2"/>
  <c r="T407" i="2"/>
  <c r="Z407" i="2"/>
  <c r="AA407" i="2"/>
  <c r="AB407" i="2"/>
  <c r="AC407" i="2"/>
  <c r="AD407" i="2"/>
  <c r="AE407" i="2"/>
  <c r="AF407" i="2"/>
  <c r="AG407" i="2"/>
  <c r="AH407" i="2"/>
  <c r="AI407" i="2"/>
  <c r="AJ407" i="2"/>
  <c r="AK407" i="2"/>
  <c r="AL407" i="2"/>
  <c r="AM407" i="2"/>
  <c r="AN407" i="2"/>
  <c r="AO407" i="2"/>
  <c r="AP407" i="2"/>
  <c r="J408" i="2"/>
  <c r="K408" i="2"/>
  <c r="L408" i="2"/>
  <c r="M408" i="2"/>
  <c r="N408" i="2"/>
  <c r="O408" i="2"/>
  <c r="P408" i="2"/>
  <c r="Q408" i="2"/>
  <c r="R408" i="2"/>
  <c r="T408" i="2"/>
  <c r="Z408" i="2"/>
  <c r="AA408" i="2"/>
  <c r="AB408" i="2"/>
  <c r="AC408" i="2"/>
  <c r="AD408" i="2"/>
  <c r="AE408" i="2"/>
  <c r="AF408" i="2"/>
  <c r="AG408" i="2"/>
  <c r="AH408" i="2"/>
  <c r="AI408" i="2"/>
  <c r="AJ408" i="2"/>
  <c r="AK408" i="2"/>
  <c r="AL408" i="2"/>
  <c r="AM408" i="2"/>
  <c r="AN408" i="2"/>
  <c r="AO408" i="2"/>
  <c r="AP408" i="2"/>
  <c r="J409" i="2"/>
  <c r="K409" i="2"/>
  <c r="L409" i="2"/>
  <c r="M409" i="2"/>
  <c r="N409" i="2"/>
  <c r="O409" i="2"/>
  <c r="P409" i="2"/>
  <c r="Q409" i="2"/>
  <c r="R409" i="2"/>
  <c r="T409" i="2"/>
  <c r="Z409" i="2"/>
  <c r="AA409" i="2"/>
  <c r="AB409" i="2"/>
  <c r="AC409" i="2"/>
  <c r="AD409" i="2"/>
  <c r="AE409" i="2"/>
  <c r="AF409" i="2"/>
  <c r="AG409" i="2"/>
  <c r="AH409" i="2"/>
  <c r="AI409" i="2"/>
  <c r="AJ409" i="2"/>
  <c r="AK409" i="2"/>
  <c r="AL409" i="2"/>
  <c r="AM409" i="2"/>
  <c r="AN409" i="2"/>
  <c r="AO409" i="2"/>
  <c r="AP409" i="2"/>
  <c r="J410" i="2"/>
  <c r="K410" i="2"/>
  <c r="L410" i="2"/>
  <c r="M410" i="2"/>
  <c r="N410" i="2"/>
  <c r="O410" i="2"/>
  <c r="P410" i="2"/>
  <c r="Q410" i="2"/>
  <c r="R410" i="2"/>
  <c r="T410" i="2"/>
  <c r="Z410" i="2"/>
  <c r="AA410" i="2"/>
  <c r="AB410" i="2"/>
  <c r="AC410" i="2"/>
  <c r="AD410" i="2"/>
  <c r="AE410" i="2"/>
  <c r="AF410" i="2"/>
  <c r="AG410" i="2"/>
  <c r="AH410" i="2"/>
  <c r="AI410" i="2"/>
  <c r="AJ410" i="2"/>
  <c r="AK410" i="2"/>
  <c r="AL410" i="2"/>
  <c r="AM410" i="2"/>
  <c r="AN410" i="2"/>
  <c r="AO410" i="2"/>
  <c r="AP410" i="2"/>
  <c r="J411" i="2"/>
  <c r="K411" i="2"/>
  <c r="L411" i="2"/>
  <c r="M411" i="2"/>
  <c r="N411" i="2"/>
  <c r="O411" i="2"/>
  <c r="P411" i="2"/>
  <c r="Q411" i="2"/>
  <c r="R411" i="2"/>
  <c r="T411" i="2"/>
  <c r="Z411" i="2"/>
  <c r="AA411" i="2"/>
  <c r="AB411" i="2"/>
  <c r="AC411" i="2"/>
  <c r="AD411" i="2"/>
  <c r="AE411" i="2"/>
  <c r="AF411" i="2"/>
  <c r="AG411" i="2"/>
  <c r="AH411" i="2"/>
  <c r="AI411" i="2"/>
  <c r="AJ411" i="2"/>
  <c r="AK411" i="2"/>
  <c r="AL411" i="2"/>
  <c r="AM411" i="2"/>
  <c r="AN411" i="2"/>
  <c r="AO411" i="2"/>
  <c r="AP411" i="2"/>
  <c r="J412" i="2"/>
  <c r="K412" i="2"/>
  <c r="L412" i="2"/>
  <c r="M412" i="2"/>
  <c r="N412" i="2"/>
  <c r="O412" i="2"/>
  <c r="P412" i="2"/>
  <c r="Q412" i="2"/>
  <c r="R412" i="2"/>
  <c r="T412" i="2"/>
  <c r="Z412" i="2"/>
  <c r="AA412" i="2"/>
  <c r="AB412" i="2"/>
  <c r="AC412" i="2"/>
  <c r="AD412" i="2"/>
  <c r="AE412" i="2"/>
  <c r="AF412" i="2"/>
  <c r="AG412" i="2"/>
  <c r="AH412" i="2"/>
  <c r="AI412" i="2"/>
  <c r="AJ412" i="2"/>
  <c r="AK412" i="2"/>
  <c r="AL412" i="2"/>
  <c r="AM412" i="2"/>
  <c r="AN412" i="2"/>
  <c r="AO412" i="2"/>
  <c r="AP412" i="2"/>
  <c r="J413" i="2"/>
  <c r="K413" i="2"/>
  <c r="L413" i="2"/>
  <c r="M413" i="2"/>
  <c r="N413" i="2"/>
  <c r="O413" i="2"/>
  <c r="P413" i="2"/>
  <c r="Q413" i="2"/>
  <c r="R413" i="2"/>
  <c r="T413" i="2"/>
  <c r="Z413" i="2"/>
  <c r="AA413" i="2"/>
  <c r="AB413" i="2"/>
  <c r="AC413" i="2"/>
  <c r="AD413" i="2"/>
  <c r="AE413" i="2"/>
  <c r="AF413" i="2"/>
  <c r="AG413" i="2"/>
  <c r="AH413" i="2"/>
  <c r="AI413" i="2"/>
  <c r="AJ413" i="2"/>
  <c r="AK413" i="2"/>
  <c r="AL413" i="2"/>
  <c r="AM413" i="2"/>
  <c r="AN413" i="2"/>
  <c r="AO413" i="2"/>
  <c r="AP413" i="2"/>
  <c r="J414" i="2"/>
  <c r="K414" i="2"/>
  <c r="L414" i="2"/>
  <c r="M414" i="2"/>
  <c r="N414" i="2"/>
  <c r="O414" i="2"/>
  <c r="P414" i="2"/>
  <c r="Q414" i="2"/>
  <c r="R414" i="2"/>
  <c r="T414" i="2"/>
  <c r="Z414" i="2"/>
  <c r="AA414" i="2"/>
  <c r="AB414" i="2"/>
  <c r="AC414" i="2"/>
  <c r="AD414" i="2"/>
  <c r="AE414" i="2"/>
  <c r="AF414" i="2"/>
  <c r="AG414" i="2"/>
  <c r="AH414" i="2"/>
  <c r="AI414" i="2"/>
  <c r="AJ414" i="2"/>
  <c r="AK414" i="2"/>
  <c r="AL414" i="2"/>
  <c r="AM414" i="2"/>
  <c r="AN414" i="2"/>
  <c r="AO414" i="2"/>
  <c r="AP414" i="2"/>
  <c r="J415" i="2"/>
  <c r="K415" i="2"/>
  <c r="L415" i="2"/>
  <c r="M415" i="2"/>
  <c r="N415" i="2"/>
  <c r="O415" i="2"/>
  <c r="P415" i="2"/>
  <c r="Q415" i="2"/>
  <c r="R415" i="2"/>
  <c r="T415" i="2"/>
  <c r="Z415" i="2"/>
  <c r="AA415" i="2"/>
  <c r="AB415" i="2"/>
  <c r="AC415" i="2"/>
  <c r="AD415" i="2"/>
  <c r="AE415" i="2"/>
  <c r="AF415" i="2"/>
  <c r="AG415" i="2"/>
  <c r="AH415" i="2"/>
  <c r="AI415" i="2"/>
  <c r="AJ415" i="2"/>
  <c r="AK415" i="2"/>
  <c r="AL415" i="2"/>
  <c r="AM415" i="2"/>
  <c r="AN415" i="2"/>
  <c r="AO415" i="2"/>
  <c r="AP415" i="2"/>
  <c r="J416" i="2"/>
  <c r="K416" i="2"/>
  <c r="L416" i="2"/>
  <c r="M416" i="2"/>
  <c r="N416" i="2"/>
  <c r="O416" i="2"/>
  <c r="P416" i="2"/>
  <c r="Q416" i="2"/>
  <c r="R416" i="2"/>
  <c r="T416" i="2"/>
  <c r="Z416" i="2"/>
  <c r="AA416" i="2"/>
  <c r="AB416" i="2"/>
  <c r="AC416" i="2"/>
  <c r="AD416" i="2"/>
  <c r="AE416" i="2"/>
  <c r="AF416" i="2"/>
  <c r="AG416" i="2"/>
  <c r="AH416" i="2"/>
  <c r="AI416" i="2"/>
  <c r="AJ416" i="2"/>
  <c r="AK416" i="2"/>
  <c r="AL416" i="2"/>
  <c r="AM416" i="2"/>
  <c r="AN416" i="2"/>
  <c r="AO416" i="2"/>
  <c r="AP416" i="2"/>
  <c r="J417" i="2"/>
  <c r="K417" i="2"/>
  <c r="L417" i="2"/>
  <c r="M417" i="2"/>
  <c r="N417" i="2"/>
  <c r="O417" i="2"/>
  <c r="P417" i="2"/>
  <c r="Q417" i="2"/>
  <c r="R417" i="2"/>
  <c r="T417" i="2"/>
  <c r="Z417" i="2"/>
  <c r="AA417" i="2"/>
  <c r="AB417" i="2"/>
  <c r="AC417" i="2"/>
  <c r="AD417" i="2"/>
  <c r="AE417" i="2"/>
  <c r="AF417" i="2"/>
  <c r="AG417" i="2"/>
  <c r="AH417" i="2"/>
  <c r="AI417" i="2"/>
  <c r="AJ417" i="2"/>
  <c r="AK417" i="2"/>
  <c r="AL417" i="2"/>
  <c r="AM417" i="2"/>
  <c r="AN417" i="2"/>
  <c r="AO417" i="2"/>
  <c r="AP417" i="2"/>
  <c r="J418" i="2"/>
  <c r="K418" i="2"/>
  <c r="L418" i="2"/>
  <c r="M418" i="2"/>
  <c r="N418" i="2"/>
  <c r="O418" i="2"/>
  <c r="P418" i="2"/>
  <c r="Q418" i="2"/>
  <c r="R418" i="2"/>
  <c r="T418" i="2"/>
  <c r="Z418" i="2"/>
  <c r="AA418" i="2"/>
  <c r="AB418" i="2"/>
  <c r="AC418" i="2"/>
  <c r="AD418" i="2"/>
  <c r="AE418" i="2"/>
  <c r="AF418" i="2"/>
  <c r="AG418" i="2"/>
  <c r="AH418" i="2"/>
  <c r="AI418" i="2"/>
  <c r="AJ418" i="2"/>
  <c r="AK418" i="2"/>
  <c r="AL418" i="2"/>
  <c r="AM418" i="2"/>
  <c r="AN418" i="2"/>
  <c r="AO418" i="2"/>
  <c r="AP418" i="2"/>
  <c r="J419" i="2"/>
  <c r="K419" i="2"/>
  <c r="L419" i="2"/>
  <c r="M419" i="2"/>
  <c r="N419" i="2"/>
  <c r="O419" i="2"/>
  <c r="P419" i="2"/>
  <c r="Q419" i="2"/>
  <c r="R419" i="2"/>
  <c r="T419" i="2"/>
  <c r="Z419" i="2"/>
  <c r="AA419" i="2"/>
  <c r="AB419" i="2"/>
  <c r="AC419" i="2"/>
  <c r="AD419" i="2"/>
  <c r="AE419" i="2"/>
  <c r="AF419" i="2"/>
  <c r="AG419" i="2"/>
  <c r="AH419" i="2"/>
  <c r="AI419" i="2"/>
  <c r="AJ419" i="2"/>
  <c r="AK419" i="2"/>
  <c r="AL419" i="2"/>
  <c r="AM419" i="2"/>
  <c r="AN419" i="2"/>
  <c r="AO419" i="2"/>
  <c r="AP419" i="2"/>
  <c r="J420" i="2"/>
  <c r="K420" i="2"/>
  <c r="L420" i="2"/>
  <c r="M420" i="2"/>
  <c r="N420" i="2"/>
  <c r="O420" i="2"/>
  <c r="P420" i="2"/>
  <c r="Q420" i="2"/>
  <c r="R420" i="2"/>
  <c r="T420" i="2"/>
  <c r="Z420" i="2"/>
  <c r="AA420" i="2"/>
  <c r="AB420" i="2"/>
  <c r="AC420" i="2"/>
  <c r="AD420" i="2"/>
  <c r="AE420" i="2"/>
  <c r="AF420" i="2"/>
  <c r="AG420" i="2"/>
  <c r="AH420" i="2"/>
  <c r="AI420" i="2"/>
  <c r="AJ420" i="2"/>
  <c r="AK420" i="2"/>
  <c r="AL420" i="2"/>
  <c r="AM420" i="2"/>
  <c r="AN420" i="2"/>
  <c r="AO420" i="2"/>
  <c r="AP420" i="2"/>
  <c r="J421" i="2"/>
  <c r="K421" i="2"/>
  <c r="L421" i="2"/>
  <c r="M421" i="2"/>
  <c r="N421" i="2"/>
  <c r="O421" i="2"/>
  <c r="P421" i="2"/>
  <c r="Q421" i="2"/>
  <c r="R421" i="2"/>
  <c r="T421" i="2"/>
  <c r="Z421" i="2"/>
  <c r="AA421" i="2"/>
  <c r="AB421" i="2"/>
  <c r="AC421" i="2"/>
  <c r="AD421" i="2"/>
  <c r="AE421" i="2"/>
  <c r="AF421" i="2"/>
  <c r="AG421" i="2"/>
  <c r="AH421" i="2"/>
  <c r="AI421" i="2"/>
  <c r="AJ421" i="2"/>
  <c r="AK421" i="2"/>
  <c r="AL421" i="2"/>
  <c r="AM421" i="2"/>
  <c r="AN421" i="2"/>
  <c r="AO421" i="2"/>
  <c r="AP421" i="2"/>
  <c r="J422" i="2"/>
  <c r="K422" i="2"/>
  <c r="L422" i="2"/>
  <c r="M422" i="2"/>
  <c r="N422" i="2"/>
  <c r="O422" i="2"/>
  <c r="P422" i="2"/>
  <c r="Q422" i="2"/>
  <c r="R422" i="2"/>
  <c r="T422" i="2"/>
  <c r="Z422" i="2"/>
  <c r="AA422" i="2"/>
  <c r="AB422" i="2"/>
  <c r="AC422" i="2"/>
  <c r="AD422" i="2"/>
  <c r="AE422" i="2"/>
  <c r="AF422" i="2"/>
  <c r="AG422" i="2"/>
  <c r="AH422" i="2"/>
  <c r="AI422" i="2"/>
  <c r="AJ422" i="2"/>
  <c r="AK422" i="2"/>
  <c r="AL422" i="2"/>
  <c r="AM422" i="2"/>
  <c r="AN422" i="2"/>
  <c r="AO422" i="2"/>
  <c r="AP422" i="2"/>
  <c r="J423" i="2"/>
  <c r="K423" i="2"/>
  <c r="L423" i="2"/>
  <c r="M423" i="2"/>
  <c r="N423" i="2"/>
  <c r="O423" i="2"/>
  <c r="P423" i="2"/>
  <c r="Q423" i="2"/>
  <c r="R423" i="2"/>
  <c r="T423" i="2"/>
  <c r="Z423" i="2"/>
  <c r="AA423" i="2"/>
  <c r="AB423" i="2"/>
  <c r="AC423" i="2"/>
  <c r="AD423" i="2"/>
  <c r="AE423" i="2"/>
  <c r="AF423" i="2"/>
  <c r="AG423" i="2"/>
  <c r="AH423" i="2"/>
  <c r="AI423" i="2"/>
  <c r="AJ423" i="2"/>
  <c r="AK423" i="2"/>
  <c r="AL423" i="2"/>
  <c r="AM423" i="2"/>
  <c r="AN423" i="2"/>
  <c r="AO423" i="2"/>
  <c r="AP423" i="2"/>
  <c r="J424" i="2"/>
  <c r="K424" i="2"/>
  <c r="L424" i="2"/>
  <c r="M424" i="2"/>
  <c r="N424" i="2"/>
  <c r="O424" i="2"/>
  <c r="P424" i="2"/>
  <c r="Q424" i="2"/>
  <c r="R424" i="2"/>
  <c r="T424" i="2"/>
  <c r="Z424" i="2"/>
  <c r="AA424" i="2"/>
  <c r="AB424" i="2"/>
  <c r="AC424" i="2"/>
  <c r="AD424" i="2"/>
  <c r="AE424" i="2"/>
  <c r="AF424" i="2"/>
  <c r="AG424" i="2"/>
  <c r="AH424" i="2"/>
  <c r="AI424" i="2"/>
  <c r="AJ424" i="2"/>
  <c r="AK424" i="2"/>
  <c r="AL424" i="2"/>
  <c r="AM424" i="2"/>
  <c r="AN424" i="2"/>
  <c r="AO424" i="2"/>
  <c r="AP424" i="2"/>
  <c r="J425" i="2"/>
  <c r="K425" i="2"/>
  <c r="L425" i="2"/>
  <c r="M425" i="2"/>
  <c r="N425" i="2"/>
  <c r="O425" i="2"/>
  <c r="P425" i="2"/>
  <c r="Q425" i="2"/>
  <c r="R425" i="2"/>
  <c r="T425" i="2"/>
  <c r="Z425" i="2"/>
  <c r="AA425" i="2"/>
  <c r="AB425" i="2"/>
  <c r="AC425" i="2"/>
  <c r="AD425" i="2"/>
  <c r="AE425" i="2"/>
  <c r="AF425" i="2"/>
  <c r="AG425" i="2"/>
  <c r="AH425" i="2"/>
  <c r="AI425" i="2"/>
  <c r="AJ425" i="2"/>
  <c r="AK425" i="2"/>
  <c r="AL425" i="2"/>
  <c r="AM425" i="2"/>
  <c r="AN425" i="2"/>
  <c r="AO425" i="2"/>
  <c r="AP425" i="2"/>
  <c r="J426" i="2"/>
  <c r="K426" i="2"/>
  <c r="L426" i="2"/>
  <c r="M426" i="2"/>
  <c r="N426" i="2"/>
  <c r="O426" i="2"/>
  <c r="P426" i="2"/>
  <c r="Q426" i="2"/>
  <c r="R426" i="2"/>
  <c r="T426" i="2"/>
  <c r="Z426" i="2"/>
  <c r="AA426" i="2"/>
  <c r="AB426" i="2"/>
  <c r="AC426" i="2"/>
  <c r="AD426" i="2"/>
  <c r="AE426" i="2"/>
  <c r="AF426" i="2"/>
  <c r="AG426" i="2"/>
  <c r="AH426" i="2"/>
  <c r="AI426" i="2"/>
  <c r="AJ426" i="2"/>
  <c r="AK426" i="2"/>
  <c r="AL426" i="2"/>
  <c r="AM426" i="2"/>
  <c r="AN426" i="2"/>
  <c r="AO426" i="2"/>
  <c r="AP426" i="2"/>
  <c r="J427" i="2"/>
  <c r="K427" i="2"/>
  <c r="L427" i="2"/>
  <c r="M427" i="2"/>
  <c r="N427" i="2"/>
  <c r="O427" i="2"/>
  <c r="P427" i="2"/>
  <c r="Q427" i="2"/>
  <c r="R427" i="2"/>
  <c r="T427" i="2"/>
  <c r="Z427" i="2"/>
  <c r="AA427" i="2"/>
  <c r="AB427" i="2"/>
  <c r="AC427" i="2"/>
  <c r="AD427" i="2"/>
  <c r="AE427" i="2"/>
  <c r="AF427" i="2"/>
  <c r="AG427" i="2"/>
  <c r="AH427" i="2"/>
  <c r="AI427" i="2"/>
  <c r="AJ427" i="2"/>
  <c r="AK427" i="2"/>
  <c r="AL427" i="2"/>
  <c r="AM427" i="2"/>
  <c r="AN427" i="2"/>
  <c r="AO427" i="2"/>
  <c r="AP427" i="2"/>
  <c r="J428" i="2"/>
  <c r="K428" i="2"/>
  <c r="L428" i="2"/>
  <c r="M428" i="2"/>
  <c r="N428" i="2"/>
  <c r="O428" i="2"/>
  <c r="P428" i="2"/>
  <c r="Q428" i="2"/>
  <c r="R428" i="2"/>
  <c r="T428" i="2"/>
  <c r="Z428" i="2"/>
  <c r="AA428" i="2"/>
  <c r="AB428" i="2"/>
  <c r="AC428" i="2"/>
  <c r="AD428" i="2"/>
  <c r="AE428" i="2"/>
  <c r="AF428" i="2"/>
  <c r="AG428" i="2"/>
  <c r="AH428" i="2"/>
  <c r="AI428" i="2"/>
  <c r="AJ428" i="2"/>
  <c r="AK428" i="2"/>
  <c r="AL428" i="2"/>
  <c r="AM428" i="2"/>
  <c r="AN428" i="2"/>
  <c r="AO428" i="2"/>
  <c r="AP428" i="2"/>
  <c r="J429" i="2"/>
  <c r="K429" i="2"/>
  <c r="L429" i="2"/>
  <c r="M429" i="2"/>
  <c r="N429" i="2"/>
  <c r="O429" i="2"/>
  <c r="P429" i="2"/>
  <c r="Q429" i="2"/>
  <c r="R429" i="2"/>
  <c r="T429" i="2"/>
  <c r="Z429" i="2"/>
  <c r="AA429" i="2"/>
  <c r="AB429" i="2"/>
  <c r="AC429" i="2"/>
  <c r="AD429" i="2"/>
  <c r="AE429" i="2"/>
  <c r="AF429" i="2"/>
  <c r="AG429" i="2"/>
  <c r="AH429" i="2"/>
  <c r="AI429" i="2"/>
  <c r="AJ429" i="2"/>
  <c r="AK429" i="2"/>
  <c r="AL429" i="2"/>
  <c r="AM429" i="2"/>
  <c r="AN429" i="2"/>
  <c r="AO429" i="2"/>
  <c r="AP429" i="2"/>
  <c r="J430" i="2"/>
  <c r="K430" i="2"/>
  <c r="L430" i="2"/>
  <c r="M430" i="2"/>
  <c r="N430" i="2"/>
  <c r="O430" i="2"/>
  <c r="P430" i="2"/>
  <c r="Q430" i="2"/>
  <c r="R430" i="2"/>
  <c r="T430" i="2"/>
  <c r="Z430" i="2"/>
  <c r="AA430" i="2"/>
  <c r="AB430" i="2"/>
  <c r="AC430" i="2"/>
  <c r="AD430" i="2"/>
  <c r="AE430" i="2"/>
  <c r="AF430" i="2"/>
  <c r="AG430" i="2"/>
  <c r="AH430" i="2"/>
  <c r="AI430" i="2"/>
  <c r="AJ430" i="2"/>
  <c r="AK430" i="2"/>
  <c r="AL430" i="2"/>
  <c r="AM430" i="2"/>
  <c r="AN430" i="2"/>
  <c r="AO430" i="2"/>
  <c r="AP430" i="2"/>
  <c r="J431" i="2"/>
  <c r="K431" i="2"/>
  <c r="L431" i="2"/>
  <c r="M431" i="2"/>
  <c r="N431" i="2"/>
  <c r="O431" i="2"/>
  <c r="P431" i="2"/>
  <c r="Q431" i="2"/>
  <c r="R431" i="2"/>
  <c r="T431" i="2"/>
  <c r="Z431" i="2"/>
  <c r="AA431" i="2"/>
  <c r="AB431" i="2"/>
  <c r="AC431" i="2"/>
  <c r="AD431" i="2"/>
  <c r="AE431" i="2"/>
  <c r="AF431" i="2"/>
  <c r="AG431" i="2"/>
  <c r="AH431" i="2"/>
  <c r="AI431" i="2"/>
  <c r="AJ431" i="2"/>
  <c r="AK431" i="2"/>
  <c r="AL431" i="2"/>
  <c r="AM431" i="2"/>
  <c r="AN431" i="2"/>
  <c r="AO431" i="2"/>
  <c r="AP431" i="2"/>
  <c r="J432" i="2"/>
  <c r="K432" i="2"/>
  <c r="L432" i="2"/>
  <c r="M432" i="2"/>
  <c r="N432" i="2"/>
  <c r="O432" i="2"/>
  <c r="P432" i="2"/>
  <c r="Q432" i="2"/>
  <c r="R432" i="2"/>
  <c r="T432" i="2"/>
  <c r="Z432" i="2"/>
  <c r="AA432" i="2"/>
  <c r="AB432" i="2"/>
  <c r="AC432" i="2"/>
  <c r="AD432" i="2"/>
  <c r="AE432" i="2"/>
  <c r="AF432" i="2"/>
  <c r="AG432" i="2"/>
  <c r="AH432" i="2"/>
  <c r="AI432" i="2"/>
  <c r="AJ432" i="2"/>
  <c r="AK432" i="2"/>
  <c r="AL432" i="2"/>
  <c r="AM432" i="2"/>
  <c r="AN432" i="2"/>
  <c r="AO432" i="2"/>
  <c r="AP432" i="2"/>
  <c r="J433" i="2"/>
  <c r="K433" i="2"/>
  <c r="L433" i="2"/>
  <c r="M433" i="2"/>
  <c r="N433" i="2"/>
  <c r="O433" i="2"/>
  <c r="P433" i="2"/>
  <c r="Q433" i="2"/>
  <c r="R433" i="2"/>
  <c r="T433" i="2"/>
  <c r="Z433" i="2"/>
  <c r="AA433" i="2"/>
  <c r="AB433" i="2"/>
  <c r="AC433" i="2"/>
  <c r="AD433" i="2"/>
  <c r="AE433" i="2"/>
  <c r="AF433" i="2"/>
  <c r="AG433" i="2"/>
  <c r="AH433" i="2"/>
  <c r="AI433" i="2"/>
  <c r="AJ433" i="2"/>
  <c r="AK433" i="2"/>
  <c r="AL433" i="2"/>
  <c r="AM433" i="2"/>
  <c r="AN433" i="2"/>
  <c r="AO433" i="2"/>
  <c r="AP433" i="2"/>
  <c r="J434" i="2"/>
  <c r="K434" i="2"/>
  <c r="L434" i="2"/>
  <c r="M434" i="2"/>
  <c r="N434" i="2"/>
  <c r="O434" i="2"/>
  <c r="P434" i="2"/>
  <c r="Q434" i="2"/>
  <c r="R434" i="2"/>
  <c r="T434" i="2"/>
  <c r="Z434" i="2"/>
  <c r="AA434" i="2"/>
  <c r="AB434" i="2"/>
  <c r="AC434" i="2"/>
  <c r="AD434" i="2"/>
  <c r="AE434" i="2"/>
  <c r="AF434" i="2"/>
  <c r="AG434" i="2"/>
  <c r="AH434" i="2"/>
  <c r="AI434" i="2"/>
  <c r="AJ434" i="2"/>
  <c r="AK434" i="2"/>
  <c r="AL434" i="2"/>
  <c r="AM434" i="2"/>
  <c r="AN434" i="2"/>
  <c r="AO434" i="2"/>
  <c r="AP434" i="2"/>
  <c r="J435" i="2"/>
  <c r="K435" i="2"/>
  <c r="L435" i="2"/>
  <c r="M435" i="2"/>
  <c r="N435" i="2"/>
  <c r="O435" i="2"/>
  <c r="P435" i="2"/>
  <c r="Q435" i="2"/>
  <c r="R435" i="2"/>
  <c r="T435" i="2"/>
  <c r="Z435" i="2"/>
  <c r="AA435" i="2"/>
  <c r="AB435" i="2"/>
  <c r="AC435" i="2"/>
  <c r="AD435" i="2"/>
  <c r="AE435" i="2"/>
  <c r="AF435" i="2"/>
  <c r="AG435" i="2"/>
  <c r="AH435" i="2"/>
  <c r="AI435" i="2"/>
  <c r="AJ435" i="2"/>
  <c r="AK435" i="2"/>
  <c r="AL435" i="2"/>
  <c r="AM435" i="2"/>
  <c r="AN435" i="2"/>
  <c r="AO435" i="2"/>
  <c r="AP435" i="2"/>
  <c r="J436" i="2"/>
  <c r="K436" i="2"/>
  <c r="L436" i="2"/>
  <c r="M436" i="2"/>
  <c r="N436" i="2"/>
  <c r="O436" i="2"/>
  <c r="P436" i="2"/>
  <c r="Q436" i="2"/>
  <c r="R436" i="2"/>
  <c r="T436" i="2"/>
  <c r="Z436" i="2"/>
  <c r="AA436" i="2"/>
  <c r="AB436" i="2"/>
  <c r="AC436" i="2"/>
  <c r="AD436" i="2"/>
  <c r="AE436" i="2"/>
  <c r="AF436" i="2"/>
  <c r="AG436" i="2"/>
  <c r="AH436" i="2"/>
  <c r="AI436" i="2"/>
  <c r="AJ436" i="2"/>
  <c r="AK436" i="2"/>
  <c r="AL436" i="2"/>
  <c r="AM436" i="2"/>
  <c r="AN436" i="2"/>
  <c r="AO436" i="2"/>
  <c r="AP436" i="2"/>
  <c r="J437" i="2"/>
  <c r="K437" i="2"/>
  <c r="L437" i="2"/>
  <c r="M437" i="2"/>
  <c r="N437" i="2"/>
  <c r="O437" i="2"/>
  <c r="P437" i="2"/>
  <c r="Q437" i="2"/>
  <c r="R437" i="2"/>
  <c r="T437" i="2"/>
  <c r="Z437" i="2"/>
  <c r="AA437" i="2"/>
  <c r="AB437" i="2"/>
  <c r="AC437" i="2"/>
  <c r="AD437" i="2"/>
  <c r="AE437" i="2"/>
  <c r="AF437" i="2"/>
  <c r="AG437" i="2"/>
  <c r="AH437" i="2"/>
  <c r="AI437" i="2"/>
  <c r="AJ437" i="2"/>
  <c r="AK437" i="2"/>
  <c r="AL437" i="2"/>
  <c r="AM437" i="2"/>
  <c r="AN437" i="2"/>
  <c r="AO437" i="2"/>
  <c r="AP437" i="2"/>
  <c r="J438" i="2"/>
  <c r="K438" i="2"/>
  <c r="L438" i="2"/>
  <c r="M438" i="2"/>
  <c r="N438" i="2"/>
  <c r="O438" i="2"/>
  <c r="P438" i="2"/>
  <c r="Q438" i="2"/>
  <c r="R438" i="2"/>
  <c r="T438" i="2"/>
  <c r="Z438" i="2"/>
  <c r="AA438" i="2"/>
  <c r="AB438" i="2"/>
  <c r="AC438" i="2"/>
  <c r="AD438" i="2"/>
  <c r="AE438" i="2"/>
  <c r="AF438" i="2"/>
  <c r="AG438" i="2"/>
  <c r="AH438" i="2"/>
  <c r="AI438" i="2"/>
  <c r="AJ438" i="2"/>
  <c r="AK438" i="2"/>
  <c r="AL438" i="2"/>
  <c r="AM438" i="2"/>
  <c r="AN438" i="2"/>
  <c r="AO438" i="2"/>
  <c r="AP438" i="2"/>
  <c r="J439" i="2"/>
  <c r="K439" i="2"/>
  <c r="L439" i="2"/>
  <c r="M439" i="2"/>
  <c r="N439" i="2"/>
  <c r="O439" i="2"/>
  <c r="P439" i="2"/>
  <c r="Q439" i="2"/>
  <c r="R439" i="2"/>
  <c r="T439" i="2"/>
  <c r="Z439" i="2"/>
  <c r="AA439" i="2"/>
  <c r="AB439" i="2"/>
  <c r="AC439" i="2"/>
  <c r="AD439" i="2"/>
  <c r="AE439" i="2"/>
  <c r="AF439" i="2"/>
  <c r="AG439" i="2"/>
  <c r="AH439" i="2"/>
  <c r="AI439" i="2"/>
  <c r="AJ439" i="2"/>
  <c r="AK439" i="2"/>
  <c r="AL439" i="2"/>
  <c r="AM439" i="2"/>
  <c r="AN439" i="2"/>
  <c r="AO439" i="2"/>
  <c r="AP439" i="2"/>
  <c r="J440" i="2"/>
  <c r="K440" i="2"/>
  <c r="L440" i="2"/>
  <c r="M440" i="2"/>
  <c r="N440" i="2"/>
  <c r="O440" i="2"/>
  <c r="P440" i="2"/>
  <c r="Q440" i="2"/>
  <c r="R440" i="2"/>
  <c r="T440" i="2"/>
  <c r="Z440" i="2"/>
  <c r="AA440" i="2"/>
  <c r="AB440" i="2"/>
  <c r="AC440" i="2"/>
  <c r="AD440" i="2"/>
  <c r="AE440" i="2"/>
  <c r="AF440" i="2"/>
  <c r="AG440" i="2"/>
  <c r="AH440" i="2"/>
  <c r="AI440" i="2"/>
  <c r="AJ440" i="2"/>
  <c r="AK440" i="2"/>
  <c r="AL440" i="2"/>
  <c r="AM440" i="2"/>
  <c r="AN440" i="2"/>
  <c r="AO440" i="2"/>
  <c r="AP440" i="2"/>
  <c r="J441" i="2"/>
  <c r="K441" i="2"/>
  <c r="L441" i="2"/>
  <c r="M441" i="2"/>
  <c r="N441" i="2"/>
  <c r="O441" i="2"/>
  <c r="P441" i="2"/>
  <c r="Q441" i="2"/>
  <c r="R441" i="2"/>
  <c r="T441" i="2"/>
  <c r="Z441" i="2"/>
  <c r="AA441" i="2"/>
  <c r="AB441" i="2"/>
  <c r="AC441" i="2"/>
  <c r="AD441" i="2"/>
  <c r="AE441" i="2"/>
  <c r="AF441" i="2"/>
  <c r="AG441" i="2"/>
  <c r="AH441" i="2"/>
  <c r="AI441" i="2"/>
  <c r="AJ441" i="2"/>
  <c r="AK441" i="2"/>
  <c r="AL441" i="2"/>
  <c r="AM441" i="2"/>
  <c r="AN441" i="2"/>
  <c r="AO441" i="2"/>
  <c r="AP441" i="2"/>
  <c r="J442" i="2"/>
  <c r="K442" i="2"/>
  <c r="L442" i="2"/>
  <c r="M442" i="2"/>
  <c r="N442" i="2"/>
  <c r="O442" i="2"/>
  <c r="P442" i="2"/>
  <c r="Q442" i="2"/>
  <c r="R442" i="2"/>
  <c r="T442" i="2"/>
  <c r="Z442" i="2"/>
  <c r="AA442" i="2"/>
  <c r="AB442" i="2"/>
  <c r="AC442" i="2"/>
  <c r="AD442" i="2"/>
  <c r="AE442" i="2"/>
  <c r="AF442" i="2"/>
  <c r="AG442" i="2"/>
  <c r="AH442" i="2"/>
  <c r="AI442" i="2"/>
  <c r="AJ442" i="2"/>
  <c r="AK442" i="2"/>
  <c r="AL442" i="2"/>
  <c r="AM442" i="2"/>
  <c r="AN442" i="2"/>
  <c r="AO442" i="2"/>
  <c r="AP442" i="2"/>
  <c r="J443" i="2"/>
  <c r="K443" i="2"/>
  <c r="L443" i="2"/>
  <c r="M443" i="2"/>
  <c r="N443" i="2"/>
  <c r="O443" i="2"/>
  <c r="P443" i="2"/>
  <c r="Q443" i="2"/>
  <c r="R443" i="2"/>
  <c r="T443" i="2"/>
  <c r="Z443" i="2"/>
  <c r="AA443" i="2"/>
  <c r="AB443" i="2"/>
  <c r="AC443" i="2"/>
  <c r="AD443" i="2"/>
  <c r="AE443" i="2"/>
  <c r="AF443" i="2"/>
  <c r="AG443" i="2"/>
  <c r="AH443" i="2"/>
  <c r="AI443" i="2"/>
  <c r="AJ443" i="2"/>
  <c r="AK443" i="2"/>
  <c r="AL443" i="2"/>
  <c r="AM443" i="2"/>
  <c r="AN443" i="2"/>
  <c r="AO443" i="2"/>
  <c r="AP443" i="2"/>
  <c r="J444" i="2"/>
  <c r="K444" i="2"/>
  <c r="L444" i="2"/>
  <c r="M444" i="2"/>
  <c r="N444" i="2"/>
  <c r="O444" i="2"/>
  <c r="P444" i="2"/>
  <c r="Q444" i="2"/>
  <c r="R444" i="2"/>
  <c r="T444" i="2"/>
  <c r="Z444" i="2"/>
  <c r="AA444" i="2"/>
  <c r="AB444" i="2"/>
  <c r="AC444" i="2"/>
  <c r="AD444" i="2"/>
  <c r="AE444" i="2"/>
  <c r="AF444" i="2"/>
  <c r="AG444" i="2"/>
  <c r="AH444" i="2"/>
  <c r="AI444" i="2"/>
  <c r="AJ444" i="2"/>
  <c r="AK444" i="2"/>
  <c r="AL444" i="2"/>
  <c r="AM444" i="2"/>
  <c r="AN444" i="2"/>
  <c r="AO444" i="2"/>
  <c r="AP444" i="2"/>
  <c r="J445" i="2"/>
  <c r="K445" i="2"/>
  <c r="L445" i="2"/>
  <c r="M445" i="2"/>
  <c r="N445" i="2"/>
  <c r="O445" i="2"/>
  <c r="P445" i="2"/>
  <c r="Q445" i="2"/>
  <c r="R445" i="2"/>
  <c r="T445" i="2"/>
  <c r="Z445" i="2"/>
  <c r="AA445" i="2"/>
  <c r="AB445" i="2"/>
  <c r="AC445" i="2"/>
  <c r="AD445" i="2"/>
  <c r="AE445" i="2"/>
  <c r="AF445" i="2"/>
  <c r="AG445" i="2"/>
  <c r="AH445" i="2"/>
  <c r="AI445" i="2"/>
  <c r="AJ445" i="2"/>
  <c r="AK445" i="2"/>
  <c r="AL445" i="2"/>
  <c r="AM445" i="2"/>
  <c r="AN445" i="2"/>
  <c r="AO445" i="2"/>
  <c r="AP445" i="2"/>
  <c r="J446" i="2"/>
  <c r="K446" i="2"/>
  <c r="L446" i="2"/>
  <c r="M446" i="2"/>
  <c r="N446" i="2"/>
  <c r="O446" i="2"/>
  <c r="P446" i="2"/>
  <c r="Q446" i="2"/>
  <c r="R446" i="2"/>
  <c r="T446" i="2"/>
  <c r="Z446" i="2"/>
  <c r="AA446" i="2"/>
  <c r="AB446" i="2"/>
  <c r="AC446" i="2"/>
  <c r="AD446" i="2"/>
  <c r="AE446" i="2"/>
  <c r="AF446" i="2"/>
  <c r="AG446" i="2"/>
  <c r="AH446" i="2"/>
  <c r="AI446" i="2"/>
  <c r="AJ446" i="2"/>
  <c r="AK446" i="2"/>
  <c r="AL446" i="2"/>
  <c r="AM446" i="2"/>
  <c r="AN446" i="2"/>
  <c r="AO446" i="2"/>
  <c r="AP446" i="2"/>
  <c r="J447" i="2"/>
  <c r="K447" i="2"/>
  <c r="L447" i="2"/>
  <c r="M447" i="2"/>
  <c r="N447" i="2"/>
  <c r="O447" i="2"/>
  <c r="P447" i="2"/>
  <c r="Q447" i="2"/>
  <c r="R447" i="2"/>
  <c r="T447" i="2"/>
  <c r="Z447" i="2"/>
  <c r="AA447" i="2"/>
  <c r="AB447" i="2"/>
  <c r="AC447" i="2"/>
  <c r="AD447" i="2"/>
  <c r="AE447" i="2"/>
  <c r="AF447" i="2"/>
  <c r="AG447" i="2"/>
  <c r="AH447" i="2"/>
  <c r="AI447" i="2"/>
  <c r="AJ447" i="2"/>
  <c r="AK447" i="2"/>
  <c r="AL447" i="2"/>
  <c r="AM447" i="2"/>
  <c r="AN447" i="2"/>
  <c r="AO447" i="2"/>
  <c r="AP447" i="2"/>
  <c r="J448" i="2"/>
  <c r="K448" i="2"/>
  <c r="L448" i="2"/>
  <c r="M448" i="2"/>
  <c r="N448" i="2"/>
  <c r="O448" i="2"/>
  <c r="P448" i="2"/>
  <c r="Q448" i="2"/>
  <c r="R448" i="2"/>
  <c r="T448" i="2"/>
  <c r="Z448" i="2"/>
  <c r="AA448" i="2"/>
  <c r="AB448" i="2"/>
  <c r="AC448" i="2"/>
  <c r="AD448" i="2"/>
  <c r="AE448" i="2"/>
  <c r="AF448" i="2"/>
  <c r="AG448" i="2"/>
  <c r="AH448" i="2"/>
  <c r="AI448" i="2"/>
  <c r="AJ448" i="2"/>
  <c r="AK448" i="2"/>
  <c r="AL448" i="2"/>
  <c r="AM448" i="2"/>
  <c r="AN448" i="2"/>
  <c r="AO448" i="2"/>
  <c r="AP448" i="2"/>
  <c r="J449" i="2"/>
  <c r="K449" i="2"/>
  <c r="L449" i="2"/>
  <c r="M449" i="2"/>
  <c r="N449" i="2"/>
  <c r="O449" i="2"/>
  <c r="P449" i="2"/>
  <c r="Q449" i="2"/>
  <c r="R449" i="2"/>
  <c r="T449" i="2"/>
  <c r="Z449" i="2"/>
  <c r="AA449" i="2"/>
  <c r="AB449" i="2"/>
  <c r="AC449" i="2"/>
  <c r="AD449" i="2"/>
  <c r="AE449" i="2"/>
  <c r="AF449" i="2"/>
  <c r="AG449" i="2"/>
  <c r="AH449" i="2"/>
  <c r="AI449" i="2"/>
  <c r="AJ449" i="2"/>
  <c r="AK449" i="2"/>
  <c r="AL449" i="2"/>
  <c r="AM449" i="2"/>
  <c r="AN449" i="2"/>
  <c r="AO449" i="2"/>
  <c r="AP449" i="2"/>
  <c r="J450" i="2"/>
  <c r="K450" i="2"/>
  <c r="L450" i="2"/>
  <c r="M450" i="2"/>
  <c r="N450" i="2"/>
  <c r="O450" i="2"/>
  <c r="P450" i="2"/>
  <c r="Q450" i="2"/>
  <c r="R450" i="2"/>
  <c r="T450" i="2"/>
  <c r="Z450" i="2"/>
  <c r="AA450" i="2"/>
  <c r="AB450" i="2"/>
  <c r="AC450" i="2"/>
  <c r="AD450" i="2"/>
  <c r="AE450" i="2"/>
  <c r="AF450" i="2"/>
  <c r="AG450" i="2"/>
  <c r="AH450" i="2"/>
  <c r="AI450" i="2"/>
  <c r="AJ450" i="2"/>
  <c r="AK450" i="2"/>
  <c r="AL450" i="2"/>
  <c r="AM450" i="2"/>
  <c r="AN450" i="2"/>
  <c r="AO450" i="2"/>
  <c r="AP450" i="2"/>
  <c r="J451" i="2"/>
  <c r="K451" i="2"/>
  <c r="L451" i="2"/>
  <c r="M451" i="2"/>
  <c r="N451" i="2"/>
  <c r="O451" i="2"/>
  <c r="P451" i="2"/>
  <c r="Q451" i="2"/>
  <c r="R451" i="2"/>
  <c r="T451" i="2"/>
  <c r="Z451" i="2"/>
  <c r="AA451" i="2"/>
  <c r="AB451" i="2"/>
  <c r="AC451" i="2"/>
  <c r="AD451" i="2"/>
  <c r="AE451" i="2"/>
  <c r="AF451" i="2"/>
  <c r="AG451" i="2"/>
  <c r="AH451" i="2"/>
  <c r="AI451" i="2"/>
  <c r="AJ451" i="2"/>
  <c r="AK451" i="2"/>
  <c r="AL451" i="2"/>
  <c r="AM451" i="2"/>
  <c r="AN451" i="2"/>
  <c r="AO451" i="2"/>
  <c r="AP451" i="2"/>
  <c r="J452" i="2"/>
  <c r="K452" i="2"/>
  <c r="L452" i="2"/>
  <c r="M452" i="2"/>
  <c r="N452" i="2"/>
  <c r="O452" i="2"/>
  <c r="P452" i="2"/>
  <c r="Q452" i="2"/>
  <c r="R452" i="2"/>
  <c r="T452" i="2"/>
  <c r="Z452" i="2"/>
  <c r="AA452" i="2"/>
  <c r="AB452" i="2"/>
  <c r="AC452" i="2"/>
  <c r="AD452" i="2"/>
  <c r="AE452" i="2"/>
  <c r="AF452" i="2"/>
  <c r="AG452" i="2"/>
  <c r="AH452" i="2"/>
  <c r="AI452" i="2"/>
  <c r="AJ452" i="2"/>
  <c r="AK452" i="2"/>
  <c r="AL452" i="2"/>
  <c r="AM452" i="2"/>
  <c r="AN452" i="2"/>
  <c r="AO452" i="2"/>
  <c r="AP452" i="2"/>
  <c r="J453" i="2"/>
  <c r="K453" i="2"/>
  <c r="L453" i="2"/>
  <c r="M453" i="2"/>
  <c r="N453" i="2"/>
  <c r="O453" i="2"/>
  <c r="P453" i="2"/>
  <c r="Q453" i="2"/>
  <c r="R453" i="2"/>
  <c r="T453" i="2"/>
  <c r="Z453" i="2"/>
  <c r="AA453" i="2"/>
  <c r="AB453" i="2"/>
  <c r="AC453" i="2"/>
  <c r="AD453" i="2"/>
  <c r="AE453" i="2"/>
  <c r="AF453" i="2"/>
  <c r="AG453" i="2"/>
  <c r="AH453" i="2"/>
  <c r="AI453" i="2"/>
  <c r="AJ453" i="2"/>
  <c r="AK453" i="2"/>
  <c r="AL453" i="2"/>
  <c r="AM453" i="2"/>
  <c r="AN453" i="2"/>
  <c r="AO453" i="2"/>
  <c r="AP453" i="2"/>
  <c r="J454" i="2"/>
  <c r="K454" i="2"/>
  <c r="L454" i="2"/>
  <c r="M454" i="2"/>
  <c r="N454" i="2"/>
  <c r="O454" i="2"/>
  <c r="P454" i="2"/>
  <c r="Q454" i="2"/>
  <c r="R454" i="2"/>
  <c r="T454" i="2"/>
  <c r="Z454" i="2"/>
  <c r="AA454" i="2"/>
  <c r="AB454" i="2"/>
  <c r="AC454" i="2"/>
  <c r="AD454" i="2"/>
  <c r="AE454" i="2"/>
  <c r="AF454" i="2"/>
  <c r="AG454" i="2"/>
  <c r="AH454" i="2"/>
  <c r="AI454" i="2"/>
  <c r="AJ454" i="2"/>
  <c r="AK454" i="2"/>
  <c r="AL454" i="2"/>
  <c r="AM454" i="2"/>
  <c r="AN454" i="2"/>
  <c r="AO454" i="2"/>
  <c r="AP454" i="2"/>
  <c r="J455" i="2"/>
  <c r="K455" i="2"/>
  <c r="L455" i="2"/>
  <c r="M455" i="2"/>
  <c r="N455" i="2"/>
  <c r="O455" i="2"/>
  <c r="P455" i="2"/>
  <c r="Q455" i="2"/>
  <c r="R455" i="2"/>
  <c r="T455" i="2"/>
  <c r="Z455" i="2"/>
  <c r="AA455" i="2"/>
  <c r="AB455" i="2"/>
  <c r="AC455" i="2"/>
  <c r="AD455" i="2"/>
  <c r="AE455" i="2"/>
  <c r="AF455" i="2"/>
  <c r="AG455" i="2"/>
  <c r="AH455" i="2"/>
  <c r="AI455" i="2"/>
  <c r="AJ455" i="2"/>
  <c r="AK455" i="2"/>
  <c r="AL455" i="2"/>
  <c r="AM455" i="2"/>
  <c r="AN455" i="2"/>
  <c r="AO455" i="2"/>
  <c r="AP455" i="2"/>
  <c r="J456" i="2"/>
  <c r="K456" i="2"/>
  <c r="L456" i="2"/>
  <c r="M456" i="2"/>
  <c r="N456" i="2"/>
  <c r="O456" i="2"/>
  <c r="P456" i="2"/>
  <c r="Q456" i="2"/>
  <c r="R456" i="2"/>
  <c r="T456" i="2"/>
  <c r="Z456" i="2"/>
  <c r="AA456" i="2"/>
  <c r="AB456" i="2"/>
  <c r="AC456" i="2"/>
  <c r="AD456" i="2"/>
  <c r="AE456" i="2"/>
  <c r="AF456" i="2"/>
  <c r="AG456" i="2"/>
  <c r="AH456" i="2"/>
  <c r="AI456" i="2"/>
  <c r="AJ456" i="2"/>
  <c r="AK456" i="2"/>
  <c r="AL456" i="2"/>
  <c r="AM456" i="2"/>
  <c r="AN456" i="2"/>
  <c r="AO456" i="2"/>
  <c r="AP456" i="2"/>
  <c r="J457" i="2"/>
  <c r="K457" i="2"/>
  <c r="L457" i="2"/>
  <c r="M457" i="2"/>
  <c r="N457" i="2"/>
  <c r="O457" i="2"/>
  <c r="P457" i="2"/>
  <c r="Q457" i="2"/>
  <c r="R457" i="2"/>
  <c r="T457" i="2"/>
  <c r="Z457" i="2"/>
  <c r="AA457" i="2"/>
  <c r="AB457" i="2"/>
  <c r="AC457" i="2"/>
  <c r="AD457" i="2"/>
  <c r="AE457" i="2"/>
  <c r="AF457" i="2"/>
  <c r="AG457" i="2"/>
  <c r="AH457" i="2"/>
  <c r="AI457" i="2"/>
  <c r="AJ457" i="2"/>
  <c r="AK457" i="2"/>
  <c r="AL457" i="2"/>
  <c r="AM457" i="2"/>
  <c r="AN457" i="2"/>
  <c r="AO457" i="2"/>
  <c r="AP457" i="2"/>
  <c r="J458" i="2"/>
  <c r="K458" i="2"/>
  <c r="L458" i="2"/>
  <c r="M458" i="2"/>
  <c r="N458" i="2"/>
  <c r="O458" i="2"/>
  <c r="P458" i="2"/>
  <c r="Q458" i="2"/>
  <c r="R458" i="2"/>
  <c r="T458" i="2"/>
  <c r="Z458" i="2"/>
  <c r="AA458" i="2"/>
  <c r="AB458" i="2"/>
  <c r="AC458" i="2"/>
  <c r="AD458" i="2"/>
  <c r="AE458" i="2"/>
  <c r="AF458" i="2"/>
  <c r="AG458" i="2"/>
  <c r="AH458" i="2"/>
  <c r="AI458" i="2"/>
  <c r="AJ458" i="2"/>
  <c r="AK458" i="2"/>
  <c r="AL458" i="2"/>
  <c r="AM458" i="2"/>
  <c r="AN458" i="2"/>
  <c r="AO458" i="2"/>
  <c r="AP458" i="2"/>
  <c r="J459" i="2"/>
  <c r="K459" i="2"/>
  <c r="L459" i="2"/>
  <c r="M459" i="2"/>
  <c r="N459" i="2"/>
  <c r="O459" i="2"/>
  <c r="P459" i="2"/>
  <c r="Q459" i="2"/>
  <c r="R459" i="2"/>
  <c r="T459" i="2"/>
  <c r="Z459" i="2"/>
  <c r="AA459" i="2"/>
  <c r="AB459" i="2"/>
  <c r="AC459" i="2"/>
  <c r="AD459" i="2"/>
  <c r="AE459" i="2"/>
  <c r="AF459" i="2"/>
  <c r="AG459" i="2"/>
  <c r="AH459" i="2"/>
  <c r="AI459" i="2"/>
  <c r="AJ459" i="2"/>
  <c r="AK459" i="2"/>
  <c r="AL459" i="2"/>
  <c r="AM459" i="2"/>
  <c r="AN459" i="2"/>
  <c r="AO459" i="2"/>
  <c r="AP459" i="2"/>
  <c r="J460" i="2"/>
  <c r="K460" i="2"/>
  <c r="L460" i="2"/>
  <c r="M460" i="2"/>
  <c r="N460" i="2"/>
  <c r="O460" i="2"/>
  <c r="P460" i="2"/>
  <c r="Q460" i="2"/>
  <c r="R460" i="2"/>
  <c r="T460" i="2"/>
  <c r="Z460" i="2"/>
  <c r="AA460" i="2"/>
  <c r="AB460" i="2"/>
  <c r="AC460" i="2"/>
  <c r="AD460" i="2"/>
  <c r="AE460" i="2"/>
  <c r="AF460" i="2"/>
  <c r="AG460" i="2"/>
  <c r="AH460" i="2"/>
  <c r="AI460" i="2"/>
  <c r="AJ460" i="2"/>
  <c r="AK460" i="2"/>
  <c r="AL460" i="2"/>
  <c r="AM460" i="2"/>
  <c r="AN460" i="2"/>
  <c r="AO460" i="2"/>
  <c r="AP460" i="2"/>
  <c r="J461" i="2"/>
  <c r="K461" i="2"/>
  <c r="L461" i="2"/>
  <c r="M461" i="2"/>
  <c r="N461" i="2"/>
  <c r="O461" i="2"/>
  <c r="P461" i="2"/>
  <c r="Q461" i="2"/>
  <c r="R461" i="2"/>
  <c r="T461" i="2"/>
  <c r="Z461" i="2"/>
  <c r="AA461" i="2"/>
  <c r="AB461" i="2"/>
  <c r="AC461" i="2"/>
  <c r="AD461" i="2"/>
  <c r="AE461" i="2"/>
  <c r="AF461" i="2"/>
  <c r="AG461" i="2"/>
  <c r="AH461" i="2"/>
  <c r="AI461" i="2"/>
  <c r="AJ461" i="2"/>
  <c r="AK461" i="2"/>
  <c r="AL461" i="2"/>
  <c r="AM461" i="2"/>
  <c r="AN461" i="2"/>
  <c r="AO461" i="2"/>
  <c r="AP461" i="2"/>
  <c r="J462" i="2"/>
  <c r="K462" i="2"/>
  <c r="L462" i="2"/>
  <c r="M462" i="2"/>
  <c r="N462" i="2"/>
  <c r="O462" i="2"/>
  <c r="P462" i="2"/>
  <c r="Q462" i="2"/>
  <c r="R462" i="2"/>
  <c r="T462" i="2"/>
  <c r="Z462" i="2"/>
  <c r="AA462" i="2"/>
  <c r="AB462" i="2"/>
  <c r="AC462" i="2"/>
  <c r="AD462" i="2"/>
  <c r="AE462" i="2"/>
  <c r="AF462" i="2"/>
  <c r="AG462" i="2"/>
  <c r="AH462" i="2"/>
  <c r="AI462" i="2"/>
  <c r="AJ462" i="2"/>
  <c r="AK462" i="2"/>
  <c r="AL462" i="2"/>
  <c r="AM462" i="2"/>
  <c r="AN462" i="2"/>
  <c r="AO462" i="2"/>
  <c r="AP462" i="2"/>
  <c r="J463" i="2"/>
  <c r="K463" i="2"/>
  <c r="L463" i="2"/>
  <c r="M463" i="2"/>
  <c r="N463" i="2"/>
  <c r="O463" i="2"/>
  <c r="P463" i="2"/>
  <c r="Q463" i="2"/>
  <c r="R463" i="2"/>
  <c r="T463" i="2"/>
  <c r="Z463" i="2"/>
  <c r="AA463" i="2"/>
  <c r="AB463" i="2"/>
  <c r="AC463" i="2"/>
  <c r="AD463" i="2"/>
  <c r="AE463" i="2"/>
  <c r="AF463" i="2"/>
  <c r="AG463" i="2"/>
  <c r="AH463" i="2"/>
  <c r="AI463" i="2"/>
  <c r="AJ463" i="2"/>
  <c r="AK463" i="2"/>
  <c r="AL463" i="2"/>
  <c r="AM463" i="2"/>
  <c r="AN463" i="2"/>
  <c r="AO463" i="2"/>
  <c r="AP463" i="2"/>
  <c r="J464" i="2"/>
  <c r="K464" i="2"/>
  <c r="L464" i="2"/>
  <c r="M464" i="2"/>
  <c r="N464" i="2"/>
  <c r="O464" i="2"/>
  <c r="P464" i="2"/>
  <c r="Q464" i="2"/>
  <c r="R464" i="2"/>
  <c r="T464" i="2"/>
  <c r="Z464" i="2"/>
  <c r="AA464" i="2"/>
  <c r="AB464" i="2"/>
  <c r="AC464" i="2"/>
  <c r="AD464" i="2"/>
  <c r="AE464" i="2"/>
  <c r="AF464" i="2"/>
  <c r="AG464" i="2"/>
  <c r="AH464" i="2"/>
  <c r="AI464" i="2"/>
  <c r="AJ464" i="2"/>
  <c r="AK464" i="2"/>
  <c r="AL464" i="2"/>
  <c r="AM464" i="2"/>
  <c r="AN464" i="2"/>
  <c r="AO464" i="2"/>
  <c r="AP464" i="2"/>
  <c r="J465" i="2"/>
  <c r="K465" i="2"/>
  <c r="L465" i="2"/>
  <c r="M465" i="2"/>
  <c r="N465" i="2"/>
  <c r="O465" i="2"/>
  <c r="P465" i="2"/>
  <c r="Q465" i="2"/>
  <c r="R465" i="2"/>
  <c r="T465" i="2"/>
  <c r="Z465" i="2"/>
  <c r="AA465" i="2"/>
  <c r="AB465" i="2"/>
  <c r="AC465" i="2"/>
  <c r="AD465" i="2"/>
  <c r="AE465" i="2"/>
  <c r="AF465" i="2"/>
  <c r="AG465" i="2"/>
  <c r="AH465" i="2"/>
  <c r="AI465" i="2"/>
  <c r="AJ465" i="2"/>
  <c r="AK465" i="2"/>
  <c r="AL465" i="2"/>
  <c r="AM465" i="2"/>
  <c r="AN465" i="2"/>
  <c r="AO465" i="2"/>
  <c r="AP465" i="2"/>
  <c r="J466" i="2"/>
  <c r="K466" i="2"/>
  <c r="L466" i="2"/>
  <c r="M466" i="2"/>
  <c r="N466" i="2"/>
  <c r="O466" i="2"/>
  <c r="P466" i="2"/>
  <c r="Q466" i="2"/>
  <c r="R466" i="2"/>
  <c r="T466" i="2"/>
  <c r="Z466" i="2"/>
  <c r="AA466" i="2"/>
  <c r="AB466" i="2"/>
  <c r="AC466" i="2"/>
  <c r="AD466" i="2"/>
  <c r="AE466" i="2"/>
  <c r="AF466" i="2"/>
  <c r="AG466" i="2"/>
  <c r="AH466" i="2"/>
  <c r="AI466" i="2"/>
  <c r="AJ466" i="2"/>
  <c r="AK466" i="2"/>
  <c r="AL466" i="2"/>
  <c r="AM466" i="2"/>
  <c r="AN466" i="2"/>
  <c r="AO466" i="2"/>
  <c r="AP466" i="2"/>
  <c r="J467" i="2"/>
  <c r="K467" i="2"/>
  <c r="L467" i="2"/>
  <c r="M467" i="2"/>
  <c r="N467" i="2"/>
  <c r="O467" i="2"/>
  <c r="P467" i="2"/>
  <c r="Q467" i="2"/>
  <c r="R467" i="2"/>
  <c r="T467" i="2"/>
  <c r="Z467" i="2"/>
  <c r="AA467" i="2"/>
  <c r="AB467" i="2"/>
  <c r="AC467" i="2"/>
  <c r="AD467" i="2"/>
  <c r="AE467" i="2"/>
  <c r="AF467" i="2"/>
  <c r="AG467" i="2"/>
  <c r="AH467" i="2"/>
  <c r="AI467" i="2"/>
  <c r="AJ467" i="2"/>
  <c r="AK467" i="2"/>
  <c r="AL467" i="2"/>
  <c r="AM467" i="2"/>
  <c r="AN467" i="2"/>
  <c r="AO467" i="2"/>
  <c r="AP467" i="2"/>
  <c r="J468" i="2"/>
  <c r="K468" i="2"/>
  <c r="L468" i="2"/>
  <c r="M468" i="2"/>
  <c r="N468" i="2"/>
  <c r="O468" i="2"/>
  <c r="P468" i="2"/>
  <c r="Q468" i="2"/>
  <c r="R468" i="2"/>
  <c r="T468" i="2"/>
  <c r="Z468" i="2"/>
  <c r="AA468" i="2"/>
  <c r="AB468" i="2"/>
  <c r="AC468" i="2"/>
  <c r="AD468" i="2"/>
  <c r="AE468" i="2"/>
  <c r="AF468" i="2"/>
  <c r="AG468" i="2"/>
  <c r="AH468" i="2"/>
  <c r="AI468" i="2"/>
  <c r="AJ468" i="2"/>
  <c r="AK468" i="2"/>
  <c r="AL468" i="2"/>
  <c r="AM468" i="2"/>
  <c r="AN468" i="2"/>
  <c r="AO468" i="2"/>
  <c r="AP468" i="2"/>
  <c r="J469" i="2"/>
  <c r="K469" i="2"/>
  <c r="L469" i="2"/>
  <c r="M469" i="2"/>
  <c r="N469" i="2"/>
  <c r="O469" i="2"/>
  <c r="P469" i="2"/>
  <c r="Q469" i="2"/>
  <c r="R469" i="2"/>
  <c r="T469" i="2"/>
  <c r="Z469" i="2"/>
  <c r="AA469" i="2"/>
  <c r="AB469" i="2"/>
  <c r="AC469" i="2"/>
  <c r="AD469" i="2"/>
  <c r="AE469" i="2"/>
  <c r="AF469" i="2"/>
  <c r="AG469" i="2"/>
  <c r="AH469" i="2"/>
  <c r="AI469" i="2"/>
  <c r="AJ469" i="2"/>
  <c r="AK469" i="2"/>
  <c r="AL469" i="2"/>
  <c r="AM469" i="2"/>
  <c r="AN469" i="2"/>
  <c r="AO469" i="2"/>
  <c r="AP469" i="2"/>
  <c r="J470" i="2"/>
  <c r="K470" i="2"/>
  <c r="L470" i="2"/>
  <c r="M470" i="2"/>
  <c r="N470" i="2"/>
  <c r="O470" i="2"/>
  <c r="P470" i="2"/>
  <c r="Q470" i="2"/>
  <c r="R470" i="2"/>
  <c r="T470" i="2"/>
  <c r="Z470" i="2"/>
  <c r="AA470" i="2"/>
  <c r="AB470" i="2"/>
  <c r="AC470" i="2"/>
  <c r="AD470" i="2"/>
  <c r="AE470" i="2"/>
  <c r="AF470" i="2"/>
  <c r="AG470" i="2"/>
  <c r="AH470" i="2"/>
  <c r="AI470" i="2"/>
  <c r="AJ470" i="2"/>
  <c r="AK470" i="2"/>
  <c r="AL470" i="2"/>
  <c r="AM470" i="2"/>
  <c r="AN470" i="2"/>
  <c r="AO470" i="2"/>
  <c r="AP470" i="2"/>
  <c r="J471" i="2"/>
  <c r="K471" i="2"/>
  <c r="L471" i="2"/>
  <c r="M471" i="2"/>
  <c r="N471" i="2"/>
  <c r="O471" i="2"/>
  <c r="P471" i="2"/>
  <c r="Q471" i="2"/>
  <c r="R471" i="2"/>
  <c r="T471" i="2"/>
  <c r="Z471" i="2"/>
  <c r="AA471" i="2"/>
  <c r="AB471" i="2"/>
  <c r="AC471" i="2"/>
  <c r="AD471" i="2"/>
  <c r="AE471" i="2"/>
  <c r="AF471" i="2"/>
  <c r="AG471" i="2"/>
  <c r="AH471" i="2"/>
  <c r="AI471" i="2"/>
  <c r="AJ471" i="2"/>
  <c r="AK471" i="2"/>
  <c r="AL471" i="2"/>
  <c r="AM471" i="2"/>
  <c r="AN471" i="2"/>
  <c r="AO471" i="2"/>
  <c r="AP471" i="2"/>
  <c r="J472" i="2"/>
  <c r="K472" i="2"/>
  <c r="L472" i="2"/>
  <c r="M472" i="2"/>
  <c r="N472" i="2"/>
  <c r="O472" i="2"/>
  <c r="P472" i="2"/>
  <c r="Q472" i="2"/>
  <c r="R472" i="2"/>
  <c r="T472" i="2"/>
  <c r="Z472" i="2"/>
  <c r="AA472" i="2"/>
  <c r="AB472" i="2"/>
  <c r="AC472" i="2"/>
  <c r="AD472" i="2"/>
  <c r="AE472" i="2"/>
  <c r="AF472" i="2"/>
  <c r="AG472" i="2"/>
  <c r="AH472" i="2"/>
  <c r="AI472" i="2"/>
  <c r="AJ472" i="2"/>
  <c r="AK472" i="2"/>
  <c r="AL472" i="2"/>
  <c r="AM472" i="2"/>
  <c r="AN472" i="2"/>
  <c r="AO472" i="2"/>
  <c r="AP472" i="2"/>
  <c r="J473" i="2"/>
  <c r="K473" i="2"/>
  <c r="L473" i="2"/>
  <c r="M473" i="2"/>
  <c r="N473" i="2"/>
  <c r="O473" i="2"/>
  <c r="P473" i="2"/>
  <c r="Q473" i="2"/>
  <c r="R473" i="2"/>
  <c r="T473" i="2"/>
  <c r="Z473" i="2"/>
  <c r="AA473" i="2"/>
  <c r="AB473" i="2"/>
  <c r="AC473" i="2"/>
  <c r="AD473" i="2"/>
  <c r="AE473" i="2"/>
  <c r="AF473" i="2"/>
  <c r="AG473" i="2"/>
  <c r="AH473" i="2"/>
  <c r="AI473" i="2"/>
  <c r="AJ473" i="2"/>
  <c r="AK473" i="2"/>
  <c r="AL473" i="2"/>
  <c r="AM473" i="2"/>
  <c r="AN473" i="2"/>
  <c r="AO473" i="2"/>
  <c r="AP473" i="2"/>
  <c r="J474" i="2"/>
  <c r="K474" i="2"/>
  <c r="L474" i="2"/>
  <c r="M474" i="2"/>
  <c r="N474" i="2"/>
  <c r="O474" i="2"/>
  <c r="P474" i="2"/>
  <c r="Q474" i="2"/>
  <c r="R474" i="2"/>
  <c r="T474" i="2"/>
  <c r="Z474" i="2"/>
  <c r="AA474" i="2"/>
  <c r="AB474" i="2"/>
  <c r="AC474" i="2"/>
  <c r="AD474" i="2"/>
  <c r="AE474" i="2"/>
  <c r="AF474" i="2"/>
  <c r="AG474" i="2"/>
  <c r="AH474" i="2"/>
  <c r="AI474" i="2"/>
  <c r="AJ474" i="2"/>
  <c r="AK474" i="2"/>
  <c r="AL474" i="2"/>
  <c r="AM474" i="2"/>
  <c r="AN474" i="2"/>
  <c r="AO474" i="2"/>
  <c r="AP474" i="2"/>
  <c r="J475" i="2"/>
  <c r="K475" i="2"/>
  <c r="L475" i="2"/>
  <c r="M475" i="2"/>
  <c r="N475" i="2"/>
  <c r="O475" i="2"/>
  <c r="P475" i="2"/>
  <c r="Q475" i="2"/>
  <c r="R475" i="2"/>
  <c r="T475" i="2"/>
  <c r="Z475" i="2"/>
  <c r="AA475" i="2"/>
  <c r="AB475" i="2"/>
  <c r="AC475" i="2"/>
  <c r="AD475" i="2"/>
  <c r="AE475" i="2"/>
  <c r="AF475" i="2"/>
  <c r="AG475" i="2"/>
  <c r="AH475" i="2"/>
  <c r="AI475" i="2"/>
  <c r="AJ475" i="2"/>
  <c r="AK475" i="2"/>
  <c r="AL475" i="2"/>
  <c r="AM475" i="2"/>
  <c r="AN475" i="2"/>
  <c r="AO475" i="2"/>
  <c r="AP475" i="2"/>
  <c r="J476" i="2"/>
  <c r="K476" i="2"/>
  <c r="L476" i="2"/>
  <c r="M476" i="2"/>
  <c r="N476" i="2"/>
  <c r="O476" i="2"/>
  <c r="P476" i="2"/>
  <c r="Q476" i="2"/>
  <c r="R476" i="2"/>
  <c r="T476" i="2"/>
  <c r="Z476" i="2"/>
  <c r="AA476" i="2"/>
  <c r="AB476" i="2"/>
  <c r="AC476" i="2"/>
  <c r="AD476" i="2"/>
  <c r="AE476" i="2"/>
  <c r="AF476" i="2"/>
  <c r="AG476" i="2"/>
  <c r="AH476" i="2"/>
  <c r="AI476" i="2"/>
  <c r="AJ476" i="2"/>
  <c r="AK476" i="2"/>
  <c r="AL476" i="2"/>
  <c r="AM476" i="2"/>
  <c r="AN476" i="2"/>
  <c r="AO476" i="2"/>
  <c r="AP476" i="2"/>
  <c r="J477" i="2"/>
  <c r="K477" i="2"/>
  <c r="L477" i="2"/>
  <c r="M477" i="2"/>
  <c r="N477" i="2"/>
  <c r="O477" i="2"/>
  <c r="P477" i="2"/>
  <c r="Q477" i="2"/>
  <c r="R477" i="2"/>
  <c r="T477" i="2"/>
  <c r="Z477" i="2"/>
  <c r="AA477" i="2"/>
  <c r="AB477" i="2"/>
  <c r="AC477" i="2"/>
  <c r="AD477" i="2"/>
  <c r="AE477" i="2"/>
  <c r="AF477" i="2"/>
  <c r="AG477" i="2"/>
  <c r="AH477" i="2"/>
  <c r="AI477" i="2"/>
  <c r="AJ477" i="2"/>
  <c r="AK477" i="2"/>
  <c r="AL477" i="2"/>
  <c r="AM477" i="2"/>
  <c r="AN477" i="2"/>
  <c r="AO477" i="2"/>
  <c r="AP477" i="2"/>
  <c r="J478" i="2"/>
  <c r="K478" i="2"/>
  <c r="L478" i="2"/>
  <c r="M478" i="2"/>
  <c r="N478" i="2"/>
  <c r="O478" i="2"/>
  <c r="P478" i="2"/>
  <c r="Q478" i="2"/>
  <c r="R478" i="2"/>
  <c r="T478" i="2"/>
  <c r="Z478" i="2"/>
  <c r="AA478" i="2"/>
  <c r="AB478" i="2"/>
  <c r="AC478" i="2"/>
  <c r="AD478" i="2"/>
  <c r="AE478" i="2"/>
  <c r="AF478" i="2"/>
  <c r="AG478" i="2"/>
  <c r="AH478" i="2"/>
  <c r="AI478" i="2"/>
  <c r="AJ478" i="2"/>
  <c r="AK478" i="2"/>
  <c r="AL478" i="2"/>
  <c r="AM478" i="2"/>
  <c r="AN478" i="2"/>
  <c r="AO478" i="2"/>
  <c r="AP478" i="2"/>
  <c r="J479" i="2"/>
  <c r="K479" i="2"/>
  <c r="L479" i="2"/>
  <c r="M479" i="2"/>
  <c r="N479" i="2"/>
  <c r="O479" i="2"/>
  <c r="P479" i="2"/>
  <c r="Q479" i="2"/>
  <c r="R479" i="2"/>
  <c r="T479" i="2"/>
  <c r="Z479" i="2"/>
  <c r="AA479" i="2"/>
  <c r="AB479" i="2"/>
  <c r="AC479" i="2"/>
  <c r="AD479" i="2"/>
  <c r="AE479" i="2"/>
  <c r="AF479" i="2"/>
  <c r="AG479" i="2"/>
  <c r="AH479" i="2"/>
  <c r="AI479" i="2"/>
  <c r="AJ479" i="2"/>
  <c r="AK479" i="2"/>
  <c r="AL479" i="2"/>
  <c r="AM479" i="2"/>
  <c r="AN479" i="2"/>
  <c r="AO479" i="2"/>
  <c r="AP479" i="2"/>
  <c r="J480" i="2"/>
  <c r="K480" i="2"/>
  <c r="L480" i="2"/>
  <c r="M480" i="2"/>
  <c r="N480" i="2"/>
  <c r="O480" i="2"/>
  <c r="P480" i="2"/>
  <c r="Q480" i="2"/>
  <c r="R480" i="2"/>
  <c r="T480" i="2"/>
  <c r="Z480" i="2"/>
  <c r="AA480" i="2"/>
  <c r="AB480" i="2"/>
  <c r="AC480" i="2"/>
  <c r="AD480" i="2"/>
  <c r="AE480" i="2"/>
  <c r="AF480" i="2"/>
  <c r="AG480" i="2"/>
  <c r="AH480" i="2"/>
  <c r="AI480" i="2"/>
  <c r="AJ480" i="2"/>
  <c r="AK480" i="2"/>
  <c r="AL480" i="2"/>
  <c r="AM480" i="2"/>
  <c r="AN480" i="2"/>
  <c r="AO480" i="2"/>
  <c r="AP480" i="2"/>
  <c r="J481" i="2"/>
  <c r="K481" i="2"/>
  <c r="L481" i="2"/>
  <c r="M481" i="2"/>
  <c r="N481" i="2"/>
  <c r="O481" i="2"/>
  <c r="P481" i="2"/>
  <c r="Q481" i="2"/>
  <c r="R481" i="2"/>
  <c r="T481" i="2"/>
  <c r="Z481" i="2"/>
  <c r="AA481" i="2"/>
  <c r="AB481" i="2"/>
  <c r="AC481" i="2"/>
  <c r="AD481" i="2"/>
  <c r="AE481" i="2"/>
  <c r="AF481" i="2"/>
  <c r="AG481" i="2"/>
  <c r="AH481" i="2"/>
  <c r="AI481" i="2"/>
  <c r="AJ481" i="2"/>
  <c r="AK481" i="2"/>
  <c r="AL481" i="2"/>
  <c r="AM481" i="2"/>
  <c r="AN481" i="2"/>
  <c r="AO481" i="2"/>
  <c r="AP481" i="2"/>
  <c r="J482" i="2"/>
  <c r="K482" i="2"/>
  <c r="L482" i="2"/>
  <c r="M482" i="2"/>
  <c r="N482" i="2"/>
  <c r="O482" i="2"/>
  <c r="P482" i="2"/>
  <c r="Q482" i="2"/>
  <c r="R482" i="2"/>
  <c r="T482" i="2"/>
  <c r="Z482" i="2"/>
  <c r="AA482" i="2"/>
  <c r="AB482" i="2"/>
  <c r="AC482" i="2"/>
  <c r="AD482" i="2"/>
  <c r="AE482" i="2"/>
  <c r="AF482" i="2"/>
  <c r="AG482" i="2"/>
  <c r="AH482" i="2"/>
  <c r="AI482" i="2"/>
  <c r="AJ482" i="2"/>
  <c r="AK482" i="2"/>
  <c r="AL482" i="2"/>
  <c r="AM482" i="2"/>
  <c r="AN482" i="2"/>
  <c r="AO482" i="2"/>
  <c r="AP482" i="2"/>
  <c r="J483" i="2"/>
  <c r="K483" i="2"/>
  <c r="L483" i="2"/>
  <c r="M483" i="2"/>
  <c r="N483" i="2"/>
  <c r="O483" i="2"/>
  <c r="P483" i="2"/>
  <c r="Q483" i="2"/>
  <c r="R483" i="2"/>
  <c r="T483" i="2"/>
  <c r="Z483" i="2"/>
  <c r="AA483" i="2"/>
  <c r="AB483" i="2"/>
  <c r="AC483" i="2"/>
  <c r="AD483" i="2"/>
  <c r="AE483" i="2"/>
  <c r="AF483" i="2"/>
  <c r="AG483" i="2"/>
  <c r="AH483" i="2"/>
  <c r="AI483" i="2"/>
  <c r="AJ483" i="2"/>
  <c r="AK483" i="2"/>
  <c r="AL483" i="2"/>
  <c r="AM483" i="2"/>
  <c r="AN483" i="2"/>
  <c r="AO483" i="2"/>
  <c r="AP483" i="2"/>
  <c r="J484" i="2"/>
  <c r="K484" i="2"/>
  <c r="L484" i="2"/>
  <c r="M484" i="2"/>
  <c r="N484" i="2"/>
  <c r="O484" i="2"/>
  <c r="P484" i="2"/>
  <c r="Q484" i="2"/>
  <c r="R484" i="2"/>
  <c r="T484" i="2"/>
  <c r="Z484" i="2"/>
  <c r="AA484" i="2"/>
  <c r="AB484" i="2"/>
  <c r="AC484" i="2"/>
  <c r="AD484" i="2"/>
  <c r="AE484" i="2"/>
  <c r="AF484" i="2"/>
  <c r="AG484" i="2"/>
  <c r="AH484" i="2"/>
  <c r="AI484" i="2"/>
  <c r="AJ484" i="2"/>
  <c r="AK484" i="2"/>
  <c r="AL484" i="2"/>
  <c r="AM484" i="2"/>
  <c r="AN484" i="2"/>
  <c r="AO484" i="2"/>
  <c r="AP484" i="2"/>
  <c r="J485" i="2"/>
  <c r="K485" i="2"/>
  <c r="L485" i="2"/>
  <c r="M485" i="2"/>
  <c r="N485" i="2"/>
  <c r="O485" i="2"/>
  <c r="P485" i="2"/>
  <c r="Q485" i="2"/>
  <c r="R485" i="2"/>
  <c r="T485" i="2"/>
  <c r="Z485" i="2"/>
  <c r="AA485" i="2"/>
  <c r="AB485" i="2"/>
  <c r="AC485" i="2"/>
  <c r="AD485" i="2"/>
  <c r="AE485" i="2"/>
  <c r="AF485" i="2"/>
  <c r="AG485" i="2"/>
  <c r="AH485" i="2"/>
  <c r="AI485" i="2"/>
  <c r="AJ485" i="2"/>
  <c r="AK485" i="2"/>
  <c r="AL485" i="2"/>
  <c r="AM485" i="2"/>
  <c r="AN485" i="2"/>
  <c r="AO485" i="2"/>
  <c r="AP485" i="2"/>
  <c r="J486" i="2"/>
  <c r="K486" i="2"/>
  <c r="L486" i="2"/>
  <c r="M486" i="2"/>
  <c r="N486" i="2"/>
  <c r="O486" i="2"/>
  <c r="P486" i="2"/>
  <c r="Q486" i="2"/>
  <c r="R486" i="2"/>
  <c r="T486" i="2"/>
  <c r="Z486" i="2"/>
  <c r="AA486" i="2"/>
  <c r="AB486" i="2"/>
  <c r="AC486" i="2"/>
  <c r="AD486" i="2"/>
  <c r="AE486" i="2"/>
  <c r="AF486" i="2"/>
  <c r="AG486" i="2"/>
  <c r="AH486" i="2"/>
  <c r="AI486" i="2"/>
  <c r="AJ486" i="2"/>
  <c r="AK486" i="2"/>
  <c r="AL486" i="2"/>
  <c r="AM486" i="2"/>
  <c r="AN486" i="2"/>
  <c r="AO486" i="2"/>
  <c r="AP486" i="2"/>
  <c r="J487" i="2"/>
  <c r="K487" i="2"/>
  <c r="L487" i="2"/>
  <c r="M487" i="2"/>
  <c r="N487" i="2"/>
  <c r="O487" i="2"/>
  <c r="P487" i="2"/>
  <c r="Q487" i="2"/>
  <c r="R487" i="2"/>
  <c r="T487" i="2"/>
  <c r="Z487" i="2"/>
  <c r="AA487" i="2"/>
  <c r="AB487" i="2"/>
  <c r="AC487" i="2"/>
  <c r="AD487" i="2"/>
  <c r="AE487" i="2"/>
  <c r="AF487" i="2"/>
  <c r="AG487" i="2"/>
  <c r="AH487" i="2"/>
  <c r="AI487" i="2"/>
  <c r="AJ487" i="2"/>
  <c r="AK487" i="2"/>
  <c r="AL487" i="2"/>
  <c r="AM487" i="2"/>
  <c r="AN487" i="2"/>
  <c r="AO487" i="2"/>
  <c r="AP487" i="2"/>
  <c r="J488" i="2"/>
  <c r="K488" i="2"/>
  <c r="L488" i="2"/>
  <c r="M488" i="2"/>
  <c r="N488" i="2"/>
  <c r="O488" i="2"/>
  <c r="P488" i="2"/>
  <c r="Q488" i="2"/>
  <c r="R488" i="2"/>
  <c r="T488" i="2"/>
  <c r="Z488" i="2"/>
  <c r="AA488" i="2"/>
  <c r="AB488" i="2"/>
  <c r="AC488" i="2"/>
  <c r="AD488" i="2"/>
  <c r="AE488" i="2"/>
  <c r="AF488" i="2"/>
  <c r="AG488" i="2"/>
  <c r="AH488" i="2"/>
  <c r="AI488" i="2"/>
  <c r="AJ488" i="2"/>
  <c r="AK488" i="2"/>
  <c r="AL488" i="2"/>
  <c r="AM488" i="2"/>
  <c r="AN488" i="2"/>
  <c r="AO488" i="2"/>
  <c r="AP488" i="2"/>
  <c r="J489" i="2"/>
  <c r="K489" i="2"/>
  <c r="L489" i="2"/>
  <c r="M489" i="2"/>
  <c r="N489" i="2"/>
  <c r="O489" i="2"/>
  <c r="P489" i="2"/>
  <c r="Q489" i="2"/>
  <c r="R489" i="2"/>
  <c r="T489" i="2"/>
  <c r="Z489" i="2"/>
  <c r="AA489" i="2"/>
  <c r="AB489" i="2"/>
  <c r="AC489" i="2"/>
  <c r="AD489" i="2"/>
  <c r="AE489" i="2"/>
  <c r="AF489" i="2"/>
  <c r="AG489" i="2"/>
  <c r="AH489" i="2"/>
  <c r="AI489" i="2"/>
  <c r="AJ489" i="2"/>
  <c r="AK489" i="2"/>
  <c r="AL489" i="2"/>
  <c r="AM489" i="2"/>
  <c r="AN489" i="2"/>
  <c r="AO489" i="2"/>
  <c r="AP489" i="2"/>
  <c r="J490" i="2"/>
  <c r="K490" i="2"/>
  <c r="L490" i="2"/>
  <c r="M490" i="2"/>
  <c r="N490" i="2"/>
  <c r="O490" i="2"/>
  <c r="P490" i="2"/>
  <c r="Q490" i="2"/>
  <c r="R490" i="2"/>
  <c r="T490" i="2"/>
  <c r="Z490" i="2"/>
  <c r="AA490" i="2"/>
  <c r="AB490" i="2"/>
  <c r="AC490" i="2"/>
  <c r="AD490" i="2"/>
  <c r="AE490" i="2"/>
  <c r="AF490" i="2"/>
  <c r="AG490" i="2"/>
  <c r="AH490" i="2"/>
  <c r="AI490" i="2"/>
  <c r="AJ490" i="2"/>
  <c r="AK490" i="2"/>
  <c r="AL490" i="2"/>
  <c r="AM490" i="2"/>
  <c r="AN490" i="2"/>
  <c r="AO490" i="2"/>
  <c r="AP490" i="2"/>
  <c r="J491" i="2"/>
  <c r="K491" i="2"/>
  <c r="L491" i="2"/>
  <c r="M491" i="2"/>
  <c r="N491" i="2"/>
  <c r="O491" i="2"/>
  <c r="P491" i="2"/>
  <c r="Q491" i="2"/>
  <c r="R491" i="2"/>
  <c r="T491" i="2"/>
  <c r="Z491" i="2"/>
  <c r="AA491" i="2"/>
  <c r="AB491" i="2"/>
  <c r="AC491" i="2"/>
  <c r="AD491" i="2"/>
  <c r="AE491" i="2"/>
  <c r="AF491" i="2"/>
  <c r="AG491" i="2"/>
  <c r="AH491" i="2"/>
  <c r="AI491" i="2"/>
  <c r="AJ491" i="2"/>
  <c r="AK491" i="2"/>
  <c r="AL491" i="2"/>
  <c r="AM491" i="2"/>
  <c r="AN491" i="2"/>
  <c r="AO491" i="2"/>
  <c r="AP491" i="2"/>
  <c r="J492" i="2"/>
  <c r="K492" i="2"/>
  <c r="L492" i="2"/>
  <c r="M492" i="2"/>
  <c r="N492" i="2"/>
  <c r="O492" i="2"/>
  <c r="P492" i="2"/>
  <c r="Q492" i="2"/>
  <c r="R492" i="2"/>
  <c r="T492" i="2"/>
  <c r="Z492" i="2"/>
  <c r="AA492" i="2"/>
  <c r="AB492" i="2"/>
  <c r="AC492" i="2"/>
  <c r="AD492" i="2"/>
  <c r="AE492" i="2"/>
  <c r="AF492" i="2"/>
  <c r="AG492" i="2"/>
  <c r="AH492" i="2"/>
  <c r="AI492" i="2"/>
  <c r="AJ492" i="2"/>
  <c r="AK492" i="2"/>
  <c r="AL492" i="2"/>
  <c r="AM492" i="2"/>
  <c r="AN492" i="2"/>
  <c r="AO492" i="2"/>
  <c r="AP492" i="2"/>
  <c r="J493" i="2"/>
  <c r="K493" i="2"/>
  <c r="L493" i="2"/>
  <c r="M493" i="2"/>
  <c r="N493" i="2"/>
  <c r="O493" i="2"/>
  <c r="P493" i="2"/>
  <c r="Q493" i="2"/>
  <c r="R493" i="2"/>
  <c r="T493" i="2"/>
  <c r="Z493" i="2"/>
  <c r="AA493" i="2"/>
  <c r="AB493" i="2"/>
  <c r="AC493" i="2"/>
  <c r="AD493" i="2"/>
  <c r="AE493" i="2"/>
  <c r="AF493" i="2"/>
  <c r="AG493" i="2"/>
  <c r="AH493" i="2"/>
  <c r="AI493" i="2"/>
  <c r="AJ493" i="2"/>
  <c r="AK493" i="2"/>
  <c r="AL493" i="2"/>
  <c r="AM493" i="2"/>
  <c r="AN493" i="2"/>
  <c r="AO493" i="2"/>
  <c r="AP493" i="2"/>
  <c r="J494" i="2"/>
  <c r="K494" i="2"/>
  <c r="L494" i="2"/>
  <c r="M494" i="2"/>
  <c r="N494" i="2"/>
  <c r="O494" i="2"/>
  <c r="P494" i="2"/>
  <c r="Q494" i="2"/>
  <c r="R494" i="2"/>
  <c r="T494" i="2"/>
  <c r="Z494" i="2"/>
  <c r="AA494" i="2"/>
  <c r="AB494" i="2"/>
  <c r="AC494" i="2"/>
  <c r="AD494" i="2"/>
  <c r="AE494" i="2"/>
  <c r="AF494" i="2"/>
  <c r="AG494" i="2"/>
  <c r="AH494" i="2"/>
  <c r="AI494" i="2"/>
  <c r="AJ494" i="2"/>
  <c r="AK494" i="2"/>
  <c r="AL494" i="2"/>
  <c r="AM494" i="2"/>
  <c r="AN494" i="2"/>
  <c r="AO494" i="2"/>
  <c r="AP494" i="2"/>
  <c r="J505" i="2"/>
  <c r="K505" i="2"/>
  <c r="L505" i="2"/>
  <c r="M505" i="2"/>
  <c r="N505" i="2"/>
  <c r="O505" i="2"/>
  <c r="P505" i="2"/>
  <c r="Q505" i="2"/>
  <c r="R505" i="2"/>
  <c r="T505" i="2"/>
  <c r="Z505" i="2"/>
  <c r="AA505" i="2"/>
  <c r="AB505" i="2"/>
  <c r="AC505" i="2"/>
  <c r="AD505" i="2"/>
  <c r="AE505" i="2"/>
  <c r="AF505" i="2"/>
  <c r="AG505" i="2"/>
  <c r="AH505" i="2"/>
  <c r="AI505" i="2"/>
  <c r="AJ505" i="2"/>
  <c r="AK505" i="2"/>
  <c r="AL505" i="2"/>
  <c r="AM505" i="2"/>
  <c r="AN505" i="2"/>
  <c r="AO505" i="2"/>
  <c r="AP505" i="2"/>
  <c r="J506" i="2"/>
  <c r="K506" i="2"/>
  <c r="L506" i="2"/>
  <c r="M506" i="2"/>
  <c r="N506" i="2"/>
  <c r="O506" i="2"/>
  <c r="P506" i="2"/>
  <c r="Q506" i="2"/>
  <c r="R506" i="2"/>
  <c r="T506" i="2"/>
  <c r="Z506" i="2"/>
  <c r="AA506" i="2"/>
  <c r="AB506" i="2"/>
  <c r="AC506" i="2"/>
  <c r="AD506" i="2"/>
  <c r="AE506" i="2"/>
  <c r="AF506" i="2"/>
  <c r="AG506" i="2"/>
  <c r="AH506" i="2"/>
  <c r="AI506" i="2"/>
  <c r="AJ506" i="2"/>
  <c r="AK506" i="2"/>
  <c r="AL506" i="2"/>
  <c r="AM506" i="2"/>
  <c r="AN506" i="2"/>
  <c r="AO506" i="2"/>
  <c r="AP506" i="2"/>
  <c r="J507" i="2"/>
  <c r="K507" i="2"/>
  <c r="L507" i="2"/>
  <c r="M507" i="2"/>
  <c r="N507" i="2"/>
  <c r="O507" i="2"/>
  <c r="P507" i="2"/>
  <c r="Q507" i="2"/>
  <c r="R507" i="2"/>
  <c r="T507" i="2"/>
  <c r="Z507" i="2"/>
  <c r="AA507" i="2"/>
  <c r="AB507" i="2"/>
  <c r="AC507" i="2"/>
  <c r="AD507" i="2"/>
  <c r="AE507" i="2"/>
  <c r="AF507" i="2"/>
  <c r="AG507" i="2"/>
  <c r="AH507" i="2"/>
  <c r="AI507" i="2"/>
  <c r="AJ507" i="2"/>
  <c r="AK507" i="2"/>
  <c r="AL507" i="2"/>
  <c r="AM507" i="2"/>
  <c r="AN507" i="2"/>
  <c r="AO507" i="2"/>
  <c r="AP507" i="2"/>
  <c r="J508" i="2"/>
  <c r="K508" i="2"/>
  <c r="L508" i="2"/>
  <c r="M508" i="2"/>
  <c r="N508" i="2"/>
  <c r="O508" i="2"/>
  <c r="P508" i="2"/>
  <c r="Q508" i="2"/>
  <c r="R508" i="2"/>
  <c r="T508" i="2"/>
  <c r="Z508" i="2"/>
  <c r="AA508" i="2"/>
  <c r="AB508" i="2"/>
  <c r="AC508" i="2"/>
  <c r="AD508" i="2"/>
  <c r="AE508" i="2"/>
  <c r="AF508" i="2"/>
  <c r="AG508" i="2"/>
  <c r="AH508" i="2"/>
  <c r="AI508" i="2"/>
  <c r="AJ508" i="2"/>
  <c r="AK508" i="2"/>
  <c r="AL508" i="2"/>
  <c r="AM508" i="2"/>
  <c r="AN508" i="2"/>
  <c r="AO508" i="2"/>
  <c r="AP508" i="2"/>
  <c r="J509" i="2"/>
  <c r="K509" i="2"/>
  <c r="L509" i="2"/>
  <c r="M509" i="2"/>
  <c r="N509" i="2"/>
  <c r="O509" i="2"/>
  <c r="P509" i="2"/>
  <c r="Q509" i="2"/>
  <c r="R509" i="2"/>
  <c r="T509" i="2"/>
  <c r="Z509" i="2"/>
  <c r="AA509" i="2"/>
  <c r="AB509" i="2"/>
  <c r="AC509" i="2"/>
  <c r="AD509" i="2"/>
  <c r="AE509" i="2"/>
  <c r="AF509" i="2"/>
  <c r="AG509" i="2"/>
  <c r="AH509" i="2"/>
  <c r="AI509" i="2"/>
  <c r="AJ509" i="2"/>
  <c r="AK509" i="2"/>
  <c r="AL509" i="2"/>
  <c r="AM509" i="2"/>
  <c r="AN509" i="2"/>
  <c r="AO509" i="2"/>
  <c r="AP509" i="2"/>
  <c r="J510" i="2"/>
  <c r="K510" i="2"/>
  <c r="L510" i="2"/>
  <c r="M510" i="2"/>
  <c r="N510" i="2"/>
  <c r="O510" i="2"/>
  <c r="P510" i="2"/>
  <c r="Q510" i="2"/>
  <c r="R510" i="2"/>
  <c r="T510" i="2"/>
  <c r="Z510" i="2"/>
  <c r="AA510" i="2"/>
  <c r="AB510" i="2"/>
  <c r="AC510" i="2"/>
  <c r="AD510" i="2"/>
  <c r="AE510" i="2"/>
  <c r="AF510" i="2"/>
  <c r="AG510" i="2"/>
  <c r="AH510" i="2"/>
  <c r="AI510" i="2"/>
  <c r="AJ510" i="2"/>
  <c r="AK510" i="2"/>
  <c r="AL510" i="2"/>
  <c r="AM510" i="2"/>
  <c r="AN510" i="2"/>
  <c r="AO510" i="2"/>
  <c r="AP510" i="2"/>
  <c r="J511" i="2"/>
  <c r="K511" i="2"/>
  <c r="L511" i="2"/>
  <c r="M511" i="2"/>
  <c r="N511" i="2"/>
  <c r="O511" i="2"/>
  <c r="P511" i="2"/>
  <c r="Q511" i="2"/>
  <c r="R511" i="2"/>
  <c r="T511" i="2"/>
  <c r="Z511" i="2"/>
  <c r="AA511" i="2"/>
  <c r="AB511" i="2"/>
  <c r="AC511" i="2"/>
  <c r="AD511" i="2"/>
  <c r="AE511" i="2"/>
  <c r="AF511" i="2"/>
  <c r="AG511" i="2"/>
  <c r="AH511" i="2"/>
  <c r="AI511" i="2"/>
  <c r="AJ511" i="2"/>
  <c r="AK511" i="2"/>
  <c r="AL511" i="2"/>
  <c r="AM511" i="2"/>
  <c r="AN511" i="2"/>
  <c r="AO511" i="2"/>
  <c r="AP511" i="2"/>
  <c r="J512" i="2"/>
  <c r="K512" i="2"/>
  <c r="L512" i="2"/>
  <c r="M512" i="2"/>
  <c r="N512" i="2"/>
  <c r="O512" i="2"/>
  <c r="P512" i="2"/>
  <c r="Q512" i="2"/>
  <c r="R512" i="2"/>
  <c r="T512" i="2"/>
  <c r="Z512" i="2"/>
  <c r="AA512" i="2"/>
  <c r="AB512" i="2"/>
  <c r="AC512" i="2"/>
  <c r="AD512" i="2"/>
  <c r="AE512" i="2"/>
  <c r="AF512" i="2"/>
  <c r="AG512" i="2"/>
  <c r="AH512" i="2"/>
  <c r="AI512" i="2"/>
  <c r="AJ512" i="2"/>
  <c r="AK512" i="2"/>
  <c r="AL512" i="2"/>
  <c r="AM512" i="2"/>
  <c r="AN512" i="2"/>
  <c r="AO512" i="2"/>
  <c r="AP512" i="2"/>
  <c r="J513" i="2"/>
  <c r="K513" i="2"/>
  <c r="L513" i="2"/>
  <c r="M513" i="2"/>
  <c r="N513" i="2"/>
  <c r="O513" i="2"/>
  <c r="P513" i="2"/>
  <c r="Q513" i="2"/>
  <c r="R513" i="2"/>
  <c r="T513" i="2"/>
  <c r="Z513" i="2"/>
  <c r="AA513" i="2"/>
  <c r="AB513" i="2"/>
  <c r="AC513" i="2"/>
  <c r="AD513" i="2"/>
  <c r="AE513" i="2"/>
  <c r="AF513" i="2"/>
  <c r="AG513" i="2"/>
  <c r="AH513" i="2"/>
  <c r="AI513" i="2"/>
  <c r="AJ513" i="2"/>
  <c r="AK513" i="2"/>
  <c r="AL513" i="2"/>
  <c r="AM513" i="2"/>
  <c r="AN513" i="2"/>
  <c r="AO513" i="2"/>
  <c r="AP513" i="2"/>
  <c r="J514" i="2"/>
  <c r="K514" i="2"/>
  <c r="L514" i="2"/>
  <c r="M514" i="2"/>
  <c r="N514" i="2"/>
  <c r="O514" i="2"/>
  <c r="P514" i="2"/>
  <c r="Q514" i="2"/>
  <c r="R514" i="2"/>
  <c r="T514" i="2"/>
  <c r="Z514" i="2"/>
  <c r="AA514" i="2"/>
  <c r="AB514" i="2"/>
  <c r="AC514" i="2"/>
  <c r="AD514" i="2"/>
  <c r="AE514" i="2"/>
  <c r="AF514" i="2"/>
  <c r="AG514" i="2"/>
  <c r="AH514" i="2"/>
  <c r="AI514" i="2"/>
  <c r="AJ514" i="2"/>
  <c r="AK514" i="2"/>
  <c r="AL514" i="2"/>
  <c r="AM514" i="2"/>
  <c r="AN514" i="2"/>
  <c r="AO514" i="2"/>
  <c r="AP514" i="2"/>
  <c r="J515" i="2"/>
  <c r="K515" i="2"/>
  <c r="L515" i="2"/>
  <c r="M515" i="2"/>
  <c r="N515" i="2"/>
  <c r="O515" i="2"/>
  <c r="P515" i="2"/>
  <c r="Q515" i="2"/>
  <c r="R515" i="2"/>
  <c r="T515" i="2"/>
  <c r="Z515" i="2"/>
  <c r="AA515" i="2"/>
  <c r="AB515" i="2"/>
  <c r="AC515" i="2"/>
  <c r="AD515" i="2"/>
  <c r="AE515" i="2"/>
  <c r="AF515" i="2"/>
  <c r="AG515" i="2"/>
  <c r="AH515" i="2"/>
  <c r="AI515" i="2"/>
  <c r="AJ515" i="2"/>
  <c r="AK515" i="2"/>
  <c r="AL515" i="2"/>
  <c r="AM515" i="2"/>
  <c r="AN515" i="2"/>
  <c r="AO515" i="2"/>
  <c r="AP515" i="2"/>
  <c r="J516" i="2"/>
  <c r="K516" i="2"/>
  <c r="L516" i="2"/>
  <c r="M516" i="2"/>
  <c r="N516" i="2"/>
  <c r="O516" i="2"/>
  <c r="P516" i="2"/>
  <c r="Q516" i="2"/>
  <c r="R516" i="2"/>
  <c r="T516" i="2"/>
  <c r="Z516" i="2"/>
  <c r="AA516" i="2"/>
  <c r="AB516" i="2"/>
  <c r="AC516" i="2"/>
  <c r="AD516" i="2"/>
  <c r="AE516" i="2"/>
  <c r="AF516" i="2"/>
  <c r="AG516" i="2"/>
  <c r="AH516" i="2"/>
  <c r="AI516" i="2"/>
  <c r="AJ516" i="2"/>
  <c r="AK516" i="2"/>
  <c r="AL516" i="2"/>
  <c r="AM516" i="2"/>
  <c r="AN516" i="2"/>
  <c r="AO516" i="2"/>
  <c r="AP516" i="2"/>
  <c r="J517" i="2"/>
  <c r="K517" i="2"/>
  <c r="L517" i="2"/>
  <c r="M517" i="2"/>
  <c r="N517" i="2"/>
  <c r="O517" i="2"/>
  <c r="P517" i="2"/>
  <c r="Q517" i="2"/>
  <c r="R517" i="2"/>
  <c r="T517" i="2"/>
  <c r="Z517" i="2"/>
  <c r="AA517" i="2"/>
  <c r="AB517" i="2"/>
  <c r="AC517" i="2"/>
  <c r="AD517" i="2"/>
  <c r="AE517" i="2"/>
  <c r="AF517" i="2"/>
  <c r="AG517" i="2"/>
  <c r="AH517" i="2"/>
  <c r="AI517" i="2"/>
  <c r="AJ517" i="2"/>
  <c r="AK517" i="2"/>
  <c r="AL517" i="2"/>
  <c r="AM517" i="2"/>
  <c r="AN517" i="2"/>
  <c r="AO517" i="2"/>
  <c r="AP517" i="2"/>
  <c r="J518" i="2"/>
  <c r="K518" i="2"/>
  <c r="L518" i="2"/>
  <c r="M518" i="2"/>
  <c r="N518" i="2"/>
  <c r="O518" i="2"/>
  <c r="P518" i="2"/>
  <c r="Q518" i="2"/>
  <c r="R518" i="2"/>
  <c r="T518" i="2"/>
  <c r="Z518" i="2"/>
  <c r="AA518" i="2"/>
  <c r="AB518" i="2"/>
  <c r="AC518" i="2"/>
  <c r="AD518" i="2"/>
  <c r="AE518" i="2"/>
  <c r="AF518" i="2"/>
  <c r="AG518" i="2"/>
  <c r="AH518" i="2"/>
  <c r="AI518" i="2"/>
  <c r="AJ518" i="2"/>
  <c r="AK518" i="2"/>
  <c r="AL518" i="2"/>
  <c r="AM518" i="2"/>
  <c r="AN518" i="2"/>
  <c r="AO518" i="2"/>
  <c r="AP518" i="2"/>
  <c r="J519" i="2"/>
  <c r="K519" i="2"/>
  <c r="L519" i="2"/>
  <c r="M519" i="2"/>
  <c r="N519" i="2"/>
  <c r="O519" i="2"/>
  <c r="P519" i="2"/>
  <c r="Q519" i="2"/>
  <c r="R519" i="2"/>
  <c r="T519" i="2"/>
  <c r="Z519" i="2"/>
  <c r="AA519" i="2"/>
  <c r="AB519" i="2"/>
  <c r="AC519" i="2"/>
  <c r="AD519" i="2"/>
  <c r="AE519" i="2"/>
  <c r="AF519" i="2"/>
  <c r="AG519" i="2"/>
  <c r="AH519" i="2"/>
  <c r="AI519" i="2"/>
  <c r="AJ519" i="2"/>
  <c r="AK519" i="2"/>
  <c r="AL519" i="2"/>
  <c r="AM519" i="2"/>
  <c r="AN519" i="2"/>
  <c r="AO519" i="2"/>
  <c r="AP519" i="2"/>
  <c r="J520" i="2"/>
  <c r="K520" i="2"/>
  <c r="L520" i="2"/>
  <c r="M520" i="2"/>
  <c r="N520" i="2"/>
  <c r="O520" i="2"/>
  <c r="P520" i="2"/>
  <c r="Q520" i="2"/>
  <c r="R520" i="2"/>
  <c r="T520" i="2"/>
  <c r="Z520" i="2"/>
  <c r="AA520" i="2"/>
  <c r="AB520" i="2"/>
  <c r="AC520" i="2"/>
  <c r="AD520" i="2"/>
  <c r="AE520" i="2"/>
  <c r="AF520" i="2"/>
  <c r="AG520" i="2"/>
  <c r="AH520" i="2"/>
  <c r="AI520" i="2"/>
  <c r="AJ520" i="2"/>
  <c r="AK520" i="2"/>
  <c r="AL520" i="2"/>
  <c r="AM520" i="2"/>
  <c r="AN520" i="2"/>
  <c r="AO520" i="2"/>
  <c r="AP520" i="2"/>
  <c r="J521" i="2"/>
  <c r="K521" i="2"/>
  <c r="L521" i="2"/>
  <c r="M521" i="2"/>
  <c r="N521" i="2"/>
  <c r="O521" i="2"/>
  <c r="P521" i="2"/>
  <c r="Q521" i="2"/>
  <c r="R521" i="2"/>
  <c r="T521" i="2"/>
  <c r="Z521" i="2"/>
  <c r="AA521" i="2"/>
  <c r="AB521" i="2"/>
  <c r="AC521" i="2"/>
  <c r="AD521" i="2"/>
  <c r="AE521" i="2"/>
  <c r="AF521" i="2"/>
  <c r="AG521" i="2"/>
  <c r="AH521" i="2"/>
  <c r="AI521" i="2"/>
  <c r="AJ521" i="2"/>
  <c r="AK521" i="2"/>
  <c r="AL521" i="2"/>
  <c r="AM521" i="2"/>
  <c r="AN521" i="2"/>
  <c r="AO521" i="2"/>
  <c r="AP521" i="2"/>
  <c r="J522" i="2"/>
  <c r="K522" i="2"/>
  <c r="L522" i="2"/>
  <c r="M522" i="2"/>
  <c r="N522" i="2"/>
  <c r="O522" i="2"/>
  <c r="P522" i="2"/>
  <c r="Q522" i="2"/>
  <c r="R522" i="2"/>
  <c r="T522" i="2"/>
  <c r="Z522" i="2"/>
  <c r="AA522" i="2"/>
  <c r="AB522" i="2"/>
  <c r="AC522" i="2"/>
  <c r="AD522" i="2"/>
  <c r="AE522" i="2"/>
  <c r="AF522" i="2"/>
  <c r="AG522" i="2"/>
  <c r="AH522" i="2"/>
  <c r="AI522" i="2"/>
  <c r="AJ522" i="2"/>
  <c r="AK522" i="2"/>
  <c r="AL522" i="2"/>
  <c r="AM522" i="2"/>
  <c r="AN522" i="2"/>
  <c r="AO522" i="2"/>
  <c r="AP522" i="2"/>
  <c r="J523" i="2"/>
  <c r="K523" i="2"/>
  <c r="L523" i="2"/>
  <c r="M523" i="2"/>
  <c r="N523" i="2"/>
  <c r="O523" i="2"/>
  <c r="P523" i="2"/>
  <c r="Q523" i="2"/>
  <c r="R523" i="2"/>
  <c r="T523" i="2"/>
  <c r="Z523" i="2"/>
  <c r="AA523" i="2"/>
  <c r="AB523" i="2"/>
  <c r="AC523" i="2"/>
  <c r="AD523" i="2"/>
  <c r="AE523" i="2"/>
  <c r="AF523" i="2"/>
  <c r="AG523" i="2"/>
  <c r="AH523" i="2"/>
  <c r="AI523" i="2"/>
  <c r="AJ523" i="2"/>
  <c r="AK523" i="2"/>
  <c r="AL523" i="2"/>
  <c r="AM523" i="2"/>
  <c r="AN523" i="2"/>
  <c r="AO523" i="2"/>
  <c r="AP523" i="2"/>
  <c r="J524" i="2"/>
  <c r="K524" i="2"/>
  <c r="L524" i="2"/>
  <c r="M524" i="2"/>
  <c r="N524" i="2"/>
  <c r="O524" i="2"/>
  <c r="P524" i="2"/>
  <c r="Q524" i="2"/>
  <c r="R524" i="2"/>
  <c r="T524" i="2"/>
  <c r="Z524" i="2"/>
  <c r="AA524" i="2"/>
  <c r="AB524" i="2"/>
  <c r="AC524" i="2"/>
  <c r="AD524" i="2"/>
  <c r="AE524" i="2"/>
  <c r="AF524" i="2"/>
  <c r="AG524" i="2"/>
  <c r="AH524" i="2"/>
  <c r="AI524" i="2"/>
  <c r="AJ524" i="2"/>
  <c r="AK524" i="2"/>
  <c r="AL524" i="2"/>
  <c r="AM524" i="2"/>
  <c r="AN524" i="2"/>
  <c r="AO524" i="2"/>
  <c r="AP524" i="2"/>
  <c r="J525" i="2"/>
  <c r="K525" i="2"/>
  <c r="L525" i="2"/>
  <c r="M525" i="2"/>
  <c r="N525" i="2"/>
  <c r="O525" i="2"/>
  <c r="P525" i="2"/>
  <c r="Q525" i="2"/>
  <c r="R525" i="2"/>
  <c r="T525" i="2"/>
  <c r="Z525" i="2"/>
  <c r="AA525" i="2"/>
  <c r="AB525" i="2"/>
  <c r="AC525" i="2"/>
  <c r="AD525" i="2"/>
  <c r="AE525" i="2"/>
  <c r="AF525" i="2"/>
  <c r="AG525" i="2"/>
  <c r="AH525" i="2"/>
  <c r="AI525" i="2"/>
  <c r="AJ525" i="2"/>
  <c r="AK525" i="2"/>
  <c r="AL525" i="2"/>
  <c r="AM525" i="2"/>
  <c r="AN525" i="2"/>
  <c r="AO525" i="2"/>
  <c r="AP525" i="2"/>
  <c r="J526" i="2"/>
  <c r="K526" i="2"/>
  <c r="L526" i="2"/>
  <c r="M526" i="2"/>
  <c r="N526" i="2"/>
  <c r="O526" i="2"/>
  <c r="P526" i="2"/>
  <c r="Q526" i="2"/>
  <c r="R526" i="2"/>
  <c r="T526" i="2"/>
  <c r="Z526" i="2"/>
  <c r="AA526" i="2"/>
  <c r="AB526" i="2"/>
  <c r="AC526" i="2"/>
  <c r="AD526" i="2"/>
  <c r="AE526" i="2"/>
  <c r="AF526" i="2"/>
  <c r="AG526" i="2"/>
  <c r="AH526" i="2"/>
  <c r="AI526" i="2"/>
  <c r="AJ526" i="2"/>
  <c r="AK526" i="2"/>
  <c r="AL526" i="2"/>
  <c r="AM526" i="2"/>
  <c r="AN526" i="2"/>
  <c r="AO526" i="2"/>
  <c r="AP526" i="2"/>
  <c r="J527" i="2"/>
  <c r="K527" i="2"/>
  <c r="L527" i="2"/>
  <c r="M527" i="2"/>
  <c r="N527" i="2"/>
  <c r="O527" i="2"/>
  <c r="P527" i="2"/>
  <c r="Q527" i="2"/>
  <c r="R527" i="2"/>
  <c r="T527" i="2"/>
  <c r="Z527" i="2"/>
  <c r="AA527" i="2"/>
  <c r="AB527" i="2"/>
  <c r="AC527" i="2"/>
  <c r="AD527" i="2"/>
  <c r="AE527" i="2"/>
  <c r="AF527" i="2"/>
  <c r="AG527" i="2"/>
  <c r="AH527" i="2"/>
  <c r="AI527" i="2"/>
  <c r="AJ527" i="2"/>
  <c r="AK527" i="2"/>
  <c r="AL527" i="2"/>
  <c r="AM527" i="2"/>
  <c r="AN527" i="2"/>
  <c r="AO527" i="2"/>
  <c r="AP527" i="2"/>
  <c r="J528" i="2"/>
  <c r="K528" i="2"/>
  <c r="L528" i="2"/>
  <c r="M528" i="2"/>
  <c r="N528" i="2"/>
  <c r="O528" i="2"/>
  <c r="P528" i="2"/>
  <c r="Q528" i="2"/>
  <c r="R528" i="2"/>
  <c r="T528" i="2"/>
  <c r="Z528" i="2"/>
  <c r="AA528" i="2"/>
  <c r="AB528" i="2"/>
  <c r="AC528" i="2"/>
  <c r="AD528" i="2"/>
  <c r="AE528" i="2"/>
  <c r="AF528" i="2"/>
  <c r="AG528" i="2"/>
  <c r="AH528" i="2"/>
  <c r="AI528" i="2"/>
  <c r="AJ528" i="2"/>
  <c r="AK528" i="2"/>
  <c r="AL528" i="2"/>
  <c r="AM528" i="2"/>
  <c r="AN528" i="2"/>
  <c r="AO528" i="2"/>
  <c r="AP528" i="2"/>
  <c r="J529" i="2"/>
  <c r="K529" i="2"/>
  <c r="L529" i="2"/>
  <c r="M529" i="2"/>
  <c r="N529" i="2"/>
  <c r="O529" i="2"/>
  <c r="P529" i="2"/>
  <c r="Q529" i="2"/>
  <c r="R529" i="2"/>
  <c r="T529" i="2"/>
  <c r="Z529" i="2"/>
  <c r="AA529" i="2"/>
  <c r="AB529" i="2"/>
  <c r="AC529" i="2"/>
  <c r="AD529" i="2"/>
  <c r="AE529" i="2"/>
  <c r="AF529" i="2"/>
  <c r="AG529" i="2"/>
  <c r="AH529" i="2"/>
  <c r="AI529" i="2"/>
  <c r="AJ529" i="2"/>
  <c r="AK529" i="2"/>
  <c r="AL529" i="2"/>
  <c r="AM529" i="2"/>
  <c r="AN529" i="2"/>
  <c r="AO529" i="2"/>
  <c r="AP529" i="2"/>
  <c r="J530" i="2"/>
  <c r="K530" i="2"/>
  <c r="L530" i="2"/>
  <c r="M530" i="2"/>
  <c r="N530" i="2"/>
  <c r="O530" i="2"/>
  <c r="P530" i="2"/>
  <c r="Q530" i="2"/>
  <c r="R530" i="2"/>
  <c r="T530" i="2"/>
  <c r="Z530" i="2"/>
  <c r="AA530" i="2"/>
  <c r="AB530" i="2"/>
  <c r="AC530" i="2"/>
  <c r="AD530" i="2"/>
  <c r="AE530" i="2"/>
  <c r="AF530" i="2"/>
  <c r="AG530" i="2"/>
  <c r="AH530" i="2"/>
  <c r="AI530" i="2"/>
  <c r="AJ530" i="2"/>
  <c r="AK530" i="2"/>
  <c r="AL530" i="2"/>
  <c r="AM530" i="2"/>
  <c r="AN530" i="2"/>
  <c r="AO530" i="2"/>
  <c r="AP530" i="2"/>
  <c r="J531" i="2"/>
  <c r="K531" i="2"/>
  <c r="L531" i="2"/>
  <c r="M531" i="2"/>
  <c r="N531" i="2"/>
  <c r="O531" i="2"/>
  <c r="P531" i="2"/>
  <c r="Q531" i="2"/>
  <c r="R531" i="2"/>
  <c r="T531" i="2"/>
  <c r="Z531" i="2"/>
  <c r="AA531" i="2"/>
  <c r="AB531" i="2"/>
  <c r="AC531" i="2"/>
  <c r="AD531" i="2"/>
  <c r="AE531" i="2"/>
  <c r="AF531" i="2"/>
  <c r="AG531" i="2"/>
  <c r="AH531" i="2"/>
  <c r="AI531" i="2"/>
  <c r="AJ531" i="2"/>
  <c r="AK531" i="2"/>
  <c r="AL531" i="2"/>
  <c r="AM531" i="2"/>
  <c r="AN531" i="2"/>
  <c r="AO531" i="2"/>
  <c r="AP531" i="2"/>
  <c r="J532" i="2"/>
  <c r="K532" i="2"/>
  <c r="L532" i="2"/>
  <c r="M532" i="2"/>
  <c r="N532" i="2"/>
  <c r="O532" i="2"/>
  <c r="P532" i="2"/>
  <c r="Q532" i="2"/>
  <c r="R532" i="2"/>
  <c r="T532" i="2"/>
  <c r="Z532" i="2"/>
  <c r="AA532" i="2"/>
  <c r="AB532" i="2"/>
  <c r="AC532" i="2"/>
  <c r="AD532" i="2"/>
  <c r="AE532" i="2"/>
  <c r="AF532" i="2"/>
  <c r="AG532" i="2"/>
  <c r="AH532" i="2"/>
  <c r="AI532" i="2"/>
  <c r="AJ532" i="2"/>
  <c r="AK532" i="2"/>
  <c r="AL532" i="2"/>
  <c r="AM532" i="2"/>
  <c r="AN532" i="2"/>
  <c r="AO532" i="2"/>
  <c r="AP532" i="2"/>
  <c r="J533" i="2"/>
  <c r="K533" i="2"/>
  <c r="L533" i="2"/>
  <c r="M533" i="2"/>
  <c r="N533" i="2"/>
  <c r="O533" i="2"/>
  <c r="P533" i="2"/>
  <c r="Q533" i="2"/>
  <c r="R533" i="2"/>
  <c r="T533" i="2"/>
  <c r="Z533" i="2"/>
  <c r="AA533" i="2"/>
  <c r="AB533" i="2"/>
  <c r="AC533" i="2"/>
  <c r="AD533" i="2"/>
  <c r="AE533" i="2"/>
  <c r="AF533" i="2"/>
  <c r="AG533" i="2"/>
  <c r="AH533" i="2"/>
  <c r="AI533" i="2"/>
  <c r="AJ533" i="2"/>
  <c r="AK533" i="2"/>
  <c r="AL533" i="2"/>
  <c r="AM533" i="2"/>
  <c r="AN533" i="2"/>
  <c r="AO533" i="2"/>
  <c r="AP533" i="2"/>
  <c r="J534" i="2"/>
  <c r="K534" i="2"/>
  <c r="L534" i="2"/>
  <c r="M534" i="2"/>
  <c r="N534" i="2"/>
  <c r="O534" i="2"/>
  <c r="P534" i="2"/>
  <c r="Q534" i="2"/>
  <c r="R534" i="2"/>
  <c r="T534" i="2"/>
  <c r="Z534" i="2"/>
  <c r="AA534" i="2"/>
  <c r="AB534" i="2"/>
  <c r="AC534" i="2"/>
  <c r="AD534" i="2"/>
  <c r="AE534" i="2"/>
  <c r="AF534" i="2"/>
  <c r="AG534" i="2"/>
  <c r="AH534" i="2"/>
  <c r="AI534" i="2"/>
  <c r="AJ534" i="2"/>
  <c r="AK534" i="2"/>
  <c r="AL534" i="2"/>
  <c r="AM534" i="2"/>
  <c r="AN534" i="2"/>
  <c r="AO534" i="2"/>
  <c r="AP534" i="2"/>
  <c r="J535" i="2"/>
  <c r="K535" i="2"/>
  <c r="L535" i="2"/>
  <c r="M535" i="2"/>
  <c r="N535" i="2"/>
  <c r="O535" i="2"/>
  <c r="P535" i="2"/>
  <c r="Q535" i="2"/>
  <c r="R535" i="2"/>
  <c r="T535" i="2"/>
  <c r="Z535" i="2"/>
  <c r="AA535" i="2"/>
  <c r="AB535" i="2"/>
  <c r="AC535" i="2"/>
  <c r="AD535" i="2"/>
  <c r="AE535" i="2"/>
  <c r="AF535" i="2"/>
  <c r="AG535" i="2"/>
  <c r="AH535" i="2"/>
  <c r="AI535" i="2"/>
  <c r="AJ535" i="2"/>
  <c r="AK535" i="2"/>
  <c r="AL535" i="2"/>
  <c r="AM535" i="2"/>
  <c r="AN535" i="2"/>
  <c r="AO535" i="2"/>
  <c r="AP535" i="2"/>
  <c r="J536" i="2"/>
  <c r="K536" i="2"/>
  <c r="L536" i="2"/>
  <c r="M536" i="2"/>
  <c r="N536" i="2"/>
  <c r="O536" i="2"/>
  <c r="P536" i="2"/>
  <c r="Q536" i="2"/>
  <c r="R536" i="2"/>
  <c r="T536" i="2"/>
  <c r="Z536" i="2"/>
  <c r="AA536" i="2"/>
  <c r="AB536" i="2"/>
  <c r="AC536" i="2"/>
  <c r="AD536" i="2"/>
  <c r="AE536" i="2"/>
  <c r="AF536" i="2"/>
  <c r="AG536" i="2"/>
  <c r="AH536" i="2"/>
  <c r="AI536" i="2"/>
  <c r="AJ536" i="2"/>
  <c r="AK536" i="2"/>
  <c r="AL536" i="2"/>
  <c r="AM536" i="2"/>
  <c r="AN536" i="2"/>
  <c r="AO536" i="2"/>
  <c r="AP536" i="2"/>
  <c r="J537" i="2"/>
  <c r="K537" i="2"/>
  <c r="L537" i="2"/>
  <c r="M537" i="2"/>
  <c r="N537" i="2"/>
  <c r="O537" i="2"/>
  <c r="P537" i="2"/>
  <c r="Q537" i="2"/>
  <c r="R537" i="2"/>
  <c r="T537" i="2"/>
  <c r="Z537" i="2"/>
  <c r="AA537" i="2"/>
  <c r="AB537" i="2"/>
  <c r="AC537" i="2"/>
  <c r="AD537" i="2"/>
  <c r="AE537" i="2"/>
  <c r="AF537" i="2"/>
  <c r="AG537" i="2"/>
  <c r="AH537" i="2"/>
  <c r="AI537" i="2"/>
  <c r="AJ537" i="2"/>
  <c r="AK537" i="2"/>
  <c r="AL537" i="2"/>
  <c r="AM537" i="2"/>
  <c r="AN537" i="2"/>
  <c r="AO537" i="2"/>
  <c r="AP537" i="2"/>
  <c r="J538" i="2"/>
  <c r="K538" i="2"/>
  <c r="L538" i="2"/>
  <c r="M538" i="2"/>
  <c r="N538" i="2"/>
  <c r="O538" i="2"/>
  <c r="P538" i="2"/>
  <c r="Q538" i="2"/>
  <c r="R538" i="2"/>
  <c r="T538" i="2"/>
  <c r="Z538" i="2"/>
  <c r="AA538" i="2"/>
  <c r="AB538" i="2"/>
  <c r="AC538" i="2"/>
  <c r="AD538" i="2"/>
  <c r="AE538" i="2"/>
  <c r="AF538" i="2"/>
  <c r="AG538" i="2"/>
  <c r="AH538" i="2"/>
  <c r="AI538" i="2"/>
  <c r="AJ538" i="2"/>
  <c r="AK538" i="2"/>
  <c r="AL538" i="2"/>
  <c r="AM538" i="2"/>
  <c r="AN538" i="2"/>
  <c r="AO538" i="2"/>
  <c r="AP538" i="2"/>
  <c r="J539" i="2"/>
  <c r="K539" i="2"/>
  <c r="L539" i="2"/>
  <c r="M539" i="2"/>
  <c r="N539" i="2"/>
  <c r="O539" i="2"/>
  <c r="P539" i="2"/>
  <c r="Q539" i="2"/>
  <c r="R539" i="2"/>
  <c r="T539" i="2"/>
  <c r="Z539" i="2"/>
  <c r="AA539" i="2"/>
  <c r="AB539" i="2"/>
  <c r="AC539" i="2"/>
  <c r="AD539" i="2"/>
  <c r="AE539" i="2"/>
  <c r="AF539" i="2"/>
  <c r="AG539" i="2"/>
  <c r="AH539" i="2"/>
  <c r="AI539" i="2"/>
  <c r="AJ539" i="2"/>
  <c r="AK539" i="2"/>
  <c r="AL539" i="2"/>
  <c r="AM539" i="2"/>
  <c r="AN539" i="2"/>
  <c r="AO539" i="2"/>
  <c r="AP539" i="2"/>
  <c r="J540" i="2"/>
  <c r="K540" i="2"/>
  <c r="L540" i="2"/>
  <c r="M540" i="2"/>
  <c r="N540" i="2"/>
  <c r="O540" i="2"/>
  <c r="P540" i="2"/>
  <c r="Q540" i="2"/>
  <c r="R540" i="2"/>
  <c r="T540" i="2"/>
  <c r="Z540" i="2"/>
  <c r="AA540" i="2"/>
  <c r="AB540" i="2"/>
  <c r="AC540" i="2"/>
  <c r="AD540" i="2"/>
  <c r="AE540" i="2"/>
  <c r="AF540" i="2"/>
  <c r="AG540" i="2"/>
  <c r="AH540" i="2"/>
  <c r="AI540" i="2"/>
  <c r="AJ540" i="2"/>
  <c r="AK540" i="2"/>
  <c r="AL540" i="2"/>
  <c r="AM540" i="2"/>
  <c r="AN540" i="2"/>
  <c r="AO540" i="2"/>
  <c r="AP540" i="2"/>
  <c r="J541" i="2"/>
  <c r="K541" i="2"/>
  <c r="L541" i="2"/>
  <c r="M541" i="2"/>
  <c r="N541" i="2"/>
  <c r="O541" i="2"/>
  <c r="P541" i="2"/>
  <c r="Q541" i="2"/>
  <c r="R541" i="2"/>
  <c r="T541" i="2"/>
  <c r="Z541" i="2"/>
  <c r="AA541" i="2"/>
  <c r="AB541" i="2"/>
  <c r="AC541" i="2"/>
  <c r="AD541" i="2"/>
  <c r="AE541" i="2"/>
  <c r="AF541" i="2"/>
  <c r="AG541" i="2"/>
  <c r="AH541" i="2"/>
  <c r="AI541" i="2"/>
  <c r="AJ541" i="2"/>
  <c r="AK541" i="2"/>
  <c r="AL541" i="2"/>
  <c r="AM541" i="2"/>
  <c r="AN541" i="2"/>
  <c r="AO541" i="2"/>
  <c r="AP541" i="2"/>
  <c r="J542" i="2"/>
  <c r="K542" i="2"/>
  <c r="L542" i="2"/>
  <c r="M542" i="2"/>
  <c r="N542" i="2"/>
  <c r="O542" i="2"/>
  <c r="P542" i="2"/>
  <c r="Q542" i="2"/>
  <c r="R542" i="2"/>
  <c r="T542" i="2"/>
  <c r="Z542" i="2"/>
  <c r="AA542" i="2"/>
  <c r="AB542" i="2"/>
  <c r="AC542" i="2"/>
  <c r="AD542" i="2"/>
  <c r="AE542" i="2"/>
  <c r="AF542" i="2"/>
  <c r="AG542" i="2"/>
  <c r="AH542" i="2"/>
  <c r="AI542" i="2"/>
  <c r="AJ542" i="2"/>
  <c r="AK542" i="2"/>
  <c r="AL542" i="2"/>
  <c r="AM542" i="2"/>
  <c r="AN542" i="2"/>
  <c r="AO542" i="2"/>
  <c r="AP542" i="2"/>
  <c r="J543" i="2"/>
  <c r="K543" i="2"/>
  <c r="L543" i="2"/>
  <c r="M543" i="2"/>
  <c r="N543" i="2"/>
  <c r="O543" i="2"/>
  <c r="P543" i="2"/>
  <c r="Q543" i="2"/>
  <c r="R543" i="2"/>
  <c r="T543" i="2"/>
  <c r="Z543" i="2"/>
  <c r="AA543" i="2"/>
  <c r="AB543" i="2"/>
  <c r="AC543" i="2"/>
  <c r="AD543" i="2"/>
  <c r="AE543" i="2"/>
  <c r="AF543" i="2"/>
  <c r="AG543" i="2"/>
  <c r="AH543" i="2"/>
  <c r="AI543" i="2"/>
  <c r="AJ543" i="2"/>
  <c r="AK543" i="2"/>
  <c r="AL543" i="2"/>
  <c r="AM543" i="2"/>
  <c r="AN543" i="2"/>
  <c r="AO543" i="2"/>
  <c r="AP543" i="2"/>
  <c r="J544" i="2"/>
  <c r="K544" i="2"/>
  <c r="L544" i="2"/>
  <c r="M544" i="2"/>
  <c r="N544" i="2"/>
  <c r="O544" i="2"/>
  <c r="P544" i="2"/>
  <c r="Q544" i="2"/>
  <c r="R544" i="2"/>
  <c r="T544" i="2"/>
  <c r="Z544" i="2"/>
  <c r="AA544" i="2"/>
  <c r="AB544" i="2"/>
  <c r="AC544" i="2"/>
  <c r="AD544" i="2"/>
  <c r="AE544" i="2"/>
  <c r="AF544" i="2"/>
  <c r="AG544" i="2"/>
  <c r="AH544" i="2"/>
  <c r="AI544" i="2"/>
  <c r="AJ544" i="2"/>
  <c r="AK544" i="2"/>
  <c r="AL544" i="2"/>
  <c r="AM544" i="2"/>
  <c r="AN544" i="2"/>
  <c r="AO544" i="2"/>
  <c r="AP544" i="2"/>
  <c r="J545" i="2"/>
  <c r="K545" i="2"/>
  <c r="L545" i="2"/>
  <c r="M545" i="2"/>
  <c r="N545" i="2"/>
  <c r="O545" i="2"/>
  <c r="P545" i="2"/>
  <c r="Q545" i="2"/>
  <c r="R545" i="2"/>
  <c r="T545" i="2"/>
  <c r="Z545" i="2"/>
  <c r="AA545" i="2"/>
  <c r="AB545" i="2"/>
  <c r="AC545" i="2"/>
  <c r="AD545" i="2"/>
  <c r="AE545" i="2"/>
  <c r="AF545" i="2"/>
  <c r="AG545" i="2"/>
  <c r="AH545" i="2"/>
  <c r="AI545" i="2"/>
  <c r="AJ545" i="2"/>
  <c r="AK545" i="2"/>
  <c r="AL545" i="2"/>
  <c r="AM545" i="2"/>
  <c r="AN545" i="2"/>
  <c r="AO545" i="2"/>
  <c r="AP545" i="2"/>
  <c r="J546" i="2"/>
  <c r="K546" i="2"/>
  <c r="L546" i="2"/>
  <c r="M546" i="2"/>
  <c r="N546" i="2"/>
  <c r="O546" i="2"/>
  <c r="P546" i="2"/>
  <c r="Q546" i="2"/>
  <c r="R546" i="2"/>
  <c r="T546" i="2"/>
  <c r="Z546" i="2"/>
  <c r="AA546" i="2"/>
  <c r="AB546" i="2"/>
  <c r="AC546" i="2"/>
  <c r="AD546" i="2"/>
  <c r="AE546" i="2"/>
  <c r="AF546" i="2"/>
  <c r="AG546" i="2"/>
  <c r="AH546" i="2"/>
  <c r="AI546" i="2"/>
  <c r="AJ546" i="2"/>
  <c r="AK546" i="2"/>
  <c r="AL546" i="2"/>
  <c r="AM546" i="2"/>
  <c r="AN546" i="2"/>
  <c r="AO546" i="2"/>
  <c r="AP546" i="2"/>
  <c r="J547" i="2"/>
  <c r="K547" i="2"/>
  <c r="L547" i="2"/>
  <c r="M547" i="2"/>
  <c r="N547" i="2"/>
  <c r="O547" i="2"/>
  <c r="P547" i="2"/>
  <c r="Q547" i="2"/>
  <c r="R547" i="2"/>
  <c r="T547" i="2"/>
  <c r="Z547" i="2"/>
  <c r="AA547" i="2"/>
  <c r="AB547" i="2"/>
  <c r="AC547" i="2"/>
  <c r="AD547" i="2"/>
  <c r="AE547" i="2"/>
  <c r="AF547" i="2"/>
  <c r="AG547" i="2"/>
  <c r="AH547" i="2"/>
  <c r="AI547" i="2"/>
  <c r="AJ547" i="2"/>
  <c r="AK547" i="2"/>
  <c r="AL547" i="2"/>
  <c r="AM547" i="2"/>
  <c r="AN547" i="2"/>
  <c r="AO547" i="2"/>
  <c r="AP547" i="2"/>
  <c r="J548" i="2"/>
  <c r="K548" i="2"/>
  <c r="L548" i="2"/>
  <c r="M548" i="2"/>
  <c r="N548" i="2"/>
  <c r="O548" i="2"/>
  <c r="P548" i="2"/>
  <c r="Q548" i="2"/>
  <c r="R548" i="2"/>
  <c r="T548" i="2"/>
  <c r="Z548" i="2"/>
  <c r="AA548" i="2"/>
  <c r="AB548" i="2"/>
  <c r="AC548" i="2"/>
  <c r="AD548" i="2"/>
  <c r="AE548" i="2"/>
  <c r="AF548" i="2"/>
  <c r="AG548" i="2"/>
  <c r="AH548" i="2"/>
  <c r="AI548" i="2"/>
  <c r="AJ548" i="2"/>
  <c r="AK548" i="2"/>
  <c r="AL548" i="2"/>
  <c r="AM548" i="2"/>
  <c r="AN548" i="2"/>
  <c r="AO548" i="2"/>
  <c r="AP548" i="2"/>
  <c r="J549" i="2"/>
  <c r="K549" i="2"/>
  <c r="L549" i="2"/>
  <c r="M549" i="2"/>
  <c r="N549" i="2"/>
  <c r="O549" i="2"/>
  <c r="P549" i="2"/>
  <c r="Q549" i="2"/>
  <c r="R549" i="2"/>
  <c r="T549" i="2"/>
  <c r="Z549" i="2"/>
  <c r="AA549" i="2"/>
  <c r="AB549" i="2"/>
  <c r="AC549" i="2"/>
  <c r="AD549" i="2"/>
  <c r="AE549" i="2"/>
  <c r="AF549" i="2"/>
  <c r="AG549" i="2"/>
  <c r="AH549" i="2"/>
  <c r="AI549" i="2"/>
  <c r="AJ549" i="2"/>
  <c r="AK549" i="2"/>
  <c r="AL549" i="2"/>
  <c r="AM549" i="2"/>
  <c r="AN549" i="2"/>
  <c r="AO549" i="2"/>
  <c r="AP549" i="2"/>
  <c r="J550" i="2"/>
  <c r="K550" i="2"/>
  <c r="L550" i="2"/>
  <c r="M550" i="2"/>
  <c r="N550" i="2"/>
  <c r="O550" i="2"/>
  <c r="P550" i="2"/>
  <c r="Q550" i="2"/>
  <c r="R550" i="2"/>
  <c r="T550" i="2"/>
  <c r="Z550" i="2"/>
  <c r="AA550" i="2"/>
  <c r="AB550" i="2"/>
  <c r="AC550" i="2"/>
  <c r="AD550" i="2"/>
  <c r="AE550" i="2"/>
  <c r="AF550" i="2"/>
  <c r="AG550" i="2"/>
  <c r="AH550" i="2"/>
  <c r="AI550" i="2"/>
  <c r="AJ550" i="2"/>
  <c r="AK550" i="2"/>
  <c r="AL550" i="2"/>
  <c r="AM550" i="2"/>
  <c r="AN550" i="2"/>
  <c r="AO550" i="2"/>
  <c r="AP550" i="2"/>
  <c r="J551" i="2"/>
  <c r="K551" i="2"/>
  <c r="L551" i="2"/>
  <c r="M551" i="2"/>
  <c r="N551" i="2"/>
  <c r="O551" i="2"/>
  <c r="P551" i="2"/>
  <c r="Q551" i="2"/>
  <c r="R551" i="2"/>
  <c r="T551" i="2"/>
  <c r="Z551" i="2"/>
  <c r="AA551" i="2"/>
  <c r="AB551" i="2"/>
  <c r="AC551" i="2"/>
  <c r="AD551" i="2"/>
  <c r="AE551" i="2"/>
  <c r="AF551" i="2"/>
  <c r="AG551" i="2"/>
  <c r="AH551" i="2"/>
  <c r="AI551" i="2"/>
  <c r="AJ551" i="2"/>
  <c r="AK551" i="2"/>
  <c r="AL551" i="2"/>
  <c r="AM551" i="2"/>
  <c r="AN551" i="2"/>
  <c r="AO551" i="2"/>
  <c r="AP551" i="2"/>
  <c r="J552" i="2"/>
  <c r="K552" i="2"/>
  <c r="L552" i="2"/>
  <c r="M552" i="2"/>
  <c r="N552" i="2"/>
  <c r="O552" i="2"/>
  <c r="P552" i="2"/>
  <c r="Q552" i="2"/>
  <c r="R552" i="2"/>
  <c r="T552" i="2"/>
  <c r="Z552" i="2"/>
  <c r="AA552" i="2"/>
  <c r="AB552" i="2"/>
  <c r="AC552" i="2"/>
  <c r="AD552" i="2"/>
  <c r="AE552" i="2"/>
  <c r="AF552" i="2"/>
  <c r="AG552" i="2"/>
  <c r="AH552" i="2"/>
  <c r="AI552" i="2"/>
  <c r="AJ552" i="2"/>
  <c r="AK552" i="2"/>
  <c r="AL552" i="2"/>
  <c r="AM552" i="2"/>
  <c r="AN552" i="2"/>
  <c r="AO552" i="2"/>
  <c r="AP552" i="2"/>
  <c r="J553" i="2"/>
  <c r="K553" i="2"/>
  <c r="L553" i="2"/>
  <c r="M553" i="2"/>
  <c r="N553" i="2"/>
  <c r="O553" i="2"/>
  <c r="P553" i="2"/>
  <c r="Q553" i="2"/>
  <c r="R553" i="2"/>
  <c r="T553" i="2"/>
  <c r="Z553" i="2"/>
  <c r="AA553" i="2"/>
  <c r="AB553" i="2"/>
  <c r="AC553" i="2"/>
  <c r="AD553" i="2"/>
  <c r="AE553" i="2"/>
  <c r="AF553" i="2"/>
  <c r="AG553" i="2"/>
  <c r="AH553" i="2"/>
  <c r="AI553" i="2"/>
  <c r="AJ553" i="2"/>
  <c r="AK553" i="2"/>
  <c r="AL553" i="2"/>
  <c r="AM553" i="2"/>
  <c r="AN553" i="2"/>
  <c r="AO553" i="2"/>
  <c r="AP553" i="2"/>
  <c r="J554" i="2"/>
  <c r="K554" i="2"/>
  <c r="L554" i="2"/>
  <c r="M554" i="2"/>
  <c r="N554" i="2"/>
  <c r="O554" i="2"/>
  <c r="P554" i="2"/>
  <c r="Q554" i="2"/>
  <c r="R554" i="2"/>
  <c r="T554" i="2"/>
  <c r="Z554" i="2"/>
  <c r="AA554" i="2"/>
  <c r="AB554" i="2"/>
  <c r="AC554" i="2"/>
  <c r="AD554" i="2"/>
  <c r="AE554" i="2"/>
  <c r="AF554" i="2"/>
  <c r="AG554" i="2"/>
  <c r="AH554" i="2"/>
  <c r="AI554" i="2"/>
  <c r="AJ554" i="2"/>
  <c r="AK554" i="2"/>
  <c r="AL554" i="2"/>
  <c r="AM554" i="2"/>
  <c r="AN554" i="2"/>
  <c r="AO554" i="2"/>
  <c r="AP554" i="2"/>
  <c r="J555" i="2"/>
  <c r="K555" i="2"/>
  <c r="L555" i="2"/>
  <c r="M555" i="2"/>
  <c r="N555" i="2"/>
  <c r="O555" i="2"/>
  <c r="P555" i="2"/>
  <c r="Q555" i="2"/>
  <c r="R555" i="2"/>
  <c r="T555" i="2"/>
  <c r="Z555" i="2"/>
  <c r="AA555" i="2"/>
  <c r="AB555" i="2"/>
  <c r="AC555" i="2"/>
  <c r="AD555" i="2"/>
  <c r="AE555" i="2"/>
  <c r="AF555" i="2"/>
  <c r="AG555" i="2"/>
  <c r="AH555" i="2"/>
  <c r="AI555" i="2"/>
  <c r="AJ555" i="2"/>
  <c r="AK555" i="2"/>
  <c r="AL555" i="2"/>
  <c r="AM555" i="2"/>
  <c r="AN555" i="2"/>
  <c r="AO555" i="2"/>
  <c r="AP555" i="2"/>
  <c r="J556" i="2"/>
  <c r="K556" i="2"/>
  <c r="L556" i="2"/>
  <c r="M556" i="2"/>
  <c r="N556" i="2"/>
  <c r="O556" i="2"/>
  <c r="P556" i="2"/>
  <c r="Q556" i="2"/>
  <c r="R556" i="2"/>
  <c r="T556" i="2"/>
  <c r="Z556" i="2"/>
  <c r="AA556" i="2"/>
  <c r="AB556" i="2"/>
  <c r="AC556" i="2"/>
  <c r="AD556" i="2"/>
  <c r="AE556" i="2"/>
  <c r="AF556" i="2"/>
  <c r="AG556" i="2"/>
  <c r="AH556" i="2"/>
  <c r="AI556" i="2"/>
  <c r="AJ556" i="2"/>
  <c r="AK556" i="2"/>
  <c r="AL556" i="2"/>
  <c r="AM556" i="2"/>
  <c r="AN556" i="2"/>
  <c r="AO556" i="2"/>
  <c r="AP556" i="2"/>
  <c r="J557" i="2"/>
  <c r="K557" i="2"/>
  <c r="L557" i="2"/>
  <c r="M557" i="2"/>
  <c r="N557" i="2"/>
  <c r="O557" i="2"/>
  <c r="P557" i="2"/>
  <c r="Q557" i="2"/>
  <c r="R557" i="2"/>
  <c r="T557" i="2"/>
  <c r="Z557" i="2"/>
  <c r="AA557" i="2"/>
  <c r="AB557" i="2"/>
  <c r="AC557" i="2"/>
  <c r="AD557" i="2"/>
  <c r="AE557" i="2"/>
  <c r="AF557" i="2"/>
  <c r="AG557" i="2"/>
  <c r="AH557" i="2"/>
  <c r="AI557" i="2"/>
  <c r="AJ557" i="2"/>
  <c r="AK557" i="2"/>
  <c r="AL557" i="2"/>
  <c r="AM557" i="2"/>
  <c r="AN557" i="2"/>
  <c r="AO557" i="2"/>
  <c r="AP557" i="2"/>
  <c r="J558" i="2"/>
  <c r="K558" i="2"/>
  <c r="L558" i="2"/>
  <c r="M558" i="2"/>
  <c r="N558" i="2"/>
  <c r="O558" i="2"/>
  <c r="P558" i="2"/>
  <c r="Q558" i="2"/>
  <c r="R558" i="2"/>
  <c r="T558" i="2"/>
  <c r="Z558" i="2"/>
  <c r="AA558" i="2"/>
  <c r="AB558" i="2"/>
  <c r="AC558" i="2"/>
  <c r="AD558" i="2"/>
  <c r="AE558" i="2"/>
  <c r="AF558" i="2"/>
  <c r="AG558" i="2"/>
  <c r="AH558" i="2"/>
  <c r="AI558" i="2"/>
  <c r="AJ558" i="2"/>
  <c r="AK558" i="2"/>
  <c r="AL558" i="2"/>
  <c r="AM558" i="2"/>
  <c r="AN558" i="2"/>
  <c r="AO558" i="2"/>
  <c r="AP558" i="2"/>
  <c r="J559" i="2"/>
  <c r="K559" i="2"/>
  <c r="L559" i="2"/>
  <c r="M559" i="2"/>
  <c r="N559" i="2"/>
  <c r="O559" i="2"/>
  <c r="P559" i="2"/>
  <c r="Q559" i="2"/>
  <c r="R559" i="2"/>
  <c r="T559" i="2"/>
  <c r="Z559" i="2"/>
  <c r="AA559" i="2"/>
  <c r="AB559" i="2"/>
  <c r="AC559" i="2"/>
  <c r="AD559" i="2"/>
  <c r="AE559" i="2"/>
  <c r="AF559" i="2"/>
  <c r="AG559" i="2"/>
  <c r="AH559" i="2"/>
  <c r="AI559" i="2"/>
  <c r="AJ559" i="2"/>
  <c r="AK559" i="2"/>
  <c r="AL559" i="2"/>
  <c r="AM559" i="2"/>
  <c r="AN559" i="2"/>
  <c r="AO559" i="2"/>
  <c r="AP559" i="2"/>
  <c r="J560" i="2"/>
  <c r="K560" i="2"/>
  <c r="L560" i="2"/>
  <c r="M560" i="2"/>
  <c r="N560" i="2"/>
  <c r="O560" i="2"/>
  <c r="P560" i="2"/>
  <c r="Q560" i="2"/>
  <c r="R560" i="2"/>
  <c r="T560" i="2"/>
  <c r="Z560" i="2"/>
  <c r="AA560" i="2"/>
  <c r="AB560" i="2"/>
  <c r="AC560" i="2"/>
  <c r="AD560" i="2"/>
  <c r="AE560" i="2"/>
  <c r="AF560" i="2"/>
  <c r="AG560" i="2"/>
  <c r="AH560" i="2"/>
  <c r="AI560" i="2"/>
  <c r="AJ560" i="2"/>
  <c r="AK560" i="2"/>
  <c r="AL560" i="2"/>
  <c r="AM560" i="2"/>
  <c r="AN560" i="2"/>
  <c r="AO560" i="2"/>
  <c r="AP560" i="2"/>
  <c r="J561" i="2"/>
  <c r="K561" i="2"/>
  <c r="L561" i="2"/>
  <c r="M561" i="2"/>
  <c r="N561" i="2"/>
  <c r="O561" i="2"/>
  <c r="P561" i="2"/>
  <c r="Q561" i="2"/>
  <c r="R561" i="2"/>
  <c r="T561" i="2"/>
  <c r="Z561" i="2"/>
  <c r="AA561" i="2"/>
  <c r="AB561" i="2"/>
  <c r="AC561" i="2"/>
  <c r="AD561" i="2"/>
  <c r="AE561" i="2"/>
  <c r="AF561" i="2"/>
  <c r="AG561" i="2"/>
  <c r="AH561" i="2"/>
  <c r="AI561" i="2"/>
  <c r="AJ561" i="2"/>
  <c r="AK561" i="2"/>
  <c r="AL561" i="2"/>
  <c r="AM561" i="2"/>
  <c r="AN561" i="2"/>
  <c r="AO561" i="2"/>
  <c r="AP561" i="2"/>
  <c r="J562" i="2"/>
  <c r="K562" i="2"/>
  <c r="L562" i="2"/>
  <c r="M562" i="2"/>
  <c r="N562" i="2"/>
  <c r="O562" i="2"/>
  <c r="P562" i="2"/>
  <c r="Q562" i="2"/>
  <c r="R562" i="2"/>
  <c r="T562" i="2"/>
  <c r="Z562" i="2"/>
  <c r="AA562" i="2"/>
  <c r="AB562" i="2"/>
  <c r="AC562" i="2"/>
  <c r="AD562" i="2"/>
  <c r="AE562" i="2"/>
  <c r="AF562" i="2"/>
  <c r="AG562" i="2"/>
  <c r="AH562" i="2"/>
  <c r="AI562" i="2"/>
  <c r="AJ562" i="2"/>
  <c r="AK562" i="2"/>
  <c r="AL562" i="2"/>
  <c r="AM562" i="2"/>
  <c r="AN562" i="2"/>
  <c r="AO562" i="2"/>
  <c r="AP562" i="2"/>
  <c r="J563" i="2"/>
  <c r="K563" i="2"/>
  <c r="L563" i="2"/>
  <c r="M563" i="2"/>
  <c r="N563" i="2"/>
  <c r="O563" i="2"/>
  <c r="P563" i="2"/>
  <c r="Q563" i="2"/>
  <c r="R563" i="2"/>
  <c r="T563" i="2"/>
  <c r="Z563" i="2"/>
  <c r="AA563" i="2"/>
  <c r="AB563" i="2"/>
  <c r="AC563" i="2"/>
  <c r="AD563" i="2"/>
  <c r="AE563" i="2"/>
  <c r="AF563" i="2"/>
  <c r="AG563" i="2"/>
  <c r="AH563" i="2"/>
  <c r="AI563" i="2"/>
  <c r="AJ563" i="2"/>
  <c r="AK563" i="2"/>
  <c r="AL563" i="2"/>
  <c r="AM563" i="2"/>
  <c r="AN563" i="2"/>
  <c r="AO563" i="2"/>
  <c r="AP563" i="2"/>
  <c r="J564" i="2"/>
  <c r="K564" i="2"/>
  <c r="L564" i="2"/>
  <c r="M564" i="2"/>
  <c r="N564" i="2"/>
  <c r="O564" i="2"/>
  <c r="P564" i="2"/>
  <c r="Q564" i="2"/>
  <c r="R564" i="2"/>
  <c r="T564" i="2"/>
  <c r="Z564" i="2"/>
  <c r="AA564" i="2"/>
  <c r="AB564" i="2"/>
  <c r="AC564" i="2"/>
  <c r="AD564" i="2"/>
  <c r="AE564" i="2"/>
  <c r="AF564" i="2"/>
  <c r="AG564" i="2"/>
  <c r="AH564" i="2"/>
  <c r="AI564" i="2"/>
  <c r="AJ564" i="2"/>
  <c r="AK564" i="2"/>
  <c r="AL564" i="2"/>
  <c r="AM564" i="2"/>
  <c r="AN564" i="2"/>
  <c r="AO564" i="2"/>
  <c r="AP564" i="2"/>
  <c r="J565" i="2"/>
  <c r="K565" i="2"/>
  <c r="L565" i="2"/>
  <c r="M565" i="2"/>
  <c r="N565" i="2"/>
  <c r="O565" i="2"/>
  <c r="P565" i="2"/>
  <c r="Q565" i="2"/>
  <c r="R565" i="2"/>
  <c r="T565" i="2"/>
  <c r="Z565" i="2"/>
  <c r="AA565" i="2"/>
  <c r="AB565" i="2"/>
  <c r="AC565" i="2"/>
  <c r="AD565" i="2"/>
  <c r="AE565" i="2"/>
  <c r="AF565" i="2"/>
  <c r="AG565" i="2"/>
  <c r="AH565" i="2"/>
  <c r="AI565" i="2"/>
  <c r="AJ565" i="2"/>
  <c r="AK565" i="2"/>
  <c r="AL565" i="2"/>
  <c r="AM565" i="2"/>
  <c r="AN565" i="2"/>
  <c r="AO565" i="2"/>
  <c r="AP565" i="2"/>
  <c r="J566" i="2"/>
  <c r="K566" i="2"/>
  <c r="L566" i="2"/>
  <c r="M566" i="2"/>
  <c r="N566" i="2"/>
  <c r="O566" i="2"/>
  <c r="P566" i="2"/>
  <c r="Q566" i="2"/>
  <c r="R566" i="2"/>
  <c r="T566" i="2"/>
  <c r="Z566" i="2"/>
  <c r="AA566" i="2"/>
  <c r="AB566" i="2"/>
  <c r="AC566" i="2"/>
  <c r="AD566" i="2"/>
  <c r="AE566" i="2"/>
  <c r="AF566" i="2"/>
  <c r="AG566" i="2"/>
  <c r="AH566" i="2"/>
  <c r="AI566" i="2"/>
  <c r="AJ566" i="2"/>
  <c r="AK566" i="2"/>
  <c r="AL566" i="2"/>
  <c r="AM566" i="2"/>
  <c r="AN566" i="2"/>
  <c r="AO566" i="2"/>
  <c r="AP566" i="2"/>
  <c r="J567" i="2"/>
  <c r="K567" i="2"/>
  <c r="L567" i="2"/>
  <c r="M567" i="2"/>
  <c r="N567" i="2"/>
  <c r="O567" i="2"/>
  <c r="P567" i="2"/>
  <c r="Q567" i="2"/>
  <c r="R567" i="2"/>
  <c r="T567" i="2"/>
  <c r="Z567" i="2"/>
  <c r="AA567" i="2"/>
  <c r="AB567" i="2"/>
  <c r="AC567" i="2"/>
  <c r="AD567" i="2"/>
  <c r="AE567" i="2"/>
  <c r="AF567" i="2"/>
  <c r="AG567" i="2"/>
  <c r="AH567" i="2"/>
  <c r="AI567" i="2"/>
  <c r="AJ567" i="2"/>
  <c r="AK567" i="2"/>
  <c r="AL567" i="2"/>
  <c r="AM567" i="2"/>
  <c r="AN567" i="2"/>
  <c r="AO567" i="2"/>
  <c r="AP567" i="2"/>
  <c r="J568" i="2"/>
  <c r="K568" i="2"/>
  <c r="L568" i="2"/>
  <c r="M568" i="2"/>
  <c r="N568" i="2"/>
  <c r="O568" i="2"/>
  <c r="P568" i="2"/>
  <c r="Q568" i="2"/>
  <c r="R568" i="2"/>
  <c r="T568" i="2"/>
  <c r="Z568" i="2"/>
  <c r="AA568" i="2"/>
  <c r="AB568" i="2"/>
  <c r="AC568" i="2"/>
  <c r="AD568" i="2"/>
  <c r="AE568" i="2"/>
  <c r="AF568" i="2"/>
  <c r="AG568" i="2"/>
  <c r="AH568" i="2"/>
  <c r="AI568" i="2"/>
  <c r="AJ568" i="2"/>
  <c r="AK568" i="2"/>
  <c r="AL568" i="2"/>
  <c r="AM568" i="2"/>
  <c r="AN568" i="2"/>
  <c r="AO568" i="2"/>
  <c r="AP568" i="2"/>
  <c r="J569" i="2"/>
  <c r="K569" i="2"/>
  <c r="L569" i="2"/>
  <c r="M569" i="2"/>
  <c r="N569" i="2"/>
  <c r="O569" i="2"/>
  <c r="P569" i="2"/>
  <c r="Q569" i="2"/>
  <c r="R569" i="2"/>
  <c r="T569" i="2"/>
  <c r="Z569" i="2"/>
  <c r="AA569" i="2"/>
  <c r="AB569" i="2"/>
  <c r="AC569" i="2"/>
  <c r="AD569" i="2"/>
  <c r="AE569" i="2"/>
  <c r="AF569" i="2"/>
  <c r="AG569" i="2"/>
  <c r="AH569" i="2"/>
  <c r="AI569" i="2"/>
  <c r="AJ569" i="2"/>
  <c r="AK569" i="2"/>
  <c r="AL569" i="2"/>
  <c r="AM569" i="2"/>
  <c r="AN569" i="2"/>
  <c r="AO569" i="2"/>
  <c r="AP569" i="2"/>
  <c r="J570" i="2"/>
  <c r="K570" i="2"/>
  <c r="L570" i="2"/>
  <c r="M570" i="2"/>
  <c r="N570" i="2"/>
  <c r="O570" i="2"/>
  <c r="P570" i="2"/>
  <c r="Q570" i="2"/>
  <c r="R570" i="2"/>
  <c r="T570" i="2"/>
  <c r="Z570" i="2"/>
  <c r="AA570" i="2"/>
  <c r="AB570" i="2"/>
  <c r="AC570" i="2"/>
  <c r="AD570" i="2"/>
  <c r="AE570" i="2"/>
  <c r="AF570" i="2"/>
  <c r="AG570" i="2"/>
  <c r="AH570" i="2"/>
  <c r="AI570" i="2"/>
  <c r="AJ570" i="2"/>
  <c r="AK570" i="2"/>
  <c r="AL570" i="2"/>
  <c r="AM570" i="2"/>
  <c r="AN570" i="2"/>
  <c r="AO570" i="2"/>
  <c r="AP570" i="2"/>
  <c r="J571" i="2"/>
  <c r="K571" i="2"/>
  <c r="L571" i="2"/>
  <c r="M571" i="2"/>
  <c r="N571" i="2"/>
  <c r="O571" i="2"/>
  <c r="P571" i="2"/>
  <c r="Q571" i="2"/>
  <c r="R571" i="2"/>
  <c r="T571" i="2"/>
  <c r="Z571" i="2"/>
  <c r="AA571" i="2"/>
  <c r="AB571" i="2"/>
  <c r="AC571" i="2"/>
  <c r="AD571" i="2"/>
  <c r="AE571" i="2"/>
  <c r="AF571" i="2"/>
  <c r="AG571" i="2"/>
  <c r="AH571" i="2"/>
  <c r="AI571" i="2"/>
  <c r="AJ571" i="2"/>
  <c r="AK571" i="2"/>
  <c r="AL571" i="2"/>
  <c r="AM571" i="2"/>
  <c r="AN571" i="2"/>
  <c r="AO571" i="2"/>
  <c r="AP571" i="2"/>
  <c r="J572" i="2"/>
  <c r="K572" i="2"/>
  <c r="L572" i="2"/>
  <c r="M572" i="2"/>
  <c r="N572" i="2"/>
  <c r="O572" i="2"/>
  <c r="P572" i="2"/>
  <c r="Q572" i="2"/>
  <c r="R572" i="2"/>
  <c r="T572" i="2"/>
  <c r="Z572" i="2"/>
  <c r="AA572" i="2"/>
  <c r="AB572" i="2"/>
  <c r="AC572" i="2"/>
  <c r="AD572" i="2"/>
  <c r="AE572" i="2"/>
  <c r="AF572" i="2"/>
  <c r="AG572" i="2"/>
  <c r="AH572" i="2"/>
  <c r="AI572" i="2"/>
  <c r="AJ572" i="2"/>
  <c r="AK572" i="2"/>
  <c r="AL572" i="2"/>
  <c r="AM572" i="2"/>
  <c r="AN572" i="2"/>
  <c r="AO572" i="2"/>
  <c r="AP572" i="2"/>
  <c r="J573" i="2"/>
  <c r="K573" i="2"/>
  <c r="L573" i="2"/>
  <c r="M573" i="2"/>
  <c r="N573" i="2"/>
  <c r="O573" i="2"/>
  <c r="P573" i="2"/>
  <c r="Q573" i="2"/>
  <c r="R573" i="2"/>
  <c r="T573" i="2"/>
  <c r="Z573" i="2"/>
  <c r="AA573" i="2"/>
  <c r="AB573" i="2"/>
  <c r="AC573" i="2"/>
  <c r="AD573" i="2"/>
  <c r="AE573" i="2"/>
  <c r="AF573" i="2"/>
  <c r="AG573" i="2"/>
  <c r="AH573" i="2"/>
  <c r="AI573" i="2"/>
  <c r="AJ573" i="2"/>
  <c r="AK573" i="2"/>
  <c r="AL573" i="2"/>
  <c r="AM573" i="2"/>
  <c r="AN573" i="2"/>
  <c r="AO573" i="2"/>
  <c r="AP573" i="2"/>
  <c r="J574" i="2"/>
  <c r="K574" i="2"/>
  <c r="L574" i="2"/>
  <c r="M574" i="2"/>
  <c r="N574" i="2"/>
  <c r="O574" i="2"/>
  <c r="P574" i="2"/>
  <c r="Q574" i="2"/>
  <c r="R574" i="2"/>
  <c r="T574" i="2"/>
  <c r="Z574" i="2"/>
  <c r="AA574" i="2"/>
  <c r="AB574" i="2"/>
  <c r="AC574" i="2"/>
  <c r="AD574" i="2"/>
  <c r="AE574" i="2"/>
  <c r="AF574" i="2"/>
  <c r="AG574" i="2"/>
  <c r="AH574" i="2"/>
  <c r="AI574" i="2"/>
  <c r="AJ574" i="2"/>
  <c r="AK574" i="2"/>
  <c r="AL574" i="2"/>
  <c r="AM574" i="2"/>
  <c r="AN574" i="2"/>
  <c r="AO574" i="2"/>
  <c r="AP574" i="2"/>
  <c r="J575" i="2"/>
  <c r="K575" i="2"/>
  <c r="L575" i="2"/>
  <c r="M575" i="2"/>
  <c r="N575" i="2"/>
  <c r="O575" i="2"/>
  <c r="P575" i="2"/>
  <c r="Q575" i="2"/>
  <c r="R575" i="2"/>
  <c r="T575" i="2"/>
  <c r="Z575" i="2"/>
  <c r="AA575" i="2"/>
  <c r="AB575" i="2"/>
  <c r="AC575" i="2"/>
  <c r="AD575" i="2"/>
  <c r="AE575" i="2"/>
  <c r="AF575" i="2"/>
  <c r="AG575" i="2"/>
  <c r="AH575" i="2"/>
  <c r="AI575" i="2"/>
  <c r="AJ575" i="2"/>
  <c r="AK575" i="2"/>
  <c r="AL575" i="2"/>
  <c r="AM575" i="2"/>
  <c r="AN575" i="2"/>
  <c r="AO575" i="2"/>
  <c r="AP575" i="2"/>
  <c r="J576" i="2"/>
  <c r="K576" i="2"/>
  <c r="L576" i="2"/>
  <c r="M576" i="2"/>
  <c r="N576" i="2"/>
  <c r="O576" i="2"/>
  <c r="P576" i="2"/>
  <c r="Q576" i="2"/>
  <c r="R576" i="2"/>
  <c r="T576" i="2"/>
  <c r="Z576" i="2"/>
  <c r="AA576" i="2"/>
  <c r="AB576" i="2"/>
  <c r="AC576" i="2"/>
  <c r="AD576" i="2"/>
  <c r="AE576" i="2"/>
  <c r="AF576" i="2"/>
  <c r="AG576" i="2"/>
  <c r="AH576" i="2"/>
  <c r="AI576" i="2"/>
  <c r="AJ576" i="2"/>
  <c r="AK576" i="2"/>
  <c r="AL576" i="2"/>
  <c r="AM576" i="2"/>
  <c r="AN576" i="2"/>
  <c r="AO576" i="2"/>
  <c r="AP576" i="2"/>
  <c r="J577" i="2"/>
  <c r="K577" i="2"/>
  <c r="L577" i="2"/>
  <c r="M577" i="2"/>
  <c r="N577" i="2"/>
  <c r="O577" i="2"/>
  <c r="P577" i="2"/>
  <c r="Q577" i="2"/>
  <c r="R577" i="2"/>
  <c r="T577" i="2"/>
  <c r="Z577" i="2"/>
  <c r="AA577" i="2"/>
  <c r="AB577" i="2"/>
  <c r="AC577" i="2"/>
  <c r="AD577" i="2"/>
  <c r="AE577" i="2"/>
  <c r="AF577" i="2"/>
  <c r="AG577" i="2"/>
  <c r="AH577" i="2"/>
  <c r="AI577" i="2"/>
  <c r="AJ577" i="2"/>
  <c r="AK577" i="2"/>
  <c r="AL577" i="2"/>
  <c r="AM577" i="2"/>
  <c r="AN577" i="2"/>
  <c r="AO577" i="2"/>
  <c r="AP577" i="2"/>
  <c r="J578" i="2"/>
  <c r="K578" i="2"/>
  <c r="L578" i="2"/>
  <c r="M578" i="2"/>
  <c r="N578" i="2"/>
  <c r="O578" i="2"/>
  <c r="P578" i="2"/>
  <c r="Q578" i="2"/>
  <c r="R578" i="2"/>
  <c r="T578" i="2"/>
  <c r="Z578" i="2"/>
  <c r="AA578" i="2"/>
  <c r="AB578" i="2"/>
  <c r="AC578" i="2"/>
  <c r="AD578" i="2"/>
  <c r="AE578" i="2"/>
  <c r="AF578" i="2"/>
  <c r="AG578" i="2"/>
  <c r="AH578" i="2"/>
  <c r="AI578" i="2"/>
  <c r="AJ578" i="2"/>
  <c r="AK578" i="2"/>
  <c r="AL578" i="2"/>
  <c r="AM578" i="2"/>
  <c r="AN578" i="2"/>
  <c r="AO578" i="2"/>
  <c r="AP578" i="2"/>
  <c r="J579" i="2"/>
  <c r="K579" i="2"/>
  <c r="L579" i="2"/>
  <c r="M579" i="2"/>
  <c r="N579" i="2"/>
  <c r="O579" i="2"/>
  <c r="P579" i="2"/>
  <c r="Q579" i="2"/>
  <c r="R579" i="2"/>
  <c r="T579" i="2"/>
  <c r="Z579" i="2"/>
  <c r="AA579" i="2"/>
  <c r="AB579" i="2"/>
  <c r="AC579" i="2"/>
  <c r="AD579" i="2"/>
  <c r="AE579" i="2"/>
  <c r="AF579" i="2"/>
  <c r="AG579" i="2"/>
  <c r="AH579" i="2"/>
  <c r="AI579" i="2"/>
  <c r="AJ579" i="2"/>
  <c r="AK579" i="2"/>
  <c r="AL579" i="2"/>
  <c r="AM579" i="2"/>
  <c r="AN579" i="2"/>
  <c r="AO579" i="2"/>
  <c r="AP579" i="2"/>
  <c r="J580" i="2"/>
  <c r="K580" i="2"/>
  <c r="L580" i="2"/>
  <c r="M580" i="2"/>
  <c r="N580" i="2"/>
  <c r="O580" i="2"/>
  <c r="P580" i="2"/>
  <c r="Q580" i="2"/>
  <c r="R580" i="2"/>
  <c r="T580" i="2"/>
  <c r="Z580" i="2"/>
  <c r="AA580" i="2"/>
  <c r="AB580" i="2"/>
  <c r="AC580" i="2"/>
  <c r="AD580" i="2"/>
  <c r="AE580" i="2"/>
  <c r="AF580" i="2"/>
  <c r="AG580" i="2"/>
  <c r="AH580" i="2"/>
  <c r="AI580" i="2"/>
  <c r="AJ580" i="2"/>
  <c r="AK580" i="2"/>
  <c r="AL580" i="2"/>
  <c r="AM580" i="2"/>
  <c r="AN580" i="2"/>
  <c r="AO580" i="2"/>
  <c r="AP580" i="2"/>
  <c r="J581" i="2"/>
  <c r="K581" i="2"/>
  <c r="L581" i="2"/>
  <c r="M581" i="2"/>
  <c r="N581" i="2"/>
  <c r="O581" i="2"/>
  <c r="P581" i="2"/>
  <c r="Q581" i="2"/>
  <c r="R581" i="2"/>
  <c r="T581" i="2"/>
  <c r="Z581" i="2"/>
  <c r="AA581" i="2"/>
  <c r="AB581" i="2"/>
  <c r="AC581" i="2"/>
  <c r="AD581" i="2"/>
  <c r="AE581" i="2"/>
  <c r="AF581" i="2"/>
  <c r="AG581" i="2"/>
  <c r="AH581" i="2"/>
  <c r="AI581" i="2"/>
  <c r="AJ581" i="2"/>
  <c r="AK581" i="2"/>
  <c r="AL581" i="2"/>
  <c r="AM581" i="2"/>
  <c r="AN581" i="2"/>
  <c r="AO581" i="2"/>
  <c r="AP581" i="2"/>
  <c r="J582" i="2"/>
  <c r="K582" i="2"/>
  <c r="L582" i="2"/>
  <c r="M582" i="2"/>
  <c r="N582" i="2"/>
  <c r="O582" i="2"/>
  <c r="P582" i="2"/>
  <c r="Q582" i="2"/>
  <c r="R582" i="2"/>
  <c r="T582" i="2"/>
  <c r="Z582" i="2"/>
  <c r="AA582" i="2"/>
  <c r="AB582" i="2"/>
  <c r="AC582" i="2"/>
  <c r="AD582" i="2"/>
  <c r="AE582" i="2"/>
  <c r="AF582" i="2"/>
  <c r="AG582" i="2"/>
  <c r="AH582" i="2"/>
  <c r="AI582" i="2"/>
  <c r="AJ582" i="2"/>
  <c r="AK582" i="2"/>
  <c r="AL582" i="2"/>
  <c r="AM582" i="2"/>
  <c r="AN582" i="2"/>
  <c r="AO582" i="2"/>
  <c r="AP582" i="2"/>
  <c r="J583" i="2"/>
  <c r="K583" i="2"/>
  <c r="L583" i="2"/>
  <c r="M583" i="2"/>
  <c r="N583" i="2"/>
  <c r="O583" i="2"/>
  <c r="P583" i="2"/>
  <c r="Q583" i="2"/>
  <c r="R583" i="2"/>
  <c r="T583" i="2"/>
  <c r="Z583" i="2"/>
  <c r="AA583" i="2"/>
  <c r="AB583" i="2"/>
  <c r="AC583" i="2"/>
  <c r="AD583" i="2"/>
  <c r="AE583" i="2"/>
  <c r="AF583" i="2"/>
  <c r="AG583" i="2"/>
  <c r="AH583" i="2"/>
  <c r="AI583" i="2"/>
  <c r="AJ583" i="2"/>
  <c r="AK583" i="2"/>
  <c r="AL583" i="2"/>
  <c r="AM583" i="2"/>
  <c r="AN583" i="2"/>
  <c r="AO583" i="2"/>
  <c r="AP583" i="2"/>
  <c r="J584" i="2"/>
  <c r="K584" i="2"/>
  <c r="L584" i="2"/>
  <c r="M584" i="2"/>
  <c r="N584" i="2"/>
  <c r="O584" i="2"/>
  <c r="P584" i="2"/>
  <c r="Q584" i="2"/>
  <c r="R584" i="2"/>
  <c r="T584" i="2"/>
  <c r="Z584" i="2"/>
  <c r="AA584" i="2"/>
  <c r="AB584" i="2"/>
  <c r="AC584" i="2"/>
  <c r="AD584" i="2"/>
  <c r="AE584" i="2"/>
  <c r="AF584" i="2"/>
  <c r="AG584" i="2"/>
  <c r="AH584" i="2"/>
  <c r="AI584" i="2"/>
  <c r="AJ584" i="2"/>
  <c r="AK584" i="2"/>
  <c r="AL584" i="2"/>
  <c r="AM584" i="2"/>
  <c r="AN584" i="2"/>
  <c r="AO584" i="2"/>
  <c r="AP584" i="2"/>
  <c r="J585" i="2"/>
  <c r="K585" i="2"/>
  <c r="L585" i="2"/>
  <c r="M585" i="2"/>
  <c r="N585" i="2"/>
  <c r="O585" i="2"/>
  <c r="P585" i="2"/>
  <c r="Q585" i="2"/>
  <c r="R585" i="2"/>
  <c r="T585" i="2"/>
  <c r="Z585" i="2"/>
  <c r="AA585" i="2"/>
  <c r="AB585" i="2"/>
  <c r="AC585" i="2"/>
  <c r="AD585" i="2"/>
  <c r="AE585" i="2"/>
  <c r="AF585" i="2"/>
  <c r="AG585" i="2"/>
  <c r="AH585" i="2"/>
  <c r="AI585" i="2"/>
  <c r="AJ585" i="2"/>
  <c r="AK585" i="2"/>
  <c r="AL585" i="2"/>
  <c r="AM585" i="2"/>
  <c r="AN585" i="2"/>
  <c r="AO585" i="2"/>
  <c r="AP585" i="2"/>
  <c r="J586" i="2"/>
  <c r="K586" i="2"/>
  <c r="L586" i="2"/>
  <c r="M586" i="2"/>
  <c r="N586" i="2"/>
  <c r="O586" i="2"/>
  <c r="P586" i="2"/>
  <c r="Q586" i="2"/>
  <c r="R586" i="2"/>
  <c r="T586" i="2"/>
  <c r="Z586" i="2"/>
  <c r="AA586" i="2"/>
  <c r="AB586" i="2"/>
  <c r="AC586" i="2"/>
  <c r="AD586" i="2"/>
  <c r="AE586" i="2"/>
  <c r="AF586" i="2"/>
  <c r="AG586" i="2"/>
  <c r="AH586" i="2"/>
  <c r="AI586" i="2"/>
  <c r="AJ586" i="2"/>
  <c r="AK586" i="2"/>
  <c r="AL586" i="2"/>
  <c r="AM586" i="2"/>
  <c r="AN586" i="2"/>
  <c r="AO586" i="2"/>
  <c r="AP586" i="2"/>
  <c r="J587" i="2"/>
  <c r="K587" i="2"/>
  <c r="L587" i="2"/>
  <c r="M587" i="2"/>
  <c r="N587" i="2"/>
  <c r="O587" i="2"/>
  <c r="P587" i="2"/>
  <c r="Q587" i="2"/>
  <c r="R587" i="2"/>
  <c r="T587" i="2"/>
  <c r="Z587" i="2"/>
  <c r="AA587" i="2"/>
  <c r="AB587" i="2"/>
  <c r="AC587" i="2"/>
  <c r="AD587" i="2"/>
  <c r="AE587" i="2"/>
  <c r="AF587" i="2"/>
  <c r="AG587" i="2"/>
  <c r="AH587" i="2"/>
  <c r="AI587" i="2"/>
  <c r="AJ587" i="2"/>
  <c r="AK587" i="2"/>
  <c r="AL587" i="2"/>
  <c r="AM587" i="2"/>
  <c r="AN587" i="2"/>
  <c r="AO587" i="2"/>
  <c r="AP587" i="2"/>
  <c r="J588" i="2"/>
  <c r="K588" i="2"/>
  <c r="L588" i="2"/>
  <c r="M588" i="2"/>
  <c r="N588" i="2"/>
  <c r="O588" i="2"/>
  <c r="P588" i="2"/>
  <c r="Q588" i="2"/>
  <c r="R588" i="2"/>
  <c r="T588" i="2"/>
  <c r="Z588" i="2"/>
  <c r="AA588" i="2"/>
  <c r="AB588" i="2"/>
  <c r="AC588" i="2"/>
  <c r="AD588" i="2"/>
  <c r="AE588" i="2"/>
  <c r="AF588" i="2"/>
  <c r="AG588" i="2"/>
  <c r="AH588" i="2"/>
  <c r="AI588" i="2"/>
  <c r="AJ588" i="2"/>
  <c r="AK588" i="2"/>
  <c r="AL588" i="2"/>
  <c r="AM588" i="2"/>
  <c r="AN588" i="2"/>
  <c r="AO588" i="2"/>
  <c r="AP588" i="2"/>
  <c r="J589" i="2"/>
  <c r="K589" i="2"/>
  <c r="L589" i="2"/>
  <c r="M589" i="2"/>
  <c r="N589" i="2"/>
  <c r="O589" i="2"/>
  <c r="P589" i="2"/>
  <c r="Q589" i="2"/>
  <c r="R589" i="2"/>
  <c r="T589" i="2"/>
  <c r="Z589" i="2"/>
  <c r="AA589" i="2"/>
  <c r="AB589" i="2"/>
  <c r="AC589" i="2"/>
  <c r="AD589" i="2"/>
  <c r="AE589" i="2"/>
  <c r="AF589" i="2"/>
  <c r="AG589" i="2"/>
  <c r="AH589" i="2"/>
  <c r="AI589" i="2"/>
  <c r="AJ589" i="2"/>
  <c r="AK589" i="2"/>
  <c r="AL589" i="2"/>
  <c r="AM589" i="2"/>
  <c r="AN589" i="2"/>
  <c r="AO589" i="2"/>
  <c r="AP589" i="2"/>
  <c r="J590" i="2"/>
  <c r="K590" i="2"/>
  <c r="L590" i="2"/>
  <c r="M590" i="2"/>
  <c r="N590" i="2"/>
  <c r="O590" i="2"/>
  <c r="P590" i="2"/>
  <c r="Q590" i="2"/>
  <c r="R590" i="2"/>
  <c r="T590" i="2"/>
  <c r="Z590" i="2"/>
  <c r="AA590" i="2"/>
  <c r="AB590" i="2"/>
  <c r="AC590" i="2"/>
  <c r="AD590" i="2"/>
  <c r="AE590" i="2"/>
  <c r="AF590" i="2"/>
  <c r="AG590" i="2"/>
  <c r="AH590" i="2"/>
  <c r="AI590" i="2"/>
  <c r="AJ590" i="2"/>
  <c r="AK590" i="2"/>
  <c r="AL590" i="2"/>
  <c r="AM590" i="2"/>
  <c r="AN590" i="2"/>
  <c r="AO590" i="2"/>
  <c r="AP590" i="2"/>
  <c r="J591" i="2"/>
  <c r="K591" i="2"/>
  <c r="L591" i="2"/>
  <c r="M591" i="2"/>
  <c r="N591" i="2"/>
  <c r="O591" i="2"/>
  <c r="P591" i="2"/>
  <c r="Q591" i="2"/>
  <c r="R591" i="2"/>
  <c r="T591" i="2"/>
  <c r="Z591" i="2"/>
  <c r="AA591" i="2"/>
  <c r="AB591" i="2"/>
  <c r="AC591" i="2"/>
  <c r="AD591" i="2"/>
  <c r="AE591" i="2"/>
  <c r="AF591" i="2"/>
  <c r="AG591" i="2"/>
  <c r="AH591" i="2"/>
  <c r="AI591" i="2"/>
  <c r="AJ591" i="2"/>
  <c r="AK591" i="2"/>
  <c r="AL591" i="2"/>
  <c r="AM591" i="2"/>
  <c r="AN591" i="2"/>
  <c r="AO591" i="2"/>
  <c r="AP591" i="2"/>
  <c r="J592" i="2"/>
  <c r="K592" i="2"/>
  <c r="L592" i="2"/>
  <c r="M592" i="2"/>
  <c r="N592" i="2"/>
  <c r="O592" i="2"/>
  <c r="P592" i="2"/>
  <c r="Q592" i="2"/>
  <c r="R592" i="2"/>
  <c r="T592" i="2"/>
  <c r="Z592" i="2"/>
  <c r="AA592" i="2"/>
  <c r="AB592" i="2"/>
  <c r="AC592" i="2"/>
  <c r="AD592" i="2"/>
  <c r="AE592" i="2"/>
  <c r="AF592" i="2"/>
  <c r="AG592" i="2"/>
  <c r="AH592" i="2"/>
  <c r="AI592" i="2"/>
  <c r="AJ592" i="2"/>
  <c r="AK592" i="2"/>
  <c r="AL592" i="2"/>
  <c r="AM592" i="2"/>
  <c r="AN592" i="2"/>
  <c r="AO592" i="2"/>
  <c r="AP592" i="2"/>
  <c r="J593" i="2"/>
  <c r="K593" i="2"/>
  <c r="L593" i="2"/>
  <c r="M593" i="2"/>
  <c r="N593" i="2"/>
  <c r="O593" i="2"/>
  <c r="P593" i="2"/>
  <c r="Q593" i="2"/>
  <c r="R593" i="2"/>
  <c r="T593" i="2"/>
  <c r="Z593" i="2"/>
  <c r="AA593" i="2"/>
  <c r="AB593" i="2"/>
  <c r="AC593" i="2"/>
  <c r="AD593" i="2"/>
  <c r="AE593" i="2"/>
  <c r="AF593" i="2"/>
  <c r="AG593" i="2"/>
  <c r="AH593" i="2"/>
  <c r="AI593" i="2"/>
  <c r="AJ593" i="2"/>
  <c r="AK593" i="2"/>
  <c r="AL593" i="2"/>
  <c r="AM593" i="2"/>
  <c r="AN593" i="2"/>
  <c r="AO593" i="2"/>
  <c r="AP593" i="2"/>
  <c r="J594" i="2"/>
  <c r="K594" i="2"/>
  <c r="L594" i="2"/>
  <c r="M594" i="2"/>
  <c r="N594" i="2"/>
  <c r="O594" i="2"/>
  <c r="P594" i="2"/>
  <c r="Q594" i="2"/>
  <c r="R594" i="2"/>
  <c r="T594" i="2"/>
  <c r="Z594" i="2"/>
  <c r="AA594" i="2"/>
  <c r="AB594" i="2"/>
  <c r="AC594" i="2"/>
  <c r="AD594" i="2"/>
  <c r="AE594" i="2"/>
  <c r="AF594" i="2"/>
  <c r="AG594" i="2"/>
  <c r="AH594" i="2"/>
  <c r="AI594" i="2"/>
  <c r="AJ594" i="2"/>
  <c r="AK594" i="2"/>
  <c r="AL594" i="2"/>
  <c r="AM594" i="2"/>
  <c r="AN594" i="2"/>
  <c r="AO594" i="2"/>
  <c r="AP594" i="2"/>
  <c r="G266" i="2"/>
  <c r="G267" i="2"/>
  <c r="G268" i="2"/>
  <c r="G269" i="2"/>
  <c r="G270" i="2"/>
  <c r="G271" i="2"/>
  <c r="G272" i="2"/>
  <c r="G273" i="2"/>
  <c r="G27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265" i="2"/>
  <c r="AI250" i="2"/>
  <c r="AI249" i="2"/>
  <c r="AI248" i="2"/>
  <c r="AI247" i="2"/>
  <c r="AI246" i="2"/>
  <c r="AI245" i="2"/>
  <c r="AI244" i="2"/>
  <c r="AI243" i="2"/>
  <c r="AI242" i="2"/>
  <c r="AI241" i="2"/>
  <c r="AI230" i="2"/>
  <c r="AI229" i="2"/>
  <c r="AI228" i="2"/>
  <c r="AI227" i="2"/>
  <c r="AI226" i="2"/>
  <c r="AI225" i="2"/>
  <c r="AI224" i="2"/>
  <c r="AI223" i="2"/>
  <c r="AI222" i="2"/>
  <c r="AI221" i="2"/>
  <c r="AI209" i="2"/>
  <c r="AJ250" i="2"/>
  <c r="AJ249" i="2"/>
  <c r="AJ248" i="2"/>
  <c r="AJ247" i="2"/>
  <c r="AJ246" i="2"/>
  <c r="AJ245" i="2"/>
  <c r="AJ244" i="2"/>
  <c r="AJ243" i="2"/>
  <c r="AJ242" i="2"/>
  <c r="AJ241" i="2"/>
  <c r="AJ230" i="2"/>
  <c r="AJ229" i="2"/>
  <c r="AJ228" i="2"/>
  <c r="AJ227" i="2"/>
  <c r="AJ226" i="2"/>
  <c r="AJ225" i="2"/>
  <c r="AJ224" i="2"/>
  <c r="AJ223" i="2"/>
  <c r="AJ222" i="2"/>
  <c r="AJ221" i="2"/>
  <c r="AJ209" i="2"/>
  <c r="AK250" i="2"/>
  <c r="AK249" i="2"/>
  <c r="AK248" i="2"/>
  <c r="AK247" i="2"/>
  <c r="AK246" i="2"/>
  <c r="AK245" i="2"/>
  <c r="AK244" i="2"/>
  <c r="AK243" i="2"/>
  <c r="AK242" i="2"/>
  <c r="AK241" i="2"/>
  <c r="AK230" i="2"/>
  <c r="AK229" i="2"/>
  <c r="AK228" i="2"/>
  <c r="AK227" i="2"/>
  <c r="AK226" i="2"/>
  <c r="AK225" i="2"/>
  <c r="AK224" i="2"/>
  <c r="AK223" i="2"/>
  <c r="AK222" i="2"/>
  <c r="AK221" i="2"/>
  <c r="AK209" i="2"/>
  <c r="AL250" i="2"/>
  <c r="AL249" i="2"/>
  <c r="AL248" i="2"/>
  <c r="AL247" i="2"/>
  <c r="AL246" i="2"/>
  <c r="AL245" i="2"/>
  <c r="AL244" i="2"/>
  <c r="AL243" i="2"/>
  <c r="AL242" i="2"/>
  <c r="AL241" i="2"/>
  <c r="AL230" i="2"/>
  <c r="AL229" i="2"/>
  <c r="AL228" i="2"/>
  <c r="AL227" i="2"/>
  <c r="AL226" i="2"/>
  <c r="AL225" i="2"/>
  <c r="AL224" i="2"/>
  <c r="AL223" i="2"/>
  <c r="AL222" i="2"/>
  <c r="AL221" i="2"/>
  <c r="AL209" i="2"/>
  <c r="AM250" i="2"/>
  <c r="AM249" i="2"/>
  <c r="AM248" i="2"/>
  <c r="AM247" i="2"/>
  <c r="AM246" i="2"/>
  <c r="AM245" i="2"/>
  <c r="AM244" i="2"/>
  <c r="AM243" i="2"/>
  <c r="AM242" i="2"/>
  <c r="AM241" i="2"/>
  <c r="AM230" i="2"/>
  <c r="AM229" i="2"/>
  <c r="AM228" i="2"/>
  <c r="AM227" i="2"/>
  <c r="AM226" i="2"/>
  <c r="AM225" i="2"/>
  <c r="AM224" i="2"/>
  <c r="AM223" i="2"/>
  <c r="AM222" i="2"/>
  <c r="AM221" i="2"/>
  <c r="AM209" i="2"/>
  <c r="AN250" i="2"/>
  <c r="AN249" i="2"/>
  <c r="AN248" i="2"/>
  <c r="AN247" i="2"/>
  <c r="AN246" i="2"/>
  <c r="AN245" i="2"/>
  <c r="AN244" i="2"/>
  <c r="AN243" i="2"/>
  <c r="AN242" i="2"/>
  <c r="AN241" i="2"/>
  <c r="AN230" i="2"/>
  <c r="AN229" i="2"/>
  <c r="AN228" i="2"/>
  <c r="AN227" i="2"/>
  <c r="AN226" i="2"/>
  <c r="AN225" i="2"/>
  <c r="AN224" i="2"/>
  <c r="AN223" i="2"/>
  <c r="AN222" i="2"/>
  <c r="AN221" i="2"/>
  <c r="AN209" i="2"/>
  <c r="CK221" i="2"/>
  <c r="AE209" i="2"/>
  <c r="AF209" i="2"/>
  <c r="AG209" i="2"/>
  <c r="AH209" i="2"/>
  <c r="AO209" i="2"/>
  <c r="AP209" i="2"/>
  <c r="AG250" i="2"/>
  <c r="AG249" i="2"/>
  <c r="AG248" i="2"/>
  <c r="AG247" i="2"/>
  <c r="AG246" i="2"/>
  <c r="AG245" i="2"/>
  <c r="AG244" i="2"/>
  <c r="AG243" i="2"/>
  <c r="AG242" i="2"/>
  <c r="AG241" i="2"/>
  <c r="AG230" i="2"/>
  <c r="AG229" i="2"/>
  <c r="AG228" i="2"/>
  <c r="AG227" i="2"/>
  <c r="AG226" i="2"/>
  <c r="AG225" i="2"/>
  <c r="AG224" i="2"/>
  <c r="AG223" i="2"/>
  <c r="AG222" i="2"/>
  <c r="AG221" i="2"/>
  <c r="AP221" i="2"/>
  <c r="AP222" i="2"/>
  <c r="AP223" i="2"/>
  <c r="AP224" i="2"/>
  <c r="AP225" i="2"/>
  <c r="AP226" i="2"/>
  <c r="AP227" i="2"/>
  <c r="AP228" i="2"/>
  <c r="AP229" i="2"/>
  <c r="AP230" i="2"/>
  <c r="AP241" i="2"/>
  <c r="AP242" i="2"/>
  <c r="AP243" i="2"/>
  <c r="AP244" i="2"/>
  <c r="AP245" i="2"/>
  <c r="AP246" i="2"/>
  <c r="AP247" i="2"/>
  <c r="AP248" i="2"/>
  <c r="AP249" i="2"/>
  <c r="AP250" i="2"/>
  <c r="AF221" i="2"/>
  <c r="AH221" i="2"/>
  <c r="AF222" i="2"/>
  <c r="AH222" i="2"/>
  <c r="AF223" i="2"/>
  <c r="AH223" i="2"/>
  <c r="AF224" i="2"/>
  <c r="AH224" i="2"/>
  <c r="AF225" i="2"/>
  <c r="AH225" i="2"/>
  <c r="AF226" i="2"/>
  <c r="AH226" i="2"/>
  <c r="AF227" i="2"/>
  <c r="AH227" i="2"/>
  <c r="AF228" i="2"/>
  <c r="AH228" i="2"/>
  <c r="AF229" i="2"/>
  <c r="AH229" i="2"/>
  <c r="AF230" i="2"/>
  <c r="AH230" i="2"/>
  <c r="AF241" i="2"/>
  <c r="AH241" i="2"/>
  <c r="AF242" i="2"/>
  <c r="AH242" i="2"/>
  <c r="AF243" i="2"/>
  <c r="AH243" i="2"/>
  <c r="AF244" i="2"/>
  <c r="AH244" i="2"/>
  <c r="AF245" i="2"/>
  <c r="AH245" i="2"/>
  <c r="AF246" i="2"/>
  <c r="AH246" i="2"/>
  <c r="AF247" i="2"/>
  <c r="AH247" i="2"/>
  <c r="AF248" i="2"/>
  <c r="AH248" i="2"/>
  <c r="AF249" i="2"/>
  <c r="AH249" i="2"/>
  <c r="AF250" i="2"/>
  <c r="AH250" i="2"/>
  <c r="AO250" i="2"/>
  <c r="AO249" i="2"/>
  <c r="AO248" i="2"/>
  <c r="AO247" i="2"/>
  <c r="AO246" i="2"/>
  <c r="AO245" i="2"/>
  <c r="AO244" i="2"/>
  <c r="AO243" i="2"/>
  <c r="AO242" i="2"/>
  <c r="AO241" i="2"/>
  <c r="AO230" i="2"/>
  <c r="AO229" i="2"/>
  <c r="AO228" i="2"/>
  <c r="AO227" i="2"/>
  <c r="AO226" i="2"/>
  <c r="AO225" i="2"/>
  <c r="AO224" i="2"/>
  <c r="AO223" i="2"/>
  <c r="AO222" i="2"/>
  <c r="AO221" i="2"/>
  <c r="C267" i="2"/>
  <c r="C268" i="2"/>
  <c r="C378" i="2" s="1"/>
  <c r="C383" i="2" s="1"/>
  <c r="C398" i="2" s="1"/>
  <c r="C403" i="2" s="1"/>
  <c r="C408" i="2" s="1"/>
  <c r="C413" i="2" s="1"/>
  <c r="C418" i="2" s="1"/>
  <c r="C423" i="2" s="1"/>
  <c r="C428" i="2" s="1"/>
  <c r="C433" i="2" s="1"/>
  <c r="C438" i="2" s="1"/>
  <c r="C443" i="2" s="1"/>
  <c r="C448" i="2" s="1"/>
  <c r="C453" i="2" s="1"/>
  <c r="C458" i="2" s="1"/>
  <c r="C463" i="2" s="1"/>
  <c r="C468" i="2" s="1"/>
  <c r="C473" i="2" s="1"/>
  <c r="C478" i="2" s="1"/>
  <c r="C483" i="2" s="1"/>
  <c r="C265" i="2"/>
  <c r="C270" i="2" s="1"/>
  <c r="C285" i="2" s="1"/>
  <c r="C290" i="2" s="1"/>
  <c r="C295" i="2" s="1"/>
  <c r="C300" i="2" s="1"/>
  <c r="C305" i="2" s="1"/>
  <c r="C310" i="2" s="1"/>
  <c r="C315" i="2" s="1"/>
  <c r="C320" i="2" s="1"/>
  <c r="C325" i="2" s="1"/>
  <c r="C330" i="2" s="1"/>
  <c r="C335" i="2" s="1"/>
  <c r="C340" i="2" s="1"/>
  <c r="C345" i="2" s="1"/>
  <c r="C350" i="2" s="1"/>
  <c r="C355" i="2" s="1"/>
  <c r="C360" i="2" s="1"/>
  <c r="C365" i="2" s="1"/>
  <c r="C370" i="2" s="1"/>
  <c r="AE221" i="2"/>
  <c r="AE222" i="2"/>
  <c r="AE223" i="2"/>
  <c r="AE224" i="2"/>
  <c r="AE225" i="2"/>
  <c r="AE226" i="2"/>
  <c r="AE227" i="2"/>
  <c r="AE228" i="2"/>
  <c r="AE229" i="2"/>
  <c r="AE230" i="2"/>
  <c r="AE241" i="2"/>
  <c r="AE242" i="2"/>
  <c r="AE243" i="2"/>
  <c r="AE244" i="2"/>
  <c r="AE245" i="2"/>
  <c r="AE246" i="2"/>
  <c r="AE247" i="2"/>
  <c r="AE248" i="2"/>
  <c r="AE249" i="2"/>
  <c r="AE250" i="2"/>
  <c r="CJ12" i="2"/>
  <c r="B9" i="16" s="1"/>
  <c r="CJ13" i="2"/>
  <c r="B10" i="16" s="1"/>
  <c r="CJ14" i="2"/>
  <c r="B11" i="16" s="1"/>
  <c r="CJ15" i="2"/>
  <c r="B12" i="16" s="1"/>
  <c r="J209" i="2"/>
  <c r="K209" i="2"/>
  <c r="L209" i="2"/>
  <c r="M209" i="2"/>
  <c r="N209" i="2"/>
  <c r="O209" i="2"/>
  <c r="P209" i="2"/>
  <c r="Q209" i="2"/>
  <c r="R209" i="2"/>
  <c r="T209" i="2"/>
  <c r="Z209" i="2"/>
  <c r="AA209" i="2"/>
  <c r="AB209" i="2"/>
  <c r="AC209" i="2"/>
  <c r="AD209" i="2"/>
  <c r="B7" i="16"/>
  <c r="B6" i="16"/>
  <c r="B4" i="16"/>
  <c r="C222" i="2"/>
  <c r="C227" i="2" s="1"/>
  <c r="CI227" i="2" s="1"/>
  <c r="CJ227" i="2" s="1"/>
  <c r="C223" i="2"/>
  <c r="C228" i="2" s="1"/>
  <c r="C243" i="2" s="1"/>
  <c r="C224" i="2"/>
  <c r="C221" i="2"/>
  <c r="J221" i="2"/>
  <c r="K221" i="2"/>
  <c r="L221" i="2"/>
  <c r="M221" i="2"/>
  <c r="N221" i="2"/>
  <c r="O221" i="2"/>
  <c r="P221" i="2"/>
  <c r="Q221" i="2"/>
  <c r="R221" i="2"/>
  <c r="T221" i="2"/>
  <c r="Z221" i="2"/>
  <c r="AA221" i="2"/>
  <c r="AB221" i="2"/>
  <c r="AC221" i="2"/>
  <c r="AD221" i="2"/>
  <c r="J222" i="2"/>
  <c r="K222" i="2"/>
  <c r="L222" i="2"/>
  <c r="M222" i="2"/>
  <c r="N222" i="2"/>
  <c r="O222" i="2"/>
  <c r="P222" i="2"/>
  <c r="Q222" i="2"/>
  <c r="R222" i="2"/>
  <c r="T222" i="2"/>
  <c r="Z222" i="2"/>
  <c r="AA222" i="2"/>
  <c r="AB222" i="2"/>
  <c r="AC222" i="2"/>
  <c r="AD222" i="2"/>
  <c r="J223" i="2"/>
  <c r="K223" i="2"/>
  <c r="L223" i="2"/>
  <c r="M223" i="2"/>
  <c r="N223" i="2"/>
  <c r="O223" i="2"/>
  <c r="P223" i="2"/>
  <c r="Q223" i="2"/>
  <c r="R223" i="2"/>
  <c r="T223" i="2"/>
  <c r="Z223" i="2"/>
  <c r="AA223" i="2"/>
  <c r="AB223" i="2"/>
  <c r="AC223" i="2"/>
  <c r="AD223" i="2"/>
  <c r="J224" i="2"/>
  <c r="K224" i="2"/>
  <c r="L224" i="2"/>
  <c r="M224" i="2"/>
  <c r="N224" i="2"/>
  <c r="O224" i="2"/>
  <c r="P224" i="2"/>
  <c r="Q224" i="2"/>
  <c r="R224" i="2"/>
  <c r="T224" i="2"/>
  <c r="Z224" i="2"/>
  <c r="AA224" i="2"/>
  <c r="AB224" i="2"/>
  <c r="AC224" i="2"/>
  <c r="AD224" i="2"/>
  <c r="J225" i="2"/>
  <c r="K225" i="2"/>
  <c r="L225" i="2"/>
  <c r="M225" i="2"/>
  <c r="N225" i="2"/>
  <c r="O225" i="2"/>
  <c r="P225" i="2"/>
  <c r="Q225" i="2"/>
  <c r="R225" i="2"/>
  <c r="T225" i="2"/>
  <c r="Z225" i="2"/>
  <c r="AA225" i="2"/>
  <c r="AB225" i="2"/>
  <c r="AC225" i="2"/>
  <c r="AD225" i="2"/>
  <c r="J226" i="2"/>
  <c r="K226" i="2"/>
  <c r="L226" i="2"/>
  <c r="M226" i="2"/>
  <c r="N226" i="2"/>
  <c r="O226" i="2"/>
  <c r="P226" i="2"/>
  <c r="Q226" i="2"/>
  <c r="R226" i="2"/>
  <c r="T226" i="2"/>
  <c r="Z226" i="2"/>
  <c r="AA226" i="2"/>
  <c r="AB226" i="2"/>
  <c r="AC226" i="2"/>
  <c r="AD226" i="2"/>
  <c r="J227" i="2"/>
  <c r="K227" i="2"/>
  <c r="L227" i="2"/>
  <c r="M227" i="2"/>
  <c r="N227" i="2"/>
  <c r="O227" i="2"/>
  <c r="P227" i="2"/>
  <c r="Q227" i="2"/>
  <c r="R227" i="2"/>
  <c r="T227" i="2"/>
  <c r="Z227" i="2"/>
  <c r="AA227" i="2"/>
  <c r="AB227" i="2"/>
  <c r="AC227" i="2"/>
  <c r="AD227" i="2"/>
  <c r="J228" i="2"/>
  <c r="K228" i="2"/>
  <c r="L228" i="2"/>
  <c r="M228" i="2"/>
  <c r="N228" i="2"/>
  <c r="O228" i="2"/>
  <c r="P228" i="2"/>
  <c r="Q228" i="2"/>
  <c r="R228" i="2"/>
  <c r="T228" i="2"/>
  <c r="Z228" i="2"/>
  <c r="AA228" i="2"/>
  <c r="AB228" i="2"/>
  <c r="AC228" i="2"/>
  <c r="AD228" i="2"/>
  <c r="J229" i="2"/>
  <c r="K229" i="2"/>
  <c r="L229" i="2"/>
  <c r="M229" i="2"/>
  <c r="N229" i="2"/>
  <c r="O229" i="2"/>
  <c r="P229" i="2"/>
  <c r="Q229" i="2"/>
  <c r="R229" i="2"/>
  <c r="T229" i="2"/>
  <c r="Z229" i="2"/>
  <c r="AA229" i="2"/>
  <c r="AB229" i="2"/>
  <c r="AC229" i="2"/>
  <c r="AD229" i="2"/>
  <c r="J230" i="2"/>
  <c r="K230" i="2"/>
  <c r="L230" i="2"/>
  <c r="M230" i="2"/>
  <c r="N230" i="2"/>
  <c r="O230" i="2"/>
  <c r="P230" i="2"/>
  <c r="Q230" i="2"/>
  <c r="R230" i="2"/>
  <c r="T230" i="2"/>
  <c r="Z230" i="2"/>
  <c r="AA230" i="2"/>
  <c r="AB230" i="2"/>
  <c r="AC230" i="2"/>
  <c r="AD230" i="2"/>
  <c r="J241" i="2"/>
  <c r="K241" i="2"/>
  <c r="L241" i="2"/>
  <c r="M241" i="2"/>
  <c r="N241" i="2"/>
  <c r="O241" i="2"/>
  <c r="P241" i="2"/>
  <c r="Q241" i="2"/>
  <c r="R241" i="2"/>
  <c r="T241" i="2"/>
  <c r="Z241" i="2"/>
  <c r="AA241" i="2"/>
  <c r="AB241" i="2"/>
  <c r="AC241" i="2"/>
  <c r="AD241" i="2"/>
  <c r="J242" i="2"/>
  <c r="K242" i="2"/>
  <c r="L242" i="2"/>
  <c r="M242" i="2"/>
  <c r="N242" i="2"/>
  <c r="O242" i="2"/>
  <c r="P242" i="2"/>
  <c r="Q242" i="2"/>
  <c r="R242" i="2"/>
  <c r="T242" i="2"/>
  <c r="Z242" i="2"/>
  <c r="AA242" i="2"/>
  <c r="AB242" i="2"/>
  <c r="AC242" i="2"/>
  <c r="AD242" i="2"/>
  <c r="J243" i="2"/>
  <c r="K243" i="2"/>
  <c r="L243" i="2"/>
  <c r="M243" i="2"/>
  <c r="N243" i="2"/>
  <c r="O243" i="2"/>
  <c r="P243" i="2"/>
  <c r="Q243" i="2"/>
  <c r="R243" i="2"/>
  <c r="T243" i="2"/>
  <c r="Z243" i="2"/>
  <c r="AA243" i="2"/>
  <c r="AB243" i="2"/>
  <c r="AC243" i="2"/>
  <c r="AD243" i="2"/>
  <c r="J244" i="2"/>
  <c r="K244" i="2"/>
  <c r="L244" i="2"/>
  <c r="M244" i="2"/>
  <c r="N244" i="2"/>
  <c r="O244" i="2"/>
  <c r="P244" i="2"/>
  <c r="Q244" i="2"/>
  <c r="R244" i="2"/>
  <c r="T244" i="2"/>
  <c r="Z244" i="2"/>
  <c r="AA244" i="2"/>
  <c r="AB244" i="2"/>
  <c r="AC244" i="2"/>
  <c r="AD244" i="2"/>
  <c r="J245" i="2"/>
  <c r="K245" i="2"/>
  <c r="L245" i="2"/>
  <c r="M245" i="2"/>
  <c r="N245" i="2"/>
  <c r="O245" i="2"/>
  <c r="P245" i="2"/>
  <c r="Q245" i="2"/>
  <c r="R245" i="2"/>
  <c r="T245" i="2"/>
  <c r="Z245" i="2"/>
  <c r="AA245" i="2"/>
  <c r="AB245" i="2"/>
  <c r="AC245" i="2"/>
  <c r="AD245" i="2"/>
  <c r="J246" i="2"/>
  <c r="K246" i="2"/>
  <c r="L246" i="2"/>
  <c r="M246" i="2"/>
  <c r="N246" i="2"/>
  <c r="O246" i="2"/>
  <c r="P246" i="2"/>
  <c r="Q246" i="2"/>
  <c r="R246" i="2"/>
  <c r="T246" i="2"/>
  <c r="Z246" i="2"/>
  <c r="AA246" i="2"/>
  <c r="AB246" i="2"/>
  <c r="AC246" i="2"/>
  <c r="AD246" i="2"/>
  <c r="J247" i="2"/>
  <c r="K247" i="2"/>
  <c r="L247" i="2"/>
  <c r="M247" i="2"/>
  <c r="N247" i="2"/>
  <c r="O247" i="2"/>
  <c r="P247" i="2"/>
  <c r="Q247" i="2"/>
  <c r="R247" i="2"/>
  <c r="T247" i="2"/>
  <c r="Z247" i="2"/>
  <c r="AA247" i="2"/>
  <c r="AB247" i="2"/>
  <c r="AC247" i="2"/>
  <c r="AD247" i="2"/>
  <c r="J248" i="2"/>
  <c r="K248" i="2"/>
  <c r="L248" i="2"/>
  <c r="M248" i="2"/>
  <c r="N248" i="2"/>
  <c r="O248" i="2"/>
  <c r="P248" i="2"/>
  <c r="Q248" i="2"/>
  <c r="R248" i="2"/>
  <c r="T248" i="2"/>
  <c r="Z248" i="2"/>
  <c r="AA248" i="2"/>
  <c r="AB248" i="2"/>
  <c r="AC248" i="2"/>
  <c r="AD248" i="2"/>
  <c r="J249" i="2"/>
  <c r="K249" i="2"/>
  <c r="L249" i="2"/>
  <c r="M249" i="2"/>
  <c r="N249" i="2"/>
  <c r="O249" i="2"/>
  <c r="P249" i="2"/>
  <c r="Q249" i="2"/>
  <c r="R249" i="2"/>
  <c r="T249" i="2"/>
  <c r="Z249" i="2"/>
  <c r="AA249" i="2"/>
  <c r="AB249" i="2"/>
  <c r="AC249" i="2"/>
  <c r="AD249" i="2"/>
  <c r="J250" i="2"/>
  <c r="K250" i="2"/>
  <c r="L250" i="2"/>
  <c r="M250" i="2"/>
  <c r="N250" i="2"/>
  <c r="O250" i="2"/>
  <c r="P250" i="2"/>
  <c r="Q250" i="2"/>
  <c r="R250" i="2"/>
  <c r="T250" i="2"/>
  <c r="Z250" i="2"/>
  <c r="AA250" i="2"/>
  <c r="AB250" i="2"/>
  <c r="AC250" i="2"/>
  <c r="AD250" i="2"/>
  <c r="G222" i="2"/>
  <c r="G223" i="2"/>
  <c r="G224" i="2"/>
  <c r="G225" i="2"/>
  <c r="G226" i="2"/>
  <c r="G227" i="2"/>
  <c r="G228" i="2"/>
  <c r="G229" i="2"/>
  <c r="G230" i="2"/>
  <c r="G241" i="2"/>
  <c r="G242" i="2"/>
  <c r="G243" i="2"/>
  <c r="G244" i="2"/>
  <c r="G245" i="2"/>
  <c r="G246" i="2"/>
  <c r="G247" i="2"/>
  <c r="G248" i="2"/>
  <c r="G249" i="2"/>
  <c r="G250" i="2"/>
  <c r="G221" i="2"/>
  <c r="G209" i="2"/>
  <c r="AD5" i="37"/>
  <c r="AE5" i="37" s="1"/>
  <c r="G15" i="38" s="1"/>
  <c r="W5" i="38" s="1"/>
  <c r="E22" i="11"/>
  <c r="AP39" i="38" s="1"/>
  <c r="AD23" i="36"/>
  <c r="AY23" i="36"/>
  <c r="E30" i="35"/>
  <c r="E31" i="35" s="1"/>
  <c r="AZ13" i="36"/>
  <c r="AY13" i="36"/>
  <c r="AY31" i="36" s="1"/>
  <c r="AD13" i="36"/>
  <c r="AD25" i="36" s="1"/>
  <c r="F9" i="37"/>
  <c r="F16" i="37" s="1"/>
  <c r="AZ9" i="37"/>
  <c r="AZ16" i="37" s="1"/>
  <c r="I23" i="36"/>
  <c r="I25" i="36"/>
  <c r="AZ23" i="36"/>
  <c r="AZ57" i="37"/>
  <c r="AT30" i="36"/>
  <c r="AU30" i="36"/>
  <c r="AV30" i="36"/>
  <c r="AW30" i="36"/>
  <c r="AX30" i="36"/>
  <c r="AT42" i="36"/>
  <c r="AU42" i="36"/>
  <c r="AV42" i="36"/>
  <c r="AW42" i="36"/>
  <c r="AX42" i="36"/>
  <c r="Y42" i="36"/>
  <c r="Z42" i="36"/>
  <c r="AA42" i="36"/>
  <c r="AB42" i="36"/>
  <c r="AC42" i="36"/>
  <c r="Y30" i="36"/>
  <c r="Z30" i="36"/>
  <c r="AA30" i="36"/>
  <c r="AB30" i="36"/>
  <c r="AC30" i="36"/>
  <c r="D30" i="36"/>
  <c r="D42" i="36"/>
  <c r="E30" i="36"/>
  <c r="F30" i="36"/>
  <c r="G30" i="36"/>
  <c r="H30" i="36"/>
  <c r="E42" i="36"/>
  <c r="F42" i="36"/>
  <c r="G42" i="36"/>
  <c r="H42" i="36"/>
  <c r="AD31" i="36"/>
  <c r="AZ31" i="36"/>
  <c r="AI38" i="37"/>
  <c r="BA31" i="36"/>
  <c r="AJ38" i="37"/>
  <c r="BF38" i="37"/>
  <c r="BG38" i="37"/>
  <c r="BC31" i="36"/>
  <c r="BB31" i="36"/>
  <c r="I31" i="36"/>
  <c r="AK38" i="37"/>
  <c r="L38" i="37"/>
  <c r="J31" i="36"/>
  <c r="AM38" i="37"/>
  <c r="K31" i="36"/>
  <c r="M38" i="37"/>
  <c r="BI38" i="37"/>
  <c r="BJ38" i="37"/>
  <c r="BH38" i="37"/>
  <c r="AL38" i="37"/>
  <c r="N38" i="37"/>
  <c r="M31" i="36"/>
  <c r="L31" i="36"/>
  <c r="O38" i="37"/>
  <c r="P38" i="37"/>
  <c r="AE62" i="55"/>
  <c r="AB62" i="55"/>
  <c r="AF62" i="55"/>
  <c r="D4" i="36"/>
  <c r="D15" i="36" s="1"/>
  <c r="F35" i="37"/>
  <c r="AT4" i="36"/>
  <c r="AT90" i="36"/>
  <c r="AS29" i="36"/>
  <c r="AS35" i="36" s="1"/>
  <c r="AA57" i="55"/>
  <c r="AD62" i="55"/>
  <c r="AJ62" i="55"/>
  <c r="BD31" i="36"/>
  <c r="N25" i="36"/>
  <c r="AJ31" i="36"/>
  <c r="AE31" i="36"/>
  <c r="BH25" i="36"/>
  <c r="BS25" i="36"/>
  <c r="BW25" i="36"/>
  <c r="AZ25" i="36"/>
  <c r="AC62" i="55"/>
  <c r="Q25" i="36"/>
  <c r="R25" i="36"/>
  <c r="AI62" i="55"/>
  <c r="AJ59" i="55"/>
  <c r="BO25" i="37" s="1"/>
  <c r="BP25" i="37" s="1"/>
  <c r="AI57" i="55"/>
  <c r="T6" i="37" s="1"/>
  <c r="AH62" i="55"/>
  <c r="O715" i="2"/>
  <c r="BE714" i="2"/>
  <c r="AO714" i="2"/>
  <c r="AO5" i="2" s="1"/>
  <c r="AO220" i="2" s="1"/>
  <c r="Y714" i="2"/>
  <c r="Y5" i="2" s="1"/>
  <c r="X37" i="36"/>
  <c r="E15" i="38"/>
  <c r="E28" i="38"/>
  <c r="AM25" i="36"/>
  <c r="P31" i="36"/>
  <c r="P25" i="36"/>
  <c r="BT31" i="36"/>
  <c r="BZ31" i="36"/>
  <c r="BL35" i="36"/>
  <c r="BL55" i="36" s="1"/>
  <c r="BK56" i="36" s="1"/>
  <c r="BK57" i="36" s="1"/>
  <c r="BK58" i="36" s="1"/>
  <c r="BK59" i="36" s="1"/>
  <c r="BK60" i="36" s="1"/>
  <c r="BK61" i="36" s="1"/>
  <c r="J25" i="36"/>
  <c r="O31" i="36"/>
  <c r="AM31" i="36"/>
  <c r="BZ713" i="2"/>
  <c r="BZ714" i="2" s="1"/>
  <c r="BR713" i="2"/>
  <c r="BR714" i="2" s="1"/>
  <c r="BC714" i="2"/>
  <c r="G714" i="2"/>
  <c r="G5" i="2" s="1"/>
  <c r="BF714" i="2"/>
  <c r="BF5" i="2" s="1"/>
  <c r="BF2" i="2" s="1"/>
  <c r="BJ713" i="2"/>
  <c r="BJ714" i="2" s="1"/>
  <c r="AD713" i="2"/>
  <c r="AD714" i="2" s="1"/>
  <c r="V713" i="2"/>
  <c r="V714" i="2" s="1"/>
  <c r="C231" i="2"/>
  <c r="BN6" i="37"/>
  <c r="R6" i="11"/>
  <c r="J17" i="38"/>
  <c r="I8" i="38"/>
  <c r="G16" i="5"/>
  <c r="AH9" i="38"/>
  <c r="G18" i="5"/>
  <c r="E17" i="38"/>
  <c r="G10" i="5"/>
  <c r="F16" i="38"/>
  <c r="G6" i="5"/>
  <c r="C7" i="5"/>
  <c r="T7" i="11"/>
  <c r="G17" i="38"/>
  <c r="M4" i="11"/>
  <c r="E30" i="38"/>
  <c r="V7" i="11"/>
  <c r="S5" i="11"/>
  <c r="AF7" i="38"/>
  <c r="L5" i="11"/>
  <c r="W6" i="11"/>
  <c r="Q7" i="11"/>
  <c r="Y7" i="11"/>
  <c r="R5" i="11"/>
  <c r="S7" i="11"/>
  <c r="E6" i="11"/>
  <c r="X5" i="11"/>
  <c r="Z6" i="11"/>
  <c r="S6" i="11"/>
  <c r="J30" i="38"/>
  <c r="O7" i="11"/>
  <c r="AA7" i="11"/>
  <c r="T5" i="11"/>
  <c r="P7" i="11"/>
  <c r="I9" i="38"/>
  <c r="G9" i="38"/>
  <c r="AC10" i="38"/>
  <c r="AH10" i="38"/>
  <c r="H18" i="5"/>
  <c r="AH8" i="38"/>
  <c r="U6" i="11"/>
  <c r="N6" i="11"/>
  <c r="I29" i="38"/>
  <c r="I30" i="38"/>
  <c r="E29" i="38"/>
  <c r="G14" i="5"/>
  <c r="R7" i="11"/>
  <c r="P4" i="11"/>
  <c r="H4" i="11"/>
  <c r="J29" i="38"/>
  <c r="G16" i="38"/>
  <c r="AD7" i="38"/>
  <c r="F30" i="38"/>
  <c r="J16" i="38"/>
  <c r="Q4" i="11"/>
  <c r="K6" i="11"/>
  <c r="G12" i="5"/>
  <c r="C11" i="5"/>
  <c r="AE7" i="38"/>
  <c r="AA4" i="11"/>
  <c r="C5" i="5"/>
  <c r="H17" i="38"/>
  <c r="W7" i="11"/>
  <c r="AD10" i="38"/>
  <c r="AE8" i="38"/>
  <c r="U5" i="11"/>
  <c r="Z5" i="11"/>
  <c r="F17" i="38"/>
  <c r="AC8" i="38"/>
  <c r="J7" i="38"/>
  <c r="H30" i="38"/>
  <c r="C4" i="5"/>
  <c r="C9" i="5"/>
  <c r="I5" i="11"/>
  <c r="D5" i="11"/>
  <c r="AF8" i="38"/>
  <c r="H7" i="5"/>
  <c r="J6" i="11"/>
  <c r="G29" i="38"/>
  <c r="H5" i="11"/>
  <c r="H6" i="11"/>
  <c r="K5" i="11"/>
  <c r="C3" i="5"/>
  <c r="M5" i="11"/>
  <c r="H4" i="5"/>
  <c r="AC7" i="38"/>
  <c r="G4" i="11"/>
  <c r="AH7" i="38"/>
  <c r="Q5" i="11"/>
  <c r="J4" i="11"/>
  <c r="G15" i="5"/>
  <c r="O6" i="11"/>
  <c r="G9" i="5"/>
  <c r="AC9" i="38"/>
  <c r="N5" i="11"/>
  <c r="F9" i="38"/>
  <c r="M7" i="11"/>
  <c r="C15" i="5"/>
  <c r="H29" i="38"/>
  <c r="G11" i="5"/>
  <c r="F8" i="38"/>
  <c r="AG8" i="38"/>
  <c r="AC6" i="38"/>
  <c r="N7" i="11"/>
  <c r="V4" i="11"/>
  <c r="AA6" i="11"/>
  <c r="G6" i="11"/>
  <c r="T4" i="11"/>
  <c r="F5" i="11"/>
  <c r="H17" i="5"/>
  <c r="I17" i="38"/>
  <c r="AH6" i="38"/>
  <c r="I7" i="38"/>
  <c r="H16" i="5"/>
  <c r="X6" i="11"/>
  <c r="Q6" i="11"/>
  <c r="G30" i="38"/>
  <c r="G7" i="38"/>
  <c r="C13" i="5"/>
  <c r="H14" i="5"/>
  <c r="H10" i="5"/>
  <c r="L6" i="11"/>
  <c r="D6" i="11"/>
  <c r="H7" i="11"/>
  <c r="I16" i="38"/>
  <c r="K7" i="11"/>
  <c r="H8" i="5"/>
  <c r="F7" i="11"/>
  <c r="H6" i="5"/>
  <c r="AG10" i="38"/>
  <c r="V5" i="11"/>
  <c r="AD9" i="38"/>
  <c r="H12" i="5"/>
  <c r="C18" i="5"/>
  <c r="G6" i="38"/>
  <c r="O4" i="11"/>
  <c r="C12" i="5"/>
  <c r="AD8" i="38"/>
  <c r="J7" i="11"/>
  <c r="G5" i="5"/>
  <c r="AG9" i="38"/>
  <c r="N4" i="11"/>
  <c r="Y4" i="11"/>
  <c r="E5" i="11"/>
  <c r="H16" i="38"/>
  <c r="C8" i="5"/>
  <c r="O5" i="11"/>
  <c r="H11" i="5"/>
  <c r="H3" i="5"/>
  <c r="Z4" i="11"/>
  <c r="AE10" i="38"/>
  <c r="C16" i="5"/>
  <c r="M6" i="11"/>
  <c r="AE6" i="38"/>
  <c r="G7" i="11"/>
  <c r="L7" i="11"/>
  <c r="G8" i="38"/>
  <c r="H5" i="5"/>
  <c r="G5" i="11"/>
  <c r="S4" i="11"/>
  <c r="Y5" i="11"/>
  <c r="D4" i="11"/>
  <c r="U7" i="11"/>
  <c r="G3" i="5"/>
  <c r="Z7" i="11"/>
  <c r="G7" i="5"/>
  <c r="AG7" i="38"/>
  <c r="I6" i="38"/>
  <c r="C10" i="5"/>
  <c r="AA5" i="11"/>
  <c r="G8" i="5"/>
  <c r="F6" i="38"/>
  <c r="AE9" i="38"/>
  <c r="J6" i="38"/>
  <c r="X4" i="11"/>
  <c r="W4" i="11"/>
  <c r="C17" i="5"/>
  <c r="P6" i="11"/>
  <c r="AF10" i="38"/>
  <c r="I6" i="11"/>
  <c r="E4" i="11"/>
  <c r="H15" i="5"/>
  <c r="V6" i="11"/>
  <c r="I4" i="11"/>
  <c r="J9" i="38"/>
  <c r="F6" i="11"/>
  <c r="F4" i="11"/>
  <c r="D7" i="11"/>
  <c r="W5" i="11"/>
  <c r="Y6" i="11"/>
  <c r="G4" i="5"/>
  <c r="U4" i="11"/>
  <c r="I7" i="11"/>
  <c r="J5" i="11"/>
  <c r="F7" i="38"/>
  <c r="L4" i="11"/>
  <c r="X7" i="11"/>
  <c r="AD6" i="38"/>
  <c r="G17" i="5"/>
  <c r="AG6" i="38"/>
  <c r="AF6" i="38"/>
  <c r="AF9" i="38"/>
  <c r="C6" i="5"/>
  <c r="T6" i="11"/>
  <c r="K4" i="11"/>
  <c r="R4" i="11"/>
  <c r="P5" i="11"/>
  <c r="J8" i="38"/>
  <c r="E7" i="11"/>
  <c r="E16" i="38"/>
  <c r="F29" i="38"/>
  <c r="Y4" i="36" l="1"/>
  <c r="Z4" i="36" s="1"/>
  <c r="AI714" i="2"/>
  <c r="BM29" i="36"/>
  <c r="BM41" i="36" s="1"/>
  <c r="BM46" i="36" s="1"/>
  <c r="T22" i="11"/>
  <c r="D32" i="11"/>
  <c r="D41" i="11" s="1"/>
  <c r="D50" i="11" s="1"/>
  <c r="X29" i="36"/>
  <c r="X35" i="36" s="1"/>
  <c r="X68" i="36" s="1"/>
  <c r="W69" i="36" s="1"/>
  <c r="W70" i="36" s="1"/>
  <c r="W71" i="36" s="1"/>
  <c r="W72" i="36" s="1"/>
  <c r="W73" i="36" s="1"/>
  <c r="W74" i="36" s="1"/>
  <c r="AD52" i="66"/>
  <c r="AY25" i="36"/>
  <c r="U10" i="55"/>
  <c r="L25" i="36"/>
  <c r="AF31" i="36"/>
  <c r="AF25" i="36"/>
  <c r="AE47" i="55"/>
  <c r="Y47" i="55"/>
  <c r="AC41" i="55"/>
  <c r="AC42" i="55" s="1"/>
  <c r="U41" i="55"/>
  <c r="AC46" i="55"/>
  <c r="V48" i="55"/>
  <c r="V59" i="55" s="1"/>
  <c r="G25" i="37" s="1"/>
  <c r="AD48" i="55"/>
  <c r="AD59" i="55" s="1"/>
  <c r="W49" i="55"/>
  <c r="W60" i="55" s="1"/>
  <c r="AE26" i="37" s="1"/>
  <c r="AE49" i="55"/>
  <c r="AE60" i="55" s="1"/>
  <c r="X50" i="55"/>
  <c r="X61" i="55" s="1"/>
  <c r="AF50" i="55"/>
  <c r="AF61" i="55" s="1"/>
  <c r="BK27" i="37" s="1"/>
  <c r="U46" i="55"/>
  <c r="AJ41" i="55"/>
  <c r="AJ42" i="55" s="1"/>
  <c r="AB41" i="55"/>
  <c r="AB42" i="55" s="1"/>
  <c r="V46" i="55"/>
  <c r="V57" i="55" s="1"/>
  <c r="AD46" i="55"/>
  <c r="W48" i="55"/>
  <c r="W59" i="55" s="1"/>
  <c r="AE25" i="37" s="1"/>
  <c r="AE48" i="55"/>
  <c r="AE59" i="55" s="1"/>
  <c r="P25" i="37" s="1"/>
  <c r="X49" i="55"/>
  <c r="X60" i="55" s="1"/>
  <c r="AF49" i="55"/>
  <c r="AF60" i="55" s="1"/>
  <c r="Q26" i="37" s="1"/>
  <c r="Y50" i="55"/>
  <c r="Y61" i="55" s="1"/>
  <c r="AG50" i="55"/>
  <c r="AG61" i="55" s="1"/>
  <c r="AO27" i="37" s="1"/>
  <c r="AI41" i="55"/>
  <c r="AI42" i="55" s="1"/>
  <c r="AA41" i="55"/>
  <c r="AA42" i="55" s="1"/>
  <c r="W46" i="55"/>
  <c r="W57" i="55" s="1"/>
  <c r="AE46" i="55"/>
  <c r="X48" i="55"/>
  <c r="X59" i="55" s="1"/>
  <c r="I25" i="37" s="1"/>
  <c r="AF48" i="55"/>
  <c r="AF59" i="55" s="1"/>
  <c r="Y49" i="55"/>
  <c r="Y60" i="55" s="1"/>
  <c r="BD26" i="37" s="1"/>
  <c r="AG49" i="55"/>
  <c r="AG60" i="55" s="1"/>
  <c r="R26" i="37" s="1"/>
  <c r="Z50" i="55"/>
  <c r="Z61" i="55" s="1"/>
  <c r="BE27" i="37" s="1"/>
  <c r="AH50" i="55"/>
  <c r="AH61" i="55" s="1"/>
  <c r="BM27" i="37" s="1"/>
  <c r="AH41" i="55"/>
  <c r="AH42" i="55" s="1"/>
  <c r="Z41" i="55"/>
  <c r="Z42" i="55" s="1"/>
  <c r="X46" i="55"/>
  <c r="X57" i="55" s="1"/>
  <c r="AF46" i="55"/>
  <c r="Y48" i="55"/>
  <c r="Y59" i="55" s="1"/>
  <c r="AG48" i="55"/>
  <c r="AG59" i="55" s="1"/>
  <c r="Z49" i="55"/>
  <c r="Z60" i="55" s="1"/>
  <c r="AH49" i="55"/>
  <c r="AH60" i="55" s="1"/>
  <c r="BM26" i="37" s="1"/>
  <c r="AA50" i="55"/>
  <c r="AA61" i="55" s="1"/>
  <c r="AI50" i="55"/>
  <c r="AI61" i="55" s="1"/>
  <c r="AQ27" i="37" s="1"/>
  <c r="AG41" i="55"/>
  <c r="AG42" i="55" s="1"/>
  <c r="Y41" i="55"/>
  <c r="Y42" i="55" s="1"/>
  <c r="Y46" i="55"/>
  <c r="Y57" i="55" s="1"/>
  <c r="AG46" i="55"/>
  <c r="Z48" i="55"/>
  <c r="Z59" i="55" s="1"/>
  <c r="AH48" i="55"/>
  <c r="AH59" i="55" s="1"/>
  <c r="S25" i="37" s="1"/>
  <c r="AA49" i="55"/>
  <c r="AA60" i="55" s="1"/>
  <c r="L26" i="37" s="1"/>
  <c r="AI49" i="55"/>
  <c r="AI60" i="55" s="1"/>
  <c r="BN26" i="37" s="1"/>
  <c r="AB50" i="55"/>
  <c r="AB61" i="55" s="1"/>
  <c r="AJ27" i="37" s="1"/>
  <c r="AJ50" i="55"/>
  <c r="AF41" i="55"/>
  <c r="AF42" i="55" s="1"/>
  <c r="X41" i="55"/>
  <c r="X42" i="55" s="1"/>
  <c r="Z46" i="55"/>
  <c r="Z57" i="55" s="1"/>
  <c r="AH6" i="37" s="1"/>
  <c r="AH46" i="55"/>
  <c r="AA48" i="55"/>
  <c r="AA59" i="55" s="1"/>
  <c r="AI48" i="55"/>
  <c r="AI59" i="55" s="1"/>
  <c r="AB49" i="55"/>
  <c r="AB60" i="55" s="1"/>
  <c r="AJ49" i="55"/>
  <c r="AJ60" i="55" s="1"/>
  <c r="AC50" i="55"/>
  <c r="AC61" i="55" s="1"/>
  <c r="U48" i="55"/>
  <c r="AG47" i="55"/>
  <c r="AD41" i="55"/>
  <c r="AD42" i="55" s="1"/>
  <c r="V41" i="55"/>
  <c r="V42" i="55" s="1"/>
  <c r="AB46" i="55"/>
  <c r="AJ46" i="55"/>
  <c r="AC48" i="55"/>
  <c r="AC59" i="55" s="1"/>
  <c r="V49" i="55"/>
  <c r="V60" i="55" s="1"/>
  <c r="AD49" i="55"/>
  <c r="AD60" i="55" s="1"/>
  <c r="BI26" i="37" s="1"/>
  <c r="W50" i="55"/>
  <c r="W61" i="55" s="1"/>
  <c r="AE50" i="55"/>
  <c r="AE61" i="55" s="1"/>
  <c r="BJ27" i="37" s="1"/>
  <c r="U50" i="55"/>
  <c r="AD36" i="66"/>
  <c r="AD37" i="66" s="1"/>
  <c r="X41" i="66"/>
  <c r="U25" i="37"/>
  <c r="V25" i="37" s="1"/>
  <c r="C29" i="36"/>
  <c r="AB48" i="55"/>
  <c r="AB59" i="55" s="1"/>
  <c r="U52" i="66"/>
  <c r="AB42" i="66"/>
  <c r="AB53" i="66" s="1"/>
  <c r="V36" i="66"/>
  <c r="V37" i="66" s="1"/>
  <c r="W42" i="66"/>
  <c r="W53" i="66" s="1"/>
  <c r="W36" i="66"/>
  <c r="W37" i="66" s="1"/>
  <c r="AG41" i="66"/>
  <c r="AD44" i="66"/>
  <c r="AD55" i="66" s="1"/>
  <c r="AE43" i="66"/>
  <c r="AE54" i="66" s="1"/>
  <c r="AC42" i="66"/>
  <c r="AC53" i="66" s="1"/>
  <c r="V41" i="66"/>
  <c r="AH43" i="66"/>
  <c r="AH54" i="66" s="1"/>
  <c r="AA45" i="66"/>
  <c r="AA56" i="66" s="1"/>
  <c r="AB44" i="66"/>
  <c r="AB55" i="66" s="1"/>
  <c r="AI36" i="66"/>
  <c r="AI37" i="66" s="1"/>
  <c r="Z45" i="66"/>
  <c r="Z56" i="66" s="1"/>
  <c r="AA44" i="66"/>
  <c r="AA55" i="66" s="1"/>
  <c r="AB43" i="66"/>
  <c r="AB54" i="66" s="1"/>
  <c r="Z42" i="66"/>
  <c r="Z53" i="66" s="1"/>
  <c r="AC45" i="66"/>
  <c r="AC56" i="66" s="1"/>
  <c r="AJ36" i="66"/>
  <c r="AJ37" i="66" s="1"/>
  <c r="AJ45" i="66"/>
  <c r="AJ56" i="66" s="1"/>
  <c r="AG44" i="66"/>
  <c r="AG55" i="66" s="1"/>
  <c r="Y43" i="66"/>
  <c r="Y54" i="66" s="1"/>
  <c r="AE42" i="66"/>
  <c r="AE53" i="66" s="1"/>
  <c r="AC36" i="66"/>
  <c r="AC37" i="66" s="1"/>
  <c r="Z44" i="66"/>
  <c r="Z55" i="66" s="1"/>
  <c r="AA43" i="66"/>
  <c r="AA54" i="66" s="1"/>
  <c r="Y42" i="66"/>
  <c r="Y53" i="66" s="1"/>
  <c r="AD43" i="66"/>
  <c r="AD54" i="66" s="1"/>
  <c r="W45" i="66"/>
  <c r="W56" i="66" s="1"/>
  <c r="X44" i="66"/>
  <c r="X55" i="66" s="1"/>
  <c r="W41" i="66"/>
  <c r="V45" i="66"/>
  <c r="V56" i="66" s="1"/>
  <c r="W44" i="66"/>
  <c r="W55" i="66" s="1"/>
  <c r="X43" i="66"/>
  <c r="X54" i="66" s="1"/>
  <c r="V42" i="66"/>
  <c r="V53" i="66" s="1"/>
  <c r="Y45" i="66"/>
  <c r="Y56" i="66" s="1"/>
  <c r="AF36" i="66"/>
  <c r="AF37" i="66" s="1"/>
  <c r="AF45" i="66"/>
  <c r="AF56" i="66" s="1"/>
  <c r="AC44" i="66"/>
  <c r="AC55" i="66" s="1"/>
  <c r="AB41" i="66"/>
  <c r="AE36" i="66"/>
  <c r="AE37" i="66" s="1"/>
  <c r="Z43" i="66"/>
  <c r="Z54" i="66" s="1"/>
  <c r="AG36" i="66"/>
  <c r="AG37" i="66" s="1"/>
  <c r="U43" i="66"/>
  <c r="AH36" i="66"/>
  <c r="AH37" i="66" s="1"/>
  <c r="V44" i="66"/>
  <c r="V55" i="66" s="1"/>
  <c r="W43" i="66"/>
  <c r="W54" i="66" s="1"/>
  <c r="U42" i="66"/>
  <c r="AI45" i="66"/>
  <c r="AI56" i="66" s="1"/>
  <c r="AJ44" i="66"/>
  <c r="AJ55" i="66" s="1"/>
  <c r="AG43" i="66"/>
  <c r="AG54" i="66" s="1"/>
  <c r="Y36" i="66"/>
  <c r="Y37" i="66" s="1"/>
  <c r="AJ41" i="66"/>
  <c r="AH45" i="66"/>
  <c r="AH56" i="66" s="1"/>
  <c r="AI44" i="66"/>
  <c r="AI55" i="66" s="1"/>
  <c r="AJ43" i="66"/>
  <c r="AJ54" i="66" s="1"/>
  <c r="AH42" i="66"/>
  <c r="AH53" i="66" s="1"/>
  <c r="AI41" i="66"/>
  <c r="U45" i="66"/>
  <c r="AH41" i="66"/>
  <c r="AB36" i="66"/>
  <c r="AB37" i="66" s="1"/>
  <c r="AB45" i="66"/>
  <c r="AB56" i="66" s="1"/>
  <c r="Y44" i="66"/>
  <c r="Y55" i="66" s="1"/>
  <c r="AA42" i="66"/>
  <c r="AA53" i="66" s="1"/>
  <c r="AA41" i="66"/>
  <c r="AD45" i="66"/>
  <c r="AD56" i="66" s="1"/>
  <c r="AE44" i="66"/>
  <c r="AE55" i="66" s="1"/>
  <c r="AF43" i="66"/>
  <c r="AF54" i="66" s="1"/>
  <c r="AD42" i="66"/>
  <c r="AD53" i="66" s="1"/>
  <c r="AG45" i="66"/>
  <c r="AG56" i="66" s="1"/>
  <c r="Z41" i="66"/>
  <c r="X36" i="66"/>
  <c r="X37" i="66" s="1"/>
  <c r="X45" i="66"/>
  <c r="X56" i="66" s="1"/>
  <c r="U44" i="66"/>
  <c r="AI42" i="66"/>
  <c r="AI53" i="66" s="1"/>
  <c r="X41" i="36"/>
  <c r="X46" i="36" s="1"/>
  <c r="F57" i="37"/>
  <c r="D90" i="36"/>
  <c r="BE25" i="36"/>
  <c r="BE31" i="36"/>
  <c r="U49" i="55"/>
  <c r="W41" i="55"/>
  <c r="W42" i="55" s="1"/>
  <c r="AF44" i="66"/>
  <c r="AF55" i="66" s="1"/>
  <c r="AH44" i="66"/>
  <c r="AH55" i="66" s="1"/>
  <c r="AK57" i="66"/>
  <c r="AD50" i="55"/>
  <c r="AD61" i="55" s="1"/>
  <c r="BI27" i="37" s="1"/>
  <c r="AE41" i="55"/>
  <c r="AE42" i="55" s="1"/>
  <c r="AE45" i="66"/>
  <c r="AE56" i="66" s="1"/>
  <c r="AE41" i="66"/>
  <c r="Y41" i="66"/>
  <c r="U36" i="66"/>
  <c r="V50" i="55"/>
  <c r="V61" i="55" s="1"/>
  <c r="AK46" i="66"/>
  <c r="X57" i="66"/>
  <c r="W47" i="55"/>
  <c r="AC49" i="55"/>
  <c r="AC60" i="55" s="1"/>
  <c r="N26" i="37" s="1"/>
  <c r="AD47" i="55"/>
  <c r="AF41" i="66"/>
  <c r="AC41" i="66"/>
  <c r="W19" i="66"/>
  <c r="W29" i="66" s="1"/>
  <c r="AF47" i="55"/>
  <c r="X10" i="66"/>
  <c r="V43" i="66"/>
  <c r="V54" i="66" s="1"/>
  <c r="Z47" i="55"/>
  <c r="Z58" i="55" s="1"/>
  <c r="AH47" i="55"/>
  <c r="U47" i="55"/>
  <c r="AK47" i="55" s="1"/>
  <c r="AA47" i="55"/>
  <c r="AI47" i="55"/>
  <c r="AI52" i="55" s="1"/>
  <c r="AF42" i="66"/>
  <c r="AF53" i="66" s="1"/>
  <c r="X47" i="55"/>
  <c r="AB47" i="55"/>
  <c r="AJ47" i="55"/>
  <c r="AJ58" i="55" s="1"/>
  <c r="AA36" i="66"/>
  <c r="AA37" i="66" s="1"/>
  <c r="AJ42" i="66"/>
  <c r="AJ53" i="66" s="1"/>
  <c r="Z36" i="66"/>
  <c r="Z37" i="66" s="1"/>
  <c r="AC47" i="55"/>
  <c r="AC58" i="55" s="1"/>
  <c r="X42" i="66"/>
  <c r="X53" i="66" s="1"/>
  <c r="V47" i="55"/>
  <c r="AB13" i="11"/>
  <c r="AR42" i="38"/>
  <c r="AS42" i="38" s="1"/>
  <c r="AR43" i="38"/>
  <c r="AS43" i="38" s="1"/>
  <c r="AQ6" i="37"/>
  <c r="Q25" i="37"/>
  <c r="AR25" i="37"/>
  <c r="BE6" i="37"/>
  <c r="O27" i="37"/>
  <c r="AN26" i="37"/>
  <c r="BF27" i="37"/>
  <c r="F28" i="38"/>
  <c r="AD6" i="37"/>
  <c r="L25" i="37"/>
  <c r="AK25" i="37"/>
  <c r="K6" i="37"/>
  <c r="AC16" i="37"/>
  <c r="BJ25" i="37"/>
  <c r="F15" i="38"/>
  <c r="V5" i="38" s="1"/>
  <c r="AD27" i="37"/>
  <c r="K26" i="37"/>
  <c r="BE25" i="37"/>
  <c r="H6" i="37"/>
  <c r="BK26" i="37"/>
  <c r="AM25" i="37"/>
  <c r="AS25" i="37"/>
  <c r="BN29" i="36"/>
  <c r="BN35" i="36" s="1"/>
  <c r="Y29" i="36"/>
  <c r="Z29" i="36" s="1"/>
  <c r="Z35" i="36" s="1"/>
  <c r="Z55" i="36" s="1"/>
  <c r="BC25" i="37"/>
  <c r="AT29" i="36"/>
  <c r="AT41" i="36" s="1"/>
  <c r="AT46" i="36" s="1"/>
  <c r="U57" i="55"/>
  <c r="AJ61" i="55"/>
  <c r="M26" i="37"/>
  <c r="AJ26" i="37"/>
  <c r="AF27" i="37"/>
  <c r="I27" i="37"/>
  <c r="BC6" i="37"/>
  <c r="AF6" i="37"/>
  <c r="BG26" i="37"/>
  <c r="T26" i="37"/>
  <c r="AQ26" i="37"/>
  <c r="BH27" i="37"/>
  <c r="AK27" i="37"/>
  <c r="BF6" i="37"/>
  <c r="AI6" i="37"/>
  <c r="AU90" i="36"/>
  <c r="AT15" i="36"/>
  <c r="D29" i="36"/>
  <c r="E90" i="36"/>
  <c r="AM26" i="37"/>
  <c r="BJ26" i="37"/>
  <c r="AL27" i="37"/>
  <c r="AU4" i="36"/>
  <c r="AV4" i="36" s="1"/>
  <c r="AW90" i="36" s="1"/>
  <c r="BL68" i="36"/>
  <c r="BK69" i="36" s="1"/>
  <c r="BK70" i="36" s="1"/>
  <c r="BK71" i="36" s="1"/>
  <c r="BK72" i="36" s="1"/>
  <c r="BK73" i="36" s="1"/>
  <c r="BK74" i="36" s="1"/>
  <c r="AF25" i="37"/>
  <c r="BI25" i="37"/>
  <c r="BI28" i="37" s="1"/>
  <c r="BI37" i="37" s="1"/>
  <c r="I6" i="37"/>
  <c r="AG26" i="37"/>
  <c r="P26" i="37"/>
  <c r="BN27" i="37"/>
  <c r="T27" i="37"/>
  <c r="AZ35" i="37"/>
  <c r="M27" i="37"/>
  <c r="BG27" i="37"/>
  <c r="BB25" i="37"/>
  <c r="H25" i="37"/>
  <c r="E4" i="36"/>
  <c r="E29" i="36" s="1"/>
  <c r="N27" i="37"/>
  <c r="L6" i="37"/>
  <c r="BC27" i="37"/>
  <c r="J26" i="37"/>
  <c r="AN27" i="37"/>
  <c r="Q27" i="37"/>
  <c r="K27" i="37"/>
  <c r="AH27" i="37"/>
  <c r="G26" i="37"/>
  <c r="BA26" i="37"/>
  <c r="AD26" i="37"/>
  <c r="E32" i="11"/>
  <c r="E41" i="11" s="1"/>
  <c r="E50" i="11" s="1"/>
  <c r="AQ25" i="37"/>
  <c r="T25" i="37"/>
  <c r="BN25" i="37"/>
  <c r="BN28" i="37" s="1"/>
  <c r="BN37" i="37" s="1"/>
  <c r="BD25" i="37"/>
  <c r="AG25" i="37"/>
  <c r="J25" i="37"/>
  <c r="BF26" i="37"/>
  <c r="AI26" i="37"/>
  <c r="BA25" i="37"/>
  <c r="AL26" i="37"/>
  <c r="F22" i="11"/>
  <c r="V22" i="11" s="1"/>
  <c r="V10" i="55"/>
  <c r="V39" i="55" s="1"/>
  <c r="U39" i="55"/>
  <c r="AA58" i="55"/>
  <c r="AE58" i="55"/>
  <c r="AI58" i="55"/>
  <c r="AD58" i="55"/>
  <c r="AH58" i="55"/>
  <c r="V58" i="55"/>
  <c r="W58" i="55"/>
  <c r="X58" i="55"/>
  <c r="Y58" i="55"/>
  <c r="AG58" i="55"/>
  <c r="AB58" i="55"/>
  <c r="AF58" i="55"/>
  <c r="X706" i="2"/>
  <c r="AS41" i="36"/>
  <c r="AS46" i="36" s="1"/>
  <c r="F30" i="35"/>
  <c r="X55" i="36"/>
  <c r="W56" i="36" s="1"/>
  <c r="W57" i="36" s="1"/>
  <c r="W58" i="36" s="1"/>
  <c r="W59" i="36" s="1"/>
  <c r="W60" i="36" s="1"/>
  <c r="W61" i="36" s="1"/>
  <c r="U22" i="11"/>
  <c r="Y15" i="36"/>
  <c r="AS55" i="36"/>
  <c r="AR56" i="36" s="1"/>
  <c r="AR57" i="36" s="1"/>
  <c r="AR58" i="36" s="1"/>
  <c r="AR59" i="36" s="1"/>
  <c r="AR60" i="36" s="1"/>
  <c r="AR61" i="36" s="1"/>
  <c r="AS68" i="36"/>
  <c r="AR69" i="36" s="1"/>
  <c r="AR70" i="36" s="1"/>
  <c r="AR71" i="36" s="1"/>
  <c r="AR72" i="36" s="1"/>
  <c r="AR73" i="36" s="1"/>
  <c r="AR74" i="36" s="1"/>
  <c r="Z15" i="36"/>
  <c r="AA4" i="36"/>
  <c r="BM35" i="36"/>
  <c r="AF5" i="37"/>
  <c r="G28" i="38"/>
  <c r="E15" i="36"/>
  <c r="AW4" i="36"/>
  <c r="BM15" i="36"/>
  <c r="BN4" i="36"/>
  <c r="AN16" i="38"/>
  <c r="AO16" i="38" s="1"/>
  <c r="AP16" i="38" s="1"/>
  <c r="AQ16" i="38" s="1"/>
  <c r="AR16" i="38" s="1"/>
  <c r="AS16" i="38" s="1"/>
  <c r="U5" i="38"/>
  <c r="U44" i="55"/>
  <c r="C225" i="2"/>
  <c r="CB1" i="2"/>
  <c r="CC1" i="2" s="1"/>
  <c r="AG13" i="38"/>
  <c r="AE13" i="38"/>
  <c r="AD13" i="38"/>
  <c r="AF13" i="38"/>
  <c r="AH13" i="38"/>
  <c r="AC13" i="38"/>
  <c r="H27" i="11"/>
  <c r="AR41" i="38"/>
  <c r="AS41" i="38" s="1"/>
  <c r="AA33" i="55"/>
  <c r="AA34" i="55" s="1"/>
  <c r="I27" i="11"/>
  <c r="AQ40" i="38"/>
  <c r="F27" i="11"/>
  <c r="D27" i="11"/>
  <c r="AR40" i="38"/>
  <c r="G27" i="11"/>
  <c r="E27" i="11"/>
  <c r="AN40" i="38"/>
  <c r="C27" i="11"/>
  <c r="T714" i="2"/>
  <c r="T5" i="2" s="1"/>
  <c r="T264" i="2" s="1"/>
  <c r="P714" i="2"/>
  <c r="P5" i="2" s="1"/>
  <c r="P2" i="2" s="1"/>
  <c r="C269" i="2"/>
  <c r="C274" i="2" s="1"/>
  <c r="C289" i="2" s="1"/>
  <c r="C294" i="2" s="1"/>
  <c r="C299" i="2" s="1"/>
  <c r="C304" i="2" s="1"/>
  <c r="C309" i="2" s="1"/>
  <c r="C314" i="2" s="1"/>
  <c r="C319" i="2" s="1"/>
  <c r="C324" i="2" s="1"/>
  <c r="C329" i="2" s="1"/>
  <c r="C334" i="2" s="1"/>
  <c r="C339" i="2" s="1"/>
  <c r="C344" i="2" s="1"/>
  <c r="C349" i="2" s="1"/>
  <c r="C354" i="2" s="1"/>
  <c r="C359" i="2" s="1"/>
  <c r="C364" i="2" s="1"/>
  <c r="C369" i="2" s="1"/>
  <c r="C374" i="2" s="1"/>
  <c r="J714" i="2"/>
  <c r="J5" i="2" s="1"/>
  <c r="J264" i="2" s="1"/>
  <c r="AP714" i="2"/>
  <c r="AP5" i="2" s="1"/>
  <c r="AP264" i="2" s="1"/>
  <c r="V262" i="2"/>
  <c r="CJ21" i="2"/>
  <c r="C279" i="2" s="1"/>
  <c r="C499" i="2" s="1"/>
  <c r="C609" i="2" s="1"/>
  <c r="AV714" i="2"/>
  <c r="AV5" i="2" s="1"/>
  <c r="AV264" i="2" s="1"/>
  <c r="AZ714" i="2"/>
  <c r="AZ5" i="2" s="1"/>
  <c r="AZ2" i="2" s="1"/>
  <c r="BL714" i="2"/>
  <c r="BL5" i="2" s="1"/>
  <c r="BL264" i="2" s="1"/>
  <c r="AF714" i="2"/>
  <c r="AF5" i="2" s="1"/>
  <c r="AF2" i="2" s="1"/>
  <c r="B8" i="16"/>
  <c r="CJ16" i="2"/>
  <c r="B13" i="16" s="1"/>
  <c r="J124" i="36"/>
  <c r="BS124" i="36"/>
  <c r="BI17" i="36"/>
  <c r="BI19" i="36"/>
  <c r="H262" i="2"/>
  <c r="U706" i="2"/>
  <c r="V706" i="2"/>
  <c r="S6" i="36"/>
  <c r="G11" i="36"/>
  <c r="G13" i="36" s="1"/>
  <c r="G31" i="36" s="1"/>
  <c r="G36" i="36" s="1"/>
  <c r="BW714" i="2"/>
  <c r="BW5" i="2" s="1"/>
  <c r="S714" i="2"/>
  <c r="S5" i="2" s="1"/>
  <c r="B5" i="16"/>
  <c r="AD715" i="2"/>
  <c r="AD5" i="2" s="1"/>
  <c r="AD2" i="2" s="1"/>
  <c r="AY714" i="2"/>
  <c r="AY5" i="2" s="1"/>
  <c r="I262" i="2"/>
  <c r="U262" i="2"/>
  <c r="W706" i="2"/>
  <c r="F11" i="36"/>
  <c r="F13" i="36" s="1"/>
  <c r="F31" i="36" s="1"/>
  <c r="F36" i="36" s="1"/>
  <c r="X262" i="2"/>
  <c r="Y706" i="2"/>
  <c r="BI21" i="36"/>
  <c r="BL11" i="36"/>
  <c r="BL13" i="36" s="1"/>
  <c r="S9" i="36"/>
  <c r="AN10" i="36"/>
  <c r="AN6" i="36"/>
  <c r="AB11" i="36"/>
  <c r="AB13" i="36" s="1"/>
  <c r="AB31" i="36" s="1"/>
  <c r="AB36" i="36" s="1"/>
  <c r="AE124" i="36"/>
  <c r="AZ124" i="36"/>
  <c r="C282" i="2"/>
  <c r="BQ11" i="36"/>
  <c r="BQ13" i="36" s="1"/>
  <c r="C11" i="36"/>
  <c r="C13" i="36" s="1"/>
  <c r="E11" i="36"/>
  <c r="E13" i="36" s="1"/>
  <c r="AN9" i="36"/>
  <c r="AN5" i="36"/>
  <c r="AA11" i="36"/>
  <c r="AA13" i="36" s="1"/>
  <c r="AV11" i="36"/>
  <c r="AV13" i="36" s="1"/>
  <c r="BX714" i="2"/>
  <c r="BX5" i="2" s="1"/>
  <c r="BX220" i="2" s="1"/>
  <c r="S18" i="36"/>
  <c r="BP23" i="36"/>
  <c r="BP43" i="36" s="1"/>
  <c r="BP47" i="36" s="1"/>
  <c r="BP48" i="36" s="1"/>
  <c r="S7" i="36"/>
  <c r="S10" i="36"/>
  <c r="H11" i="36"/>
  <c r="H13" i="36" s="1"/>
  <c r="X11" i="36"/>
  <c r="X13" i="36" s="1"/>
  <c r="AN7" i="36"/>
  <c r="Y11" i="36"/>
  <c r="Y13" i="36" s="1"/>
  <c r="AN8" i="36"/>
  <c r="BN23" i="36"/>
  <c r="BN43" i="36" s="1"/>
  <c r="BN47" i="36" s="1"/>
  <c r="BN48" i="36" s="1"/>
  <c r="S5" i="36"/>
  <c r="AN12" i="36"/>
  <c r="BO715" i="2"/>
  <c r="BO714" i="2"/>
  <c r="W715" i="2"/>
  <c r="W714" i="2"/>
  <c r="BP11" i="36"/>
  <c r="BP13" i="36" s="1"/>
  <c r="D11" i="36"/>
  <c r="D13" i="36" s="1"/>
  <c r="Z11" i="36"/>
  <c r="Z13" i="36" s="1"/>
  <c r="Z31" i="36" s="1"/>
  <c r="Z36" i="36" s="1"/>
  <c r="S20" i="36"/>
  <c r="S16" i="36"/>
  <c r="S8" i="36"/>
  <c r="S12" i="36"/>
  <c r="BN11" i="36"/>
  <c r="BN13" i="36" s="1"/>
  <c r="BM11" i="36"/>
  <c r="BM13" i="36" s="1"/>
  <c r="AC11" i="36"/>
  <c r="AC13" i="36" s="1"/>
  <c r="AS11" i="36"/>
  <c r="AS13" i="36" s="1"/>
  <c r="AU11" i="36"/>
  <c r="AU13" i="36" s="1"/>
  <c r="BI8" i="36"/>
  <c r="BD5" i="16"/>
  <c r="AL715" i="2"/>
  <c r="AL5" i="2" s="1"/>
  <c r="BB715" i="2"/>
  <c r="BB5" i="2" s="1"/>
  <c r="BB2" i="2" s="1"/>
  <c r="Z714" i="2"/>
  <c r="Z5" i="2" s="1"/>
  <c r="Z220" i="2" s="1"/>
  <c r="Z214" i="2" s="1"/>
  <c r="Z215" i="2" s="1"/>
  <c r="W262" i="2"/>
  <c r="Y262" i="2"/>
  <c r="BO11" i="36"/>
  <c r="BO13" i="36" s="1"/>
  <c r="BO31" i="36" s="1"/>
  <c r="BO36" i="36" s="1"/>
  <c r="BI12" i="36"/>
  <c r="BI10" i="36"/>
  <c r="BI6" i="36"/>
  <c r="AT11" i="36"/>
  <c r="AW11" i="36"/>
  <c r="AW13" i="36" s="1"/>
  <c r="AW31" i="36" s="1"/>
  <c r="AW36" i="36" s="1"/>
  <c r="AX11" i="36"/>
  <c r="AX13" i="36" s="1"/>
  <c r="I7" i="5"/>
  <c r="AL54" i="38" s="1"/>
  <c r="I16" i="5"/>
  <c r="AL63" i="38" s="1"/>
  <c r="I10" i="5"/>
  <c r="AL57" i="38" s="1"/>
  <c r="I14" i="5"/>
  <c r="AL61" i="38" s="1"/>
  <c r="I3" i="5"/>
  <c r="AL50" i="38" s="1"/>
  <c r="E31" i="38"/>
  <c r="K29" i="38"/>
  <c r="I6" i="5"/>
  <c r="AL53" i="38" s="1"/>
  <c r="F31" i="38"/>
  <c r="J31" i="38"/>
  <c r="I31" i="38"/>
  <c r="I12" i="5"/>
  <c r="AL59" i="38" s="1"/>
  <c r="I17" i="5"/>
  <c r="AL64" i="38" s="1"/>
  <c r="I4" i="5"/>
  <c r="AL51" i="38" s="1"/>
  <c r="I18" i="38"/>
  <c r="H8" i="38"/>
  <c r="L8" i="38" s="1"/>
  <c r="F18" i="38"/>
  <c r="J10" i="38"/>
  <c r="J18" i="38"/>
  <c r="H18" i="38"/>
  <c r="K17" i="38"/>
  <c r="H9" i="38"/>
  <c r="L9" i="38" s="1"/>
  <c r="K16" i="38"/>
  <c r="E18" i="38"/>
  <c r="K7" i="38"/>
  <c r="I11" i="5"/>
  <c r="AL58" i="38" s="1"/>
  <c r="I5" i="5"/>
  <c r="AL52" i="38" s="1"/>
  <c r="I18" i="5"/>
  <c r="AL65" i="38" s="1"/>
  <c r="H31" i="38"/>
  <c r="G31" i="38"/>
  <c r="K30" i="38"/>
  <c r="I15" i="5"/>
  <c r="AL62" i="38" s="1"/>
  <c r="I8" i="5"/>
  <c r="AL55" i="38" s="1"/>
  <c r="H7" i="38"/>
  <c r="L7" i="38" s="1"/>
  <c r="G10" i="38"/>
  <c r="K8" i="38"/>
  <c r="K9" i="38"/>
  <c r="G18" i="38"/>
  <c r="H6" i="38"/>
  <c r="F10" i="38"/>
  <c r="K6" i="38"/>
  <c r="I10" i="38"/>
  <c r="BT715" i="2"/>
  <c r="BT5" i="2" s="1"/>
  <c r="BT2" i="2" s="1"/>
  <c r="S21" i="36"/>
  <c r="G23" i="36"/>
  <c r="S17" i="36"/>
  <c r="AC23" i="36"/>
  <c r="AC43" i="36" s="1"/>
  <c r="AC47" i="36" s="1"/>
  <c r="AH38" i="37" s="1"/>
  <c r="AA23" i="36"/>
  <c r="AA43" i="36" s="1"/>
  <c r="Z23" i="36"/>
  <c r="AN20" i="36"/>
  <c r="X23" i="36"/>
  <c r="X43" i="36" s="1"/>
  <c r="X47" i="36" s="1"/>
  <c r="AN16" i="36"/>
  <c r="H23" i="36"/>
  <c r="H43" i="36" s="1"/>
  <c r="H47" i="36" s="1"/>
  <c r="F23" i="36"/>
  <c r="D23" i="36"/>
  <c r="D43" i="36" s="1"/>
  <c r="AN19" i="36"/>
  <c r="BC5" i="2"/>
  <c r="BC2" i="2" s="1"/>
  <c r="S19" i="36"/>
  <c r="E23" i="36"/>
  <c r="E43" i="36" s="1"/>
  <c r="E47" i="36" s="1"/>
  <c r="AB23" i="36"/>
  <c r="Y23" i="36"/>
  <c r="Y43" i="36" s="1"/>
  <c r="Y47" i="36" s="1"/>
  <c r="AN18" i="36"/>
  <c r="AN21" i="36"/>
  <c r="AN17" i="36"/>
  <c r="CB7" i="36"/>
  <c r="CB20" i="36"/>
  <c r="BI7" i="36"/>
  <c r="AX23" i="36"/>
  <c r="AX43" i="36" s="1"/>
  <c r="AX47" i="36" s="1"/>
  <c r="BE38" i="37" s="1"/>
  <c r="AV23" i="36"/>
  <c r="AV43" i="36" s="1"/>
  <c r="AV47" i="36" s="1"/>
  <c r="AT23" i="36"/>
  <c r="AT43" i="36" s="1"/>
  <c r="AT47" i="36" s="1"/>
  <c r="BA38" i="37" s="1"/>
  <c r="BI18" i="36"/>
  <c r="CB16" i="36"/>
  <c r="BO23" i="36"/>
  <c r="BO43" i="36" s="1"/>
  <c r="CB12" i="36"/>
  <c r="CB19" i="36"/>
  <c r="CB6" i="36"/>
  <c r="I706" i="2"/>
  <c r="C23" i="36"/>
  <c r="C43" i="36" s="1"/>
  <c r="C47" i="36" s="1"/>
  <c r="BQ23" i="36"/>
  <c r="BQ43" i="36" s="1"/>
  <c r="BQ47" i="36" s="1"/>
  <c r="BQ48" i="36" s="1"/>
  <c r="BM23" i="36"/>
  <c r="BM43" i="36" s="1"/>
  <c r="BM47" i="36" s="1"/>
  <c r="BM48" i="36" s="1"/>
  <c r="CB9" i="36"/>
  <c r="CB5" i="36"/>
  <c r="CB18" i="36"/>
  <c r="CB8" i="36"/>
  <c r="BI9" i="36"/>
  <c r="BI5" i="36"/>
  <c r="AW23" i="36"/>
  <c r="AW43" i="36" s="1"/>
  <c r="AW47" i="36" s="1"/>
  <c r="BD38" i="37" s="1"/>
  <c r="AU23" i="36"/>
  <c r="AU43" i="36" s="1"/>
  <c r="BI20" i="36"/>
  <c r="AS23" i="36"/>
  <c r="AS43" i="36" s="1"/>
  <c r="AS47" i="36" s="1"/>
  <c r="BI16" i="36"/>
  <c r="CB21" i="36"/>
  <c r="CB17" i="36"/>
  <c r="BL23" i="36"/>
  <c r="BL43" i="36" s="1"/>
  <c r="BL47" i="36" s="1"/>
  <c r="BL48" i="36" s="1"/>
  <c r="BL50" i="36" s="1"/>
  <c r="CB10" i="36"/>
  <c r="BM715" i="2"/>
  <c r="BM714" i="2"/>
  <c r="H715" i="2"/>
  <c r="H714" i="2"/>
  <c r="BU713" i="2"/>
  <c r="BU715" i="2" s="1"/>
  <c r="AG713" i="2"/>
  <c r="AG715" i="2" s="1"/>
  <c r="BN714" i="2"/>
  <c r="BN5" i="2" s="1"/>
  <c r="AT715" i="2"/>
  <c r="AT5" i="2" s="1"/>
  <c r="AT264" i="2" s="1"/>
  <c r="AJ714" i="2"/>
  <c r="AJ5" i="2" s="1"/>
  <c r="AJ220" i="2" s="1"/>
  <c r="N714" i="2"/>
  <c r="N5" i="2" s="1"/>
  <c r="Y264" i="2"/>
  <c r="Y2" i="2"/>
  <c r="Y220" i="2"/>
  <c r="Y214" i="2" s="1"/>
  <c r="Y215" i="2" s="1"/>
  <c r="AK715" i="2"/>
  <c r="AK714" i="2"/>
  <c r="BQ715" i="2"/>
  <c r="BQ714" i="2"/>
  <c r="BG715" i="2"/>
  <c r="BG714" i="2"/>
  <c r="AR714" i="2"/>
  <c r="AR715" i="2"/>
  <c r="AN715" i="2"/>
  <c r="AN714" i="2"/>
  <c r="R715" i="2"/>
  <c r="R714" i="2"/>
  <c r="G220" i="2"/>
  <c r="G264" i="2"/>
  <c r="G2" i="2"/>
  <c r="I715" i="2"/>
  <c r="I714" i="2"/>
  <c r="BY715" i="2"/>
  <c r="BY714" i="2"/>
  <c r="BS715" i="2"/>
  <c r="BS714" i="2"/>
  <c r="AX715" i="2"/>
  <c r="AX714" i="2"/>
  <c r="AA715" i="2"/>
  <c r="AA714" i="2"/>
  <c r="L714" i="2"/>
  <c r="L715" i="2"/>
  <c r="BV714" i="2"/>
  <c r="BV5" i="2" s="1"/>
  <c r="BV220" i="2" s="1"/>
  <c r="BJ715" i="2"/>
  <c r="BJ5" i="2" s="1"/>
  <c r="BJ2" i="2" s="1"/>
  <c r="CJ23" i="2"/>
  <c r="CJ25" i="2"/>
  <c r="V715" i="2"/>
  <c r="V5" i="2" s="1"/>
  <c r="BP715" i="2"/>
  <c r="BP5" i="2" s="1"/>
  <c r="CI223" i="2"/>
  <c r="CJ223" i="2" s="1"/>
  <c r="BZ715" i="2"/>
  <c r="BZ5" i="2" s="1"/>
  <c r="BZ220" i="2" s="1"/>
  <c r="BZ216" i="2" s="1"/>
  <c r="BZ217" i="2" s="1"/>
  <c r="C497" i="2"/>
  <c r="C607" i="2" s="1"/>
  <c r="C233" i="2"/>
  <c r="CI233" i="2" s="1"/>
  <c r="CJ233" i="2" s="1"/>
  <c r="H706" i="2"/>
  <c r="BT706" i="2"/>
  <c r="E8" i="11"/>
  <c r="I8" i="11"/>
  <c r="M8" i="11"/>
  <c r="Q8" i="11"/>
  <c r="U8" i="11"/>
  <c r="Y8" i="11"/>
  <c r="F8" i="11"/>
  <c r="J8" i="11"/>
  <c r="N8" i="11"/>
  <c r="R8" i="11"/>
  <c r="V8" i="11"/>
  <c r="Z8" i="11"/>
  <c r="G8" i="11"/>
  <c r="K8" i="11"/>
  <c r="O8" i="11"/>
  <c r="S8" i="11"/>
  <c r="W8" i="11"/>
  <c r="AA8" i="11"/>
  <c r="D8" i="11"/>
  <c r="AB4" i="11"/>
  <c r="H8" i="11"/>
  <c r="L8" i="11"/>
  <c r="P8" i="11"/>
  <c r="T8" i="11"/>
  <c r="X8" i="11"/>
  <c r="AB5" i="11"/>
  <c r="AB6" i="11"/>
  <c r="AB7" i="11"/>
  <c r="AM715" i="2"/>
  <c r="AM714" i="2"/>
  <c r="BH715" i="2"/>
  <c r="BH714" i="2"/>
  <c r="AB715" i="2"/>
  <c r="AB714" i="2"/>
  <c r="BD714" i="2"/>
  <c r="BD715" i="2"/>
  <c r="BA715" i="2"/>
  <c r="BA714" i="2"/>
  <c r="AH715" i="2"/>
  <c r="AH714" i="2"/>
  <c r="X714" i="2"/>
  <c r="X715" i="2"/>
  <c r="U715" i="2"/>
  <c r="U714" i="2"/>
  <c r="AW715" i="2"/>
  <c r="AW714" i="2"/>
  <c r="AQ715" i="2"/>
  <c r="AQ714" i="2"/>
  <c r="Q715" i="2"/>
  <c r="Q714" i="2"/>
  <c r="K715" i="2"/>
  <c r="K714" i="2"/>
  <c r="C283" i="2"/>
  <c r="C234" i="2"/>
  <c r="CI234" i="2" s="1"/>
  <c r="CJ234" i="2" s="1"/>
  <c r="C498" i="2"/>
  <c r="C608" i="2" s="1"/>
  <c r="CJ24" i="2"/>
  <c r="CJ22" i="2"/>
  <c r="BZ262" i="2"/>
  <c r="CI228" i="2"/>
  <c r="CJ228" i="2" s="1"/>
  <c r="BF264" i="2"/>
  <c r="BF220" i="2"/>
  <c r="AV262" i="2"/>
  <c r="BI262" i="2"/>
  <c r="BG706" i="2"/>
  <c r="AR706" i="2"/>
  <c r="BX706" i="2"/>
  <c r="BM706" i="2"/>
  <c r="BU706" i="2"/>
  <c r="BF706" i="2"/>
  <c r="CI225" i="2"/>
  <c r="CJ225" i="2" s="1"/>
  <c r="C230" i="2"/>
  <c r="CI230" i="2" s="1"/>
  <c r="CJ230" i="2" s="1"/>
  <c r="AO214" i="2"/>
  <c r="AO215" i="2" s="1"/>
  <c r="AO216" i="2"/>
  <c r="AO217" i="2" s="1"/>
  <c r="AO264" i="2"/>
  <c r="AO2" i="2"/>
  <c r="AF264" i="2"/>
  <c r="BR715" i="2"/>
  <c r="BR5" i="2" s="1"/>
  <c r="BI714" i="2"/>
  <c r="BI715" i="2"/>
  <c r="AU714" i="2"/>
  <c r="AU715" i="2"/>
  <c r="AC714" i="2"/>
  <c r="AC715" i="2"/>
  <c r="BK714" i="2"/>
  <c r="BK715" i="2"/>
  <c r="AS714" i="2"/>
  <c r="AS715" i="2"/>
  <c r="AE714" i="2"/>
  <c r="AE715" i="2"/>
  <c r="M714" i="2"/>
  <c r="M715" i="2"/>
  <c r="BE5" i="2"/>
  <c r="AI5" i="2"/>
  <c r="O714" i="2"/>
  <c r="O5" i="2" s="1"/>
  <c r="G262" i="2"/>
  <c r="C242" i="2"/>
  <c r="CI222" i="2"/>
  <c r="CJ222" i="2" s="1"/>
  <c r="S262" i="2"/>
  <c r="S706" i="2"/>
  <c r="AU262" i="2"/>
  <c r="AZ262" i="2"/>
  <c r="BD262" i="2"/>
  <c r="BH262" i="2"/>
  <c r="BL262" i="2"/>
  <c r="BP262" i="2"/>
  <c r="BT262" i="2"/>
  <c r="BX262" i="2"/>
  <c r="AS262" i="2"/>
  <c r="AW262" i="2"/>
  <c r="BA262" i="2"/>
  <c r="BM262" i="2"/>
  <c r="BY262" i="2"/>
  <c r="AT262" i="2"/>
  <c r="AX262" i="2"/>
  <c r="BB262" i="2"/>
  <c r="BJ262" i="2"/>
  <c r="BN262" i="2"/>
  <c r="BR262" i="2"/>
  <c r="BV262" i="2"/>
  <c r="BC262" i="2"/>
  <c r="BK262" i="2"/>
  <c r="BO262" i="2"/>
  <c r="BS262" i="2"/>
  <c r="BW262" i="2"/>
  <c r="AR262" i="2"/>
  <c r="AT706" i="2"/>
  <c r="AX706" i="2"/>
  <c r="BB706" i="2"/>
  <c r="BJ706" i="2"/>
  <c r="BN706" i="2"/>
  <c r="BR706" i="2"/>
  <c r="BV706" i="2"/>
  <c r="BZ706" i="2"/>
  <c r="AU706" i="2"/>
  <c r="AY706" i="2"/>
  <c r="BC706" i="2"/>
  <c r="BK706" i="2"/>
  <c r="BO706" i="2"/>
  <c r="BS706" i="2"/>
  <c r="BW706" i="2"/>
  <c r="AV706" i="2"/>
  <c r="AZ706" i="2"/>
  <c r="BD706" i="2"/>
  <c r="BH706" i="2"/>
  <c r="BL706" i="2"/>
  <c r="BP706" i="2"/>
  <c r="AS706" i="2"/>
  <c r="AW706" i="2"/>
  <c r="BA706" i="2"/>
  <c r="BE706" i="2"/>
  <c r="BI706" i="2"/>
  <c r="BQ706" i="2"/>
  <c r="BY706" i="2"/>
  <c r="AH262" i="2"/>
  <c r="AN262" i="2"/>
  <c r="C377" i="2"/>
  <c r="C382" i="2" s="1"/>
  <c r="C397" i="2" s="1"/>
  <c r="C402" i="2" s="1"/>
  <c r="C407" i="2" s="1"/>
  <c r="C412" i="2" s="1"/>
  <c r="C417" i="2" s="1"/>
  <c r="C422" i="2" s="1"/>
  <c r="C427" i="2" s="1"/>
  <c r="C432" i="2" s="1"/>
  <c r="C437" i="2" s="1"/>
  <c r="C442" i="2" s="1"/>
  <c r="C447" i="2" s="1"/>
  <c r="C452" i="2" s="1"/>
  <c r="C457" i="2" s="1"/>
  <c r="C462" i="2" s="1"/>
  <c r="C467" i="2" s="1"/>
  <c r="C472" i="2" s="1"/>
  <c r="C477" i="2" s="1"/>
  <c r="C482" i="2" s="1"/>
  <c r="C272" i="2"/>
  <c r="C287" i="2" s="1"/>
  <c r="C292" i="2" s="1"/>
  <c r="C297" i="2" s="1"/>
  <c r="C302" i="2" s="1"/>
  <c r="C307" i="2" s="1"/>
  <c r="C312" i="2" s="1"/>
  <c r="C317" i="2" s="1"/>
  <c r="C322" i="2" s="1"/>
  <c r="C327" i="2" s="1"/>
  <c r="C332" i="2" s="1"/>
  <c r="C337" i="2" s="1"/>
  <c r="C342" i="2" s="1"/>
  <c r="C347" i="2" s="1"/>
  <c r="C352" i="2" s="1"/>
  <c r="C357" i="2" s="1"/>
  <c r="C362" i="2" s="1"/>
  <c r="C367" i="2" s="1"/>
  <c r="C372" i="2" s="1"/>
  <c r="C487" i="2"/>
  <c r="Z262" i="2"/>
  <c r="K262" i="2"/>
  <c r="R262" i="2"/>
  <c r="M262" i="2"/>
  <c r="AB262" i="2"/>
  <c r="N262" i="2"/>
  <c r="AC262" i="2"/>
  <c r="AO262" i="2"/>
  <c r="AG262" i="2"/>
  <c r="AJ262" i="2"/>
  <c r="AI262" i="2"/>
  <c r="P262" i="2"/>
  <c r="C280" i="2"/>
  <c r="C495" i="2"/>
  <c r="AQ262" i="2"/>
  <c r="BE262" i="2"/>
  <c r="BQ262" i="2"/>
  <c r="BU262" i="2"/>
  <c r="BF262" i="2"/>
  <c r="AY262" i="2"/>
  <c r="BG262" i="2"/>
  <c r="O706" i="2"/>
  <c r="C248" i="2"/>
  <c r="CI243" i="2"/>
  <c r="CJ243" i="2" s="1"/>
  <c r="C251" i="2"/>
  <c r="CI231" i="2"/>
  <c r="CJ231" i="2" s="1"/>
  <c r="C236" i="2"/>
  <c r="AG706" i="2"/>
  <c r="K706" i="2"/>
  <c r="R706" i="2"/>
  <c r="AM706" i="2"/>
  <c r="AP706" i="2"/>
  <c r="Z706" i="2"/>
  <c r="L706" i="2"/>
  <c r="AE262" i="2"/>
  <c r="T262" i="2"/>
  <c r="J262" i="2"/>
  <c r="AA262" i="2"/>
  <c r="Q262" i="2"/>
  <c r="C226" i="2"/>
  <c r="CI221" i="2"/>
  <c r="CJ221" i="2" s="1"/>
  <c r="C485" i="2"/>
  <c r="C375" i="2"/>
  <c r="C380" i="2" s="1"/>
  <c r="C395" i="2" s="1"/>
  <c r="C400" i="2" s="1"/>
  <c r="C405" i="2" s="1"/>
  <c r="C410" i="2" s="1"/>
  <c r="C415" i="2" s="1"/>
  <c r="C420" i="2" s="1"/>
  <c r="C425" i="2" s="1"/>
  <c r="C430" i="2" s="1"/>
  <c r="C435" i="2" s="1"/>
  <c r="C440" i="2" s="1"/>
  <c r="C445" i="2" s="1"/>
  <c r="C450" i="2" s="1"/>
  <c r="C455" i="2" s="1"/>
  <c r="C460" i="2" s="1"/>
  <c r="C465" i="2" s="1"/>
  <c r="C470" i="2" s="1"/>
  <c r="C475" i="2" s="1"/>
  <c r="C480" i="2" s="1"/>
  <c r="C486" i="2"/>
  <c r="C376" i="2"/>
  <c r="C381" i="2" s="1"/>
  <c r="C396" i="2" s="1"/>
  <c r="C401" i="2" s="1"/>
  <c r="C406" i="2" s="1"/>
  <c r="C411" i="2" s="1"/>
  <c r="C416" i="2" s="1"/>
  <c r="C421" i="2" s="1"/>
  <c r="C426" i="2" s="1"/>
  <c r="C431" i="2" s="1"/>
  <c r="C436" i="2" s="1"/>
  <c r="C441" i="2" s="1"/>
  <c r="C446" i="2" s="1"/>
  <c r="C451" i="2" s="1"/>
  <c r="C456" i="2" s="1"/>
  <c r="C461" i="2" s="1"/>
  <c r="C466" i="2" s="1"/>
  <c r="C471" i="2" s="1"/>
  <c r="C476" i="2" s="1"/>
  <c r="C481" i="2" s="1"/>
  <c r="AF262" i="2"/>
  <c r="AP262" i="2"/>
  <c r="AL262" i="2"/>
  <c r="AK262" i="2"/>
  <c r="Q706" i="2"/>
  <c r="AD706" i="2"/>
  <c r="P706" i="2"/>
  <c r="N706" i="2"/>
  <c r="M706" i="2"/>
  <c r="AM262" i="2"/>
  <c r="G706" i="2"/>
  <c r="AD262" i="2"/>
  <c r="L262" i="2"/>
  <c r="AC706" i="2"/>
  <c r="AJ706" i="2"/>
  <c r="AN706" i="2"/>
  <c r="C229" i="2"/>
  <c r="CI224" i="2"/>
  <c r="CJ224" i="2" s="1"/>
  <c r="C488" i="2"/>
  <c r="C273" i="2"/>
  <c r="C288" i="2" s="1"/>
  <c r="C293" i="2" s="1"/>
  <c r="C298" i="2" s="1"/>
  <c r="C303" i="2" s="1"/>
  <c r="C308" i="2" s="1"/>
  <c r="C313" i="2" s="1"/>
  <c r="C318" i="2" s="1"/>
  <c r="C323" i="2" s="1"/>
  <c r="C328" i="2" s="1"/>
  <c r="C333" i="2" s="1"/>
  <c r="C338" i="2" s="1"/>
  <c r="C343" i="2" s="1"/>
  <c r="C348" i="2" s="1"/>
  <c r="C353" i="2" s="1"/>
  <c r="C358" i="2" s="1"/>
  <c r="C363" i="2" s="1"/>
  <c r="C368" i="2" s="1"/>
  <c r="C373" i="2" s="1"/>
  <c r="AB706" i="2"/>
  <c r="AE706" i="2"/>
  <c r="AA706" i="2"/>
  <c r="T706" i="2"/>
  <c r="AF706" i="2"/>
  <c r="AL706" i="2"/>
  <c r="AO706" i="2"/>
  <c r="AH706" i="2"/>
  <c r="AK706" i="2"/>
  <c r="J706" i="2"/>
  <c r="AI706" i="2"/>
  <c r="C232" i="2"/>
  <c r="C276" i="2"/>
  <c r="O262" i="2"/>
  <c r="AQ706" i="2"/>
  <c r="H9" i="5"/>
  <c r="C14" i="5"/>
  <c r="G13" i="5"/>
  <c r="H13" i="5"/>
  <c r="AV2" i="2" l="1"/>
  <c r="H19" i="5"/>
  <c r="I9" i="5"/>
  <c r="AL56" i="38" s="1"/>
  <c r="I13" i="5"/>
  <c r="AL60" i="38" s="1"/>
  <c r="G19" i="5"/>
  <c r="C19" i="5"/>
  <c r="AR7" i="37"/>
  <c r="BO7" i="37"/>
  <c r="U7" i="37"/>
  <c r="AF52" i="66"/>
  <c r="AF58" i="66" s="1"/>
  <c r="AF47" i="66"/>
  <c r="M25" i="37"/>
  <c r="AJ25" i="37"/>
  <c r="BG25" i="37"/>
  <c r="X15" i="38"/>
  <c r="H20" i="38"/>
  <c r="H33" i="38"/>
  <c r="Y15" i="38"/>
  <c r="I20" i="38"/>
  <c r="I33" i="38"/>
  <c r="O26" i="37"/>
  <c r="BJ28" i="37"/>
  <c r="BJ37" i="37" s="1"/>
  <c r="BM25" i="37"/>
  <c r="BM28" i="37" s="1"/>
  <c r="BM37" i="37" s="1"/>
  <c r="Y47" i="66"/>
  <c r="Y52" i="66"/>
  <c r="Y58" i="66" s="1"/>
  <c r="Y60" i="66" s="1"/>
  <c r="AK45" i="66"/>
  <c r="U56" i="66"/>
  <c r="AK56" i="66" s="1"/>
  <c r="C35" i="36"/>
  <c r="C41" i="36"/>
  <c r="C46" i="36" s="1"/>
  <c r="H27" i="37"/>
  <c r="H28" i="37" s="1"/>
  <c r="H37" i="37" s="1"/>
  <c r="AE27" i="37"/>
  <c r="AE28" i="37" s="1"/>
  <c r="AE37" i="37" s="1"/>
  <c r="BB27" i="37"/>
  <c r="K25" i="37"/>
  <c r="AH25" i="37"/>
  <c r="AH28" i="37" s="1"/>
  <c r="AH37" i="37" s="1"/>
  <c r="AH26" i="37"/>
  <c r="BE26" i="37"/>
  <c r="BE28" i="37" s="1"/>
  <c r="BE37" i="37" s="1"/>
  <c r="BA6" i="37"/>
  <c r="G6" i="37"/>
  <c r="O25" i="37"/>
  <c r="AL25" i="37"/>
  <c r="V15" i="38"/>
  <c r="F20" i="38"/>
  <c r="F33" i="38"/>
  <c r="BK28" i="37"/>
  <c r="BK37" i="37" s="1"/>
  <c r="AH52" i="66"/>
  <c r="AH58" i="66" s="1"/>
  <c r="AH47" i="66"/>
  <c r="AH52" i="55"/>
  <c r="AH57" i="55"/>
  <c r="K28" i="37"/>
  <c r="K37" i="37" s="1"/>
  <c r="AE52" i="66"/>
  <c r="AE58" i="66" s="1"/>
  <c r="AE47" i="66"/>
  <c r="U60" i="55"/>
  <c r="AK49" i="55"/>
  <c r="U55" i="66"/>
  <c r="AK55" i="66" s="1"/>
  <c r="AK44" i="66"/>
  <c r="AI47" i="66"/>
  <c r="AI52" i="66"/>
  <c r="AI58" i="66" s="1"/>
  <c r="U59" i="55"/>
  <c r="AK48" i="55"/>
  <c r="AG52" i="55"/>
  <c r="AG57" i="55"/>
  <c r="R25" i="37"/>
  <c r="AO25" i="37"/>
  <c r="AO28" i="37" s="1"/>
  <c r="AO37" i="37" s="1"/>
  <c r="AO26" i="37"/>
  <c r="BL26" i="37"/>
  <c r="BL27" i="37"/>
  <c r="R27" i="37"/>
  <c r="AD57" i="55"/>
  <c r="AD52" i="55"/>
  <c r="AA15" i="38"/>
  <c r="Z15" i="38" s="1"/>
  <c r="U15" i="38"/>
  <c r="E20" i="38"/>
  <c r="E33" i="38"/>
  <c r="K20" i="38"/>
  <c r="U58" i="55"/>
  <c r="AD25" i="37"/>
  <c r="AD28" i="37" s="1"/>
  <c r="AD37" i="37" s="1"/>
  <c r="H26" i="37"/>
  <c r="AA47" i="66"/>
  <c r="AA52" i="66"/>
  <c r="AA58" i="66" s="1"/>
  <c r="AA60" i="66" s="1"/>
  <c r="AE60" i="66"/>
  <c r="V47" i="66"/>
  <c r="V52" i="66"/>
  <c r="V58" i="66" s="1"/>
  <c r="V60" i="66" s="1"/>
  <c r="AG6" i="37"/>
  <c r="J6" i="37"/>
  <c r="BD6" i="37"/>
  <c r="J27" i="37"/>
  <c r="BD27" i="37"/>
  <c r="BD28" i="37" s="1"/>
  <c r="BD37" i="37" s="1"/>
  <c r="AG27" i="37"/>
  <c r="AC57" i="55"/>
  <c r="AC52" i="55"/>
  <c r="AL28" i="37"/>
  <c r="AL37" i="37" s="1"/>
  <c r="W60" i="66"/>
  <c r="W15" i="38"/>
  <c r="G20" i="38"/>
  <c r="G33" i="38"/>
  <c r="AH63" i="55"/>
  <c r="AH65" i="55" s="1"/>
  <c r="Q28" i="37"/>
  <c r="Q37" i="37" s="1"/>
  <c r="BB26" i="37"/>
  <c r="BB28" i="37" s="1"/>
  <c r="BB37" i="37" s="1"/>
  <c r="BH26" i="37"/>
  <c r="AP25" i="37"/>
  <c r="AP28" i="37" s="1"/>
  <c r="AP37" i="37" s="1"/>
  <c r="BL25" i="37"/>
  <c r="X39" i="66"/>
  <c r="Y10" i="66"/>
  <c r="X34" i="66"/>
  <c r="AK42" i="66"/>
  <c r="U53" i="66"/>
  <c r="AK53" i="66" s="1"/>
  <c r="AB47" i="66"/>
  <c r="AB52" i="66"/>
  <c r="AB58" i="66" s="1"/>
  <c r="AK41" i="66"/>
  <c r="AK19" i="66"/>
  <c r="AK29" i="66" s="1"/>
  <c r="N25" i="37"/>
  <c r="BH25" i="37"/>
  <c r="BH28" i="37" s="1"/>
  <c r="BH37" i="37" s="1"/>
  <c r="BO26" i="37"/>
  <c r="BP26" i="37" s="1"/>
  <c r="U26" i="37"/>
  <c r="V26" i="37" s="1"/>
  <c r="AR26" i="37"/>
  <c r="AS26" i="37" s="1"/>
  <c r="AF52" i="55"/>
  <c r="AF57" i="55"/>
  <c r="AN25" i="37"/>
  <c r="BK25" i="37"/>
  <c r="AK46" i="55"/>
  <c r="AK41" i="55"/>
  <c r="AK42" i="55" s="1"/>
  <c r="U42" i="55"/>
  <c r="U54" i="66"/>
  <c r="AK54" i="66" s="1"/>
  <c r="AK43" i="66"/>
  <c r="AK26" i="37"/>
  <c r="AM27" i="37"/>
  <c r="AM28" i="37" s="1"/>
  <c r="AM37" i="37" s="1"/>
  <c r="Z47" i="66"/>
  <c r="Z52" i="66"/>
  <c r="Z58" i="66" s="1"/>
  <c r="Z60" i="66" s="1"/>
  <c r="W47" i="66"/>
  <c r="W52" i="66"/>
  <c r="W58" i="66" s="1"/>
  <c r="U47" i="66"/>
  <c r="X47" i="66"/>
  <c r="X52" i="66"/>
  <c r="X58" i="66" s="1"/>
  <c r="X60" i="66" s="1"/>
  <c r="AJ52" i="55"/>
  <c r="AJ57" i="55"/>
  <c r="BC26" i="37"/>
  <c r="AF26" i="37"/>
  <c r="AF28" i="37" s="1"/>
  <c r="AF37" i="37" s="1"/>
  <c r="I26" i="37"/>
  <c r="I28" i="37" s="1"/>
  <c r="I37" i="37" s="1"/>
  <c r="AK36" i="66"/>
  <c r="AK37" i="66" s="1"/>
  <c r="U37" i="66"/>
  <c r="J20" i="38"/>
  <c r="J33" i="38"/>
  <c r="Y35" i="36"/>
  <c r="Y68" i="36" s="1"/>
  <c r="AP26" i="37"/>
  <c r="U58" i="66"/>
  <c r="AB57" i="55"/>
  <c r="AB52" i="55"/>
  <c r="AE57" i="55"/>
  <c r="AE52" i="55"/>
  <c r="AD58" i="66"/>
  <c r="AD60" i="66" s="1"/>
  <c r="AG28" i="37"/>
  <c r="AG37" i="37" s="1"/>
  <c r="S27" i="37"/>
  <c r="AP27" i="37"/>
  <c r="Z68" i="36"/>
  <c r="BC28" i="37"/>
  <c r="BC37" i="37" s="1"/>
  <c r="AJ28" i="37"/>
  <c r="AJ37" i="37" s="1"/>
  <c r="P27" i="37"/>
  <c r="P28" i="37" s="1"/>
  <c r="P37" i="37" s="1"/>
  <c r="S26" i="37"/>
  <c r="S28" i="37" s="1"/>
  <c r="S37" i="37" s="1"/>
  <c r="AC52" i="66"/>
  <c r="AC58" i="66" s="1"/>
  <c r="AC60" i="66" s="1"/>
  <c r="AC47" i="66"/>
  <c r="G27" i="37"/>
  <c r="G28" i="37" s="1"/>
  <c r="G37" i="37" s="1"/>
  <c r="BA27" i="37"/>
  <c r="AB60" i="66"/>
  <c r="AJ47" i="66"/>
  <c r="AJ52" i="66"/>
  <c r="AJ58" i="66" s="1"/>
  <c r="AJ60" i="66" s="1"/>
  <c r="AH60" i="66"/>
  <c r="AF60" i="66"/>
  <c r="AI60" i="66"/>
  <c r="AG52" i="66"/>
  <c r="AG58" i="66" s="1"/>
  <c r="AG60" i="66" s="1"/>
  <c r="AG47" i="66"/>
  <c r="AK50" i="55"/>
  <c r="U61" i="55"/>
  <c r="BF25" i="37"/>
  <c r="BF28" i="37" s="1"/>
  <c r="BF37" i="37" s="1"/>
  <c r="AI25" i="37"/>
  <c r="AI28" i="37" s="1"/>
  <c r="AI37" i="37" s="1"/>
  <c r="L27" i="37"/>
  <c r="L28" i="37" s="1"/>
  <c r="L37" i="37" s="1"/>
  <c r="AI27" i="37"/>
  <c r="BB6" i="37"/>
  <c r="AE6" i="37"/>
  <c r="AD47" i="66"/>
  <c r="AA29" i="36"/>
  <c r="AU29" i="36"/>
  <c r="AV29" i="36" s="1"/>
  <c r="Y41" i="36"/>
  <c r="Y46" i="36" s="1"/>
  <c r="AZ264" i="2"/>
  <c r="W10" i="55"/>
  <c r="W39" i="55" s="1"/>
  <c r="Z41" i="36"/>
  <c r="Z46" i="36" s="1"/>
  <c r="AT35" i="36"/>
  <c r="AT68" i="36" s="1"/>
  <c r="G22" i="11"/>
  <c r="H22" i="11" s="1"/>
  <c r="I28" i="11"/>
  <c r="Z33" i="55" s="1"/>
  <c r="H28" i="11"/>
  <c r="Y33" i="55" s="1"/>
  <c r="I34" i="38" s="1"/>
  <c r="AP220" i="2"/>
  <c r="AP216" i="2" s="1"/>
  <c r="AP217" i="2" s="1"/>
  <c r="T2" i="2"/>
  <c r="AV90" i="36"/>
  <c r="AN28" i="37"/>
  <c r="AN37" i="37" s="1"/>
  <c r="AV15" i="36"/>
  <c r="AU15" i="36"/>
  <c r="BA28" i="37"/>
  <c r="BA37" i="37" s="1"/>
  <c r="BG28" i="37"/>
  <c r="BG37" i="37" s="1"/>
  <c r="AA41" i="36"/>
  <c r="AA46" i="36" s="1"/>
  <c r="BO27" i="37"/>
  <c r="AK61" i="55"/>
  <c r="AR27" i="37"/>
  <c r="U27" i="37"/>
  <c r="BO29" i="36"/>
  <c r="BN41" i="36"/>
  <c r="BN46" i="36" s="1"/>
  <c r="F6" i="37"/>
  <c r="AZ6" i="37"/>
  <c r="AC6" i="37"/>
  <c r="T28" i="37"/>
  <c r="T37" i="37" s="1"/>
  <c r="N7" i="37"/>
  <c r="BH7" i="37"/>
  <c r="AK7" i="37"/>
  <c r="V44" i="55"/>
  <c r="AN7" i="37"/>
  <c r="BK7" i="37"/>
  <c r="Q7" i="37"/>
  <c r="AF63" i="55"/>
  <c r="AF65" i="55" s="1"/>
  <c r="BN7" i="37"/>
  <c r="BN8" i="37" s="1"/>
  <c r="AQ7" i="37"/>
  <c r="AQ8" i="37" s="1"/>
  <c r="T7" i="37"/>
  <c r="T8" i="37" s="1"/>
  <c r="AI63" i="55"/>
  <c r="AI65" i="55" s="1"/>
  <c r="AQ39" i="38"/>
  <c r="F32" i="11"/>
  <c r="F41" i="11" s="1"/>
  <c r="F50" i="11" s="1"/>
  <c r="D35" i="36"/>
  <c r="D41" i="36"/>
  <c r="D46" i="36" s="1"/>
  <c r="M28" i="37"/>
  <c r="M37" i="37" s="1"/>
  <c r="AC63" i="55"/>
  <c r="AC65" i="55" s="1"/>
  <c r="AL7" i="37"/>
  <c r="BI7" i="37"/>
  <c r="O7" i="37"/>
  <c r="Y216" i="2"/>
  <c r="Y217" i="2" s="1"/>
  <c r="AJ7" i="37"/>
  <c r="BG7" i="37"/>
  <c r="M7" i="37"/>
  <c r="AB63" i="55"/>
  <c r="AB65" i="55" s="1"/>
  <c r="AK58" i="55"/>
  <c r="BJ7" i="37"/>
  <c r="AM7" i="37"/>
  <c r="P7" i="37"/>
  <c r="AE63" i="55"/>
  <c r="AE65" i="55" s="1"/>
  <c r="J28" i="37"/>
  <c r="J37" i="37" s="1"/>
  <c r="AK28" i="37"/>
  <c r="AK37" i="37" s="1"/>
  <c r="R7" i="37"/>
  <c r="BL7" i="37"/>
  <c r="AO7" i="37"/>
  <c r="AG63" i="55"/>
  <c r="AG65" i="55" s="1"/>
  <c r="AP7" i="37"/>
  <c r="BM7" i="37"/>
  <c r="S7" i="37"/>
  <c r="AQ28" i="37"/>
  <c r="AQ37" i="37" s="1"/>
  <c r="F4" i="36"/>
  <c r="F90" i="36"/>
  <c r="N28" i="37"/>
  <c r="N37" i="37" s="1"/>
  <c r="F31" i="35"/>
  <c r="G30" i="35"/>
  <c r="AU35" i="36"/>
  <c r="AA15" i="36"/>
  <c r="AB4" i="36"/>
  <c r="BM68" i="36"/>
  <c r="BM55" i="36"/>
  <c r="J220" i="2"/>
  <c r="J214" i="2" s="1"/>
  <c r="J215" i="2" s="1"/>
  <c r="H15" i="38"/>
  <c r="X5" i="38" s="1"/>
  <c r="H28" i="38"/>
  <c r="AR39" i="38" s="1"/>
  <c r="AG5" i="37"/>
  <c r="BN55" i="36"/>
  <c r="BN68" i="36"/>
  <c r="AX90" i="36"/>
  <c r="AX4" i="36"/>
  <c r="AW15" i="36"/>
  <c r="BO4" i="36"/>
  <c r="BN15" i="36"/>
  <c r="E35" i="36"/>
  <c r="E41" i="36"/>
  <c r="E46" i="36" s="1"/>
  <c r="BT220" i="2"/>
  <c r="BT214" i="2" s="1"/>
  <c r="BT215" i="2" s="1"/>
  <c r="AZ220" i="2"/>
  <c r="AZ216" i="2" s="1"/>
  <c r="AZ217" i="2" s="1"/>
  <c r="AP2" i="2"/>
  <c r="T220" i="2"/>
  <c r="T214" i="2" s="1"/>
  <c r="T215" i="2" s="1"/>
  <c r="CJ26" i="2"/>
  <c r="Z25" i="36"/>
  <c r="AA51" i="55"/>
  <c r="AA62" i="55" s="1"/>
  <c r="AP44" i="38"/>
  <c r="AP45" i="38" s="1"/>
  <c r="E28" i="11"/>
  <c r="V33" i="55" s="1"/>
  <c r="F34" i="38" s="1"/>
  <c r="AR44" i="38"/>
  <c r="AR45" i="38" s="1"/>
  <c r="G28" i="11"/>
  <c r="X33" i="55" s="1"/>
  <c r="H34" i="38" s="1"/>
  <c r="AO44" i="38"/>
  <c r="AO45" i="38" s="1"/>
  <c r="D28" i="11"/>
  <c r="U33" i="55" s="1"/>
  <c r="E34" i="38" s="1"/>
  <c r="AQ44" i="38"/>
  <c r="AQ45" i="38" s="1"/>
  <c r="F28" i="11"/>
  <c r="W33" i="55" s="1"/>
  <c r="G34" i="38" s="1"/>
  <c r="AS40" i="38"/>
  <c r="AN44" i="38"/>
  <c r="C28" i="11"/>
  <c r="AD264" i="2"/>
  <c r="P220" i="2"/>
  <c r="P216" i="2" s="1"/>
  <c r="P217" i="2" s="1"/>
  <c r="BL220" i="2"/>
  <c r="BL216" i="2" s="1"/>
  <c r="BL217" i="2" s="1"/>
  <c r="C379" i="2"/>
  <c r="C384" i="2" s="1"/>
  <c r="C399" i="2" s="1"/>
  <c r="C404" i="2" s="1"/>
  <c r="C409" i="2" s="1"/>
  <c r="C414" i="2" s="1"/>
  <c r="C419" i="2" s="1"/>
  <c r="C424" i="2" s="1"/>
  <c r="C429" i="2" s="1"/>
  <c r="C434" i="2" s="1"/>
  <c r="C439" i="2" s="1"/>
  <c r="C444" i="2" s="1"/>
  <c r="C449" i="2" s="1"/>
  <c r="C454" i="2" s="1"/>
  <c r="C459" i="2" s="1"/>
  <c r="C464" i="2" s="1"/>
  <c r="C469" i="2" s="1"/>
  <c r="C474" i="2" s="1"/>
  <c r="C479" i="2" s="1"/>
  <c r="C484" i="2" s="1"/>
  <c r="AV220" i="2"/>
  <c r="AV214" i="2" s="1"/>
  <c r="AV215" i="2" s="1"/>
  <c r="C489" i="2"/>
  <c r="C494" i="2" s="1"/>
  <c r="C604" i="2" s="1"/>
  <c r="C389" i="2"/>
  <c r="C394" i="2" s="1"/>
  <c r="AC25" i="36"/>
  <c r="Z216" i="2"/>
  <c r="Z217" i="2" s="1"/>
  <c r="Z218" i="2" s="1"/>
  <c r="P264" i="2"/>
  <c r="Z264" i="2"/>
  <c r="AT48" i="36"/>
  <c r="J2" i="2"/>
  <c r="BJ220" i="2"/>
  <c r="BJ214" i="2" s="1"/>
  <c r="BJ215" i="2" s="1"/>
  <c r="C502" i="2"/>
  <c r="C612" i="2" s="1"/>
  <c r="BW2" i="2"/>
  <c r="BW264" i="2"/>
  <c r="C284" i="2"/>
  <c r="C504" i="2"/>
  <c r="C614" i="2" s="1"/>
  <c r="AF220" i="2"/>
  <c r="AF216" i="2" s="1"/>
  <c r="AF217" i="2" s="1"/>
  <c r="C235" i="2"/>
  <c r="BB220" i="2"/>
  <c r="BB216" i="2" s="1"/>
  <c r="BB217" i="2" s="1"/>
  <c r="E48" i="36"/>
  <c r="H38" i="37"/>
  <c r="AD220" i="2"/>
  <c r="AD216" i="2" s="1"/>
  <c r="AD217" i="2" s="1"/>
  <c r="BL2" i="2"/>
  <c r="E25" i="36"/>
  <c r="C503" i="2"/>
  <c r="C613" i="2" s="1"/>
  <c r="BT264" i="2"/>
  <c r="BB264" i="2"/>
  <c r="BS5" i="2"/>
  <c r="BS264" i="2" s="1"/>
  <c r="G25" i="36"/>
  <c r="AX25" i="36"/>
  <c r="AX48" i="36"/>
  <c r="AW48" i="36"/>
  <c r="CB11" i="36"/>
  <c r="CB13" i="36" s="1"/>
  <c r="BI11" i="36"/>
  <c r="BI13" i="36" s="1"/>
  <c r="Z2" i="2"/>
  <c r="BV264" i="2"/>
  <c r="T216" i="2"/>
  <c r="T217" i="2" s="1"/>
  <c r="T218" i="2" s="1"/>
  <c r="AQ5" i="2"/>
  <c r="AQ2" i="2" s="1"/>
  <c r="AT220" i="2"/>
  <c r="AT216" i="2" s="1"/>
  <c r="AT217" i="2" s="1"/>
  <c r="K10" i="38"/>
  <c r="BX264" i="2"/>
  <c r="BZ2" i="2"/>
  <c r="BA5" i="2"/>
  <c r="BA264" i="2" s="1"/>
  <c r="BJ264" i="2"/>
  <c r="F25" i="36"/>
  <c r="I5" i="2"/>
  <c r="I2" i="2" s="1"/>
  <c r="D25" i="36"/>
  <c r="BM5" i="2"/>
  <c r="BM264" i="2" s="1"/>
  <c r="AV25" i="36"/>
  <c r="BO5" i="2"/>
  <c r="BO2" i="2" s="1"/>
  <c r="BO47" i="36"/>
  <c r="BO48" i="36" s="1"/>
  <c r="CB48" i="36" s="1"/>
  <c r="CB43" i="36"/>
  <c r="Y48" i="36"/>
  <c r="AD38" i="37"/>
  <c r="K38" i="37"/>
  <c r="H48" i="36"/>
  <c r="AL2" i="2"/>
  <c r="AL264" i="2"/>
  <c r="Z43" i="36"/>
  <c r="Z47" i="36" s="1"/>
  <c r="AC48" i="36"/>
  <c r="BZ214" i="2"/>
  <c r="BZ215" i="2" s="1"/>
  <c r="BZ218" i="2" s="1"/>
  <c r="AX5" i="2"/>
  <c r="AX264" i="2" s="1"/>
  <c r="AN5" i="2"/>
  <c r="AN264" i="2" s="1"/>
  <c r="Y25" i="36"/>
  <c r="AT13" i="36"/>
  <c r="AT25" i="36" s="1"/>
  <c r="H25" i="36"/>
  <c r="G43" i="36"/>
  <c r="G47" i="36" s="1"/>
  <c r="AU5" i="2"/>
  <c r="AU2" i="2" s="1"/>
  <c r="BZ264" i="2"/>
  <c r="Q5" i="2"/>
  <c r="AW5" i="2"/>
  <c r="AW264" i="2" s="1"/>
  <c r="AT2" i="2"/>
  <c r="AA5" i="2"/>
  <c r="AA2" i="2" s="1"/>
  <c r="R5" i="2"/>
  <c r="R220" i="2" s="1"/>
  <c r="R214" i="2" s="1"/>
  <c r="R215" i="2" s="1"/>
  <c r="BQ5" i="2"/>
  <c r="BQ220" i="2" s="1"/>
  <c r="BQ216" i="2" s="1"/>
  <c r="BQ217" i="2" s="1"/>
  <c r="S23" i="36"/>
  <c r="AJ264" i="2"/>
  <c r="BC220" i="2"/>
  <c r="BY5" i="2"/>
  <c r="BY220" i="2" s="1"/>
  <c r="AK5" i="2"/>
  <c r="AK2" i="2" s="1"/>
  <c r="S11" i="36"/>
  <c r="S13" i="36" s="1"/>
  <c r="BC264" i="2"/>
  <c r="AA25" i="36"/>
  <c r="W5" i="2"/>
  <c r="AN11" i="36"/>
  <c r="AN13" i="36" s="1"/>
  <c r="BC38" i="37"/>
  <c r="AV48" i="36"/>
  <c r="D47" i="36"/>
  <c r="G38" i="37" s="1"/>
  <c r="AU47" i="36"/>
  <c r="BI43" i="36"/>
  <c r="AA47" i="36"/>
  <c r="BX2" i="2"/>
  <c r="AL220" i="2"/>
  <c r="U5" i="2"/>
  <c r="U2" i="2" s="1"/>
  <c r="AB5" i="2"/>
  <c r="AB2" i="2" s="1"/>
  <c r="BI23" i="36"/>
  <c r="AA31" i="36"/>
  <c r="AA36" i="36" s="1"/>
  <c r="AC31" i="36"/>
  <c r="AC36" i="36" s="1"/>
  <c r="F43" i="36"/>
  <c r="F47" i="36" s="1"/>
  <c r="H10" i="38"/>
  <c r="L6" i="38"/>
  <c r="L10" i="38" s="1"/>
  <c r="AC5" i="2"/>
  <c r="AC264" i="2" s="1"/>
  <c r="BI5" i="2"/>
  <c r="BI264" i="2" s="1"/>
  <c r="AZ38" i="37"/>
  <c r="AZ24" i="37" s="1"/>
  <c r="AS48" i="36"/>
  <c r="AS50" i="36" s="1"/>
  <c r="C48" i="36"/>
  <c r="C50" i="36" s="1"/>
  <c r="F38" i="37"/>
  <c r="F24" i="37" s="1"/>
  <c r="CB23" i="36"/>
  <c r="AX31" i="36"/>
  <c r="AX36" i="36" s="1"/>
  <c r="D31" i="36"/>
  <c r="D36" i="36" s="1"/>
  <c r="K18" i="38"/>
  <c r="AS31" i="36"/>
  <c r="AS25" i="36"/>
  <c r="C31" i="36"/>
  <c r="C25" i="36"/>
  <c r="BM25" i="36"/>
  <c r="BM31" i="36"/>
  <c r="BM36" i="36" s="1"/>
  <c r="BN25" i="36"/>
  <c r="BN31" i="36"/>
  <c r="BN36" i="36" s="1"/>
  <c r="BP25" i="36"/>
  <c r="BP31" i="36"/>
  <c r="BP36" i="36" s="1"/>
  <c r="AB25" i="36"/>
  <c r="AB43" i="36"/>
  <c r="AB47" i="36" s="1"/>
  <c r="AN23" i="36"/>
  <c r="H31" i="36"/>
  <c r="H36" i="36" s="1"/>
  <c r="BU714" i="2"/>
  <c r="BU5" i="2" s="1"/>
  <c r="AW25" i="36"/>
  <c r="BQ25" i="36"/>
  <c r="BQ31" i="36"/>
  <c r="BQ36" i="36" s="1"/>
  <c r="AV31" i="36"/>
  <c r="AV36" i="36" s="1"/>
  <c r="E31" i="36"/>
  <c r="E36" i="36" s="1"/>
  <c r="BL25" i="36"/>
  <c r="BL31" i="36"/>
  <c r="BO25" i="36"/>
  <c r="AU25" i="36"/>
  <c r="X31" i="36"/>
  <c r="X25" i="36"/>
  <c r="X48" i="36"/>
  <c r="X50" i="36" s="1"/>
  <c r="AC38" i="37"/>
  <c r="AC24" i="37" s="1"/>
  <c r="AU31" i="36"/>
  <c r="AU36" i="36" s="1"/>
  <c r="Y31" i="36"/>
  <c r="Y36" i="36" s="1"/>
  <c r="K31" i="38"/>
  <c r="N2" i="2"/>
  <c r="N264" i="2"/>
  <c r="N220" i="2"/>
  <c r="N216" i="2" s="1"/>
  <c r="N217" i="2" s="1"/>
  <c r="C245" i="2"/>
  <c r="C254" i="2"/>
  <c r="CI254" i="2" s="1"/>
  <c r="CJ254" i="2" s="1"/>
  <c r="AJ2" i="2"/>
  <c r="H5" i="2"/>
  <c r="BV2" i="2"/>
  <c r="BW220" i="2"/>
  <c r="BW216" i="2" s="1"/>
  <c r="BW217" i="2" s="1"/>
  <c r="AG714" i="2"/>
  <c r="AG5" i="2" s="1"/>
  <c r="V264" i="2"/>
  <c r="V2" i="2"/>
  <c r="V220" i="2"/>
  <c r="V214" i="2" s="1"/>
  <c r="V215" i="2" s="1"/>
  <c r="C239" i="2"/>
  <c r="L5" i="2"/>
  <c r="BG5" i="2"/>
  <c r="C253" i="2"/>
  <c r="CI253" i="2" s="1"/>
  <c r="CJ253" i="2" s="1"/>
  <c r="C238" i="2"/>
  <c r="C258" i="2" s="1"/>
  <c r="CI258" i="2" s="1"/>
  <c r="CJ258" i="2" s="1"/>
  <c r="BP264" i="2"/>
  <c r="BP220" i="2"/>
  <c r="BP2" i="2"/>
  <c r="G214" i="2"/>
  <c r="G215" i="2" s="1"/>
  <c r="G216" i="2"/>
  <c r="G217" i="2" s="1"/>
  <c r="BV216" i="2"/>
  <c r="BV217" i="2" s="1"/>
  <c r="BV214" i="2"/>
  <c r="BV215" i="2" s="1"/>
  <c r="AR5" i="2"/>
  <c r="BK5" i="2"/>
  <c r="BK264" i="2" s="1"/>
  <c r="AO218" i="2"/>
  <c r="AH5" i="2"/>
  <c r="BD5" i="2"/>
  <c r="AB8" i="11"/>
  <c r="BS2" i="2"/>
  <c r="AM5" i="2"/>
  <c r="AS5" i="2"/>
  <c r="AS220" i="2" s="1"/>
  <c r="K5" i="2"/>
  <c r="X5" i="2"/>
  <c r="BH5" i="2"/>
  <c r="BF214" i="2"/>
  <c r="BF215" i="2" s="1"/>
  <c r="BF216" i="2"/>
  <c r="BF217" i="2" s="1"/>
  <c r="BE2" i="2"/>
  <c r="BE264" i="2"/>
  <c r="BE220" i="2"/>
  <c r="AY264" i="2"/>
  <c r="AY2" i="2"/>
  <c r="AY220" i="2"/>
  <c r="O2" i="2"/>
  <c r="O220" i="2"/>
  <c r="O264" i="2"/>
  <c r="BR2" i="2"/>
  <c r="BR264" i="2"/>
  <c r="BR220" i="2"/>
  <c r="AI220" i="2"/>
  <c r="AI2" i="2"/>
  <c r="AI264" i="2"/>
  <c r="AE5" i="2"/>
  <c r="BN264" i="2"/>
  <c r="BN2" i="2"/>
  <c r="BN220" i="2"/>
  <c r="AP214" i="2"/>
  <c r="AP215" i="2" s="1"/>
  <c r="Y218" i="2"/>
  <c r="AJ214" i="2"/>
  <c r="AJ215" i="2" s="1"/>
  <c r="AJ216" i="2"/>
  <c r="AJ217" i="2" s="1"/>
  <c r="M5" i="2"/>
  <c r="S220" i="2"/>
  <c r="S264" i="2"/>
  <c r="S2" i="2"/>
  <c r="BX216" i="2"/>
  <c r="BX217" i="2" s="1"/>
  <c r="BX214" i="2"/>
  <c r="BX215" i="2" s="1"/>
  <c r="C247" i="2"/>
  <c r="CI247" i="2" s="1"/>
  <c r="CJ247" i="2" s="1"/>
  <c r="CI242" i="2"/>
  <c r="CJ242" i="2" s="1"/>
  <c r="C492" i="2"/>
  <c r="C597" i="2"/>
  <c r="C605" i="2"/>
  <c r="C500" i="2"/>
  <c r="C610" i="2" s="1"/>
  <c r="CD1" i="2"/>
  <c r="C490" i="2"/>
  <c r="C595" i="2"/>
  <c r="CI251" i="2"/>
  <c r="CJ251" i="2" s="1"/>
  <c r="C281" i="2"/>
  <c r="C496" i="2"/>
  <c r="C386" i="2"/>
  <c r="C391" i="2" s="1"/>
  <c r="C598" i="2"/>
  <c r="C493" i="2"/>
  <c r="CI232" i="2"/>
  <c r="CJ232" i="2" s="1"/>
  <c r="C237" i="2"/>
  <c r="C252" i="2"/>
  <c r="C596" i="2"/>
  <c r="C491" i="2"/>
  <c r="C241" i="2"/>
  <c r="CI226" i="2"/>
  <c r="CJ226" i="2" s="1"/>
  <c r="C256" i="2"/>
  <c r="CI236" i="2"/>
  <c r="CJ236" i="2" s="1"/>
  <c r="CI248" i="2"/>
  <c r="CJ248" i="2" s="1"/>
  <c r="C244" i="2"/>
  <c r="CI229" i="2"/>
  <c r="CJ229" i="2" s="1"/>
  <c r="I19" i="5" l="1"/>
  <c r="W44" i="55"/>
  <c r="X10" i="55"/>
  <c r="O6" i="37"/>
  <c r="BI6" i="37"/>
  <c r="AL6" i="37"/>
  <c r="AL8" i="37" s="1"/>
  <c r="S8" i="37"/>
  <c r="M8" i="37"/>
  <c r="AK8" i="37"/>
  <c r="P6" i="37"/>
  <c r="AM6" i="37"/>
  <c r="BJ6" i="37"/>
  <c r="AC26" i="37"/>
  <c r="F26" i="37"/>
  <c r="AZ26" i="37"/>
  <c r="AK60" i="55"/>
  <c r="AZ25" i="37"/>
  <c r="AC25" i="37"/>
  <c r="AK59" i="55"/>
  <c r="F25" i="37"/>
  <c r="F28" i="37" s="1"/>
  <c r="F37" i="37" s="1"/>
  <c r="AP8" i="37"/>
  <c r="BG6" i="37"/>
  <c r="BP6" i="37" s="1"/>
  <c r="AJ6" i="37"/>
  <c r="AJ8" i="37" s="1"/>
  <c r="M6" i="37"/>
  <c r="V6" i="37" s="1"/>
  <c r="BH6" i="37"/>
  <c r="BH8" i="37" s="1"/>
  <c r="N6" i="37"/>
  <c r="N8" i="37" s="1"/>
  <c r="AK6" i="37"/>
  <c r="BM8" i="37"/>
  <c r="C55" i="36"/>
  <c r="B56" i="36" s="1"/>
  <c r="B57" i="36" s="1"/>
  <c r="B58" i="36" s="1"/>
  <c r="B59" i="36" s="1"/>
  <c r="B60" i="36" s="1"/>
  <c r="B61" i="36" s="1"/>
  <c r="C68" i="36"/>
  <c r="B69" i="36" s="1"/>
  <c r="B70" i="36" s="1"/>
  <c r="B71" i="36" s="1"/>
  <c r="B72" i="36" s="1"/>
  <c r="B73" i="36" s="1"/>
  <c r="B74" i="36" s="1"/>
  <c r="Y55" i="36"/>
  <c r="P8" i="37"/>
  <c r="AK57" i="55"/>
  <c r="U60" i="66"/>
  <c r="BO6" i="37"/>
  <c r="BO8" i="37" s="1"/>
  <c r="U6" i="37"/>
  <c r="U8" i="37" s="1"/>
  <c r="AJ63" i="55"/>
  <c r="AJ65" i="55" s="1"/>
  <c r="AR6" i="37"/>
  <c r="AR8" i="37" s="1"/>
  <c r="G32" i="11"/>
  <c r="G41" i="11" s="1"/>
  <c r="G50" i="11" s="1"/>
  <c r="AM8" i="37"/>
  <c r="AD63" i="55"/>
  <c r="AD65" i="55" s="1"/>
  <c r="Q8" i="37"/>
  <c r="AK52" i="66"/>
  <c r="AK58" i="66" s="1"/>
  <c r="AK60" i="66"/>
  <c r="Q6" i="37"/>
  <c r="AN6" i="37"/>
  <c r="BK6" i="37"/>
  <c r="AK47" i="66"/>
  <c r="Y34" i="66"/>
  <c r="Z10" i="66"/>
  <c r="Y39" i="66"/>
  <c r="BL8" i="37"/>
  <c r="BJ8" i="37"/>
  <c r="O8" i="37"/>
  <c r="BK8" i="37"/>
  <c r="R28" i="37"/>
  <c r="R37" i="37" s="1"/>
  <c r="BM6" i="37"/>
  <c r="AP6" i="37"/>
  <c r="S6" i="37"/>
  <c r="O28" i="37"/>
  <c r="O37" i="37" s="1"/>
  <c r="BI8" i="37"/>
  <c r="AN8" i="37"/>
  <c r="AT55" i="36"/>
  <c r="Z34" i="55"/>
  <c r="J34" i="38"/>
  <c r="AZ27" i="37"/>
  <c r="AC27" i="37"/>
  <c r="F27" i="37"/>
  <c r="BL28" i="37"/>
  <c r="BL37" i="37" s="1"/>
  <c r="R6" i="37"/>
  <c r="R8" i="37" s="1"/>
  <c r="AO6" i="37"/>
  <c r="AO8" i="37" s="1"/>
  <c r="BL6" i="37"/>
  <c r="AU41" i="36"/>
  <c r="AU46" i="36" s="1"/>
  <c r="AB29" i="36"/>
  <c r="AA35" i="36"/>
  <c r="AA52" i="55"/>
  <c r="W22" i="11"/>
  <c r="Y34" i="55"/>
  <c r="Y51" i="55"/>
  <c r="Z51" i="55"/>
  <c r="AF214" i="2"/>
  <c r="AF215" i="2" s="1"/>
  <c r="AF218" i="2" s="1"/>
  <c r="BO35" i="36"/>
  <c r="BO41" i="36"/>
  <c r="BO46" i="36" s="1"/>
  <c r="BP29" i="36"/>
  <c r="BP27" i="37"/>
  <c r="BO28" i="37"/>
  <c r="V27" i="37"/>
  <c r="U28" i="37"/>
  <c r="AS27" i="37"/>
  <c r="AR28" i="37"/>
  <c r="D55" i="36"/>
  <c r="D68" i="36"/>
  <c r="F29" i="36"/>
  <c r="F15" i="36"/>
  <c r="G90" i="36"/>
  <c r="G4" i="36"/>
  <c r="BT216" i="2"/>
  <c r="BT217" i="2" s="1"/>
  <c r="BT218" i="2" s="1"/>
  <c r="J216" i="2"/>
  <c r="J217" i="2" s="1"/>
  <c r="J218" i="2" s="1"/>
  <c r="AV41" i="36"/>
  <c r="AV46" i="36" s="1"/>
  <c r="AW29" i="36"/>
  <c r="AV35" i="36"/>
  <c r="AU68" i="36"/>
  <c r="AU55" i="36"/>
  <c r="G31" i="35"/>
  <c r="H30" i="35"/>
  <c r="X22" i="11"/>
  <c r="H32" i="11"/>
  <c r="H41" i="11" s="1"/>
  <c r="H50" i="11" s="1"/>
  <c r="I22" i="11"/>
  <c r="J22" i="11" s="1"/>
  <c r="Z22" i="11" s="1"/>
  <c r="AB15" i="36"/>
  <c r="AC4" i="36"/>
  <c r="AZ214" i="2"/>
  <c r="AZ215" i="2" s="1"/>
  <c r="AY90" i="36"/>
  <c r="AX15" i="36"/>
  <c r="AY4" i="36"/>
  <c r="BP4" i="36"/>
  <c r="BO15" i="36"/>
  <c r="I28" i="38"/>
  <c r="I15" i="38"/>
  <c r="Y5" i="38" s="1"/>
  <c r="AH5" i="37"/>
  <c r="E55" i="36"/>
  <c r="E68" i="36"/>
  <c r="X39" i="55"/>
  <c r="X44" i="55"/>
  <c r="Y10" i="55"/>
  <c r="AD214" i="2"/>
  <c r="AD215" i="2" s="1"/>
  <c r="R2" i="2"/>
  <c r="C509" i="2"/>
  <c r="C619" i="2" s="1"/>
  <c r="V51" i="55"/>
  <c r="V34" i="55"/>
  <c r="AS45" i="38"/>
  <c r="W51" i="55"/>
  <c r="W34" i="55"/>
  <c r="AI7" i="37"/>
  <c r="AI8" i="37" s="1"/>
  <c r="BF7" i="37"/>
  <c r="BF8" i="37" s="1"/>
  <c r="L7" i="37"/>
  <c r="L8" i="37" s="1"/>
  <c r="AA63" i="55"/>
  <c r="AA65" i="55" s="1"/>
  <c r="X34" i="55"/>
  <c r="X51" i="55"/>
  <c r="U34" i="55"/>
  <c r="AK33" i="55"/>
  <c r="K34" i="38" s="1"/>
  <c r="U51" i="55"/>
  <c r="AN45" i="38"/>
  <c r="AS44" i="38"/>
  <c r="BL214" i="2"/>
  <c r="BL215" i="2" s="1"/>
  <c r="BL218" i="2" s="1"/>
  <c r="C599" i="2"/>
  <c r="P214" i="2"/>
  <c r="P215" i="2" s="1"/>
  <c r="P218" i="2" s="1"/>
  <c r="AV216" i="2"/>
  <c r="AV217" i="2" s="1"/>
  <c r="AV218" i="2" s="1"/>
  <c r="U220" i="2"/>
  <c r="U216" i="2" s="1"/>
  <c r="U217" i="2" s="1"/>
  <c r="BS220" i="2"/>
  <c r="BS216" i="2" s="1"/>
  <c r="BS217" i="2" s="1"/>
  <c r="R264" i="2"/>
  <c r="AU264" i="2"/>
  <c r="R216" i="2"/>
  <c r="R217" i="2" s="1"/>
  <c r="R218" i="2" s="1"/>
  <c r="BA220" i="2"/>
  <c r="BA214" i="2" s="1"/>
  <c r="BA215" i="2" s="1"/>
  <c r="BA2" i="2"/>
  <c r="I220" i="2"/>
  <c r="AT214" i="2"/>
  <c r="AT215" i="2" s="1"/>
  <c r="AT218" i="2" s="1"/>
  <c r="BJ216" i="2"/>
  <c r="BJ217" i="2" s="1"/>
  <c r="BJ218" i="2" s="1"/>
  <c r="AA264" i="2"/>
  <c r="AN25" i="36"/>
  <c r="BB214" i="2"/>
  <c r="BB215" i="2" s="1"/>
  <c r="BB218" i="2" s="1"/>
  <c r="CI235" i="2"/>
  <c r="CJ235" i="2" s="1"/>
  <c r="C255" i="2"/>
  <c r="CI255" i="2" s="1"/>
  <c r="CJ255" i="2" s="1"/>
  <c r="C240" i="2"/>
  <c r="AQ264" i="2"/>
  <c r="BW214" i="2"/>
  <c r="BW215" i="2" s="1"/>
  <c r="BW218" i="2" s="1"/>
  <c r="CI238" i="2"/>
  <c r="CJ238" i="2" s="1"/>
  <c r="AQ220" i="2"/>
  <c r="AQ216" i="2" s="1"/>
  <c r="AQ217" i="2" s="1"/>
  <c r="AT31" i="36"/>
  <c r="AT36" i="36" s="1"/>
  <c r="BO264" i="2"/>
  <c r="BI25" i="36"/>
  <c r="AT79" i="36" s="1"/>
  <c r="AC220" i="2"/>
  <c r="AC216" i="2" s="1"/>
  <c r="AC217" i="2" s="1"/>
  <c r="AC2" i="2"/>
  <c r="AK264" i="2"/>
  <c r="I264" i="2"/>
  <c r="BO220" i="2"/>
  <c r="AB264" i="2"/>
  <c r="BM220" i="2"/>
  <c r="AB220" i="2"/>
  <c r="AB214" i="2" s="1"/>
  <c r="AB215" i="2" s="1"/>
  <c r="BY216" i="2"/>
  <c r="BY217" i="2" s="1"/>
  <c r="BY214" i="2"/>
  <c r="BY215" i="2" s="1"/>
  <c r="AS264" i="2"/>
  <c r="AU220" i="2"/>
  <c r="AU214" i="2" s="1"/>
  <c r="AU215" i="2" s="1"/>
  <c r="BK220" i="2"/>
  <c r="BK216" i="2" s="1"/>
  <c r="BK217" i="2" s="1"/>
  <c r="U264" i="2"/>
  <c r="AW220" i="2"/>
  <c r="AW216" i="2" s="1"/>
  <c r="AW217" i="2" s="1"/>
  <c r="BK2" i="2"/>
  <c r="AW2" i="2"/>
  <c r="BM2" i="2"/>
  <c r="BI2" i="2"/>
  <c r="BI220" i="2"/>
  <c r="BI214" i="2" s="1"/>
  <c r="BI215" i="2" s="1"/>
  <c r="BU264" i="2"/>
  <c r="BU220" i="2"/>
  <c r="BU214" i="2" s="1"/>
  <c r="BU215" i="2" s="1"/>
  <c r="BU2" i="2"/>
  <c r="AL216" i="2"/>
  <c r="AL217" i="2" s="1"/>
  <c r="AL214" i="2"/>
  <c r="AL215" i="2" s="1"/>
  <c r="W264" i="2"/>
  <c r="W220" i="2"/>
  <c r="W2" i="2"/>
  <c r="S47" i="36"/>
  <c r="AA220" i="2"/>
  <c r="AA214" i="2" s="1"/>
  <c r="AA215" i="2" s="1"/>
  <c r="Z48" i="36"/>
  <c r="AE38" i="37"/>
  <c r="D48" i="36"/>
  <c r="AN220" i="2"/>
  <c r="CB25" i="36"/>
  <c r="BM79" i="36" s="1"/>
  <c r="BY264" i="2"/>
  <c r="BY2" i="2"/>
  <c r="BQ264" i="2"/>
  <c r="BQ2" i="2"/>
  <c r="AX2" i="2"/>
  <c r="AX220" i="2"/>
  <c r="J38" i="37"/>
  <c r="G48" i="36"/>
  <c r="S25" i="36"/>
  <c r="AK220" i="2"/>
  <c r="AK216" i="2" s="1"/>
  <c r="AK217" i="2" s="1"/>
  <c r="AN2" i="2"/>
  <c r="BC214" i="2"/>
  <c r="BC215" i="2" s="1"/>
  <c r="BC216" i="2"/>
  <c r="BC217" i="2" s="1"/>
  <c r="Q2" i="2"/>
  <c r="Q264" i="2"/>
  <c r="Q220" i="2"/>
  <c r="CB47" i="36"/>
  <c r="AP218" i="2"/>
  <c r="X36" i="36"/>
  <c r="AN31" i="36"/>
  <c r="C36" i="36"/>
  <c r="S31" i="36"/>
  <c r="F48" i="36"/>
  <c r="I38" i="37"/>
  <c r="S43" i="36"/>
  <c r="AA79" i="36"/>
  <c r="AS36" i="36"/>
  <c r="AN43" i="36"/>
  <c r="BL36" i="36"/>
  <c r="CB31" i="36"/>
  <c r="AB48" i="36"/>
  <c r="AG38" i="37"/>
  <c r="AF38" i="37"/>
  <c r="AA48" i="36"/>
  <c r="AN47" i="36"/>
  <c r="AU48" i="36"/>
  <c r="BB38" i="37"/>
  <c r="BP38" i="37" s="1"/>
  <c r="BI47" i="36"/>
  <c r="BQ214" i="2"/>
  <c r="BQ215" i="2" s="1"/>
  <c r="BQ218" i="2" s="1"/>
  <c r="AD218" i="2"/>
  <c r="G218" i="2"/>
  <c r="C250" i="2"/>
  <c r="CI250" i="2" s="1"/>
  <c r="CJ250" i="2" s="1"/>
  <c r="CI245" i="2"/>
  <c r="CJ245" i="2" s="1"/>
  <c r="N214" i="2"/>
  <c r="N215" i="2" s="1"/>
  <c r="N218" i="2" s="1"/>
  <c r="AG220" i="2"/>
  <c r="AG2" i="2"/>
  <c r="AG264" i="2"/>
  <c r="BV218" i="2"/>
  <c r="H2" i="2"/>
  <c r="H220" i="2"/>
  <c r="H264" i="2"/>
  <c r="BG220" i="2"/>
  <c r="BG264" i="2"/>
  <c r="BG2" i="2"/>
  <c r="BP214" i="2"/>
  <c r="BP215" i="2" s="1"/>
  <c r="BP216" i="2"/>
  <c r="BP217" i="2" s="1"/>
  <c r="L264" i="2"/>
  <c r="L2" i="2"/>
  <c r="L220" i="2"/>
  <c r="V216" i="2"/>
  <c r="V217" i="2" s="1"/>
  <c r="V218" i="2" s="1"/>
  <c r="AS2" i="2"/>
  <c r="AR220" i="2"/>
  <c r="AR264" i="2"/>
  <c r="AR2" i="2"/>
  <c r="CI239" i="2"/>
  <c r="CJ239" i="2" s="1"/>
  <c r="C259" i="2"/>
  <c r="CI259" i="2" s="1"/>
  <c r="CJ259" i="2" s="1"/>
  <c r="BX218" i="2"/>
  <c r="BH2" i="2"/>
  <c r="BH220" i="2"/>
  <c r="BH264" i="2"/>
  <c r="AH2" i="2"/>
  <c r="AH264" i="2"/>
  <c r="AH220" i="2"/>
  <c r="X220" i="2"/>
  <c r="X2" i="2"/>
  <c r="X264" i="2"/>
  <c r="K2" i="2"/>
  <c r="K264" i="2"/>
  <c r="K220" i="2"/>
  <c r="AM220" i="2"/>
  <c r="AM2" i="2"/>
  <c r="AM264" i="2"/>
  <c r="BD2" i="2"/>
  <c r="BD220" i="2"/>
  <c r="BD264" i="2"/>
  <c r="AJ218" i="2"/>
  <c r="BF218" i="2"/>
  <c r="S214" i="2"/>
  <c r="S215" i="2" s="1"/>
  <c r="S216" i="2"/>
  <c r="S217" i="2" s="1"/>
  <c r="M2" i="2"/>
  <c r="M264" i="2"/>
  <c r="M220" i="2"/>
  <c r="BB4" i="16"/>
  <c r="BA5" i="16" s="1"/>
  <c r="BN214" i="2"/>
  <c r="BN215" i="2" s="1"/>
  <c r="BN216" i="2"/>
  <c r="BN217" i="2" s="1"/>
  <c r="AS214" i="2"/>
  <c r="AS215" i="2" s="1"/>
  <c r="AS216" i="2"/>
  <c r="AS217" i="2" s="1"/>
  <c r="O216" i="2"/>
  <c r="O217" i="2" s="1"/>
  <c r="O214" i="2"/>
  <c r="O215" i="2" s="1"/>
  <c r="BE216" i="2"/>
  <c r="BE217" i="2" s="1"/>
  <c r="BE214" i="2"/>
  <c r="BE215" i="2" s="1"/>
  <c r="AI216" i="2"/>
  <c r="AI217" i="2" s="1"/>
  <c r="AI214" i="2"/>
  <c r="AI215" i="2" s="1"/>
  <c r="BR216" i="2"/>
  <c r="BR217" i="2" s="1"/>
  <c r="BR214" i="2"/>
  <c r="BR215" i="2" s="1"/>
  <c r="AY216" i="2"/>
  <c r="AY217" i="2" s="1"/>
  <c r="AY214" i="2"/>
  <c r="AY215" i="2" s="1"/>
  <c r="AZ218" i="2"/>
  <c r="AE2" i="2"/>
  <c r="AE264" i="2"/>
  <c r="AE220" i="2"/>
  <c r="CE1" i="2"/>
  <c r="C602" i="2"/>
  <c r="C507" i="2"/>
  <c r="C603" i="2"/>
  <c r="C508" i="2"/>
  <c r="CI256" i="2"/>
  <c r="CJ256" i="2" s="1"/>
  <c r="C246" i="2"/>
  <c r="CI241" i="2"/>
  <c r="CJ241" i="2" s="1"/>
  <c r="CI252" i="2"/>
  <c r="CJ252" i="2" s="1"/>
  <c r="C501" i="2"/>
  <c r="C611" i="2" s="1"/>
  <c r="C606" i="2"/>
  <c r="C505" i="2"/>
  <c r="C600" i="2"/>
  <c r="C514" i="2"/>
  <c r="CI244" i="2"/>
  <c r="CJ244" i="2" s="1"/>
  <c r="C249" i="2"/>
  <c r="C601" i="2"/>
  <c r="C506" i="2"/>
  <c r="C257" i="2"/>
  <c r="CI237" i="2"/>
  <c r="CJ237" i="2" s="1"/>
  <c r="Z39" i="66" l="1"/>
  <c r="Z34" i="66"/>
  <c r="AA10" i="66"/>
  <c r="AC28" i="37"/>
  <c r="AZ28" i="37"/>
  <c r="F30" i="37"/>
  <c r="BG8" i="37"/>
  <c r="AS6" i="37"/>
  <c r="AA68" i="36"/>
  <c r="AA55" i="36"/>
  <c r="AB41" i="36"/>
  <c r="AB46" i="36" s="1"/>
  <c r="AC29" i="36"/>
  <c r="AB35" i="36"/>
  <c r="AK34" i="55"/>
  <c r="J32" i="11"/>
  <c r="J41" i="11" s="1"/>
  <c r="J50" i="11" s="1"/>
  <c r="K22" i="11"/>
  <c r="AA22" i="11" s="1"/>
  <c r="Z52" i="55"/>
  <c r="Z62" i="55"/>
  <c r="J21" i="38" s="1"/>
  <c r="Y62" i="55"/>
  <c r="I21" i="38" s="1"/>
  <c r="Y52" i="55"/>
  <c r="AR37" i="37"/>
  <c r="AS28" i="37"/>
  <c r="BP28" i="37"/>
  <c r="BO37" i="37"/>
  <c r="BO55" i="36"/>
  <c r="BO68" i="36"/>
  <c r="U37" i="37"/>
  <c r="V37" i="37" s="1"/>
  <c r="V28" i="37"/>
  <c r="BP41" i="36"/>
  <c r="BP46" i="36" s="1"/>
  <c r="BQ29" i="36"/>
  <c r="BP35" i="36"/>
  <c r="G15" i="36"/>
  <c r="H90" i="36"/>
  <c r="H4" i="36"/>
  <c r="G29" i="36"/>
  <c r="F41" i="36"/>
  <c r="F46" i="36" s="1"/>
  <c r="F35" i="36"/>
  <c r="H31" i="35"/>
  <c r="I30" i="35"/>
  <c r="AV68" i="36"/>
  <c r="AV55" i="36"/>
  <c r="Y22" i="11"/>
  <c r="I32" i="11"/>
  <c r="I41" i="11" s="1"/>
  <c r="I50" i="11" s="1"/>
  <c r="AW35" i="36"/>
  <c r="AX29" i="36"/>
  <c r="AW41" i="36"/>
  <c r="AW46" i="36" s="1"/>
  <c r="AC15" i="36"/>
  <c r="AD4" i="36"/>
  <c r="Y39" i="55"/>
  <c r="Y44" i="55"/>
  <c r="Z10" i="55"/>
  <c r="AI5" i="37"/>
  <c r="AJ5" i="37" s="1"/>
  <c r="AK5" i="37" s="1"/>
  <c r="AL5" i="37" s="1"/>
  <c r="AM5" i="37" s="1"/>
  <c r="AN5" i="37" s="1"/>
  <c r="AO5" i="37" s="1"/>
  <c r="AP5" i="37" s="1"/>
  <c r="AQ5" i="37" s="1"/>
  <c r="AR5" i="37" s="1"/>
  <c r="J15" i="38"/>
  <c r="J28" i="38"/>
  <c r="BP15" i="36"/>
  <c r="BQ4" i="36"/>
  <c r="AZ4" i="36"/>
  <c r="AY15" i="36"/>
  <c r="CD212" i="2"/>
  <c r="CB212" i="2"/>
  <c r="CB211" i="2"/>
  <c r="CC211" i="2"/>
  <c r="CA212" i="2"/>
  <c r="CC212" i="2"/>
  <c r="CA211" i="2"/>
  <c r="CD211" i="2"/>
  <c r="AG79" i="36"/>
  <c r="CP51" i="2"/>
  <c r="M66" i="36"/>
  <c r="CP46" i="2"/>
  <c r="CE211" i="2"/>
  <c r="CE212" i="2"/>
  <c r="AJ66" i="36"/>
  <c r="W52" i="55"/>
  <c r="W62" i="55"/>
  <c r="V62" i="55"/>
  <c r="V52" i="55"/>
  <c r="AK51" i="55"/>
  <c r="AK52" i="55" s="1"/>
  <c r="U62" i="55"/>
  <c r="U52" i="55"/>
  <c r="X62" i="55"/>
  <c r="X52" i="55"/>
  <c r="AA66" i="36"/>
  <c r="AA58" i="36" s="1"/>
  <c r="AE79" i="36"/>
  <c r="AB79" i="36"/>
  <c r="AC214" i="2"/>
  <c r="AC215" i="2" s="1"/>
  <c r="AC218" i="2" s="1"/>
  <c r="AE66" i="36"/>
  <c r="AH79" i="36"/>
  <c r="AD79" i="36"/>
  <c r="AD74" i="36" s="1"/>
  <c r="BS214" i="2"/>
  <c r="BS215" i="2" s="1"/>
  <c r="BS218" i="2" s="1"/>
  <c r="U214" i="2"/>
  <c r="U215" i="2" s="1"/>
  <c r="U218" i="2" s="1"/>
  <c r="Y66" i="36"/>
  <c r="AA71" i="36"/>
  <c r="AL79" i="36"/>
  <c r="AD66" i="36"/>
  <c r="AD61" i="36" s="1"/>
  <c r="AI66" i="36"/>
  <c r="AA216" i="2"/>
  <c r="AA217" i="2" s="1"/>
  <c r="AA218" i="2" s="1"/>
  <c r="BU216" i="2"/>
  <c r="BU217" i="2" s="1"/>
  <c r="BU218" i="2" s="1"/>
  <c r="Y79" i="36"/>
  <c r="AK66" i="36"/>
  <c r="AI79" i="36"/>
  <c r="AM66" i="36"/>
  <c r="Z66" i="36"/>
  <c r="AM79" i="36"/>
  <c r="BI31" i="36"/>
  <c r="AQ214" i="2"/>
  <c r="AQ215" i="2" s="1"/>
  <c r="AQ218" i="2" s="1"/>
  <c r="AK79" i="36"/>
  <c r="AL66" i="36"/>
  <c r="Z79" i="36"/>
  <c r="AC79" i="36"/>
  <c r="AF79" i="36"/>
  <c r="AU216" i="2"/>
  <c r="AU217" i="2" s="1"/>
  <c r="AU218" i="2" s="1"/>
  <c r="BA216" i="2"/>
  <c r="BA217" i="2" s="1"/>
  <c r="BA218" i="2" s="1"/>
  <c r="AJ79" i="36"/>
  <c r="AC66" i="36"/>
  <c r="AH66" i="36"/>
  <c r="AF66" i="36"/>
  <c r="AB66" i="36"/>
  <c r="AG66" i="36"/>
  <c r="BE79" i="36"/>
  <c r="I214" i="2"/>
  <c r="I215" i="2" s="1"/>
  <c r="I216" i="2"/>
  <c r="I217" i="2" s="1"/>
  <c r="BC79" i="36"/>
  <c r="BY218" i="2"/>
  <c r="AX66" i="36"/>
  <c r="AX60" i="36" s="1"/>
  <c r="BH79" i="36"/>
  <c r="D66" i="36"/>
  <c r="BG66" i="36"/>
  <c r="BE66" i="36"/>
  <c r="BH66" i="36"/>
  <c r="AU66" i="36"/>
  <c r="AW79" i="36"/>
  <c r="AY66" i="36"/>
  <c r="BA79" i="36"/>
  <c r="BD79" i="36"/>
  <c r="BF66" i="36"/>
  <c r="BD66" i="36"/>
  <c r="BA66" i="36"/>
  <c r="AV79" i="36"/>
  <c r="AV71" i="36" s="1"/>
  <c r="BF79" i="36"/>
  <c r="AW66" i="36"/>
  <c r="AV66" i="36"/>
  <c r="AZ79" i="36"/>
  <c r="AT66" i="36"/>
  <c r="BC66" i="36"/>
  <c r="AZ66" i="36"/>
  <c r="BG79" i="36"/>
  <c r="BB79" i="36"/>
  <c r="BB66" i="36"/>
  <c r="AX79" i="36"/>
  <c r="AU79" i="36"/>
  <c r="AY79" i="36"/>
  <c r="C260" i="2"/>
  <c r="CI260" i="2" s="1"/>
  <c r="CJ260" i="2" s="1"/>
  <c r="CI240" i="2"/>
  <c r="CJ240" i="2" s="1"/>
  <c r="AK214" i="2"/>
  <c r="AK215" i="2" s="1"/>
  <c r="AK218" i="2" s="1"/>
  <c r="BK214" i="2"/>
  <c r="BK215" i="2" s="1"/>
  <c r="BK218" i="2" s="1"/>
  <c r="BQ66" i="36"/>
  <c r="BQ60" i="36" s="1"/>
  <c r="BC218" i="2"/>
  <c r="AW214" i="2"/>
  <c r="AW215" i="2" s="1"/>
  <c r="AW218" i="2" s="1"/>
  <c r="BW79" i="36"/>
  <c r="V38" i="37"/>
  <c r="N66" i="36"/>
  <c r="BQ79" i="36"/>
  <c r="BQ73" i="36" s="1"/>
  <c r="BR73" i="36" s="1"/>
  <c r="BO66" i="36"/>
  <c r="BO58" i="36" s="1"/>
  <c r="BM66" i="36"/>
  <c r="BM56" i="36" s="1"/>
  <c r="BM63" i="36" s="1"/>
  <c r="BM49" i="36" s="1"/>
  <c r="BV66" i="36"/>
  <c r="BU66" i="36"/>
  <c r="CA66" i="36"/>
  <c r="CA79" i="36"/>
  <c r="BU79" i="36"/>
  <c r="BX66" i="36"/>
  <c r="BV79" i="36"/>
  <c r="BO79" i="36"/>
  <c r="BO71" i="36" s="1"/>
  <c r="BP71" i="36" s="1"/>
  <c r="BR79" i="36"/>
  <c r="AB216" i="2"/>
  <c r="AB217" i="2" s="1"/>
  <c r="AB218" i="2" s="1"/>
  <c r="BM214" i="2"/>
  <c r="BM215" i="2" s="1"/>
  <c r="BM216" i="2"/>
  <c r="BM217" i="2" s="1"/>
  <c r="CD68" i="2"/>
  <c r="BO216" i="2"/>
  <c r="BO217" i="2" s="1"/>
  <c r="BO214" i="2"/>
  <c r="BO215" i="2" s="1"/>
  <c r="K66" i="36"/>
  <c r="AS38" i="37"/>
  <c r="Q79" i="36"/>
  <c r="CD565" i="2"/>
  <c r="BR218" i="2"/>
  <c r="O218" i="2"/>
  <c r="J79" i="36"/>
  <c r="R79" i="36"/>
  <c r="L79" i="36"/>
  <c r="E66" i="36"/>
  <c r="E79" i="36"/>
  <c r="G66" i="36"/>
  <c r="F79" i="36"/>
  <c r="L66" i="36"/>
  <c r="F66" i="36"/>
  <c r="F58" i="36" s="1"/>
  <c r="Q66" i="36"/>
  <c r="O79" i="36"/>
  <c r="P66" i="36"/>
  <c r="I66" i="36"/>
  <c r="J66" i="36"/>
  <c r="H66" i="36"/>
  <c r="G79" i="36"/>
  <c r="N79" i="36"/>
  <c r="H79" i="36"/>
  <c r="I79" i="36"/>
  <c r="M79" i="36"/>
  <c r="K79" i="36"/>
  <c r="D79" i="36"/>
  <c r="BI216" i="2"/>
  <c r="BI217" i="2" s="1"/>
  <c r="BI218" i="2" s="1"/>
  <c r="R66" i="36"/>
  <c r="O66" i="36"/>
  <c r="CD585" i="2"/>
  <c r="P79" i="36"/>
  <c r="Q214" i="2"/>
  <c r="Q215" i="2" s="1"/>
  <c r="Q216" i="2"/>
  <c r="Q217" i="2" s="1"/>
  <c r="CD272" i="2"/>
  <c r="BM69" i="36"/>
  <c r="BW66" i="36"/>
  <c r="BT66" i="36"/>
  <c r="BZ66" i="36"/>
  <c r="BP66" i="36"/>
  <c r="BP59" i="36" s="1"/>
  <c r="BN66" i="36"/>
  <c r="BT79" i="36"/>
  <c r="BZ79" i="36"/>
  <c r="BY79" i="36"/>
  <c r="AX214" i="2"/>
  <c r="AX215" i="2" s="1"/>
  <c r="AX216" i="2"/>
  <c r="AX217" i="2" s="1"/>
  <c r="AL218" i="2"/>
  <c r="W216" i="2"/>
  <c r="W217" i="2" s="1"/>
  <c r="W214" i="2"/>
  <c r="W215" i="2" s="1"/>
  <c r="S48" i="36"/>
  <c r="BR66" i="36"/>
  <c r="BY66" i="36"/>
  <c r="BN57" i="36"/>
  <c r="BS66" i="36"/>
  <c r="BX79" i="36"/>
  <c r="BS79" i="36"/>
  <c r="BN79" i="36"/>
  <c r="BP79" i="36"/>
  <c r="AN216" i="2"/>
  <c r="AN217" i="2" s="1"/>
  <c r="AN214" i="2"/>
  <c r="AN215" i="2" s="1"/>
  <c r="AN48" i="36"/>
  <c r="AS38" i="36"/>
  <c r="BI36" i="36"/>
  <c r="CD155" i="2"/>
  <c r="BL38" i="36"/>
  <c r="CB36" i="36"/>
  <c r="C38" i="36"/>
  <c r="S36" i="36"/>
  <c r="X38" i="36"/>
  <c r="AN36" i="36"/>
  <c r="BI48" i="36"/>
  <c r="CD221" i="2"/>
  <c r="CD312" i="2"/>
  <c r="CD497" i="2"/>
  <c r="CD182" i="2"/>
  <c r="CD610" i="2"/>
  <c r="BP218" i="2"/>
  <c r="H214" i="2"/>
  <c r="H215" i="2" s="1"/>
  <c r="H216" i="2"/>
  <c r="H217" i="2" s="1"/>
  <c r="AG216" i="2"/>
  <c r="AG217" i="2" s="1"/>
  <c r="AG214" i="2"/>
  <c r="AG215" i="2" s="1"/>
  <c r="CD653" i="2"/>
  <c r="CD149" i="2"/>
  <c r="CD406" i="2"/>
  <c r="CD314" i="2"/>
  <c r="BG214" i="2"/>
  <c r="BG215" i="2" s="1"/>
  <c r="BG216" i="2"/>
  <c r="BG217" i="2" s="1"/>
  <c r="CD423" i="2"/>
  <c r="CD474" i="2"/>
  <c r="CD19" i="2"/>
  <c r="CD501" i="2"/>
  <c r="CD333" i="2"/>
  <c r="CD529" i="2"/>
  <c r="CD267" i="2"/>
  <c r="CD441" i="2"/>
  <c r="CD668" i="2"/>
  <c r="CD550" i="2"/>
  <c r="CD547" i="2"/>
  <c r="CD277" i="2"/>
  <c r="CD533" i="2"/>
  <c r="CD366" i="2"/>
  <c r="CD188" i="2"/>
  <c r="CD198" i="2"/>
  <c r="CD305" i="2"/>
  <c r="CD532" i="2"/>
  <c r="CD617" i="2"/>
  <c r="CD29" i="2"/>
  <c r="CD78" i="2"/>
  <c r="CD502" i="2"/>
  <c r="CD197" i="2"/>
  <c r="CD611" i="2"/>
  <c r="L214" i="2"/>
  <c r="L215" i="2" s="1"/>
  <c r="L216" i="2"/>
  <c r="L217" i="2" s="1"/>
  <c r="AR214" i="2"/>
  <c r="AR215" i="2" s="1"/>
  <c r="AR216" i="2"/>
  <c r="AR217" i="2" s="1"/>
  <c r="CD639" i="2"/>
  <c r="CD258" i="2"/>
  <c r="CD345" i="2"/>
  <c r="CD97" i="2"/>
  <c r="CD113" i="2"/>
  <c r="CD317" i="2"/>
  <c r="CD62" i="2"/>
  <c r="CD180" i="2"/>
  <c r="CD41" i="2"/>
  <c r="CD434" i="2"/>
  <c r="CD399" i="2"/>
  <c r="CD304" i="2"/>
  <c r="CD643" i="2"/>
  <c r="CD563" i="2"/>
  <c r="CD234" i="2"/>
  <c r="CD85" i="2"/>
  <c r="CD632" i="2"/>
  <c r="CD638" i="2"/>
  <c r="CD156" i="2"/>
  <c r="CD306" i="2"/>
  <c r="CD523" i="2"/>
  <c r="CD592" i="2"/>
  <c r="CD245" i="2"/>
  <c r="CD625" i="2"/>
  <c r="CD361" i="2"/>
  <c r="CD487" i="2"/>
  <c r="CD651" i="2"/>
  <c r="CD584" i="2"/>
  <c r="CD476" i="2"/>
  <c r="CD530" i="2"/>
  <c r="CD316" i="2"/>
  <c r="CD422" i="2"/>
  <c r="CD6" i="2"/>
  <c r="CD467" i="2"/>
  <c r="CD382" i="2"/>
  <c r="CD517" i="2"/>
  <c r="CD450" i="2"/>
  <c r="CD495" i="2"/>
  <c r="CD341" i="2"/>
  <c r="CD144" i="2"/>
  <c r="CD102" i="2"/>
  <c r="CD650" i="2"/>
  <c r="CD468" i="2"/>
  <c r="CD175" i="2"/>
  <c r="CD237" i="2"/>
  <c r="CD301" i="2"/>
  <c r="CD326" i="2"/>
  <c r="CD34" i="2"/>
  <c r="CD557" i="2"/>
  <c r="CD11" i="2"/>
  <c r="CD673" i="2"/>
  <c r="CD419" i="2"/>
  <c r="CD294" i="2"/>
  <c r="CD287" i="2"/>
  <c r="CD132" i="2"/>
  <c r="CD252" i="2"/>
  <c r="CD623" i="2"/>
  <c r="CD15" i="2"/>
  <c r="CD644" i="2"/>
  <c r="BH216" i="2"/>
  <c r="BH217" i="2" s="1"/>
  <c r="BH214" i="2"/>
  <c r="BH215" i="2" s="1"/>
  <c r="CD414" i="2"/>
  <c r="CD613" i="2"/>
  <c r="CD664" i="2"/>
  <c r="CD581" i="2"/>
  <c r="CD344" i="2"/>
  <c r="CD582" i="2"/>
  <c r="CD670" i="2"/>
  <c r="CD405" i="2"/>
  <c r="CD275" i="2"/>
  <c r="CD257" i="2"/>
  <c r="CD93" i="2"/>
  <c r="CD553" i="2"/>
  <c r="CD154" i="2"/>
  <c r="CD193" i="2"/>
  <c r="CD298" i="2"/>
  <c r="CD285" i="2"/>
  <c r="CD137" i="2"/>
  <c r="CD320" i="2"/>
  <c r="CD159" i="2"/>
  <c r="CD499" i="2"/>
  <c r="CD645" i="2"/>
  <c r="CD514" i="2"/>
  <c r="CD16" i="2"/>
  <c r="CD413" i="2"/>
  <c r="CD363" i="2"/>
  <c r="CD590" i="2"/>
  <c r="CD69" i="2"/>
  <c r="CD620" i="2"/>
  <c r="CD693" i="2"/>
  <c r="CD196" i="2"/>
  <c r="CD359" i="2"/>
  <c r="CD683" i="2"/>
  <c r="CD242" i="2"/>
  <c r="CD167" i="2"/>
  <c r="CD636" i="2"/>
  <c r="CD603" i="2"/>
  <c r="CD53" i="2"/>
  <c r="CD392" i="2"/>
  <c r="CD44" i="2"/>
  <c r="CD589" i="2"/>
  <c r="CD202" i="2"/>
  <c r="CD396" i="2"/>
  <c r="CD161" i="2"/>
  <c r="CD633" i="2"/>
  <c r="CD679" i="2"/>
  <c r="CD118" i="2"/>
  <c r="CD125" i="2"/>
  <c r="CD597" i="2"/>
  <c r="CD127" i="2"/>
  <c r="CD701" i="2"/>
  <c r="CD204" i="2"/>
  <c r="CD407" i="2"/>
  <c r="CD331" i="2"/>
  <c r="CD605" i="2"/>
  <c r="CD362" i="2"/>
  <c r="CD274" i="2"/>
  <c r="CD82" i="2"/>
  <c r="CD166" i="2"/>
  <c r="CD538" i="2"/>
  <c r="CD655" i="2"/>
  <c r="CD31" i="2"/>
  <c r="CD340" i="2"/>
  <c r="CD445" i="2"/>
  <c r="CD289" i="2"/>
  <c r="CD460" i="2"/>
  <c r="CD270" i="2"/>
  <c r="CD123" i="2"/>
  <c r="CD608" i="2"/>
  <c r="CD390" i="2"/>
  <c r="CD322" i="2"/>
  <c r="CD657" i="2"/>
  <c r="CD143" i="2"/>
  <c r="CD134" i="2"/>
  <c r="CD98" i="2"/>
  <c r="CD348" i="2"/>
  <c r="CD702" i="2"/>
  <c r="CD332" i="2"/>
  <c r="CD493" i="2"/>
  <c r="CD192" i="2"/>
  <c r="CD28" i="2"/>
  <c r="CD99" i="2"/>
  <c r="CD88" i="2"/>
  <c r="CD417" i="2"/>
  <c r="CD675" i="2"/>
  <c r="CD365" i="2"/>
  <c r="CD55" i="2"/>
  <c r="CD236" i="2"/>
  <c r="CD508" i="2"/>
  <c r="CD76" i="2"/>
  <c r="CD114" i="2"/>
  <c r="CD389" i="2"/>
  <c r="CD578" i="2"/>
  <c r="CD536" i="2"/>
  <c r="CD539" i="2"/>
  <c r="CD447" i="2"/>
  <c r="CD451" i="2"/>
  <c r="CD231" i="2"/>
  <c r="CD46" i="2"/>
  <c r="CD165" i="2"/>
  <c r="CD119" i="2"/>
  <c r="CD384" i="2"/>
  <c r="CD618" i="2"/>
  <c r="CD494" i="2"/>
  <c r="CD136" i="2"/>
  <c r="CD9" i="2"/>
  <c r="CD8" i="2"/>
  <c r="CD273" i="2"/>
  <c r="CD369" i="2"/>
  <c r="CD176" i="2"/>
  <c r="CD677" i="2"/>
  <c r="CD691" i="2"/>
  <c r="CD459" i="2"/>
  <c r="CD546" i="2"/>
  <c r="CD552" i="2"/>
  <c r="CD64" i="2"/>
  <c r="CD297" i="2"/>
  <c r="CD599" i="2"/>
  <c r="CD469" i="2"/>
  <c r="CD432" i="2"/>
  <c r="CD376" i="2"/>
  <c r="CD177" i="2"/>
  <c r="CD440" i="2"/>
  <c r="CD692" i="2"/>
  <c r="CD478" i="2"/>
  <c r="CD403" i="2"/>
  <c r="CD559" i="2"/>
  <c r="CD282" i="2"/>
  <c r="CD647" i="2"/>
  <c r="CD230" i="2"/>
  <c r="CD89" i="2"/>
  <c r="CD70" i="2"/>
  <c r="CD189" i="2"/>
  <c r="CD635" i="2"/>
  <c r="CD255" i="2"/>
  <c r="CD551" i="2"/>
  <c r="CD313" i="2"/>
  <c r="CD544" i="2"/>
  <c r="CD295" i="2"/>
  <c r="CD438" i="2"/>
  <c r="CD265" i="2"/>
  <c r="CD112" i="2"/>
  <c r="CD92" i="2"/>
  <c r="CD555" i="2"/>
  <c r="CD602" i="2"/>
  <c r="CD667" i="2"/>
  <c r="CD492" i="2"/>
  <c r="CD355" i="2"/>
  <c r="CD48" i="2"/>
  <c r="CD481" i="2"/>
  <c r="CD457" i="2"/>
  <c r="CD101" i="2"/>
  <c r="CD121" i="2"/>
  <c r="CD621" i="2"/>
  <c r="CD614" i="2"/>
  <c r="CD619" i="2"/>
  <c r="CD191" i="2"/>
  <c r="CD146" i="2"/>
  <c r="CD281" i="2"/>
  <c r="CD284" i="2"/>
  <c r="CD79" i="2"/>
  <c r="CD661" i="2"/>
  <c r="CD243" i="2"/>
  <c r="CD383" i="2"/>
  <c r="CD377" i="2"/>
  <c r="CD63" i="2"/>
  <c r="CD674" i="2"/>
  <c r="CD280" i="2"/>
  <c r="CD612" i="2"/>
  <c r="CD652" i="2"/>
  <c r="CD187" i="2"/>
  <c r="CD380" i="2"/>
  <c r="CD54" i="2"/>
  <c r="CD72" i="2"/>
  <c r="CD253" i="2"/>
  <c r="CD656" i="2"/>
  <c r="CD288" i="2"/>
  <c r="CD381" i="2"/>
  <c r="CD227" i="2"/>
  <c r="CD676" i="2"/>
  <c r="CD342" i="2"/>
  <c r="CD528" i="2"/>
  <c r="CD147" i="2"/>
  <c r="CD279" i="2"/>
  <c r="CD629" i="2"/>
  <c r="CD100" i="2"/>
  <c r="CD634" i="2"/>
  <c r="CD409" i="2"/>
  <c r="CD586" i="2"/>
  <c r="CD516" i="2"/>
  <c r="CD22" i="2"/>
  <c r="CD30" i="2"/>
  <c r="CD568" i="2"/>
  <c r="CD130" i="2"/>
  <c r="CD311" i="2"/>
  <c r="CD505" i="2"/>
  <c r="CD374" i="2"/>
  <c r="CD14" i="2"/>
  <c r="CD512" i="2"/>
  <c r="CD387" i="2"/>
  <c r="CD462" i="2"/>
  <c r="CD269" i="2"/>
  <c r="CD480" i="2"/>
  <c r="CD59" i="2"/>
  <c r="CD433" i="2"/>
  <c r="CD504" i="2"/>
  <c r="CD17" i="2"/>
  <c r="CD482" i="2"/>
  <c r="CD39" i="2"/>
  <c r="CD428" i="2"/>
  <c r="CD429" i="2"/>
  <c r="CD498" i="2"/>
  <c r="CD67" i="2"/>
  <c r="CD65" i="2"/>
  <c r="CD609" i="2"/>
  <c r="CD518" i="2"/>
  <c r="CD665" i="2"/>
  <c r="CD205" i="2"/>
  <c r="CD133" i="2"/>
  <c r="CD522" i="2"/>
  <c r="CD190" i="2"/>
  <c r="CD200" i="2"/>
  <c r="CD448" i="2"/>
  <c r="CD103" i="2"/>
  <c r="CD128" i="2"/>
  <c r="CD598" i="2"/>
  <c r="CD129" i="2"/>
  <c r="CD672" i="2"/>
  <c r="CD418" i="2"/>
  <c r="CD442" i="2"/>
  <c r="CD303" i="2"/>
  <c r="CD698" i="2"/>
  <c r="CD593" i="2"/>
  <c r="CD561" i="2"/>
  <c r="CD73" i="2"/>
  <c r="CD606" i="2"/>
  <c r="CD548" i="2"/>
  <c r="CD654" i="2"/>
  <c r="CD158" i="2"/>
  <c r="CD173" i="2"/>
  <c r="CD558" i="2"/>
  <c r="CD615" i="2"/>
  <c r="CD195" i="2"/>
  <c r="CD537" i="2"/>
  <c r="CD421" i="2"/>
  <c r="CD302" i="2"/>
  <c r="CD66" i="2"/>
  <c r="CD131" i="2"/>
  <c r="CD511" i="2"/>
  <c r="CD684" i="2"/>
  <c r="CD473" i="2"/>
  <c r="CD455" i="2"/>
  <c r="CD404" i="2"/>
  <c r="CD449" i="2"/>
  <c r="CD110" i="2"/>
  <c r="CD81" i="2"/>
  <c r="CD315" i="2"/>
  <c r="CD663" i="2"/>
  <c r="CD575" i="2"/>
  <c r="CD637" i="2"/>
  <c r="CD352" i="2"/>
  <c r="CD571" i="2"/>
  <c r="CD509" i="2"/>
  <c r="CD300" i="2"/>
  <c r="CD138" i="2"/>
  <c r="CD106" i="2"/>
  <c r="CD347" i="2"/>
  <c r="CD669" i="2"/>
  <c r="CD695" i="2"/>
  <c r="CD373" i="2"/>
  <c r="CD325" i="2"/>
  <c r="CD370" i="2"/>
  <c r="CD519" i="2"/>
  <c r="CD410" i="2"/>
  <c r="CD96" i="2"/>
  <c r="CD278" i="2"/>
  <c r="CD596" i="2"/>
  <c r="CD526" i="2"/>
  <c r="CD12" i="2"/>
  <c r="CD394" i="2"/>
  <c r="CD545" i="2"/>
  <c r="CD360" i="2"/>
  <c r="CD145" i="2"/>
  <c r="CD648" i="2"/>
  <c r="CD339" i="2"/>
  <c r="CD61" i="2"/>
  <c r="CD694" i="2"/>
  <c r="CD51" i="2"/>
  <c r="CD626" i="2"/>
  <c r="CD470" i="2"/>
  <c r="CD385" i="2"/>
  <c r="CD471" i="2"/>
  <c r="CD172" i="2"/>
  <c r="CD185" i="2"/>
  <c r="CD358" i="2"/>
  <c r="CD513" i="2"/>
  <c r="CD75" i="2"/>
  <c r="CD260" i="2"/>
  <c r="CD323" i="2"/>
  <c r="CD104" i="2"/>
  <c r="CD697" i="2"/>
  <c r="CD572" i="2"/>
  <c r="CD178" i="2"/>
  <c r="CD256" i="2"/>
  <c r="CD20" i="2"/>
  <c r="CD357" i="2"/>
  <c r="CD624" i="2"/>
  <c r="CD688" i="2"/>
  <c r="CD229" i="2"/>
  <c r="CD224" i="2"/>
  <c r="CD171" i="2"/>
  <c r="CD431" i="2"/>
  <c r="CD375" i="2"/>
  <c r="CD562" i="2"/>
  <c r="CD249" i="2"/>
  <c r="CD416" i="2"/>
  <c r="CD116" i="2"/>
  <c r="CD33" i="2"/>
  <c r="CD80" i="2"/>
  <c r="CD50" i="2"/>
  <c r="CD573" i="2"/>
  <c r="CD666" i="2"/>
  <c r="CD266" i="2"/>
  <c r="CD142" i="2"/>
  <c r="CD426" i="2"/>
  <c r="CD408" i="2"/>
  <c r="CD37" i="2"/>
  <c r="CD570" i="2"/>
  <c r="CD111" i="2"/>
  <c r="CD640" i="2"/>
  <c r="CD543" i="2"/>
  <c r="CD475" i="2"/>
  <c r="CD135" i="2"/>
  <c r="CD549" i="2"/>
  <c r="CD233" i="2"/>
  <c r="CD372" i="2"/>
  <c r="CD510" i="2"/>
  <c r="CD235" i="2"/>
  <c r="CD157" i="2"/>
  <c r="CD607" i="2"/>
  <c r="CD386" i="2"/>
  <c r="CD318" i="2"/>
  <c r="CD658" i="2"/>
  <c r="CD45" i="2"/>
  <c r="CD412" i="2"/>
  <c r="CD223" i="2"/>
  <c r="CD393" i="2"/>
  <c r="CD660" i="2"/>
  <c r="CD535" i="2"/>
  <c r="CD466" i="2"/>
  <c r="CD84" i="2"/>
  <c r="CD580" i="2"/>
  <c r="CD290" i="2"/>
  <c r="CD268" i="2"/>
  <c r="CD437" i="2"/>
  <c r="CD71" i="2"/>
  <c r="CD649" i="2"/>
  <c r="CD35" i="2"/>
  <c r="CD411" i="2"/>
  <c r="CD371" i="2"/>
  <c r="CD293" i="2"/>
  <c r="CD388" i="2"/>
  <c r="CD291" i="2"/>
  <c r="CD251" i="2"/>
  <c r="CD36" i="2"/>
  <c r="CD248" i="2"/>
  <c r="CD540" i="2"/>
  <c r="CD378" i="2"/>
  <c r="CD86" i="2"/>
  <c r="CD554" i="2"/>
  <c r="CD685" i="2"/>
  <c r="CD425" i="2"/>
  <c r="CD170" i="2"/>
  <c r="CD327" i="2"/>
  <c r="CD240" i="2"/>
  <c r="CD542" i="2"/>
  <c r="CD49" i="2"/>
  <c r="CD591" i="2"/>
  <c r="CD515" i="2"/>
  <c r="CD7" i="2"/>
  <c r="CD364" i="2"/>
  <c r="CD194" i="2"/>
  <c r="CD228" i="2"/>
  <c r="CD398" i="2"/>
  <c r="CD520" i="2"/>
  <c r="CD587" i="2"/>
  <c r="CD286" i="2"/>
  <c r="CD150" i="2"/>
  <c r="CD472" i="2"/>
  <c r="CD556" i="2"/>
  <c r="CD174" i="2"/>
  <c r="CD488" i="2"/>
  <c r="CD424" i="2"/>
  <c r="CD226" i="2"/>
  <c r="CD308" i="2"/>
  <c r="CD646" i="2"/>
  <c r="CD184" i="2"/>
  <c r="CD567" i="2"/>
  <c r="CD238" i="2"/>
  <c r="CD456" i="2"/>
  <c r="CD299" i="2"/>
  <c r="CD151" i="2"/>
  <c r="CD259" i="2"/>
  <c r="CD531" i="2"/>
  <c r="CD42" i="2"/>
  <c r="CD594" i="2"/>
  <c r="CD148" i="2"/>
  <c r="CD90" i="2"/>
  <c r="CD351" i="2"/>
  <c r="CD703" i="2"/>
  <c r="CD336" i="2"/>
  <c r="CD23" i="2"/>
  <c r="CD631" i="2"/>
  <c r="CD479" i="2"/>
  <c r="CD108" i="2"/>
  <c r="CD338" i="2"/>
  <c r="CD324" i="2"/>
  <c r="CD420" i="2"/>
  <c r="CD485" i="2"/>
  <c r="CD162" i="2"/>
  <c r="CD115" i="2"/>
  <c r="CD95" i="2"/>
  <c r="CD465" i="2"/>
  <c r="CD140" i="2"/>
  <c r="CD678" i="2"/>
  <c r="CD225" i="2"/>
  <c r="CD309" i="2"/>
  <c r="CD435" i="2"/>
  <c r="CD307" i="2"/>
  <c r="CD87" i="2"/>
  <c r="CD687" i="2"/>
  <c r="CD642" i="2"/>
  <c r="CD354" i="2"/>
  <c r="CD627" i="2"/>
  <c r="CD310" i="2"/>
  <c r="CD43" i="2"/>
  <c r="CD525" i="2"/>
  <c r="CD91" i="2"/>
  <c r="CD107" i="2"/>
  <c r="CD56" i="2"/>
  <c r="CD444" i="2"/>
  <c r="CD77" i="2"/>
  <c r="CD486" i="2"/>
  <c r="CD483" i="2"/>
  <c r="CD453" i="2"/>
  <c r="CD319" i="2"/>
  <c r="CD496" i="2"/>
  <c r="CD595" i="2"/>
  <c r="CD616" i="2"/>
  <c r="CD353" i="2"/>
  <c r="CD588" i="2"/>
  <c r="CD124" i="2"/>
  <c r="CD120" i="2"/>
  <c r="CD57" i="2"/>
  <c r="CD271" i="2"/>
  <c r="CD346" i="2"/>
  <c r="CD461" i="2"/>
  <c r="CD160" i="2"/>
  <c r="CD430" i="2"/>
  <c r="CD564" i="2"/>
  <c r="CD18" i="2"/>
  <c r="CD32" i="2"/>
  <c r="CD583" i="2"/>
  <c r="CD579" i="2"/>
  <c r="CD199" i="2"/>
  <c r="CD179" i="2"/>
  <c r="CD254" i="2"/>
  <c r="CD397" i="2"/>
  <c r="CD201" i="2"/>
  <c r="CD521" i="2"/>
  <c r="CD503" i="2"/>
  <c r="CD343" i="2"/>
  <c r="CD489" i="2"/>
  <c r="CD415" i="2"/>
  <c r="CD328" i="2"/>
  <c r="CD122" i="2"/>
  <c r="CD689" i="2"/>
  <c r="CD541" i="2"/>
  <c r="CD527" i="2"/>
  <c r="CD163" i="2"/>
  <c r="CD168" i="2"/>
  <c r="CD490" i="2"/>
  <c r="CD395" i="2"/>
  <c r="CD74" i="2"/>
  <c r="CD379" i="2"/>
  <c r="CD506" i="2"/>
  <c r="CD446" i="2"/>
  <c r="CD58" i="2"/>
  <c r="CD334" i="2"/>
  <c r="CD153" i="2"/>
  <c r="CD600" i="2"/>
  <c r="CD622" i="2"/>
  <c r="CD47" i="2"/>
  <c r="CD534" i="2"/>
  <c r="CD246" i="2"/>
  <c r="CD26" i="2"/>
  <c r="CD21" i="2"/>
  <c r="CD169" i="2"/>
  <c r="CD680" i="2"/>
  <c r="CD206" i="2"/>
  <c r="CD576" i="2"/>
  <c r="CD141" i="2"/>
  <c r="CD24" i="2"/>
  <c r="CD337" i="2"/>
  <c r="CD368" i="2"/>
  <c r="CD690" i="2"/>
  <c r="CD628" i="2"/>
  <c r="CD630" i="2"/>
  <c r="CD641" i="2"/>
  <c r="CD443" i="2"/>
  <c r="CD566" i="2"/>
  <c r="CD126" i="2"/>
  <c r="CD164" i="2"/>
  <c r="CD203" i="2"/>
  <c r="CD604" i="2"/>
  <c r="CD247" i="2"/>
  <c r="CD507" i="2"/>
  <c r="CD452" i="2"/>
  <c r="CD38" i="2"/>
  <c r="CD94" i="2"/>
  <c r="CD491" i="2"/>
  <c r="CD484" i="2"/>
  <c r="CD222" i="2"/>
  <c r="CD436" i="2"/>
  <c r="CD283" i="2"/>
  <c r="CD686" i="2"/>
  <c r="CD52" i="2"/>
  <c r="CD696" i="2"/>
  <c r="CD105" i="2"/>
  <c r="CD241" i="2"/>
  <c r="CD356" i="2"/>
  <c r="CD335" i="2"/>
  <c r="CD401" i="2"/>
  <c r="CD402" i="2"/>
  <c r="CD152" i="2"/>
  <c r="CD700" i="2"/>
  <c r="CD682" i="2"/>
  <c r="CD349" i="2"/>
  <c r="CD464" i="2"/>
  <c r="CD244" i="2"/>
  <c r="CD183" i="2"/>
  <c r="CD458" i="2"/>
  <c r="CD681" i="2"/>
  <c r="CD232" i="2"/>
  <c r="CD391" i="2"/>
  <c r="CD454" i="2"/>
  <c r="CD477" i="2"/>
  <c r="CD40" i="2"/>
  <c r="CD117" i="2"/>
  <c r="CD25" i="2"/>
  <c r="CD109" i="2"/>
  <c r="CD577" i="2"/>
  <c r="CD186" i="2"/>
  <c r="CD671" i="2"/>
  <c r="CD321" i="2"/>
  <c r="CD704" i="2"/>
  <c r="CD367" i="2"/>
  <c r="CD601" i="2"/>
  <c r="CD276" i="2"/>
  <c r="CD27" i="2"/>
  <c r="CD329" i="2"/>
  <c r="CD569" i="2"/>
  <c r="CD350" i="2"/>
  <c r="CD427" i="2"/>
  <c r="CD439" i="2"/>
  <c r="CD560" i="2"/>
  <c r="CD662" i="2"/>
  <c r="CD250" i="2"/>
  <c r="CD239" i="2"/>
  <c r="CD463" i="2"/>
  <c r="CD330" i="2"/>
  <c r="CD296" i="2"/>
  <c r="CD181" i="2"/>
  <c r="CD139" i="2"/>
  <c r="CD574" i="2"/>
  <c r="CD60" i="2"/>
  <c r="CD699" i="2"/>
  <c r="CD524" i="2"/>
  <c r="CD10" i="2"/>
  <c r="CD83" i="2"/>
  <c r="CD400" i="2"/>
  <c r="CD13" i="2"/>
  <c r="CD500" i="2"/>
  <c r="CD659" i="2"/>
  <c r="CD292" i="2"/>
  <c r="BD214" i="2"/>
  <c r="BD215" i="2" s="1"/>
  <c r="BD216" i="2"/>
  <c r="BD217" i="2" s="1"/>
  <c r="AH214" i="2"/>
  <c r="AH215" i="2" s="1"/>
  <c r="AH216" i="2"/>
  <c r="AH217" i="2" s="1"/>
  <c r="AM214" i="2"/>
  <c r="AM215" i="2" s="1"/>
  <c r="AM216" i="2"/>
  <c r="AM217" i="2" s="1"/>
  <c r="K216" i="2"/>
  <c r="K217" i="2" s="1"/>
  <c r="K214" i="2"/>
  <c r="K215" i="2" s="1"/>
  <c r="X216" i="2"/>
  <c r="X217" i="2" s="1"/>
  <c r="X214" i="2"/>
  <c r="X215" i="2" s="1"/>
  <c r="AS218" i="2"/>
  <c r="AE216" i="2"/>
  <c r="AE217" i="2" s="1"/>
  <c r="AE214" i="2"/>
  <c r="AE215" i="2" s="1"/>
  <c r="M214" i="2"/>
  <c r="M215" i="2" s="1"/>
  <c r="M216" i="2"/>
  <c r="M217" i="2" s="1"/>
  <c r="AY218" i="2"/>
  <c r="AI218" i="2"/>
  <c r="BE218" i="2"/>
  <c r="CA245" i="2"/>
  <c r="CA496" i="2"/>
  <c r="CA671" i="2"/>
  <c r="CA504" i="2"/>
  <c r="CA668" i="2"/>
  <c r="CA203" i="2"/>
  <c r="CA293" i="2"/>
  <c r="CA611" i="2"/>
  <c r="CA205" i="2"/>
  <c r="CA191" i="2"/>
  <c r="CA46" i="2"/>
  <c r="CA23" i="2"/>
  <c r="CA84" i="2"/>
  <c r="CA172" i="2"/>
  <c r="CA35" i="2"/>
  <c r="CA275" i="2"/>
  <c r="CA345" i="2"/>
  <c r="CA297" i="2"/>
  <c r="CA472" i="2"/>
  <c r="CA347" i="2"/>
  <c r="CA443" i="2"/>
  <c r="CA325" i="2"/>
  <c r="CA309" i="2"/>
  <c r="CA432" i="2"/>
  <c r="CA274" i="2"/>
  <c r="CA234" i="2"/>
  <c r="CA239" i="2"/>
  <c r="CB522" i="2"/>
  <c r="CA142" i="2"/>
  <c r="CA192" i="2"/>
  <c r="CA613" i="2"/>
  <c r="CA99" i="2"/>
  <c r="CA8" i="2"/>
  <c r="CA119" i="2"/>
  <c r="CA162" i="2"/>
  <c r="CA70" i="2"/>
  <c r="CA501" i="2"/>
  <c r="CA525" i="2"/>
  <c r="CA333" i="2"/>
  <c r="CA435" i="2"/>
  <c r="CA305" i="2"/>
  <c r="CA271" i="2"/>
  <c r="CA352" i="2"/>
  <c r="CA399" i="2"/>
  <c r="CA317" i="2"/>
  <c r="CB593" i="2"/>
  <c r="CA383" i="2"/>
  <c r="CB304" i="2"/>
  <c r="CA231" i="2"/>
  <c r="CA237" i="2"/>
  <c r="CB268" i="2"/>
  <c r="CA289" i="2"/>
  <c r="CA327" i="2"/>
  <c r="CA349" i="2"/>
  <c r="CB474" i="2"/>
  <c r="CA308" i="2"/>
  <c r="CA235" i="2"/>
  <c r="CB578" i="2"/>
  <c r="CA243" i="2"/>
  <c r="CA222" i="2"/>
  <c r="CA228" i="2"/>
  <c r="CA554" i="2"/>
  <c r="CA514" i="2"/>
  <c r="CA460" i="2"/>
  <c r="CA424" i="2"/>
  <c r="CA408" i="2"/>
  <c r="CA382" i="2"/>
  <c r="CA366" i="2"/>
  <c r="CA350" i="2"/>
  <c r="CA334" i="2"/>
  <c r="CA318" i="2"/>
  <c r="CA302" i="2"/>
  <c r="CA286" i="2"/>
  <c r="CA250" i="2"/>
  <c r="CA564" i="2"/>
  <c r="CA544" i="2"/>
  <c r="CA523" i="2"/>
  <c r="CA491" i="2"/>
  <c r="CA467" i="2"/>
  <c r="CA455" i="2"/>
  <c r="CA233" i="2"/>
  <c r="CB221" i="2"/>
  <c r="CB156" i="2"/>
  <c r="CB373" i="2"/>
  <c r="CB607" i="2"/>
  <c r="CB365" i="2"/>
  <c r="CB497" i="2"/>
  <c r="CB82" i="2"/>
  <c r="CB397" i="2"/>
  <c r="CB343" i="2"/>
  <c r="CB671" i="2"/>
  <c r="CB350" i="2"/>
  <c r="CB659" i="2"/>
  <c r="CB597" i="2"/>
  <c r="CB616" i="2"/>
  <c r="CB601" i="2"/>
  <c r="CB444" i="2"/>
  <c r="CB403" i="2"/>
  <c r="CB119" i="2"/>
  <c r="CB647" i="2"/>
  <c r="CB182" i="2"/>
  <c r="CB228" i="2"/>
  <c r="CB280" i="2"/>
  <c r="CB546" i="2"/>
  <c r="CB439" i="2"/>
  <c r="CB148" i="2"/>
  <c r="CB307" i="2"/>
  <c r="CB698" i="2"/>
  <c r="CB695" i="2"/>
  <c r="CB687" i="2"/>
  <c r="CB666" i="2"/>
  <c r="CB393" i="2"/>
  <c r="CB137" i="2"/>
  <c r="CB245" i="2"/>
  <c r="CB657" i="2"/>
  <c r="CB370" i="2"/>
  <c r="CB391" i="2"/>
  <c r="CB332" i="2"/>
  <c r="CB123" i="2"/>
  <c r="CB194" i="2"/>
  <c r="CB205" i="2"/>
  <c r="CB110" i="2"/>
  <c r="CB141" i="2"/>
  <c r="CA267" i="2"/>
  <c r="CA321" i="2"/>
  <c r="CB417" i="2"/>
  <c r="CB293" i="2"/>
  <c r="CA287" i="2"/>
  <c r="CA238" i="2"/>
  <c r="CA229" i="2"/>
  <c r="CA221" i="2"/>
  <c r="CA550" i="2"/>
  <c r="CA506" i="2"/>
  <c r="CA448" i="2"/>
  <c r="CA420" i="2"/>
  <c r="CA404" i="2"/>
  <c r="CA378" i="2"/>
  <c r="CA362" i="2"/>
  <c r="CA346" i="2"/>
  <c r="CA330" i="2"/>
  <c r="CA314" i="2"/>
  <c r="CA298" i="2"/>
  <c r="CA272" i="2"/>
  <c r="CA248" i="2"/>
  <c r="CA587" i="2"/>
  <c r="CA563" i="2"/>
  <c r="CA543" i="2"/>
  <c r="CA511" i="2"/>
  <c r="CA489" i="2"/>
  <c r="CA465" i="2"/>
  <c r="CA454" i="2"/>
  <c r="CA240" i="2"/>
  <c r="CB80" i="2"/>
  <c r="CB66" i="2"/>
  <c r="CB448" i="2"/>
  <c r="CB663" i="2"/>
  <c r="CB699" i="2"/>
  <c r="CB649" i="2"/>
  <c r="CB300" i="2"/>
  <c r="CB69" i="2"/>
  <c r="CB225" i="2"/>
  <c r="CB269" i="2"/>
  <c r="CB598" i="2"/>
  <c r="CB340" i="2"/>
  <c r="CB226" i="2"/>
  <c r="CB176" i="2"/>
  <c r="CB303" i="2"/>
  <c r="CB614" i="2"/>
  <c r="CB94" i="2"/>
  <c r="CB441" i="2"/>
  <c r="CB308" i="2"/>
  <c r="CB622" i="2"/>
  <c r="CB43" i="2"/>
  <c r="CB252" i="2"/>
  <c r="CB98" i="2"/>
  <c r="CB694" i="2"/>
  <c r="CB326" i="2"/>
  <c r="CB68" i="2"/>
  <c r="CB310" i="2"/>
  <c r="CB128" i="2"/>
  <c r="CB325" i="2"/>
  <c r="CB297" i="2"/>
  <c r="CB196" i="2"/>
  <c r="CA381" i="2"/>
  <c r="CB363" i="2"/>
  <c r="CA573" i="2"/>
  <c r="CA313" i="2"/>
  <c r="CA375" i="2"/>
  <c r="CA265" i="2"/>
  <c r="CA225" i="2"/>
  <c r="CA590" i="2"/>
  <c r="CA534" i="2"/>
  <c r="CA476" i="2"/>
  <c r="CA440" i="2"/>
  <c r="CA416" i="2"/>
  <c r="CA400" i="2"/>
  <c r="CA374" i="2"/>
  <c r="CA358" i="2"/>
  <c r="CA342" i="2"/>
  <c r="CA326" i="2"/>
  <c r="CA310" i="2"/>
  <c r="CA294" i="2"/>
  <c r="CA268" i="2"/>
  <c r="CA571" i="2"/>
  <c r="CA555" i="2"/>
  <c r="CA541" i="2"/>
  <c r="CA505" i="2"/>
  <c r="CA478" i="2"/>
  <c r="CA461" i="2"/>
  <c r="CA453" i="2"/>
  <c r="CB329" i="2"/>
  <c r="CB379" i="2"/>
  <c r="CB337" i="2"/>
  <c r="CB595" i="2"/>
  <c r="CB453" i="2"/>
  <c r="CB372" i="2"/>
  <c r="CB667" i="2"/>
  <c r="CB409" i="2"/>
  <c r="CB254" i="2"/>
  <c r="CB544" i="2"/>
  <c r="CB46" i="2"/>
  <c r="CB339" i="2"/>
  <c r="CB105" i="2"/>
  <c r="CB486" i="2"/>
  <c r="CB234" i="2"/>
  <c r="CB603" i="2"/>
  <c r="CB244" i="2"/>
  <c r="CB645" i="2"/>
  <c r="CB321" i="2"/>
  <c r="CB436" i="2"/>
  <c r="CB681" i="2"/>
  <c r="CB330" i="2"/>
  <c r="CB611" i="2"/>
  <c r="CB84" i="2"/>
  <c r="CB385" i="2"/>
  <c r="CB163" i="2"/>
  <c r="CB198" i="2"/>
  <c r="CB313" i="2"/>
  <c r="CB335" i="2"/>
  <c r="CB665" i="2"/>
  <c r="CB411" i="2"/>
  <c r="CB62" i="2"/>
  <c r="CB250" i="2"/>
  <c r="CB25" i="2"/>
  <c r="CB661" i="2"/>
  <c r="CB140" i="2"/>
  <c r="CB685" i="2"/>
  <c r="CB294" i="2"/>
  <c r="CB345" i="2"/>
  <c r="CB463" i="2"/>
  <c r="CB44" i="2"/>
  <c r="CB135" i="2"/>
  <c r="CB636" i="2"/>
  <c r="CB284" i="2"/>
  <c r="CB270" i="2"/>
  <c r="CB170" i="2"/>
  <c r="CB161" i="2"/>
  <c r="CB348" i="2"/>
  <c r="CB686" i="2"/>
  <c r="CB289" i="2"/>
  <c r="CB306" i="2"/>
  <c r="CB174" i="2"/>
  <c r="CA301" i="2"/>
  <c r="CA351" i="2"/>
  <c r="CA403" i="2"/>
  <c r="CA285" i="2"/>
  <c r="CA232" i="2"/>
  <c r="CB382" i="2"/>
  <c r="CA247" i="2"/>
  <c r="CB249" i="2"/>
  <c r="CA586" i="2"/>
  <c r="CA526" i="2"/>
  <c r="CA468" i="2"/>
  <c r="CA428" i="2"/>
  <c r="CA412" i="2"/>
  <c r="CA396" i="2"/>
  <c r="CA370" i="2"/>
  <c r="CA354" i="2"/>
  <c r="CA338" i="2"/>
  <c r="CA322" i="2"/>
  <c r="CA306" i="2"/>
  <c r="CA290" i="2"/>
  <c r="CA589" i="2"/>
  <c r="CA565" i="2"/>
  <c r="CA545" i="2"/>
  <c r="CA528" i="2"/>
  <c r="CA493" i="2"/>
  <c r="CA473" i="2"/>
  <c r="CA457" i="2"/>
  <c r="CA304" i="2"/>
  <c r="CB273" i="2"/>
  <c r="CB248" i="2"/>
  <c r="CB407" i="2"/>
  <c r="CB625" i="2"/>
  <c r="CB628" i="2"/>
  <c r="CB395" i="2"/>
  <c r="CB619" i="2"/>
  <c r="CB613" i="2"/>
  <c r="CB344" i="2"/>
  <c r="CB309" i="2"/>
  <c r="CB88" i="2"/>
  <c r="CB384" i="2"/>
  <c r="CB195" i="2"/>
  <c r="CB612" i="2"/>
  <c r="CB680" i="2"/>
  <c r="CB24" i="2"/>
  <c r="CB171" i="2"/>
  <c r="CB676" i="2"/>
  <c r="CB327" i="2"/>
  <c r="CB700" i="2"/>
  <c r="CB500" i="2"/>
  <c r="CB383" i="2"/>
  <c r="CB237" i="2"/>
  <c r="CB674" i="2"/>
  <c r="CB630" i="2"/>
  <c r="CB283" i="2"/>
  <c r="CB265" i="2"/>
  <c r="CB202" i="2"/>
  <c r="CB109" i="2"/>
  <c r="CB168" i="2"/>
  <c r="CB336" i="2"/>
  <c r="CB507" i="2"/>
  <c r="CB57" i="2"/>
  <c r="CB41" i="2"/>
  <c r="CB668" i="2"/>
  <c r="CB142" i="2"/>
  <c r="CB621" i="2"/>
  <c r="CB21" i="2"/>
  <c r="CB277" i="2"/>
  <c r="CB664" i="2"/>
  <c r="CB462" i="2"/>
  <c r="CB398" i="2"/>
  <c r="CB690" i="2"/>
  <c r="CB96" i="2"/>
  <c r="CB172" i="2"/>
  <c r="CB374" i="2"/>
  <c r="CB231" i="2"/>
  <c r="CB602" i="2"/>
  <c r="CB178" i="2"/>
  <c r="CB48" i="2"/>
  <c r="CB126" i="2"/>
  <c r="CB86" i="2"/>
  <c r="CB154" i="2"/>
  <c r="CB445" i="2"/>
  <c r="CB352" i="2"/>
  <c r="CB89" i="2"/>
  <c r="CB670" i="2"/>
  <c r="CB16" i="2"/>
  <c r="CB386" i="2"/>
  <c r="CB553" i="2"/>
  <c r="CB319" i="2"/>
  <c r="CB347" i="2"/>
  <c r="CB267" i="2"/>
  <c r="CB369" i="2"/>
  <c r="CB651" i="2"/>
  <c r="CB155" i="2"/>
  <c r="CB388" i="2"/>
  <c r="CB145" i="2"/>
  <c r="CB691" i="2"/>
  <c r="CB186" i="2"/>
  <c r="CB287" i="2"/>
  <c r="CB586" i="2"/>
  <c r="CB45" i="2"/>
  <c r="CB504" i="2"/>
  <c r="CB177" i="2"/>
  <c r="CB103" i="2"/>
  <c r="CB102" i="2"/>
  <c r="CB394" i="2"/>
  <c r="CB18" i="2"/>
  <c r="CB455" i="2"/>
  <c r="CB353" i="2"/>
  <c r="CB624" i="2"/>
  <c r="CB183" i="2"/>
  <c r="CB460" i="2"/>
  <c r="CB65" i="2"/>
  <c r="CB617" i="2"/>
  <c r="CB637" i="2"/>
  <c r="CB173" i="2"/>
  <c r="CB22" i="2"/>
  <c r="CB431" i="2"/>
  <c r="CB285" i="2"/>
  <c r="CB635" i="2"/>
  <c r="CB9" i="2"/>
  <c r="CB351" i="2"/>
  <c r="CB120" i="2"/>
  <c r="CB467" i="2"/>
  <c r="CB29" i="2"/>
  <c r="CB229" i="2"/>
  <c r="CB475" i="2"/>
  <c r="CB380" i="2"/>
  <c r="CB71" i="2"/>
  <c r="CB201" i="2"/>
  <c r="CB323" i="2"/>
  <c r="CB478" i="2"/>
  <c r="CB608" i="2"/>
  <c r="CB282" i="2"/>
  <c r="CB696" i="2"/>
  <c r="CB278" i="2"/>
  <c r="CB424" i="2"/>
  <c r="CB187" i="2"/>
  <c r="CB144" i="2"/>
  <c r="CB656" i="2"/>
  <c r="CB689" i="2"/>
  <c r="CB701" i="2"/>
  <c r="CB235" i="2"/>
  <c r="CB361" i="2"/>
  <c r="CB488" i="2"/>
  <c r="CB93" i="2"/>
  <c r="CB256" i="2"/>
  <c r="CB653" i="2"/>
  <c r="CB106" i="2"/>
  <c r="CB275" i="2"/>
  <c r="CB600" i="2"/>
  <c r="CB240" i="2"/>
  <c r="CB501" i="2"/>
  <c r="CB650" i="2"/>
  <c r="CA494" i="2"/>
  <c r="CA441" i="2"/>
  <c r="CA425" i="2"/>
  <c r="CB15" i="2"/>
  <c r="CB291" i="2"/>
  <c r="CB534" i="2"/>
  <c r="CB112" i="2"/>
  <c r="CA553" i="2"/>
  <c r="CB39" i="2"/>
  <c r="CB415" i="2"/>
  <c r="CB130" i="2"/>
  <c r="CB526" i="2"/>
  <c r="CA411" i="2"/>
  <c r="CA371" i="2"/>
  <c r="CA344" i="2"/>
  <c r="CA323" i="2"/>
  <c r="CA299" i="2"/>
  <c r="CA226" i="2"/>
  <c r="CA407" i="2"/>
  <c r="CA341" i="2"/>
  <c r="CA559" i="2"/>
  <c r="CA431" i="2"/>
  <c r="CA369" i="2"/>
  <c r="CC250" i="2"/>
  <c r="CC230" i="2"/>
  <c r="CC222" i="2"/>
  <c r="CC241" i="2"/>
  <c r="CA592" i="2"/>
  <c r="CA576" i="2"/>
  <c r="CA556" i="2"/>
  <c r="CA536" i="2"/>
  <c r="CA516" i="2"/>
  <c r="CA482" i="2"/>
  <c r="CA462" i="2"/>
  <c r="CA438" i="2"/>
  <c r="CA422" i="2"/>
  <c r="CA406" i="2"/>
  <c r="CA380" i="2"/>
  <c r="CA360" i="2"/>
  <c r="CA332" i="2"/>
  <c r="CA316" i="2"/>
  <c r="CA292" i="2"/>
  <c r="CA594" i="2"/>
  <c r="CC590" i="2"/>
  <c r="CC588" i="2"/>
  <c r="CC583" i="2"/>
  <c r="CA581" i="2"/>
  <c r="CB574" i="2"/>
  <c r="CB571" i="2"/>
  <c r="CB567" i="2"/>
  <c r="CB563" i="2"/>
  <c r="CC560" i="2"/>
  <c r="CB554" i="2"/>
  <c r="CB253" i="2"/>
  <c r="CB258" i="2"/>
  <c r="CB639" i="2"/>
  <c r="CB437" i="2"/>
  <c r="CB72" i="2"/>
  <c r="CB116" i="2"/>
  <c r="CB697" i="2"/>
  <c r="CB28" i="2"/>
  <c r="CB324" i="2"/>
  <c r="CB678" i="2"/>
  <c r="CB111" i="2"/>
  <c r="CB466" i="2"/>
  <c r="CB518" i="2"/>
  <c r="CB54" i="2"/>
  <c r="CB408" i="2"/>
  <c r="CB357" i="2"/>
  <c r="CB49" i="2"/>
  <c r="CB623" i="2"/>
  <c r="CB160" i="2"/>
  <c r="CB19" i="2"/>
  <c r="CB8" i="2"/>
  <c r="CB430" i="2"/>
  <c r="CB7" i="2"/>
  <c r="CB328" i="2"/>
  <c r="CB165" i="2"/>
  <c r="CB276" i="2"/>
  <c r="CB349" i="2"/>
  <c r="CB356" i="2"/>
  <c r="CB60" i="2"/>
  <c r="CB606" i="2"/>
  <c r="CB452" i="2"/>
  <c r="CB34" i="2"/>
  <c r="CB399" i="2"/>
  <c r="CB242" i="2"/>
  <c r="CB180" i="2"/>
  <c r="CB693" i="2"/>
  <c r="CB222" i="2"/>
  <c r="CB169" i="2"/>
  <c r="CB312" i="2"/>
  <c r="CB610" i="2"/>
  <c r="CB85" i="2"/>
  <c r="CB626" i="2"/>
  <c r="CB27" i="2"/>
  <c r="CB50" i="2"/>
  <c r="CB199" i="2"/>
  <c r="CB224" i="2"/>
  <c r="CB320" i="2"/>
  <c r="CB652" i="2"/>
  <c r="CB302" i="2"/>
  <c r="CB87" i="2"/>
  <c r="CB139" i="2"/>
  <c r="CB314" i="2"/>
  <c r="CB440" i="2"/>
  <c r="CB405" i="2"/>
  <c r="CB322" i="2"/>
  <c r="CB442" i="2"/>
  <c r="CB338" i="2"/>
  <c r="CB92" i="2"/>
  <c r="CB642" i="2"/>
  <c r="CB492" i="2"/>
  <c r="CB499" i="2"/>
  <c r="CB298" i="2"/>
  <c r="CB443" i="2"/>
  <c r="CB81" i="2"/>
  <c r="CB412" i="2"/>
  <c r="CB42" i="2"/>
  <c r="CB149" i="2"/>
  <c r="CB318" i="2"/>
  <c r="CB166" i="2"/>
  <c r="CB655" i="2"/>
  <c r="CB200" i="2"/>
  <c r="CB465" i="2"/>
  <c r="CB429" i="2"/>
  <c r="CB346" i="2"/>
  <c r="CB164" i="2"/>
  <c r="CB484" i="2"/>
  <c r="CB366" i="2"/>
  <c r="CB367" i="2"/>
  <c r="CB23" i="2"/>
  <c r="CB464" i="2"/>
  <c r="CB243" i="2"/>
  <c r="CB392" i="2"/>
  <c r="CB376" i="2"/>
  <c r="CB592" i="2"/>
  <c r="CB470" i="2"/>
  <c r="CB609" i="2"/>
  <c r="CB52" i="2"/>
  <c r="CB358" i="2"/>
  <c r="CB456" i="2"/>
  <c r="CB495" i="2"/>
  <c r="CB646" i="2"/>
  <c r="CB355" i="2"/>
  <c r="CB317" i="2"/>
  <c r="CB342" i="2"/>
  <c r="CB400" i="2"/>
  <c r="CA449" i="2"/>
  <c r="CA437" i="2"/>
  <c r="CA490" i="2"/>
  <c r="CB255" i="2"/>
  <c r="CB167" i="2"/>
  <c r="CB530" i="2"/>
  <c r="CB114" i="2"/>
  <c r="CA463" i="2"/>
  <c r="CB450" i="2"/>
  <c r="CB185" i="2"/>
  <c r="CB472" i="2"/>
  <c r="CB36" i="2"/>
  <c r="CA421" i="2"/>
  <c r="CA409" i="2"/>
  <c r="CA363" i="2"/>
  <c r="CA343" i="2"/>
  <c r="CA319" i="2"/>
  <c r="CA295" i="2"/>
  <c r="CA509" i="2"/>
  <c r="CA365" i="2"/>
  <c r="CA337" i="2"/>
  <c r="CA585" i="2"/>
  <c r="CA419" i="2"/>
  <c r="CA224" i="2"/>
  <c r="CC248" i="2"/>
  <c r="CC228" i="2"/>
  <c r="CC249" i="2"/>
  <c r="CA588" i="2"/>
  <c r="CA572" i="2"/>
  <c r="CA552" i="2"/>
  <c r="CA246" i="2"/>
  <c r="CA532" i="2"/>
  <c r="CA512" i="2"/>
  <c r="CA474" i="2"/>
  <c r="CA458" i="2"/>
  <c r="CA434" i="2"/>
  <c r="CA418" i="2"/>
  <c r="CA402" i="2"/>
  <c r="CA372" i="2"/>
  <c r="CA356" i="2"/>
  <c r="CA328" i="2"/>
  <c r="CA312" i="2"/>
  <c r="CA288" i="2"/>
  <c r="CC592" i="2"/>
  <c r="CB590" i="2"/>
  <c r="CB587" i="2"/>
  <c r="CB583" i="2"/>
  <c r="CB579" i="2"/>
  <c r="CB573" i="2"/>
  <c r="CA570" i="2"/>
  <c r="CC566" i="2"/>
  <c r="CB562" i="2"/>
  <c r="CB559" i="2"/>
  <c r="CB550" i="2"/>
  <c r="CC544" i="2"/>
  <c r="CB539" i="2"/>
  <c r="CB536" i="2"/>
  <c r="CB523" i="2"/>
  <c r="CB514" i="2"/>
  <c r="CB493" i="2"/>
  <c r="CA488" i="2"/>
  <c r="CB51" i="2"/>
  <c r="CB162" i="2"/>
  <c r="CB502" i="2"/>
  <c r="CB127" i="2"/>
  <c r="CB295" i="2"/>
  <c r="CB459" i="2"/>
  <c r="CB416" i="2"/>
  <c r="CB387" i="2"/>
  <c r="CB620" i="2"/>
  <c r="CB378" i="2"/>
  <c r="CB63" i="2"/>
  <c r="CB390" i="2"/>
  <c r="CB246" i="2"/>
  <c r="CB83" i="2"/>
  <c r="CB414" i="2"/>
  <c r="CB482" i="2"/>
  <c r="CB648" i="2"/>
  <c r="CB14" i="2"/>
  <c r="CB158" i="2"/>
  <c r="CB401" i="2"/>
  <c r="CB138" i="2"/>
  <c r="CB425" i="2"/>
  <c r="CB290" i="2"/>
  <c r="CB91" i="2"/>
  <c r="CB26" i="2"/>
  <c r="CB618" i="2"/>
  <c r="CB75" i="2"/>
  <c r="CB451" i="2"/>
  <c r="CB146" i="2"/>
  <c r="CB193" i="2"/>
  <c r="CB97" i="2"/>
  <c r="CB584" i="2"/>
  <c r="CB64" i="2"/>
  <c r="CB490" i="2"/>
  <c r="CB197" i="2"/>
  <c r="CB286" i="2"/>
  <c r="CB104" i="2"/>
  <c r="CB432" i="2"/>
  <c r="CB296" i="2"/>
  <c r="CB59" i="2"/>
  <c r="CB121" i="2"/>
  <c r="CB654" i="2"/>
  <c r="CB305" i="2"/>
  <c r="CB396" i="2"/>
  <c r="CB70" i="2"/>
  <c r="CB31" i="2"/>
  <c r="CB615" i="2"/>
  <c r="CB181" i="2"/>
  <c r="CB406" i="2"/>
  <c r="CB223" i="2"/>
  <c r="CB157" i="2"/>
  <c r="CB107" i="2"/>
  <c r="CB331" i="2"/>
  <c r="CB238" i="2"/>
  <c r="CB627" i="2"/>
  <c r="CB662" i="2"/>
  <c r="CB632" i="2"/>
  <c r="CB434" i="2"/>
  <c r="CB118" i="2"/>
  <c r="CB629" i="2"/>
  <c r="CB152" i="2"/>
  <c r="CB150" i="2"/>
  <c r="CB454" i="2"/>
  <c r="CB179" i="2"/>
  <c r="CB206" i="2"/>
  <c r="CB20" i="2"/>
  <c r="CB191" i="2"/>
  <c r="CB381" i="2"/>
  <c r="CB575" i="2"/>
  <c r="CB58" i="2"/>
  <c r="CB236" i="2"/>
  <c r="CB30" i="2"/>
  <c r="CB360" i="2"/>
  <c r="CB100" i="2"/>
  <c r="CB368" i="2"/>
  <c r="CB644" i="2"/>
  <c r="CB537" i="2"/>
  <c r="CB315" i="2"/>
  <c r="CB266" i="2"/>
  <c r="CB35" i="2"/>
  <c r="CB483" i="2"/>
  <c r="CB125" i="2"/>
  <c r="CB423" i="2"/>
  <c r="CB404" i="2"/>
  <c r="CB555" i="2"/>
  <c r="CB131" i="2"/>
  <c r="CB38" i="2"/>
  <c r="CB402" i="2"/>
  <c r="CB292" i="2"/>
  <c r="CB257" i="2"/>
  <c r="CB61" i="2"/>
  <c r="CB271" i="2"/>
  <c r="CB634" i="2"/>
  <c r="CB299" i="2"/>
  <c r="CA446" i="2"/>
  <c r="CA433" i="2"/>
  <c r="CB638" i="2"/>
  <c r="CB596" i="2"/>
  <c r="CB190" i="2"/>
  <c r="CB79" i="2"/>
  <c r="CB272" i="2"/>
  <c r="CB316" i="2"/>
  <c r="CB449" i="2"/>
  <c r="CB189" i="2"/>
  <c r="CA417" i="2"/>
  <c r="CA401" i="2"/>
  <c r="CA423" i="2"/>
  <c r="CA339" i="2"/>
  <c r="CA311" i="2"/>
  <c r="CA269" i="2"/>
  <c r="CA249" i="2"/>
  <c r="CA447" i="2"/>
  <c r="CA357" i="2"/>
  <c r="CA329" i="2"/>
  <c r="CA561" i="2"/>
  <c r="CA395" i="2"/>
  <c r="CB682" i="2"/>
  <c r="CB410" i="2"/>
  <c r="CB230" i="2"/>
  <c r="CB341" i="2"/>
  <c r="CB281" i="2"/>
  <c r="CB10" i="2"/>
  <c r="CB516" i="2"/>
  <c r="CB684" i="2"/>
  <c r="CB33" i="2"/>
  <c r="CB506" i="2"/>
  <c r="CB129" i="2"/>
  <c r="CB288" i="2"/>
  <c r="CB631" i="2"/>
  <c r="CB73" i="2"/>
  <c r="CB658" i="2"/>
  <c r="CB74" i="2"/>
  <c r="CB143" i="2"/>
  <c r="CB134" i="2"/>
  <c r="CB204" i="2"/>
  <c r="CB334" i="2"/>
  <c r="CB56" i="2"/>
  <c r="CB641" i="2"/>
  <c r="CB362" i="2"/>
  <c r="CB301" i="2"/>
  <c r="CB11" i="2"/>
  <c r="CB521" i="2"/>
  <c r="CB122" i="2"/>
  <c r="CB551" i="2"/>
  <c r="CB108" i="2"/>
  <c r="CB633" i="2"/>
  <c r="CB124" i="2"/>
  <c r="CB548" i="2"/>
  <c r="CB136" i="2"/>
  <c r="CB433" i="2"/>
  <c r="CB672" i="2"/>
  <c r="CB53" i="2"/>
  <c r="CB67" i="2"/>
  <c r="CB503" i="2"/>
  <c r="CB703" i="2"/>
  <c r="CB420" i="2"/>
  <c r="CB673" i="2"/>
  <c r="CB55" i="2"/>
  <c r="CB147" i="2"/>
  <c r="CB241" i="2"/>
  <c r="CB132" i="2"/>
  <c r="CB640" i="2"/>
  <c r="CB175" i="2"/>
  <c r="CB117" i="2"/>
  <c r="CB247" i="2"/>
  <c r="CB364" i="2"/>
  <c r="CB232" i="2"/>
  <c r="CB677" i="2"/>
  <c r="CB599" i="2"/>
  <c r="CB692" i="2"/>
  <c r="CB101" i="2"/>
  <c r="CB259" i="2"/>
  <c r="CB468" i="2"/>
  <c r="CB371" i="2"/>
  <c r="CB457" i="2"/>
  <c r="CB90" i="2"/>
  <c r="CB435" i="2"/>
  <c r="CB669" i="2"/>
  <c r="CB481" i="2"/>
  <c r="CB675" i="2"/>
  <c r="CB159" i="2"/>
  <c r="CB13" i="2"/>
  <c r="CB239" i="2"/>
  <c r="CB377" i="2"/>
  <c r="CB203" i="2"/>
  <c r="CB153" i="2"/>
  <c r="CB78" i="2"/>
  <c r="CB40" i="2"/>
  <c r="CB32" i="2"/>
  <c r="CB251" i="2"/>
  <c r="CB604" i="2"/>
  <c r="CB184" i="2"/>
  <c r="CB311" i="2"/>
  <c r="CB572" i="2"/>
  <c r="CB99" i="2"/>
  <c r="CB660" i="2"/>
  <c r="CB389" i="2"/>
  <c r="CB133" i="2"/>
  <c r="CB422" i="2"/>
  <c r="CB496" i="2"/>
  <c r="CB570" i="2"/>
  <c r="CB605" i="2"/>
  <c r="CB115" i="2"/>
  <c r="CB588" i="2"/>
  <c r="CB12" i="2"/>
  <c r="CB354" i="2"/>
  <c r="CA477" i="2"/>
  <c r="CB274" i="2"/>
  <c r="CB487" i="2"/>
  <c r="CB151" i="2"/>
  <c r="CB6" i="2"/>
  <c r="CA515" i="2"/>
  <c r="CA445" i="2"/>
  <c r="CA429" i="2"/>
  <c r="CB233" i="2"/>
  <c r="CB359" i="2"/>
  <c r="CB17" i="2"/>
  <c r="CB704" i="2"/>
  <c r="CB643" i="2"/>
  <c r="CB498" i="2"/>
  <c r="CB683" i="2"/>
  <c r="CB545" i="2"/>
  <c r="CB688" i="2"/>
  <c r="CB375" i="2"/>
  <c r="CA413" i="2"/>
  <c r="CA379" i="2"/>
  <c r="CA359" i="2"/>
  <c r="CA331" i="2"/>
  <c r="CA307" i="2"/>
  <c r="CA230" i="2"/>
  <c r="CA415" i="2"/>
  <c r="CA353" i="2"/>
  <c r="CA575" i="2"/>
  <c r="CA459" i="2"/>
  <c r="CA377" i="2"/>
  <c r="CC244" i="2"/>
  <c r="CC224" i="2"/>
  <c r="CC227" i="2"/>
  <c r="CA580" i="2"/>
  <c r="CA560" i="2"/>
  <c r="CA540" i="2"/>
  <c r="CA520" i="2"/>
  <c r="CA486" i="2"/>
  <c r="CA466" i="2"/>
  <c r="CA442" i="2"/>
  <c r="CA426" i="2"/>
  <c r="CA410" i="2"/>
  <c r="CA384" i="2"/>
  <c r="CA364" i="2"/>
  <c r="CA336" i="2"/>
  <c r="CA320" i="2"/>
  <c r="CA296" i="2"/>
  <c r="CB594" i="2"/>
  <c r="CA591" i="2"/>
  <c r="CB589" i="2"/>
  <c r="CB585" i="2"/>
  <c r="CC581" i="2"/>
  <c r="CB576" i="2"/>
  <c r="CC571" i="2"/>
  <c r="CB569" i="2"/>
  <c r="CC563" i="2"/>
  <c r="CB561" i="2"/>
  <c r="CB557" i="2"/>
  <c r="CB547" i="2"/>
  <c r="CB542" i="2"/>
  <c r="CB538" i="2"/>
  <c r="CB531" i="2"/>
  <c r="CB517" i="2"/>
  <c r="CB511" i="2"/>
  <c r="CC246" i="2"/>
  <c r="CA548" i="2"/>
  <c r="CA524" i="2"/>
  <c r="CA430" i="2"/>
  <c r="CA348" i="2"/>
  <c r="CB591" i="2"/>
  <c r="CB577" i="2"/>
  <c r="CC561" i="2"/>
  <c r="CB543" i="2"/>
  <c r="CB535" i="2"/>
  <c r="CB513" i="2"/>
  <c r="CB494" i="2"/>
  <c r="CB489" i="2"/>
  <c r="CA485" i="2"/>
  <c r="CC482" i="2"/>
  <c r="CC479" i="2"/>
  <c r="CC476" i="2"/>
  <c r="CB471" i="2"/>
  <c r="CC464" i="2"/>
  <c r="CB458" i="2"/>
  <c r="CA451" i="2"/>
  <c r="CA439" i="2"/>
  <c r="CB427" i="2"/>
  <c r="CC424" i="2"/>
  <c r="CA405" i="2"/>
  <c r="CA303" i="2"/>
  <c r="CC226" i="2"/>
  <c r="CA242" i="2"/>
  <c r="CA508" i="2"/>
  <c r="CA414" i="2"/>
  <c r="CA324" i="2"/>
  <c r="CC589" i="2"/>
  <c r="CC572" i="2"/>
  <c r="CB558" i="2"/>
  <c r="CB540" i="2"/>
  <c r="CB527" i="2"/>
  <c r="CB510" i="2"/>
  <c r="CC493" i="2"/>
  <c r="CA487" i="2"/>
  <c r="CC484" i="2"/>
  <c r="CA481" i="2"/>
  <c r="CB479" i="2"/>
  <c r="CB476" i="2"/>
  <c r="CA471" i="2"/>
  <c r="CA464" i="2"/>
  <c r="CA456" i="2"/>
  <c r="CB446" i="2"/>
  <c r="CA436" i="2"/>
  <c r="CA427" i="2"/>
  <c r="CB421" i="2"/>
  <c r="CA291" i="2"/>
  <c r="CA584" i="2"/>
  <c r="CA470" i="2"/>
  <c r="CA398" i="2"/>
  <c r="CA300" i="2"/>
  <c r="CC586" i="2"/>
  <c r="CC569" i="2"/>
  <c r="CA549" i="2"/>
  <c r="CC538" i="2"/>
  <c r="CB519" i="2"/>
  <c r="CA492" i="2"/>
  <c r="CC485" i="2"/>
  <c r="CA484" i="2"/>
  <c r="CB480" i="2"/>
  <c r="CA479" i="2"/>
  <c r="CA475" i="2"/>
  <c r="CB469" i="2"/>
  <c r="CB461" i="2"/>
  <c r="CC454" i="2"/>
  <c r="CA444" i="2"/>
  <c r="CC431" i="2"/>
  <c r="CB426" i="2"/>
  <c r="CB419" i="2"/>
  <c r="CA397" i="2"/>
  <c r="CC225" i="2"/>
  <c r="CA568" i="2"/>
  <c r="CA450" i="2"/>
  <c r="CA368" i="2"/>
  <c r="CA270" i="2"/>
  <c r="CA582" i="2"/>
  <c r="CB566" i="2"/>
  <c r="CC546" i="2"/>
  <c r="CA538" i="2"/>
  <c r="CB515" i="2"/>
  <c r="CC494" i="2"/>
  <c r="CB491" i="2"/>
  <c r="CB485" i="2"/>
  <c r="CA483" i="2"/>
  <c r="CA480" i="2"/>
  <c r="CB477" i="2"/>
  <c r="CB473" i="2"/>
  <c r="CA469" i="2"/>
  <c r="CC458" i="2"/>
  <c r="CA452" i="2"/>
  <c r="CC441" i="2"/>
  <c r="CB428" i="2"/>
  <c r="CC425" i="2"/>
  <c r="CB413" i="2"/>
  <c r="CA335" i="2"/>
  <c r="CC587" i="2"/>
  <c r="CC579" i="2"/>
  <c r="CA574" i="2"/>
  <c r="CC568" i="2"/>
  <c r="CA566" i="2"/>
  <c r="CB560" i="2"/>
  <c r="CC556" i="2"/>
  <c r="CC550" i="2"/>
  <c r="CA546" i="2"/>
  <c r="CA542" i="2"/>
  <c r="CA539" i="2"/>
  <c r="CB533" i="2"/>
  <c r="CA530" i="2"/>
  <c r="CC527" i="2"/>
  <c r="CB525" i="2"/>
  <c r="CA521" i="2"/>
  <c r="CA518" i="2"/>
  <c r="CC510" i="2"/>
  <c r="CC508" i="2"/>
  <c r="CA227" i="2"/>
  <c r="CB447" i="2"/>
  <c r="CB581" i="2"/>
  <c r="CC173" i="2"/>
  <c r="CC690" i="2"/>
  <c r="CC20" i="2"/>
  <c r="CC584" i="2"/>
  <c r="CA579" i="2"/>
  <c r="CC573" i="2"/>
  <c r="CB568" i="2"/>
  <c r="CB565" i="2"/>
  <c r="CC559" i="2"/>
  <c r="CB556" i="2"/>
  <c r="CC549" i="2"/>
  <c r="CC545" i="2"/>
  <c r="CB541" i="2"/>
  <c r="CA537" i="2"/>
  <c r="CA533" i="2"/>
  <c r="CB529" i="2"/>
  <c r="CA527" i="2"/>
  <c r="CB524" i="2"/>
  <c r="CC520" i="2"/>
  <c r="CC517" i="2"/>
  <c r="CA510" i="2"/>
  <c r="CB508" i="2"/>
  <c r="CC221" i="2"/>
  <c r="CB438" i="2"/>
  <c r="CC552" i="2"/>
  <c r="CC625" i="2"/>
  <c r="CC697" i="2"/>
  <c r="CA583" i="2"/>
  <c r="CA578" i="2"/>
  <c r="CC570" i="2"/>
  <c r="CC567" i="2"/>
  <c r="CB564" i="2"/>
  <c r="CA558" i="2"/>
  <c r="CC553" i="2"/>
  <c r="CB549" i="2"/>
  <c r="CC543" i="2"/>
  <c r="CC540" i="2"/>
  <c r="CC536" i="2"/>
  <c r="CB532" i="2"/>
  <c r="CA529" i="2"/>
  <c r="CC526" i="2"/>
  <c r="CC523" i="2"/>
  <c r="CB520" i="2"/>
  <c r="CA517" i="2"/>
  <c r="CC509" i="2"/>
  <c r="CA507" i="2"/>
  <c r="CA241" i="2"/>
  <c r="CB418" i="2"/>
  <c r="CA551" i="2"/>
  <c r="CC245" i="2"/>
  <c r="CC192" i="2"/>
  <c r="CC57" i="2"/>
  <c r="CA593" i="2"/>
  <c r="CB580" i="2"/>
  <c r="CA577" i="2"/>
  <c r="CA569" i="2"/>
  <c r="CA567" i="2"/>
  <c r="CA562" i="2"/>
  <c r="CA557" i="2"/>
  <c r="CB552" i="2"/>
  <c r="CA547" i="2"/>
  <c r="CC542" i="2"/>
  <c r="CC539" i="2"/>
  <c r="CC534" i="2"/>
  <c r="CA531" i="2"/>
  <c r="CB528" i="2"/>
  <c r="CC525" i="2"/>
  <c r="CA522" i="2"/>
  <c r="CA519" i="2"/>
  <c r="CB512" i="2"/>
  <c r="CB509" i="2"/>
  <c r="CB505" i="2"/>
  <c r="CC247" i="2"/>
  <c r="CB227" i="2"/>
  <c r="CA513" i="2"/>
  <c r="CB582" i="2"/>
  <c r="CC481" i="2"/>
  <c r="CC654" i="2"/>
  <c r="CC575" i="2"/>
  <c r="CA535" i="2"/>
  <c r="CA621" i="2"/>
  <c r="CA73" i="2"/>
  <c r="CA182" i="2"/>
  <c r="CA118" i="2"/>
  <c r="CA83" i="2"/>
  <c r="CA53" i="2"/>
  <c r="CA389" i="2"/>
  <c r="CA624" i="2"/>
  <c r="CA24" i="2"/>
  <c r="CA257" i="2"/>
  <c r="CA183" i="2"/>
  <c r="CA139" i="2"/>
  <c r="CA58" i="2"/>
  <c r="CA106" i="2"/>
  <c r="CA678" i="2"/>
  <c r="CA111" i="2"/>
  <c r="CA601" i="2"/>
  <c r="CA273" i="2"/>
  <c r="CB47" i="2"/>
  <c r="CA40" i="2"/>
  <c r="CA184" i="2"/>
  <c r="CA699" i="2"/>
  <c r="CA595" i="2"/>
  <c r="CA28" i="2"/>
  <c r="CA143" i="2"/>
  <c r="CA635" i="2"/>
  <c r="CA602" i="2"/>
  <c r="CA187" i="2"/>
  <c r="CA100" i="2"/>
  <c r="CA688" i="2"/>
  <c r="CA6" i="2"/>
  <c r="CA655" i="2"/>
  <c r="CA128" i="2"/>
  <c r="CA72" i="2"/>
  <c r="CA681" i="2"/>
  <c r="CA202" i="2"/>
  <c r="CA361" i="2"/>
  <c r="CA136" i="2"/>
  <c r="CA171" i="2"/>
  <c r="CA258" i="2"/>
  <c r="CB188" i="2"/>
  <c r="CA105" i="2"/>
  <c r="CA201" i="2"/>
  <c r="CB37" i="2"/>
  <c r="CA115" i="2"/>
  <c r="CA252" i="2"/>
  <c r="CA69" i="2"/>
  <c r="CA610" i="2"/>
  <c r="CA44" i="2"/>
  <c r="CA196" i="2"/>
  <c r="CA637" i="2"/>
  <c r="CA15" i="2"/>
  <c r="CB192" i="2"/>
  <c r="CA7" i="2"/>
  <c r="CA640" i="2"/>
  <c r="CA43" i="2"/>
  <c r="CA95" i="2"/>
  <c r="CA180" i="2"/>
  <c r="CA20" i="2"/>
  <c r="CA656" i="2"/>
  <c r="CA125" i="2"/>
  <c r="CA114" i="2"/>
  <c r="CA702" i="2"/>
  <c r="CB77" i="2"/>
  <c r="CA32" i="2"/>
  <c r="CA391" i="2"/>
  <c r="CA190" i="2"/>
  <c r="CA599" i="2"/>
  <c r="CA47" i="2"/>
  <c r="CA29" i="2"/>
  <c r="CA648" i="2"/>
  <c r="CA254" i="2"/>
  <c r="CA60" i="2"/>
  <c r="CA193" i="2"/>
  <c r="CA57" i="2"/>
  <c r="CA137" i="2"/>
  <c r="CA701" i="2"/>
  <c r="CA21" i="2"/>
  <c r="CA173" i="2"/>
  <c r="CA206" i="2"/>
  <c r="CA367" i="2"/>
  <c r="CA642" i="2"/>
  <c r="CA159" i="2"/>
  <c r="CA71" i="2"/>
  <c r="CA387" i="2"/>
  <c r="CA96" i="2"/>
  <c r="CA48" i="2"/>
  <c r="CA154" i="2"/>
  <c r="CA101" i="2"/>
  <c r="CA158" i="2"/>
  <c r="CC139" i="2"/>
  <c r="CC23" i="2"/>
  <c r="CC151" i="2"/>
  <c r="CC236" i="2"/>
  <c r="CC239" i="2"/>
  <c r="CC95" i="2"/>
  <c r="CC646" i="2"/>
  <c r="CC591" i="2"/>
  <c r="CC651" i="2"/>
  <c r="CC345" i="2"/>
  <c r="CC447" i="2"/>
  <c r="CC195" i="2"/>
  <c r="CC178" i="2"/>
  <c r="CC650" i="2"/>
  <c r="CC432" i="2"/>
  <c r="CC159" i="2"/>
  <c r="CC157" i="2"/>
  <c r="CC357" i="2"/>
  <c r="CC643" i="2"/>
  <c r="CC521" i="2"/>
  <c r="CC191" i="2"/>
  <c r="CC71" i="2"/>
  <c r="CC659" i="2"/>
  <c r="CC617" i="2"/>
  <c r="CC72" i="2"/>
  <c r="CC409" i="2"/>
  <c r="CC272" i="2"/>
  <c r="CC198" i="2"/>
  <c r="CC500" i="2"/>
  <c r="CC361" i="2"/>
  <c r="CC190" i="2"/>
  <c r="CC115" i="2"/>
  <c r="CC234" i="2"/>
  <c r="CC111" i="2"/>
  <c r="CC275" i="2"/>
  <c r="CC519" i="2"/>
  <c r="CC349" i="2"/>
  <c r="CC639" i="2"/>
  <c r="CC302" i="2"/>
  <c r="CC547" i="2"/>
  <c r="CC186" i="2"/>
  <c r="CC100" i="2"/>
  <c r="CC255" i="2"/>
  <c r="CC334" i="2"/>
  <c r="CC145" i="2"/>
  <c r="CC79" i="2"/>
  <c r="CC673" i="2"/>
  <c r="CC378" i="2"/>
  <c r="CC382" i="2"/>
  <c r="CC317" i="2"/>
  <c r="CC18" i="2"/>
  <c r="CC421" i="2"/>
  <c r="CC516" i="2"/>
  <c r="CC22" i="2"/>
  <c r="CC468" i="2"/>
  <c r="CC70" i="2"/>
  <c r="CC604" i="2"/>
  <c r="CC393" i="2"/>
  <c r="CC128" i="2"/>
  <c r="CC15" i="2"/>
  <c r="CC37" i="2"/>
  <c r="CC360" i="2"/>
  <c r="CC551" i="2"/>
  <c r="CA282" i="2"/>
  <c r="CA103" i="2"/>
  <c r="CA198" i="2"/>
  <c r="CA625" i="2"/>
  <c r="CA164" i="2"/>
  <c r="CA283" i="2"/>
  <c r="CA632" i="2"/>
  <c r="CA42" i="2"/>
  <c r="CA598" i="2"/>
  <c r="CA315" i="2"/>
  <c r="CA697" i="2"/>
  <c r="CA93" i="2"/>
  <c r="CA51" i="2"/>
  <c r="CA109" i="2"/>
  <c r="CA170" i="2"/>
  <c r="CA690" i="2"/>
  <c r="CA155" i="2"/>
  <c r="CA628" i="2"/>
  <c r="CA18" i="2"/>
  <c r="CA385" i="2"/>
  <c r="CA373" i="2"/>
  <c r="CA81" i="2"/>
  <c r="CA75" i="2"/>
  <c r="CA612" i="2"/>
  <c r="CA653" i="2"/>
  <c r="CA153" i="2"/>
  <c r="CB76" i="2"/>
  <c r="CA157" i="2"/>
  <c r="CA661" i="2"/>
  <c r="CA696" i="2"/>
  <c r="CA495" i="2"/>
  <c r="CA121" i="2"/>
  <c r="CA38" i="2"/>
  <c r="CA186" i="2"/>
  <c r="CA392" i="2"/>
  <c r="CA623" i="2"/>
  <c r="CA130" i="2"/>
  <c r="CA244" i="2"/>
  <c r="CA620" i="2"/>
  <c r="CA146" i="2"/>
  <c r="CA694" i="2"/>
  <c r="CA616" i="2"/>
  <c r="CA641" i="2"/>
  <c r="CA88" i="2"/>
  <c r="CA693" i="2"/>
  <c r="CA605" i="2"/>
  <c r="CA614" i="2"/>
  <c r="CA82" i="2"/>
  <c r="CA251" i="2"/>
  <c r="CA223" i="2"/>
  <c r="CA603" i="2"/>
  <c r="CA609" i="2"/>
  <c r="CA633" i="2"/>
  <c r="CA703" i="2"/>
  <c r="CA9" i="2"/>
  <c r="CA145" i="2"/>
  <c r="CA12" i="2"/>
  <c r="CA91" i="2"/>
  <c r="CA664" i="2"/>
  <c r="CA80" i="2"/>
  <c r="CA179" i="2"/>
  <c r="CA386" i="2"/>
  <c r="CB333" i="2"/>
  <c r="CA161" i="2"/>
  <c r="CA52" i="2"/>
  <c r="CA147" i="2"/>
  <c r="CA686" i="2"/>
  <c r="CA281" i="2"/>
  <c r="CA634" i="2"/>
  <c r="CA67" i="2"/>
  <c r="CA92" i="2"/>
  <c r="CA502" i="2"/>
  <c r="CA65" i="2"/>
  <c r="CA31" i="2"/>
  <c r="CA19" i="2"/>
  <c r="CA651" i="2"/>
  <c r="CA627" i="2"/>
  <c r="CA189" i="2"/>
  <c r="CA617" i="2"/>
  <c r="CA169" i="2"/>
  <c r="CA134" i="2"/>
  <c r="CA55" i="2"/>
  <c r="CA660" i="2"/>
  <c r="CA102" i="2"/>
  <c r="CA138" i="2"/>
  <c r="CA704" i="2"/>
  <c r="CC608" i="2"/>
  <c r="CC330" i="2"/>
  <c r="CC342" i="2"/>
  <c r="CC310" i="2"/>
  <c r="CC45" i="2"/>
  <c r="CC90" i="2"/>
  <c r="CC105" i="2"/>
  <c r="CC647" i="2"/>
  <c r="CC201" i="2"/>
  <c r="CC251" i="2"/>
  <c r="CC8" i="2"/>
  <c r="CC150" i="2"/>
  <c r="CC632" i="2"/>
  <c r="CC59" i="2"/>
  <c r="CC620" i="2"/>
  <c r="CC423" i="2"/>
  <c r="CC237" i="2"/>
  <c r="CC333" i="2"/>
  <c r="CC110" i="2"/>
  <c r="CC99" i="2"/>
  <c r="CC162" i="2"/>
  <c r="CC631" i="2"/>
  <c r="CC384" i="2"/>
  <c r="CC316" i="2"/>
  <c r="CC170" i="2"/>
  <c r="CC21" i="2"/>
  <c r="CC34" i="2"/>
  <c r="CC172" i="2"/>
  <c r="CC75" i="2"/>
  <c r="CC140" i="2"/>
  <c r="CC327" i="2"/>
  <c r="CC513" i="2"/>
  <c r="CC607" i="2"/>
  <c r="CC68" i="2"/>
  <c r="CC107" i="2"/>
  <c r="CC259" i="2"/>
  <c r="CC301" i="2"/>
  <c r="CC470" i="2"/>
  <c r="CC381" i="2"/>
  <c r="CC483" i="2"/>
  <c r="CC385" i="2"/>
  <c r="CC686" i="2"/>
  <c r="CC405" i="2"/>
  <c r="CC678" i="2"/>
  <c r="CA497" i="2"/>
  <c r="CA90" i="2"/>
  <c r="CA185" i="2"/>
  <c r="CA657" i="2"/>
  <c r="CA659" i="2"/>
  <c r="CA122" i="2"/>
  <c r="CA276" i="2"/>
  <c r="CA393" i="2"/>
  <c r="CA256" i="2"/>
  <c r="CA682" i="2"/>
  <c r="CA691" i="2"/>
  <c r="CA112" i="2"/>
  <c r="CA10" i="2"/>
  <c r="CA174" i="2"/>
  <c r="CA165" i="2"/>
  <c r="CA113" i="2"/>
  <c r="CA596" i="2"/>
  <c r="CA619" i="2"/>
  <c r="CA695" i="2"/>
  <c r="CA14" i="2"/>
  <c r="CA649" i="2"/>
  <c r="CA255" i="2"/>
  <c r="CA280" i="2"/>
  <c r="CA132" i="2"/>
  <c r="CA34" i="2"/>
  <c r="CA608" i="2"/>
  <c r="CA259" i="2"/>
  <c r="CA199" i="2"/>
  <c r="CA178" i="2"/>
  <c r="CA17" i="2"/>
  <c r="CA687" i="2"/>
  <c r="CA606" i="2"/>
  <c r="CA676" i="2"/>
  <c r="CA104" i="2"/>
  <c r="CA677" i="2"/>
  <c r="CA110" i="2"/>
  <c r="CA652" i="2"/>
  <c r="CA498" i="2"/>
  <c r="CA79" i="2"/>
  <c r="CA388" i="2"/>
  <c r="CA643" i="2"/>
  <c r="CA127" i="2"/>
  <c r="CA644" i="2"/>
  <c r="CB279" i="2"/>
  <c r="CA680" i="2"/>
  <c r="CA77" i="2"/>
  <c r="CA37" i="2"/>
  <c r="CA22" i="2"/>
  <c r="CB702" i="2"/>
  <c r="CA89" i="2"/>
  <c r="CA148" i="2"/>
  <c r="CA667" i="2"/>
  <c r="CA167" i="2"/>
  <c r="CA622" i="2"/>
  <c r="CA639" i="2"/>
  <c r="CA654" i="2"/>
  <c r="CA64" i="2"/>
  <c r="CA150" i="2"/>
  <c r="CA86" i="2"/>
  <c r="CA123" i="2"/>
  <c r="CA277" i="2"/>
  <c r="CA49" i="2"/>
  <c r="CA176" i="2"/>
  <c r="CA645" i="2"/>
  <c r="CA253" i="2"/>
  <c r="CA116" i="2"/>
  <c r="CA672" i="2"/>
  <c r="CA665" i="2"/>
  <c r="CA160" i="2"/>
  <c r="CB679" i="2"/>
  <c r="CA700" i="2"/>
  <c r="CA195" i="2"/>
  <c r="CA50" i="2"/>
  <c r="CA26" i="2"/>
  <c r="CA670" i="2"/>
  <c r="CA140" i="2"/>
  <c r="CA689" i="2"/>
  <c r="CA36" i="2"/>
  <c r="CA120" i="2"/>
  <c r="CA679" i="2"/>
  <c r="CA698" i="2"/>
  <c r="CA658" i="2"/>
  <c r="CA204" i="2"/>
  <c r="CA168" i="2"/>
  <c r="CA144" i="2"/>
  <c r="CA646" i="2"/>
  <c r="CA156" i="2"/>
  <c r="CA151" i="2"/>
  <c r="CC332" i="2"/>
  <c r="CC41" i="2"/>
  <c r="CC55" i="2"/>
  <c r="CC655" i="2"/>
  <c r="CC287" i="2"/>
  <c r="CC704" i="2"/>
  <c r="CC703" i="2"/>
  <c r="CC376" i="2"/>
  <c r="CC10" i="2"/>
  <c r="CC307" i="2"/>
  <c r="CC642" i="2"/>
  <c r="CC339" i="2"/>
  <c r="CC66" i="2"/>
  <c r="CC399" i="2"/>
  <c r="CC505" i="2"/>
  <c r="CC204" i="2"/>
  <c r="CC231" i="2"/>
  <c r="CC92" i="2"/>
  <c r="CC380" i="2"/>
  <c r="CC410" i="2"/>
  <c r="CC389" i="2"/>
  <c r="CC645" i="2"/>
  <c r="CC401" i="2"/>
  <c r="CC318" i="2"/>
  <c r="CC691" i="2"/>
  <c r="CC148" i="2"/>
  <c r="CC437" i="2"/>
  <c r="CC337" i="2"/>
  <c r="CC451" i="2"/>
  <c r="CC439" i="2"/>
  <c r="CC322" i="2"/>
  <c r="CC43" i="2"/>
  <c r="CC243" i="2"/>
  <c r="CC419" i="2"/>
  <c r="CC610" i="2"/>
  <c r="CC463" i="2"/>
  <c r="CC595" i="2"/>
  <c r="CC353" i="2"/>
  <c r="CC412" i="2"/>
  <c r="CC352" i="2"/>
  <c r="CC671" i="2"/>
  <c r="CC63" i="2"/>
  <c r="CC634" i="2"/>
  <c r="CC104" i="2"/>
  <c r="CC13" i="2"/>
  <c r="CC116" i="2"/>
  <c r="CC177" i="2"/>
  <c r="CC614" i="2"/>
  <c r="CC323" i="2"/>
  <c r="CC624" i="2"/>
  <c r="CC113" i="2"/>
  <c r="CC188" i="2"/>
  <c r="CC117" i="2"/>
  <c r="CC268" i="2"/>
  <c r="CC288" i="2"/>
  <c r="CC514" i="2"/>
  <c r="CC511" i="2"/>
  <c r="CC390" i="2"/>
  <c r="CC205" i="2"/>
  <c r="CC603" i="2"/>
  <c r="CC665" i="2"/>
  <c r="CA66" i="2"/>
  <c r="CA59" i="2"/>
  <c r="CA499" i="2"/>
  <c r="CA27" i="2"/>
  <c r="CA68" i="2"/>
  <c r="CA175" i="2"/>
  <c r="CA376" i="2"/>
  <c r="CA390" i="2"/>
  <c r="CA266" i="2"/>
  <c r="CA636" i="2"/>
  <c r="CA629" i="2"/>
  <c r="CA98" i="2"/>
  <c r="CA630" i="2"/>
  <c r="CA78" i="2"/>
  <c r="CA166" i="2"/>
  <c r="CA638" i="2"/>
  <c r="CA355" i="2"/>
  <c r="CA16" i="2"/>
  <c r="CA63" i="2"/>
  <c r="CA685" i="2"/>
  <c r="CA647" i="2"/>
  <c r="CA631" i="2"/>
  <c r="CA126" i="2"/>
  <c r="CA30" i="2"/>
  <c r="CA674" i="2"/>
  <c r="CA673" i="2"/>
  <c r="CA600" i="2"/>
  <c r="CA108" i="2"/>
  <c r="CA85" i="2"/>
  <c r="CA675" i="2"/>
  <c r="CA62" i="2"/>
  <c r="CA177" i="2"/>
  <c r="CA74" i="2"/>
  <c r="CA669" i="2"/>
  <c r="CA54" i="2"/>
  <c r="CB95" i="2"/>
  <c r="CA604" i="2"/>
  <c r="CA76" i="2"/>
  <c r="CA181" i="2"/>
  <c r="CA236" i="2"/>
  <c r="CA87" i="2"/>
  <c r="CA394" i="2"/>
  <c r="CA618" i="2"/>
  <c r="CA25" i="2"/>
  <c r="CA129" i="2"/>
  <c r="CA684" i="2"/>
  <c r="CA615" i="2"/>
  <c r="CA650" i="2"/>
  <c r="CA133" i="2"/>
  <c r="CA503" i="2"/>
  <c r="CB260" i="2"/>
  <c r="CA197" i="2"/>
  <c r="CA194" i="2"/>
  <c r="CA666" i="2"/>
  <c r="CA11" i="2"/>
  <c r="CA13" i="2"/>
  <c r="CA683" i="2"/>
  <c r="CA124" i="2"/>
  <c r="CA188" i="2"/>
  <c r="CA152" i="2"/>
  <c r="CA131" i="2"/>
  <c r="CA662" i="2"/>
  <c r="CA340" i="2"/>
  <c r="CA39" i="2"/>
  <c r="CA61" i="2"/>
  <c r="CA692" i="2"/>
  <c r="CA260" i="2"/>
  <c r="CA279" i="2"/>
  <c r="CB113" i="2"/>
  <c r="CA626" i="2"/>
  <c r="CA135" i="2"/>
  <c r="CA141" i="2"/>
  <c r="CA45" i="2"/>
  <c r="CA94" i="2"/>
  <c r="CA56" i="2"/>
  <c r="CA597" i="2"/>
  <c r="CA278" i="2"/>
  <c r="CA107" i="2"/>
  <c r="CA117" i="2"/>
  <c r="CA607" i="2"/>
  <c r="CA33" i="2"/>
  <c r="CA500" i="2"/>
  <c r="CA200" i="2"/>
  <c r="CA284" i="2"/>
  <c r="CA97" i="2"/>
  <c r="CA163" i="2"/>
  <c r="CA149" i="2"/>
  <c r="CA41" i="2"/>
  <c r="CA663" i="2"/>
  <c r="CC674" i="2"/>
  <c r="CC496" i="2"/>
  <c r="CC313" i="2"/>
  <c r="CC383" i="2"/>
  <c r="CC403" i="2"/>
  <c r="CC202" i="2"/>
  <c r="CC257" i="2"/>
  <c r="CC40" i="2"/>
  <c r="CC343" i="2"/>
  <c r="CC685" i="2"/>
  <c r="CC196" i="2"/>
  <c r="CC163" i="2"/>
  <c r="CC661" i="2"/>
  <c r="CC696" i="2"/>
  <c r="CC616" i="2"/>
  <c r="CC300" i="2"/>
  <c r="CC615" i="2"/>
  <c r="CC480" i="2"/>
  <c r="CC29" i="2"/>
  <c r="CC143" i="2"/>
  <c r="CC495" i="2"/>
  <c r="CC456" i="2"/>
  <c r="CC119" i="2"/>
  <c r="CC80" i="2"/>
  <c r="CC175" i="2"/>
  <c r="CC26" i="2"/>
  <c r="CC49" i="2"/>
  <c r="CC187" i="2"/>
  <c r="CC121" i="2"/>
  <c r="CC693" i="2"/>
  <c r="CC692" i="2"/>
  <c r="CC67" i="2"/>
  <c r="CC356" i="2"/>
  <c r="CC396" i="2"/>
  <c r="CC180" i="2"/>
  <c r="CC305" i="2"/>
  <c r="CC438" i="2"/>
  <c r="CC613" i="2"/>
  <c r="CC387" i="2"/>
  <c r="CC120" i="2"/>
  <c r="CC285" i="2"/>
  <c r="CC372" i="2"/>
  <c r="CC183" i="2"/>
  <c r="CC601" i="2"/>
  <c r="CC637" i="2"/>
  <c r="CC166" i="2"/>
  <c r="CC185" i="2"/>
  <c r="CC414" i="2"/>
  <c r="CC242" i="2"/>
  <c r="CC407" i="2"/>
  <c r="CC306" i="2"/>
  <c r="CC662" i="2"/>
  <c r="CC467" i="2"/>
  <c r="CC512" i="2"/>
  <c r="CC58" i="2"/>
  <c r="CC619" i="2"/>
  <c r="CC367" i="2"/>
  <c r="CC375" i="2"/>
  <c r="CC611" i="2"/>
  <c r="CC667" i="2"/>
  <c r="CC125" i="2"/>
  <c r="CC695" i="2"/>
  <c r="CC530" i="2"/>
  <c r="CC88" i="2"/>
  <c r="CC398" i="2"/>
  <c r="CC369" i="2"/>
  <c r="CC683" i="2"/>
  <c r="CC77" i="2"/>
  <c r="CC44" i="2"/>
  <c r="CC130" i="2"/>
  <c r="CC24" i="2"/>
  <c r="CC429" i="2"/>
  <c r="CC171" i="2"/>
  <c r="CC365" i="2"/>
  <c r="CC368" i="2"/>
  <c r="CC418" i="2"/>
  <c r="CC577" i="2"/>
  <c r="CC422" i="2"/>
  <c r="CC252" i="2"/>
  <c r="CC281" i="2"/>
  <c r="CC284" i="2"/>
  <c r="CC663" i="2"/>
  <c r="CC103" i="2"/>
  <c r="CC169" i="2"/>
  <c r="CC329" i="2"/>
  <c r="CC11" i="2"/>
  <c r="CC276" i="2"/>
  <c r="CC60" i="2"/>
  <c r="CC292" i="2"/>
  <c r="CC256" i="2"/>
  <c r="CC299" i="2"/>
  <c r="CC466" i="2"/>
  <c r="CC408" i="2"/>
  <c r="CC315" i="2"/>
  <c r="CC312" i="2"/>
  <c r="CC277" i="2"/>
  <c r="CC623" i="2"/>
  <c r="CC344" i="2"/>
  <c r="CC404" i="2"/>
  <c r="CC499" i="2"/>
  <c r="CC7" i="2"/>
  <c r="CC453" i="2"/>
  <c r="CC154" i="2"/>
  <c r="CC32" i="2"/>
  <c r="CC366" i="2"/>
  <c r="CC478" i="2"/>
  <c r="CC400" i="2"/>
  <c r="CC38" i="2"/>
  <c r="CC42" i="2"/>
  <c r="CC426" i="2"/>
  <c r="CC290" i="2"/>
  <c r="CC85" i="2"/>
  <c r="CC141" i="2"/>
  <c r="CC47" i="2"/>
  <c r="CC182" i="2"/>
  <c r="CC444" i="2"/>
  <c r="CC153" i="2"/>
  <c r="CC48" i="2"/>
  <c r="CC533" i="2"/>
  <c r="CC602" i="2"/>
  <c r="CC102" i="2"/>
  <c r="CC440" i="2"/>
  <c r="CC89" i="2"/>
  <c r="CC348" i="2"/>
  <c r="CC497" i="2"/>
  <c r="CC168" i="2"/>
  <c r="CC155" i="2"/>
  <c r="CC434" i="2"/>
  <c r="CC258" i="2"/>
  <c r="CC687" i="2"/>
  <c r="CC600" i="2"/>
  <c r="CC86" i="2"/>
  <c r="CC325" i="2"/>
  <c r="CC532" i="2"/>
  <c r="CC501" i="2"/>
  <c r="CC73" i="2"/>
  <c r="CC96" i="2"/>
  <c r="CC681" i="2"/>
  <c r="CC362" i="2"/>
  <c r="CC699" i="2"/>
  <c r="CC137" i="2"/>
  <c r="CC122" i="2"/>
  <c r="CC618" i="2"/>
  <c r="CC273" i="2"/>
  <c r="CC413" i="2"/>
  <c r="CC679" i="2"/>
  <c r="CC321" i="2"/>
  <c r="CC557" i="2"/>
  <c r="CC184" i="2"/>
  <c r="CC477" i="2"/>
  <c r="CC83" i="2"/>
  <c r="CC628" i="2"/>
  <c r="CC442" i="2"/>
  <c r="CC529" i="2"/>
  <c r="CC289" i="2"/>
  <c r="CC462" i="2"/>
  <c r="CC61" i="2"/>
  <c r="CC430" i="2"/>
  <c r="CC200" i="2"/>
  <c r="CC25" i="2"/>
  <c r="CC684" i="2"/>
  <c r="CC314" i="2"/>
  <c r="CC233" i="2"/>
  <c r="CC585" i="2"/>
  <c r="CC304" i="2"/>
  <c r="CC146" i="2"/>
  <c r="CC17" i="2"/>
  <c r="CC449" i="2"/>
  <c r="CC93" i="2"/>
  <c r="CC311" i="2"/>
  <c r="CC181" i="2"/>
  <c r="CC267" i="2"/>
  <c r="CC39" i="2"/>
  <c r="CC351" i="2"/>
  <c r="CC136" i="2"/>
  <c r="CC160" i="2"/>
  <c r="CC14" i="2"/>
  <c r="CC702" i="2"/>
  <c r="CC129" i="2"/>
  <c r="CC133" i="2"/>
  <c r="CC605" i="2"/>
  <c r="CC347" i="2"/>
  <c r="CC197" i="2"/>
  <c r="CC106" i="2"/>
  <c r="CC138" i="2"/>
  <c r="CC433" i="2"/>
  <c r="CC672" i="2"/>
  <c r="CC91" i="2"/>
  <c r="CC74" i="2"/>
  <c r="CC132" i="2"/>
  <c r="CC630" i="2"/>
  <c r="CC127" i="2"/>
  <c r="CC689" i="2"/>
  <c r="CC420" i="2"/>
  <c r="CC379" i="2"/>
  <c r="CC286" i="2"/>
  <c r="CC53" i="2"/>
  <c r="CC488" i="2"/>
  <c r="CC65" i="2"/>
  <c r="CC279" i="2"/>
  <c r="CC282" i="2"/>
  <c r="CC471" i="2"/>
  <c r="CC460" i="2"/>
  <c r="CC436" i="2"/>
  <c r="CC346" i="2"/>
  <c r="CC621" i="2"/>
  <c r="CC341" i="2"/>
  <c r="CC580" i="2"/>
  <c r="CC350" i="2"/>
  <c r="CC54" i="2"/>
  <c r="CC578" i="2"/>
  <c r="CC326" i="2"/>
  <c r="CC364" i="2"/>
  <c r="CC270" i="2"/>
  <c r="CC469" i="2"/>
  <c r="CC28" i="2"/>
  <c r="CC504" i="2"/>
  <c r="CC87" i="2"/>
  <c r="CC295" i="2"/>
  <c r="CC524" i="2"/>
  <c r="CC377" i="2"/>
  <c r="CC240" i="2"/>
  <c r="CC324" i="2"/>
  <c r="CC254" i="2"/>
  <c r="CC52" i="2"/>
  <c r="CC238" i="2"/>
  <c r="CC664" i="2"/>
  <c r="CC593" i="2"/>
  <c r="CC596" i="2"/>
  <c r="CC548" i="2"/>
  <c r="CC30" i="2"/>
  <c r="CC355" i="2"/>
  <c r="CC266" i="2"/>
  <c r="CC319" i="2"/>
  <c r="CC597" i="2"/>
  <c r="CC156" i="2"/>
  <c r="CC174" i="2"/>
  <c r="CC147" i="2"/>
  <c r="CC340" i="2"/>
  <c r="CC308" i="2"/>
  <c r="CC12" i="2"/>
  <c r="CC81" i="2"/>
  <c r="CC199" i="2"/>
  <c r="CC33" i="2"/>
  <c r="CC676" i="2"/>
  <c r="CC280" i="2"/>
  <c r="CC629" i="2"/>
  <c r="CC371" i="2"/>
  <c r="CC126" i="2"/>
  <c r="CC16" i="2"/>
  <c r="CC558" i="2"/>
  <c r="CC6" i="2"/>
  <c r="CC406" i="2"/>
  <c r="CC531" i="2"/>
  <c r="CC112" i="2"/>
  <c r="CC271" i="2"/>
  <c r="CC452" i="2"/>
  <c r="CC461" i="2"/>
  <c r="CC397" i="2"/>
  <c r="CC465" i="2"/>
  <c r="CC19" i="2"/>
  <c r="CC118" i="2"/>
  <c r="CC448" i="2"/>
  <c r="CC666" i="2"/>
  <c r="CC415" i="2"/>
  <c r="CC298" i="2"/>
  <c r="CC492" i="2"/>
  <c r="CC328" i="2"/>
  <c r="CC640" i="2"/>
  <c r="CC31" i="2"/>
  <c r="CC660" i="2"/>
  <c r="CC446" i="2"/>
  <c r="CC636" i="2"/>
  <c r="CC680" i="2"/>
  <c r="CC392" i="2"/>
  <c r="CC303" i="2"/>
  <c r="CC354" i="2"/>
  <c r="CC682" i="2"/>
  <c r="CC599" i="2"/>
  <c r="CC142" i="2"/>
  <c r="CC656" i="2"/>
  <c r="CC528" i="2"/>
  <c r="CC402" i="2"/>
  <c r="CC69" i="2"/>
  <c r="CC486" i="2"/>
  <c r="CC165" i="2"/>
  <c r="CC152" i="2"/>
  <c r="CC598" i="2"/>
  <c r="CC194" i="2"/>
  <c r="CC503" i="2"/>
  <c r="CC653" i="2"/>
  <c r="CC335" i="2"/>
  <c r="CC131" i="2"/>
  <c r="CC108" i="2"/>
  <c r="CC522" i="2"/>
  <c r="CC457" i="2"/>
  <c r="CC134" i="2"/>
  <c r="CC395" i="2"/>
  <c r="CC278" i="2"/>
  <c r="CC694" i="2"/>
  <c r="CC167" i="2"/>
  <c r="CC443" i="2"/>
  <c r="CC388" i="2"/>
  <c r="CC677" i="2"/>
  <c r="CC309" i="2"/>
  <c r="CC487" i="2"/>
  <c r="CC411" i="2"/>
  <c r="CC149" i="2"/>
  <c r="CC176" i="2"/>
  <c r="CC291" i="2"/>
  <c r="CC135" i="2"/>
  <c r="CC97" i="2"/>
  <c r="CC445" i="2"/>
  <c r="CC657" i="2"/>
  <c r="CC232" i="2"/>
  <c r="CC189" i="2"/>
  <c r="CC435" i="2"/>
  <c r="CC320" i="2"/>
  <c r="CC394" i="2"/>
  <c r="CC582" i="2"/>
  <c r="CC124" i="2"/>
  <c r="CC574" i="2"/>
  <c r="CC64" i="2"/>
  <c r="CC235" i="2"/>
  <c r="CC417" i="2"/>
  <c r="CC633" i="2"/>
  <c r="CC541" i="2"/>
  <c r="CC338" i="2"/>
  <c r="CC374" i="2"/>
  <c r="CC474" i="2"/>
  <c r="CC626" i="2"/>
  <c r="CC554" i="2"/>
  <c r="CC472" i="2"/>
  <c r="CC627" i="2"/>
  <c r="CC688" i="2"/>
  <c r="CC576" i="2"/>
  <c r="CC101" i="2"/>
  <c r="CC336" i="2"/>
  <c r="CC498" i="2"/>
  <c r="CC675" i="2"/>
  <c r="CC76" i="2"/>
  <c r="CC668" i="2"/>
  <c r="CC537" i="2"/>
  <c r="CC391" i="2"/>
  <c r="CC490" i="2"/>
  <c r="CC518" i="2"/>
  <c r="CC473" i="2"/>
  <c r="CC294" i="2"/>
  <c r="CC36" i="2"/>
  <c r="CC386" i="2"/>
  <c r="CC491" i="2"/>
  <c r="CC658" i="2"/>
  <c r="CC274" i="2"/>
  <c r="CC459" i="2"/>
  <c r="CC698" i="2"/>
  <c r="CC82" i="2"/>
  <c r="CC670" i="2"/>
  <c r="CC331" i="2"/>
  <c r="CC297" i="2"/>
  <c r="CC253" i="2"/>
  <c r="CC652" i="2"/>
  <c r="CC98" i="2"/>
  <c r="CC358" i="2"/>
  <c r="CC229" i="2"/>
  <c r="CC9" i="2"/>
  <c r="CC123" i="2"/>
  <c r="CC27" i="2"/>
  <c r="CC51" i="2"/>
  <c r="CC455" i="2"/>
  <c r="CC502" i="2"/>
  <c r="CC46" i="2"/>
  <c r="CC648" i="2"/>
  <c r="CC507" i="2"/>
  <c r="CC450" i="2"/>
  <c r="CC641" i="2"/>
  <c r="CC649" i="2"/>
  <c r="CC701" i="2"/>
  <c r="CC565" i="2"/>
  <c r="CC535" i="2"/>
  <c r="CC144" i="2"/>
  <c r="CC269" i="2"/>
  <c r="CC669" i="2"/>
  <c r="CC562" i="2"/>
  <c r="CC62" i="2"/>
  <c r="CC283" i="2"/>
  <c r="CC293" i="2"/>
  <c r="CC50" i="2"/>
  <c r="CC515" i="2"/>
  <c r="CC700" i="2"/>
  <c r="CC427" i="2"/>
  <c r="CC622" i="2"/>
  <c r="CC296" i="2"/>
  <c r="CC606" i="2"/>
  <c r="CC506" i="2"/>
  <c r="CC114" i="2"/>
  <c r="CC94" i="2"/>
  <c r="CC609" i="2"/>
  <c r="CC416" i="2"/>
  <c r="CC206" i="2"/>
  <c r="CC428" i="2"/>
  <c r="CC56" i="2"/>
  <c r="CC363" i="2"/>
  <c r="CC84" i="2"/>
  <c r="CC489" i="2"/>
  <c r="CC260" i="2"/>
  <c r="CC223" i="2"/>
  <c r="CC638" i="2"/>
  <c r="CC161" i="2"/>
  <c r="CC109" i="2"/>
  <c r="CC158" i="2"/>
  <c r="CC164" i="2"/>
  <c r="CC359" i="2"/>
  <c r="CC370" i="2"/>
  <c r="CC475" i="2"/>
  <c r="CC644" i="2"/>
  <c r="CC78" i="2"/>
  <c r="CC555" i="2"/>
  <c r="CC203" i="2"/>
  <c r="CC265" i="2"/>
  <c r="CC373" i="2"/>
  <c r="CC564" i="2"/>
  <c r="CC635" i="2"/>
  <c r="CC179" i="2"/>
  <c r="CC35" i="2"/>
  <c r="CC594" i="2"/>
  <c r="CC193" i="2"/>
  <c r="CC612" i="2"/>
  <c r="BN218" i="2"/>
  <c r="S218" i="2"/>
  <c r="C512" i="2"/>
  <c r="C617" i="2"/>
  <c r="CE180" i="2"/>
  <c r="CE66" i="2"/>
  <c r="CF1" i="2"/>
  <c r="CE141" i="2"/>
  <c r="CE114" i="2"/>
  <c r="CE179" i="2"/>
  <c r="CE80" i="2"/>
  <c r="CE87" i="2"/>
  <c r="CE65" i="2"/>
  <c r="CE91" i="2"/>
  <c r="CE153" i="2"/>
  <c r="CE94" i="2"/>
  <c r="CE84" i="2"/>
  <c r="CE611" i="2"/>
  <c r="CE387" i="2"/>
  <c r="CE117" i="2"/>
  <c r="CE177" i="2"/>
  <c r="CE76" i="2"/>
  <c r="CE46" i="2"/>
  <c r="CE124" i="2"/>
  <c r="CG1" i="2"/>
  <c r="CE70" i="2"/>
  <c r="CE172" i="2"/>
  <c r="CE135" i="2"/>
  <c r="CE178" i="2"/>
  <c r="CE97" i="2"/>
  <c r="CE90" i="2"/>
  <c r="CE110" i="2"/>
  <c r="CE503" i="2"/>
  <c r="CE149" i="2"/>
  <c r="CE99" i="2"/>
  <c r="CE72" i="2"/>
  <c r="CE75" i="2"/>
  <c r="CE78" i="2"/>
  <c r="CE118" i="2"/>
  <c r="CE138" i="2"/>
  <c r="CE609" i="2"/>
  <c r="CE385" i="2"/>
  <c r="CE279" i="2"/>
  <c r="CE497" i="2"/>
  <c r="CE642" i="2"/>
  <c r="CE621" i="2"/>
  <c r="CE617" i="2"/>
  <c r="CE630" i="2"/>
  <c r="CE696" i="2"/>
  <c r="CE645" i="2"/>
  <c r="CE397" i="2"/>
  <c r="CE39" i="2"/>
  <c r="CE563" i="2"/>
  <c r="CE348" i="2"/>
  <c r="CE489" i="2"/>
  <c r="CE243" i="2"/>
  <c r="CE291" i="2"/>
  <c r="CE366" i="2"/>
  <c r="CE337" i="2"/>
  <c r="CE133" i="2"/>
  <c r="CE278" i="2"/>
  <c r="CE700" i="2"/>
  <c r="CE683" i="2"/>
  <c r="CE618" i="2"/>
  <c r="CE703" i="2"/>
  <c r="CE253" i="2"/>
  <c r="CE610" i="2"/>
  <c r="CE280" i="2"/>
  <c r="CE638" i="2"/>
  <c r="CE636" i="2"/>
  <c r="CE693" i="2"/>
  <c r="CE254" i="2"/>
  <c r="CE33" i="2"/>
  <c r="CE112" i="2"/>
  <c r="CE647" i="2"/>
  <c r="CE663" i="2"/>
  <c r="CE317" i="2"/>
  <c r="CE329" i="2"/>
  <c r="CE321" i="2"/>
  <c r="CE589" i="2"/>
  <c r="CE458" i="2"/>
  <c r="CE309" i="2"/>
  <c r="CE420" i="2"/>
  <c r="CE250" i="2"/>
  <c r="CE359" i="2"/>
  <c r="CE36" i="2"/>
  <c r="CE405" i="2"/>
  <c r="CE16" i="2"/>
  <c r="CE457" i="2"/>
  <c r="CE561" i="2"/>
  <c r="CE472" i="2"/>
  <c r="CE320" i="2"/>
  <c r="CE396" i="2"/>
  <c r="CE277" i="2"/>
  <c r="CE629" i="2"/>
  <c r="CE328" i="2"/>
  <c r="CE689" i="2"/>
  <c r="CE257" i="2"/>
  <c r="CE290" i="2"/>
  <c r="CE400" i="2"/>
  <c r="CE491" i="2"/>
  <c r="CE404" i="2"/>
  <c r="CE38" i="2"/>
  <c r="CE462" i="2"/>
  <c r="CE544" i="2"/>
  <c r="CE226" i="2"/>
  <c r="CE568" i="2"/>
  <c r="CE358" i="2"/>
  <c r="CE407" i="2"/>
  <c r="CE200" i="2"/>
  <c r="CE516" i="2"/>
  <c r="CE29" i="2"/>
  <c r="CE555" i="2"/>
  <c r="CE267" i="2"/>
  <c r="CE193" i="2"/>
  <c r="CE53" i="2"/>
  <c r="CE395" i="2"/>
  <c r="CE533" i="2"/>
  <c r="CE665" i="2"/>
  <c r="CE55" i="2"/>
  <c r="CE13" i="2"/>
  <c r="CE242" i="2"/>
  <c r="CE273" i="2"/>
  <c r="CE225" i="2"/>
  <c r="CE493" i="2"/>
  <c r="CE285" i="2"/>
  <c r="CE17" i="2"/>
  <c r="CE24" i="2"/>
  <c r="CE412" i="2"/>
  <c r="CE384" i="2"/>
  <c r="CE265" i="2"/>
  <c r="CE333" i="2"/>
  <c r="CE295" i="2"/>
  <c r="CE438" i="2"/>
  <c r="CE434" i="2"/>
  <c r="CE342" i="2"/>
  <c r="CE195" i="2"/>
  <c r="CE524" i="2"/>
  <c r="CE204" i="2"/>
  <c r="CE334" i="2"/>
  <c r="CE26" i="2"/>
  <c r="CE518" i="2"/>
  <c r="CE375" i="2"/>
  <c r="CE245" i="2"/>
  <c r="CE355" i="2"/>
  <c r="CE44" i="2"/>
  <c r="CE507" i="2"/>
  <c r="CE481" i="2"/>
  <c r="CE530" i="2"/>
  <c r="CE298" i="2"/>
  <c r="CE527" i="2"/>
  <c r="CE32" i="2"/>
  <c r="CE230" i="2"/>
  <c r="CE427" i="2"/>
  <c r="CE466" i="2"/>
  <c r="CE550" i="2"/>
  <c r="CE246" i="2"/>
  <c r="CE415" i="2"/>
  <c r="CE428" i="2"/>
  <c r="CE423" i="2"/>
  <c r="CE316" i="2"/>
  <c r="CE294" i="2"/>
  <c r="CE398" i="2"/>
  <c r="CE461" i="2"/>
  <c r="CE416" i="2"/>
  <c r="CE144" i="2"/>
  <c r="CE123" i="2"/>
  <c r="CE105" i="2"/>
  <c r="CE161" i="2"/>
  <c r="CE115" i="2"/>
  <c r="CE95" i="2"/>
  <c r="CE106" i="2"/>
  <c r="CE98" i="2"/>
  <c r="CE150" i="2"/>
  <c r="CE496" i="2"/>
  <c r="CE140" i="2"/>
  <c r="CE146" i="2"/>
  <c r="CE130" i="2"/>
  <c r="CE96" i="2"/>
  <c r="CE164" i="2"/>
  <c r="CE63" i="2"/>
  <c r="CE183" i="2"/>
  <c r="CE612" i="2"/>
  <c r="CE391" i="2"/>
  <c r="CE283" i="2"/>
  <c r="CE152" i="2"/>
  <c r="CE670" i="2"/>
  <c r="CE651" i="2"/>
  <c r="CE616" i="2"/>
  <c r="CE624" i="2"/>
  <c r="CE643" i="2"/>
  <c r="CE659" i="2"/>
  <c r="CE529" i="2"/>
  <c r="CE272" i="2"/>
  <c r="CE6" i="2"/>
  <c r="CE430" i="2"/>
  <c r="CE512" i="2"/>
  <c r="CE441" i="2"/>
  <c r="CE571" i="2"/>
  <c r="CE356" i="2"/>
  <c r="CE341" i="2"/>
  <c r="CE100" i="2"/>
  <c r="CE386" i="2"/>
  <c r="CE666" i="2"/>
  <c r="CE704" i="2"/>
  <c r="CE699" i="2"/>
  <c r="CE656" i="2"/>
  <c r="CE655" i="2"/>
  <c r="CE77" i="2"/>
  <c r="CE394" i="2"/>
  <c r="CE628" i="2"/>
  <c r="CE640" i="2"/>
  <c r="CE599" i="2"/>
  <c r="CE259" i="2"/>
  <c r="CE576" i="2"/>
  <c r="CE403" i="2"/>
  <c r="CE673" i="2"/>
  <c r="CE639" i="2"/>
  <c r="CE41" i="2"/>
  <c r="CE145" i="2"/>
  <c r="CE162" i="2"/>
  <c r="CE109" i="2"/>
  <c r="CE79" i="2"/>
  <c r="CE606" i="2"/>
  <c r="CE169" i="2"/>
  <c r="CE62" i="2"/>
  <c r="CE71" i="2"/>
  <c r="CE608" i="2"/>
  <c r="CE281" i="2"/>
  <c r="CE284" i="2"/>
  <c r="CE600" i="2"/>
  <c r="CE679" i="2"/>
  <c r="CE260" i="2"/>
  <c r="CE383" i="2"/>
  <c r="CE460" i="2"/>
  <c r="CE411" i="2"/>
  <c r="CE346" i="2"/>
  <c r="CE504" i="2"/>
  <c r="CE660" i="2"/>
  <c r="CE676" i="2"/>
  <c r="CE129" i="2"/>
  <c r="CE603" i="2"/>
  <c r="CE619" i="2"/>
  <c r="CE475" i="2"/>
  <c r="CE74" i="2"/>
  <c r="CE343" i="2"/>
  <c r="CE201" i="2"/>
  <c r="CE562" i="2"/>
  <c r="CE531" i="2"/>
  <c r="CE221" i="2"/>
  <c r="CE199" i="2"/>
  <c r="CE324" i="2"/>
  <c r="CE344" i="2"/>
  <c r="CE56" i="2"/>
  <c r="CE566" i="2"/>
  <c r="CE505" i="2"/>
  <c r="CE51" i="2"/>
  <c r="CE463" i="2"/>
  <c r="CE701" i="2"/>
  <c r="CE444" i="2"/>
  <c r="CE690" i="2"/>
  <c r="CE251" i="2"/>
  <c r="CE482" i="2"/>
  <c r="CE22" i="2"/>
  <c r="CE522" i="2"/>
  <c r="CE369" i="2"/>
  <c r="CE422" i="2"/>
  <c r="CE313" i="2"/>
  <c r="CE380" i="2"/>
  <c r="CE445" i="2"/>
  <c r="CE302" i="2"/>
  <c r="CE340" i="2"/>
  <c r="CE492" i="2"/>
  <c r="CE28" i="2"/>
  <c r="CE293" i="2"/>
  <c r="CE543" i="2"/>
  <c r="CE542" i="2"/>
  <c r="CE399" i="2"/>
  <c r="CE487" i="2"/>
  <c r="CE494" i="2"/>
  <c r="CE515" i="2"/>
  <c r="CE282" i="2"/>
  <c r="CE559" i="2"/>
  <c r="CE478" i="2"/>
  <c r="CE470" i="2"/>
  <c r="CE45" i="2"/>
  <c r="CE27" i="2"/>
  <c r="CE371" i="2"/>
  <c r="CE323" i="2"/>
  <c r="CE37" i="2"/>
  <c r="CE224" i="2"/>
  <c r="CE392" i="2"/>
  <c r="CE308" i="2"/>
  <c r="CE418" i="2"/>
  <c r="CE483" i="2"/>
  <c r="CE525" i="2"/>
  <c r="CE310" i="2"/>
  <c r="CE370" i="2"/>
  <c r="CE248" i="2"/>
  <c r="CE354" i="2"/>
  <c r="CE480" i="2"/>
  <c r="CE439" i="2"/>
  <c r="CE437" i="2"/>
  <c r="CE582" i="2"/>
  <c r="CE417" i="2"/>
  <c r="CE21" i="2"/>
  <c r="CE237" i="2"/>
  <c r="CE593" i="2"/>
  <c r="CE287" i="2"/>
  <c r="CE476" i="2"/>
  <c r="CE546" i="2"/>
  <c r="CE506" i="2"/>
  <c r="CE49" i="2"/>
  <c r="CE159" i="2"/>
  <c r="CE64" i="2"/>
  <c r="CE61" i="2"/>
  <c r="CE113" i="2"/>
  <c r="CE120" i="2"/>
  <c r="CE69" i="2"/>
  <c r="CE160" i="2"/>
  <c r="CE116" i="2"/>
  <c r="CE134" i="2"/>
  <c r="CE388" i="2"/>
  <c r="CE502" i="2"/>
  <c r="CE596" i="2"/>
  <c r="CE695" i="2"/>
  <c r="CE258" i="2"/>
  <c r="CE357" i="2"/>
  <c r="CE513" i="2"/>
  <c r="CE362" i="2"/>
  <c r="CE330" i="2"/>
  <c r="CE171" i="2"/>
  <c r="CE669" i="2"/>
  <c r="CE648" i="2"/>
  <c r="CE147" i="2"/>
  <c r="CE626" i="2"/>
  <c r="CE604" i="2"/>
  <c r="CE255" i="2"/>
  <c r="CE137" i="2"/>
  <c r="CE602" i="2"/>
  <c r="CE540" i="2"/>
  <c r="CE408" i="2"/>
  <c r="CE231" i="2"/>
  <c r="CE361" i="2"/>
  <c r="CE229" i="2"/>
  <c r="CE244" i="2"/>
  <c r="CE523" i="2"/>
  <c r="CE490" i="2"/>
  <c r="CE526" i="2"/>
  <c r="CE440" i="2"/>
  <c r="CE406" i="2"/>
  <c r="CE381" i="2"/>
  <c r="CE142" i="2"/>
  <c r="CE256" i="2"/>
  <c r="CE627" i="2"/>
  <c r="CE691" i="2"/>
  <c r="CE539" i="2"/>
  <c r="CE419" i="2"/>
  <c r="CE190" i="2"/>
  <c r="CE465" i="2"/>
  <c r="CE335" i="2"/>
  <c r="CE580" i="2"/>
  <c r="CE203" i="2"/>
  <c r="CE479" i="2"/>
  <c r="CE455" i="2"/>
  <c r="CE528" i="2"/>
  <c r="CE223" i="2"/>
  <c r="CE349" i="2"/>
  <c r="CE572" i="2"/>
  <c r="CE54" i="2"/>
  <c r="CE304" i="2"/>
  <c r="CE547" i="2"/>
  <c r="CE319" i="2"/>
  <c r="CE585" i="2"/>
  <c r="CE189" i="2"/>
  <c r="CE685" i="2"/>
  <c r="CE327" i="2"/>
  <c r="CE331" i="2"/>
  <c r="CE8" i="2"/>
  <c r="CE379" i="2"/>
  <c r="CE377" i="2"/>
  <c r="CE560" i="2"/>
  <c r="CE315" i="2"/>
  <c r="CE194" i="2"/>
  <c r="CE192" i="2"/>
  <c r="CE641" i="2"/>
  <c r="CE459" i="2"/>
  <c r="CE579" i="2"/>
  <c r="CE447" i="2"/>
  <c r="CE584" i="2"/>
  <c r="CE7" i="2"/>
  <c r="CE266" i="2"/>
  <c r="CE15" i="2"/>
  <c r="CE239" i="2"/>
  <c r="CE306" i="2"/>
  <c r="CE205" i="2"/>
  <c r="CE311" i="2"/>
  <c r="CE202" i="2"/>
  <c r="CE10" i="2"/>
  <c r="CE43" i="2"/>
  <c r="CE402" i="2"/>
  <c r="CE451" i="2"/>
  <c r="CE206" i="2"/>
  <c r="CE58" i="2"/>
  <c r="CE577" i="2"/>
  <c r="CE557" i="2"/>
  <c r="CE143" i="2"/>
  <c r="CE131" i="2"/>
  <c r="CE132" i="2"/>
  <c r="CE60" i="2"/>
  <c r="CE119" i="2"/>
  <c r="CE501" i="2"/>
  <c r="CE637" i="2"/>
  <c r="CE688" i="2"/>
  <c r="CE314" i="2"/>
  <c r="CE436" i="2"/>
  <c r="CE620" i="2"/>
  <c r="CE634" i="2"/>
  <c r="CE646" i="2"/>
  <c r="CE586" i="2"/>
  <c r="CE347" i="2"/>
  <c r="CE249" i="2"/>
  <c r="CE297" i="2"/>
  <c r="CE30" i="2"/>
  <c r="CE232" i="2"/>
  <c r="CE338" i="2"/>
  <c r="CE184" i="2"/>
  <c r="CE275" i="2"/>
  <c r="CE508" i="2"/>
  <c r="CE433" i="2"/>
  <c r="CE538" i="2"/>
  <c r="CE509" i="2"/>
  <c r="CE442" i="2"/>
  <c r="CE296" i="2"/>
  <c r="CE549" i="2"/>
  <c r="CE11" i="2"/>
  <c r="CE535" i="2"/>
  <c r="CE336" i="2"/>
  <c r="CE556" i="2"/>
  <c r="CE25" i="2"/>
  <c r="CE414" i="2"/>
  <c r="CE312" i="2"/>
  <c r="CE413" i="2"/>
  <c r="CE47" i="2"/>
  <c r="CE292" i="2"/>
  <c r="CE454" i="2"/>
  <c r="CE372" i="2"/>
  <c r="CE484" i="2"/>
  <c r="CE382" i="2"/>
  <c r="CE429" i="2"/>
  <c r="CE286" i="2"/>
  <c r="CE376" i="2"/>
  <c r="CE367" i="2"/>
  <c r="CE173" i="2"/>
  <c r="CE121" i="2"/>
  <c r="CE393" i="2"/>
  <c r="CE83" i="2"/>
  <c r="CE495" i="2"/>
  <c r="CE682" i="2"/>
  <c r="CE702" i="2"/>
  <c r="CE352" i="2"/>
  <c r="CE350" i="2"/>
  <c r="CE681" i="2"/>
  <c r="CE650" i="2"/>
  <c r="CE664" i="2"/>
  <c r="CE485" i="2"/>
  <c r="CE374" i="2"/>
  <c r="CE553" i="2"/>
  <c r="CE270" i="2"/>
  <c r="CE18" i="2"/>
  <c r="CE196" i="2"/>
  <c r="CE303" i="2"/>
  <c r="CE227" i="2"/>
  <c r="CE581" i="2"/>
  <c r="CE594" i="2"/>
  <c r="CE289" i="2"/>
  <c r="CE42" i="2"/>
  <c r="CE35" i="2"/>
  <c r="CE534" i="2"/>
  <c r="CE186" i="2"/>
  <c r="CE23" i="2"/>
  <c r="CE435" i="2"/>
  <c r="CE299" i="2"/>
  <c r="CE288" i="2"/>
  <c r="CE552" i="2"/>
  <c r="CE326" i="2"/>
  <c r="CE573" i="2"/>
  <c r="CE532" i="2"/>
  <c r="CE345" i="2"/>
  <c r="CE631" i="2"/>
  <c r="CE545" i="2"/>
  <c r="CE271" i="2"/>
  <c r="CE269" i="2"/>
  <c r="CE511" i="2"/>
  <c r="CE409" i="2"/>
  <c r="CE590" i="2"/>
  <c r="CE268" i="2"/>
  <c r="CE449" i="2"/>
  <c r="CE424" i="2"/>
  <c r="CE551" i="2"/>
  <c r="CE122" i="2"/>
  <c r="CE163" i="2"/>
  <c r="CE127" i="2"/>
  <c r="CE697" i="2"/>
  <c r="CE353" i="2"/>
  <c r="CE674" i="2"/>
  <c r="CE623" i="2"/>
  <c r="CE536" i="2"/>
  <c r="CE554" i="2"/>
  <c r="CE185" i="2"/>
  <c r="CE652" i="2"/>
  <c r="CE365" i="2"/>
  <c r="CE468" i="2"/>
  <c r="CE558" i="2"/>
  <c r="CE363" i="2"/>
  <c r="CE569" i="2"/>
  <c r="CE474" i="2"/>
  <c r="CE48" i="2"/>
  <c r="CE238" i="2"/>
  <c r="CE52" i="2"/>
  <c r="CE456" i="2"/>
  <c r="CE401" i="2"/>
  <c r="CE14" i="2"/>
  <c r="CE565" i="2"/>
  <c r="CE191" i="2"/>
  <c r="CE40" i="2"/>
  <c r="CE73" i="2"/>
  <c r="CE12" i="2"/>
  <c r="CE597" i="2"/>
  <c r="CE432" i="2"/>
  <c r="CE657" i="2"/>
  <c r="CE233" i="2"/>
  <c r="CE351" i="2"/>
  <c r="CE236" i="2"/>
  <c r="CE517" i="2"/>
  <c r="CE318" i="2"/>
  <c r="CE426" i="2"/>
  <c r="CE168" i="2"/>
  <c r="CE654" i="2"/>
  <c r="CE692" i="2"/>
  <c r="CE431" i="2"/>
  <c r="CE198" i="2"/>
  <c r="CE446" i="2"/>
  <c r="CE464" i="2"/>
  <c r="CE305" i="2"/>
  <c r="CE373" i="2"/>
  <c r="CE443" i="2"/>
  <c r="CE541" i="2"/>
  <c r="CE578" i="2"/>
  <c r="CE167" i="2"/>
  <c r="CE510" i="2"/>
  <c r="CE498" i="2"/>
  <c r="CE583" i="2"/>
  <c r="CE425" i="2"/>
  <c r="CE234" i="2"/>
  <c r="CE50" i="2"/>
  <c r="CE635" i="2"/>
  <c r="CE548" i="2"/>
  <c r="CE421" i="2"/>
  <c r="CE514" i="2"/>
  <c r="CE93" i="2"/>
  <c r="CE86" i="2"/>
  <c r="CE307" i="2"/>
  <c r="CE677" i="2"/>
  <c r="CE332" i="2"/>
  <c r="CE680" i="2"/>
  <c r="CE222" i="2"/>
  <c r="CE197" i="2"/>
  <c r="CE575" i="2"/>
  <c r="CE588" i="2"/>
  <c r="CE574" i="2"/>
  <c r="CE247" i="2"/>
  <c r="CE154" i="2"/>
  <c r="CE477" i="2"/>
  <c r="CE613" i="2"/>
  <c r="CE360" i="2"/>
  <c r="CE537" i="2"/>
  <c r="CE570" i="2"/>
  <c r="CE241" i="2"/>
  <c r="CE322" i="2"/>
  <c r="CE453" i="2"/>
  <c r="CE240" i="2"/>
  <c r="CE31" i="2"/>
  <c r="CE658" i="2"/>
  <c r="CE644" i="2"/>
  <c r="CE368" i="2"/>
  <c r="CE88" i="2"/>
  <c r="CE300" i="2"/>
  <c r="CE410" i="2"/>
  <c r="CE19" i="2"/>
  <c r="CE521" i="2"/>
  <c r="CE274" i="2"/>
  <c r="CE170" i="2"/>
  <c r="CE595" i="2"/>
  <c r="CE9" i="2"/>
  <c r="CE181" i="2"/>
  <c r="CE155" i="2"/>
  <c r="CE151" i="2"/>
  <c r="CE108" i="2"/>
  <c r="CE166" i="2"/>
  <c r="CE81" i="2"/>
  <c r="CE82" i="2"/>
  <c r="CE103" i="2"/>
  <c r="CE390" i="2"/>
  <c r="CE686" i="2"/>
  <c r="CE601" i="2"/>
  <c r="CE519" i="2"/>
  <c r="CE591" i="2"/>
  <c r="CE59" i="2"/>
  <c r="CE605" i="2"/>
  <c r="CE672" i="2"/>
  <c r="CE111" i="2"/>
  <c r="CE678" i="2"/>
  <c r="CE252" i="2"/>
  <c r="CE694" i="2"/>
  <c r="CE469" i="2"/>
  <c r="CE235" i="2"/>
  <c r="CE486" i="2"/>
  <c r="CE607" i="2"/>
  <c r="CE671" i="2"/>
  <c r="CE20" i="2"/>
  <c r="CE633" i="2"/>
  <c r="CE389" i="2"/>
  <c r="CE567" i="2"/>
  <c r="CE587" i="2"/>
  <c r="CE158" i="2"/>
  <c r="CE157" i="2"/>
  <c r="CE175" i="2"/>
  <c r="CE85" i="2"/>
  <c r="CE125" i="2"/>
  <c r="CE148" i="2"/>
  <c r="CE156" i="2"/>
  <c r="CE126" i="2"/>
  <c r="CE276" i="2"/>
  <c r="CE649" i="2"/>
  <c r="CE662" i="2"/>
  <c r="CE188" i="2"/>
  <c r="CE471" i="2"/>
  <c r="CE467" i="2"/>
  <c r="CE668" i="2"/>
  <c r="CE598" i="2"/>
  <c r="CE614" i="2"/>
  <c r="CE653" i="2"/>
  <c r="CE452" i="2"/>
  <c r="CE667" i="2"/>
  <c r="CE520" i="2"/>
  <c r="CE187" i="2"/>
  <c r="CE339" i="2"/>
  <c r="CE182" i="2"/>
  <c r="CE107" i="2"/>
  <c r="CE136" i="2"/>
  <c r="CE104" i="2"/>
  <c r="CE499" i="2"/>
  <c r="CE101" i="2"/>
  <c r="CE165" i="2"/>
  <c r="CE92" i="2"/>
  <c r="CE675" i="2"/>
  <c r="CE592" i="2"/>
  <c r="CE325" i="2"/>
  <c r="CE622" i="2"/>
  <c r="CE661" i="2"/>
  <c r="CE564" i="2"/>
  <c r="CE301" i="2"/>
  <c r="CE448" i="2"/>
  <c r="CE67" i="2"/>
  <c r="CE128" i="2"/>
  <c r="CE139" i="2"/>
  <c r="CE68" i="2"/>
  <c r="CE89" i="2"/>
  <c r="CE176" i="2"/>
  <c r="CE102" i="2"/>
  <c r="CE500" i="2"/>
  <c r="CE632" i="2"/>
  <c r="CE684" i="2"/>
  <c r="CE450" i="2"/>
  <c r="CE473" i="2"/>
  <c r="CE364" i="2"/>
  <c r="CE57" i="2"/>
  <c r="CE625" i="2"/>
  <c r="CE687" i="2"/>
  <c r="CE615" i="2"/>
  <c r="CE698" i="2"/>
  <c r="CE174" i="2"/>
  <c r="CE34" i="2"/>
  <c r="CE488" i="2"/>
  <c r="CE228" i="2"/>
  <c r="CE378" i="2"/>
  <c r="CI257" i="2"/>
  <c r="CJ257" i="2" s="1"/>
  <c r="C624" i="2"/>
  <c r="C519" i="2"/>
  <c r="CI246" i="2"/>
  <c r="CJ246" i="2" s="1"/>
  <c r="C616" i="2"/>
  <c r="C511" i="2"/>
  <c r="C510" i="2"/>
  <c r="C615" i="2"/>
  <c r="C513" i="2"/>
  <c r="C618" i="2"/>
  <c r="CI249" i="2"/>
  <c r="CJ249" i="2" s="1"/>
  <c r="AZ37" i="37" l="1"/>
  <c r="BP37" i="37" s="1"/>
  <c r="AZ30" i="37"/>
  <c r="V16" i="38"/>
  <c r="F21" i="38"/>
  <c r="AC37" i="37"/>
  <c r="AS37" i="37" s="1"/>
  <c r="AC30" i="37"/>
  <c r="W16" i="38"/>
  <c r="G21" i="38"/>
  <c r="AA34" i="66"/>
  <c r="AB10" i="66"/>
  <c r="AA39" i="66"/>
  <c r="X16" i="38"/>
  <c r="H21" i="38"/>
  <c r="AC41" i="36"/>
  <c r="AC46" i="36" s="1"/>
  <c r="AC35" i="36"/>
  <c r="AD29" i="36"/>
  <c r="AB68" i="36"/>
  <c r="AB55" i="36"/>
  <c r="U16" i="38"/>
  <c r="E21" i="38"/>
  <c r="L22" i="11"/>
  <c r="AB22" i="11" s="1"/>
  <c r="K32" i="11"/>
  <c r="K41" i="11" s="1"/>
  <c r="K50" i="11" s="1"/>
  <c r="AG7" i="37"/>
  <c r="AG8" i="37" s="1"/>
  <c r="Y16" i="38"/>
  <c r="J7" i="37"/>
  <c r="J8" i="37" s="1"/>
  <c r="Y63" i="55"/>
  <c r="BD7" i="37"/>
  <c r="BD8" i="37" s="1"/>
  <c r="K7" i="37"/>
  <c r="K8" i="37" s="1"/>
  <c r="AH7" i="37"/>
  <c r="AH8" i="37" s="1"/>
  <c r="Z63" i="55"/>
  <c r="BE7" i="37"/>
  <c r="BE8" i="37" s="1"/>
  <c r="AC7" i="37"/>
  <c r="AC8" i="37" s="1"/>
  <c r="BP55" i="36"/>
  <c r="BP68" i="36"/>
  <c r="BQ41" i="36"/>
  <c r="BQ46" i="36" s="1"/>
  <c r="BR29" i="36"/>
  <c r="BQ35" i="36"/>
  <c r="AZ7" i="37"/>
  <c r="AZ8" i="37" s="1"/>
  <c r="G41" i="36"/>
  <c r="G46" i="36" s="1"/>
  <c r="G35" i="36"/>
  <c r="H29" i="36"/>
  <c r="H15" i="36"/>
  <c r="I4" i="36"/>
  <c r="I90" i="36"/>
  <c r="F7" i="37"/>
  <c r="F8" i="37" s="1"/>
  <c r="F55" i="36"/>
  <c r="F68" i="36"/>
  <c r="AW55" i="36"/>
  <c r="AW68" i="36"/>
  <c r="I31" i="35"/>
  <c r="J30" i="35"/>
  <c r="AX41" i="36"/>
  <c r="AX46" i="36" s="1"/>
  <c r="AY29" i="36"/>
  <c r="AX35" i="36"/>
  <c r="AE4" i="36"/>
  <c r="AD15" i="36"/>
  <c r="Z44" i="55"/>
  <c r="Z39" i="55"/>
  <c r="AA10" i="55"/>
  <c r="BA4" i="36"/>
  <c r="AZ15" i="36"/>
  <c r="BQ15" i="36"/>
  <c r="BR4" i="36"/>
  <c r="AW72" i="36"/>
  <c r="AX72" i="36" s="1"/>
  <c r="AY72" i="36" s="1"/>
  <c r="AW59" i="36"/>
  <c r="AX59" i="36" s="1"/>
  <c r="AY59" i="36" s="1"/>
  <c r="AZ59" i="36" s="1"/>
  <c r="AB72" i="36"/>
  <c r="AC72" i="36" s="1"/>
  <c r="AU70" i="36"/>
  <c r="AV70" i="36" s="1"/>
  <c r="BN70" i="36"/>
  <c r="BO70" i="36" s="1"/>
  <c r="Z70" i="36"/>
  <c r="AA70" i="36" s="1"/>
  <c r="AB70" i="36" s="1"/>
  <c r="BR74" i="36"/>
  <c r="BS74" i="36" s="1"/>
  <c r="CB209" i="2"/>
  <c r="CF212" i="2"/>
  <c r="CG212" i="2" s="1"/>
  <c r="CF211" i="2"/>
  <c r="CG211" i="2" s="1"/>
  <c r="BP58" i="36"/>
  <c r="BQ58" i="36" s="1"/>
  <c r="CC209" i="2"/>
  <c r="AE74" i="36"/>
  <c r="AF74" i="36" s="1"/>
  <c r="AG74" i="36" s="1"/>
  <c r="Y56" i="36"/>
  <c r="Y63" i="36" s="1"/>
  <c r="Y49" i="36" s="1"/>
  <c r="Y50" i="36" s="1"/>
  <c r="AE61" i="36"/>
  <c r="AF61" i="36" s="1"/>
  <c r="AB71" i="36"/>
  <c r="AB58" i="36"/>
  <c r="Y69" i="36"/>
  <c r="Y76" i="36" s="1"/>
  <c r="AD17" i="37" s="1"/>
  <c r="I74" i="36"/>
  <c r="J74" i="36" s="1"/>
  <c r="K74" i="36" s="1"/>
  <c r="F71" i="36"/>
  <c r="G71" i="36" s="1"/>
  <c r="E57" i="36"/>
  <c r="F57" i="36" s="1"/>
  <c r="D69" i="36"/>
  <c r="D76" i="36" s="1"/>
  <c r="G17" i="37" s="1"/>
  <c r="G59" i="36"/>
  <c r="H59" i="36" s="1"/>
  <c r="BQ59" i="36"/>
  <c r="BR59" i="36" s="1"/>
  <c r="BP72" i="36"/>
  <c r="BR61" i="36"/>
  <c r="BS73" i="36"/>
  <c r="H60" i="36"/>
  <c r="I60" i="36" s="1"/>
  <c r="I61" i="36"/>
  <c r="J61" i="36" s="1"/>
  <c r="AT56" i="36"/>
  <c r="AT63" i="36" s="1"/>
  <c r="AT49" i="36" s="1"/>
  <c r="AT50" i="36" s="1"/>
  <c r="AT69" i="36"/>
  <c r="AT76" i="36" s="1"/>
  <c r="BA17" i="37" s="1"/>
  <c r="AY60" i="36"/>
  <c r="BQ71" i="36"/>
  <c r="BR71" i="36" s="1"/>
  <c r="BS71" i="36" s="1"/>
  <c r="E70" i="36"/>
  <c r="G72" i="36"/>
  <c r="D56" i="36"/>
  <c r="E56" i="36" s="1"/>
  <c r="BN56" i="36"/>
  <c r="BO56" i="36" s="1"/>
  <c r="BR60" i="36"/>
  <c r="BS60" i="36" s="1"/>
  <c r="BM76" i="36"/>
  <c r="BN69" i="36"/>
  <c r="G58" i="36"/>
  <c r="H73" i="36"/>
  <c r="BO57" i="36"/>
  <c r="AV58" i="36"/>
  <c r="AW58" i="36" s="1"/>
  <c r="AU57" i="36"/>
  <c r="AY61" i="36"/>
  <c r="AC60" i="36"/>
  <c r="AD60" i="36" s="1"/>
  <c r="AB59" i="36"/>
  <c r="AC59" i="36" s="1"/>
  <c r="AY74" i="36"/>
  <c r="AZ74" i="36" s="1"/>
  <c r="AC73" i="36"/>
  <c r="AD73" i="36" s="1"/>
  <c r="AX73" i="36"/>
  <c r="AY73" i="36" s="1"/>
  <c r="AW71" i="36"/>
  <c r="Z57" i="36"/>
  <c r="CD209" i="2"/>
  <c r="CE209" i="2"/>
  <c r="CA209" i="2"/>
  <c r="X63" i="55"/>
  <c r="X14" i="38" s="1"/>
  <c r="I7" i="37"/>
  <c r="I8" i="37" s="1"/>
  <c r="BC7" i="37"/>
  <c r="BC8" i="37" s="1"/>
  <c r="AF7" i="37"/>
  <c r="AF8" i="37" s="1"/>
  <c r="V63" i="55"/>
  <c r="V14" i="38" s="1"/>
  <c r="G7" i="37"/>
  <c r="G8" i="37" s="1"/>
  <c r="AD7" i="37"/>
  <c r="AD8" i="37" s="1"/>
  <c r="AK62" i="55"/>
  <c r="U63" i="55"/>
  <c r="U14" i="38" s="1"/>
  <c r="W63" i="55"/>
  <c r="W14" i="38" s="1"/>
  <c r="AE7" i="37"/>
  <c r="AE8" i="37" s="1"/>
  <c r="BB7" i="37"/>
  <c r="BB8" i="37" s="1"/>
  <c r="H7" i="37"/>
  <c r="H8" i="37" s="1"/>
  <c r="BA7" i="37"/>
  <c r="BA8" i="37" s="1"/>
  <c r="CD3" i="2"/>
  <c r="I218" i="2"/>
  <c r="CD262" i="2"/>
  <c r="CD707" i="2"/>
  <c r="BO218" i="2"/>
  <c r="BM218" i="2"/>
  <c r="Q218" i="2"/>
  <c r="AR218" i="2"/>
  <c r="AN218" i="2"/>
  <c r="W218" i="2"/>
  <c r="AX218" i="2"/>
  <c r="BH218" i="2"/>
  <c r="BM37" i="36"/>
  <c r="BM50" i="36"/>
  <c r="BG218" i="2"/>
  <c r="L218" i="2"/>
  <c r="AG218" i="2"/>
  <c r="H218" i="2"/>
  <c r="AH218" i="2"/>
  <c r="M218" i="2"/>
  <c r="BD218" i="2"/>
  <c r="K218" i="2"/>
  <c r="AE218" i="2"/>
  <c r="X218" i="2"/>
  <c r="AM218" i="2"/>
  <c r="CC262" i="2"/>
  <c r="CC707" i="2"/>
  <c r="CA262" i="2"/>
  <c r="CA3" i="2"/>
  <c r="CB262" i="2"/>
  <c r="CB707" i="2"/>
  <c r="CA707" i="2"/>
  <c r="CC3" i="2"/>
  <c r="CB3" i="2"/>
  <c r="CE3" i="2"/>
  <c r="CE707" i="2"/>
  <c r="CF143" i="2"/>
  <c r="CG143" i="2" s="1"/>
  <c r="CF49" i="2"/>
  <c r="CG49" i="2" s="1"/>
  <c r="CF122" i="2"/>
  <c r="CG122" i="2" s="1"/>
  <c r="CF144" i="2"/>
  <c r="CG144" i="2" s="1"/>
  <c r="CF145" i="2"/>
  <c r="CG145" i="2" s="1"/>
  <c r="CF138" i="2"/>
  <c r="CG138" i="2" s="1"/>
  <c r="CF139" i="2"/>
  <c r="CG139" i="2" s="1"/>
  <c r="CF99" i="2"/>
  <c r="CG99" i="2" s="1"/>
  <c r="CF135" i="2"/>
  <c r="CG135" i="2" s="1"/>
  <c r="CF149" i="2"/>
  <c r="CG149" i="2" s="1"/>
  <c r="CF169" i="2"/>
  <c r="CG169" i="2" s="1"/>
  <c r="CF129" i="2"/>
  <c r="CG129" i="2" s="1"/>
  <c r="CF61" i="2"/>
  <c r="CG61" i="2" s="1"/>
  <c r="CF111" i="2"/>
  <c r="CG111" i="2" s="1"/>
  <c r="CF132" i="2"/>
  <c r="CG132" i="2" s="1"/>
  <c r="CF107" i="2"/>
  <c r="CG107" i="2" s="1"/>
  <c r="CF146" i="2"/>
  <c r="CG146" i="2" s="1"/>
  <c r="CF166" i="2"/>
  <c r="CG166" i="2" s="1"/>
  <c r="CF154" i="2"/>
  <c r="CG154" i="2" s="1"/>
  <c r="CF611" i="2"/>
  <c r="CG611" i="2" s="1"/>
  <c r="CF502" i="2"/>
  <c r="CG502" i="2" s="1"/>
  <c r="CF277" i="2"/>
  <c r="CG277" i="2" s="1"/>
  <c r="CF94" i="2"/>
  <c r="CG94" i="2" s="1"/>
  <c r="CF80" i="2"/>
  <c r="CG80" i="2" s="1"/>
  <c r="CF133" i="2"/>
  <c r="CG133" i="2" s="1"/>
  <c r="CF98" i="2"/>
  <c r="CG98" i="2" s="1"/>
  <c r="CF150" i="2"/>
  <c r="CG150" i="2" s="1"/>
  <c r="CF109" i="2"/>
  <c r="CG109" i="2" s="1"/>
  <c r="CF140" i="2"/>
  <c r="CG140" i="2" s="1"/>
  <c r="CF168" i="2"/>
  <c r="CG168" i="2" s="1"/>
  <c r="CF64" i="2"/>
  <c r="CG64" i="2" s="1"/>
  <c r="CF609" i="2"/>
  <c r="CG609" i="2" s="1"/>
  <c r="CF387" i="2"/>
  <c r="CG387" i="2" s="1"/>
  <c r="CF147" i="2"/>
  <c r="CG147" i="2" s="1"/>
  <c r="CF608" i="2"/>
  <c r="CG608" i="2" s="1"/>
  <c r="CF386" i="2"/>
  <c r="CG386" i="2" s="1"/>
  <c r="CF604" i="2"/>
  <c r="CG604" i="2" s="1"/>
  <c r="CF601" i="2"/>
  <c r="CG601" i="2" s="1"/>
  <c r="CF642" i="2"/>
  <c r="CG642" i="2" s="1"/>
  <c r="CF634" i="2"/>
  <c r="CG634" i="2" s="1"/>
  <c r="CF660" i="2"/>
  <c r="CG660" i="2" s="1"/>
  <c r="CF258" i="2"/>
  <c r="CG258" i="2" s="1"/>
  <c r="CN24" i="2" s="1"/>
  <c r="CF348" i="2"/>
  <c r="CG348" i="2" s="1"/>
  <c r="CF439" i="2"/>
  <c r="CG439" i="2" s="1"/>
  <c r="CF106" i="2"/>
  <c r="CG106" i="2" s="1"/>
  <c r="CF117" i="2"/>
  <c r="CG117" i="2" s="1"/>
  <c r="CF606" i="2"/>
  <c r="CG606" i="2" s="1"/>
  <c r="CF596" i="2"/>
  <c r="CG596" i="2" s="1"/>
  <c r="CF675" i="2"/>
  <c r="CG675" i="2" s="1"/>
  <c r="CF695" i="2"/>
  <c r="CG695" i="2" s="1"/>
  <c r="CF643" i="2"/>
  <c r="CG643" i="2" s="1"/>
  <c r="CF651" i="2"/>
  <c r="CG651" i="2" s="1"/>
  <c r="CF661" i="2"/>
  <c r="CG661" i="2" s="1"/>
  <c r="CF664" i="2"/>
  <c r="CG664" i="2" s="1"/>
  <c r="CF257" i="2"/>
  <c r="CG257" i="2" s="1"/>
  <c r="CN23" i="2" s="1"/>
  <c r="CF495" i="2"/>
  <c r="CG495" i="2" s="1"/>
  <c r="CF670" i="2"/>
  <c r="CG670" i="2" s="1"/>
  <c r="CF637" i="2"/>
  <c r="CG637" i="2" s="1"/>
  <c r="CF699" i="2"/>
  <c r="CG699" i="2" s="1"/>
  <c r="CF665" i="2"/>
  <c r="CG665" i="2" s="1"/>
  <c r="CF692" i="2"/>
  <c r="CG692" i="2" s="1"/>
  <c r="CF619" i="2"/>
  <c r="CG619" i="2" s="1"/>
  <c r="CF256" i="2"/>
  <c r="CG256" i="2" s="1"/>
  <c r="CN22" i="2" s="1"/>
  <c r="CF628" i="2"/>
  <c r="CG628" i="2" s="1"/>
  <c r="CF683" i="2"/>
  <c r="CG683" i="2" s="1"/>
  <c r="CF382" i="2"/>
  <c r="CG382" i="2" s="1"/>
  <c r="CF285" i="2"/>
  <c r="CG285" i="2" s="1"/>
  <c r="CF515" i="2"/>
  <c r="CG515" i="2" s="1"/>
  <c r="CF531" i="2"/>
  <c r="CG531" i="2" s="1"/>
  <c r="CF193" i="2"/>
  <c r="CG193" i="2" s="1"/>
  <c r="CF319" i="2"/>
  <c r="CG319" i="2" s="1"/>
  <c r="CF403" i="2"/>
  <c r="CG403" i="2" s="1"/>
  <c r="CF511" i="2"/>
  <c r="CG511" i="2" s="1"/>
  <c r="CF482" i="2"/>
  <c r="CG482" i="2" s="1"/>
  <c r="CF477" i="2"/>
  <c r="CG477" i="2" s="1"/>
  <c r="CF398" i="2"/>
  <c r="CG398" i="2" s="1"/>
  <c r="CF550" i="2"/>
  <c r="CG550" i="2" s="1"/>
  <c r="CF564" i="2"/>
  <c r="CG564" i="2" s="1"/>
  <c r="CF483" i="2"/>
  <c r="CG483" i="2" s="1"/>
  <c r="CF335" i="2"/>
  <c r="CG335" i="2" s="1"/>
  <c r="CF538" i="2"/>
  <c r="CG538" i="2" s="1"/>
  <c r="CF17" i="2"/>
  <c r="CG17" i="2" s="1"/>
  <c r="CF33" i="2"/>
  <c r="CG33" i="2" s="1"/>
  <c r="CF20" i="2"/>
  <c r="CG20" i="2" s="1"/>
  <c r="CF23" i="2"/>
  <c r="CG23" i="2" s="1"/>
  <c r="CF570" i="2"/>
  <c r="CG570" i="2" s="1"/>
  <c r="CF430" i="2"/>
  <c r="CG430" i="2" s="1"/>
  <c r="CF54" i="2"/>
  <c r="CG54" i="2" s="1"/>
  <c r="CF514" i="2"/>
  <c r="CG514" i="2" s="1"/>
  <c r="CF313" i="2"/>
  <c r="CG313" i="2" s="1"/>
  <c r="CF432" i="2"/>
  <c r="CG432" i="2" s="1"/>
  <c r="CF11" i="2"/>
  <c r="CG11" i="2" s="1"/>
  <c r="CF374" i="2"/>
  <c r="CG374" i="2" s="1"/>
  <c r="CF506" i="2"/>
  <c r="CG506" i="2" s="1"/>
  <c r="CF662" i="2"/>
  <c r="CG662" i="2" s="1"/>
  <c r="CF627" i="2"/>
  <c r="CG627" i="2" s="1"/>
  <c r="CF167" i="2"/>
  <c r="CG167" i="2" s="1"/>
  <c r="CF635" i="2"/>
  <c r="CG635" i="2" s="1"/>
  <c r="CF680" i="2"/>
  <c r="CG680" i="2" s="1"/>
  <c r="CF592" i="2"/>
  <c r="CG592" i="2" s="1"/>
  <c r="CF408" i="2"/>
  <c r="CG408" i="2" s="1"/>
  <c r="CF30" i="2"/>
  <c r="CG30" i="2" s="1"/>
  <c r="CF485" i="2"/>
  <c r="CG485" i="2" s="1"/>
  <c r="CF340" i="2"/>
  <c r="CG340" i="2" s="1"/>
  <c r="CF414" i="2"/>
  <c r="CG414" i="2" s="1"/>
  <c r="CF413" i="2"/>
  <c r="CG413" i="2" s="1"/>
  <c r="CF547" i="2"/>
  <c r="CG547" i="2" s="1"/>
  <c r="CF404" i="2"/>
  <c r="CG404" i="2" s="1"/>
  <c r="CF342" i="2"/>
  <c r="CG342" i="2" s="1"/>
  <c r="CF590" i="2"/>
  <c r="CG590" i="2" s="1"/>
  <c r="CF270" i="2"/>
  <c r="CG270" i="2" s="1"/>
  <c r="CF351" i="2"/>
  <c r="CG351" i="2" s="1"/>
  <c r="CF489" i="2"/>
  <c r="CG489" i="2" s="1"/>
  <c r="CF445" i="2"/>
  <c r="CG445" i="2" s="1"/>
  <c r="CF336" i="2"/>
  <c r="CG336" i="2" s="1"/>
  <c r="CF325" i="2"/>
  <c r="CG325" i="2" s="1"/>
  <c r="CF426" i="2"/>
  <c r="CG426" i="2" s="1"/>
  <c r="CF339" i="2"/>
  <c r="CG339" i="2" s="1"/>
  <c r="CF688" i="2"/>
  <c r="CG688" i="2" s="1"/>
  <c r="CF224" i="2"/>
  <c r="CG224" i="2" s="1"/>
  <c r="CM10" i="2" s="1"/>
  <c r="CF552" i="2"/>
  <c r="CG552" i="2" s="1"/>
  <c r="CF475" i="2"/>
  <c r="CG475" i="2" s="1"/>
  <c r="CF433" i="2"/>
  <c r="CG433" i="2" s="1"/>
  <c r="CF287" i="2"/>
  <c r="CG287" i="2" s="1"/>
  <c r="CF344" i="2"/>
  <c r="CG344" i="2" s="1"/>
  <c r="CF456" i="2"/>
  <c r="CG456" i="2" s="1"/>
  <c r="CF10" i="2"/>
  <c r="CG10" i="2" s="1"/>
  <c r="CF703" i="2"/>
  <c r="CG703" i="2" s="1"/>
  <c r="CF521" i="2"/>
  <c r="CG521" i="2" s="1"/>
  <c r="CF311" i="2"/>
  <c r="CG311" i="2" s="1"/>
  <c r="CF561" i="2"/>
  <c r="CG561" i="2" s="1"/>
  <c r="CF310" i="2"/>
  <c r="CG310" i="2" s="1"/>
  <c r="CF225" i="2"/>
  <c r="CG225" i="2" s="1"/>
  <c r="CM11" i="2" s="1"/>
  <c r="CF470" i="2"/>
  <c r="CG470" i="2" s="1"/>
  <c r="CF578" i="2"/>
  <c r="CG578" i="2" s="1"/>
  <c r="CF551" i="2"/>
  <c r="CG551" i="2" s="1"/>
  <c r="CF364" i="2"/>
  <c r="CG364" i="2" s="1"/>
  <c r="CF381" i="2"/>
  <c r="CG381" i="2" s="1"/>
  <c r="CF444" i="2"/>
  <c r="CG444" i="2" s="1"/>
  <c r="CF35" i="2"/>
  <c r="CG35" i="2" s="1"/>
  <c r="CF671" i="2"/>
  <c r="CG671" i="2" s="1"/>
  <c r="CF239" i="2"/>
  <c r="CG239" i="2" s="1"/>
  <c r="CN15" i="2" s="1"/>
  <c r="CF221" i="2"/>
  <c r="CG221" i="2" s="1"/>
  <c r="CM7" i="2" s="1"/>
  <c r="CF535" i="2"/>
  <c r="CG535" i="2" s="1"/>
  <c r="CF14" i="2"/>
  <c r="CG14" i="2" s="1"/>
  <c r="CF587" i="2"/>
  <c r="CG587" i="2" s="1"/>
  <c r="CF488" i="2"/>
  <c r="CG488" i="2" s="1"/>
  <c r="CF333" i="2"/>
  <c r="CG333" i="2" s="1"/>
  <c r="CF18" i="2"/>
  <c r="CG18" i="2" s="1"/>
  <c r="CF194" i="2"/>
  <c r="CG194" i="2" s="1"/>
  <c r="CF366" i="2"/>
  <c r="CG366" i="2" s="1"/>
  <c r="CF271" i="2"/>
  <c r="CG271" i="2" s="1"/>
  <c r="CF187" i="2"/>
  <c r="CG187" i="2" s="1"/>
  <c r="CF476" i="2"/>
  <c r="CG476" i="2" s="1"/>
  <c r="CF242" i="2"/>
  <c r="CG242" i="2" s="1"/>
  <c r="CM18" i="2" s="1"/>
  <c r="CF368" i="2"/>
  <c r="CG368" i="2" s="1"/>
  <c r="CF24" i="2"/>
  <c r="CG24" i="2" s="1"/>
  <c r="CF380" i="2"/>
  <c r="CG380" i="2" s="1"/>
  <c r="CF200" i="2"/>
  <c r="CG200" i="2" s="1"/>
  <c r="CF255" i="2"/>
  <c r="CG255" i="2" s="1"/>
  <c r="CM26" i="2" s="1"/>
  <c r="CF27" i="2"/>
  <c r="CG27" i="2" s="1"/>
  <c r="CF580" i="2"/>
  <c r="CG580" i="2" s="1"/>
  <c r="CF468" i="2"/>
  <c r="CG468" i="2" s="1"/>
  <c r="CF291" i="2"/>
  <c r="CG291" i="2" s="1"/>
  <c r="CF294" i="2"/>
  <c r="CG294" i="2" s="1"/>
  <c r="CF594" i="2"/>
  <c r="CG594" i="2" s="1"/>
  <c r="CF453" i="2"/>
  <c r="CG453" i="2" s="1"/>
  <c r="CF563" i="2"/>
  <c r="CG563" i="2" s="1"/>
  <c r="CF42" i="2"/>
  <c r="CG42" i="2" s="1"/>
  <c r="CF309" i="2"/>
  <c r="CG309" i="2" s="1"/>
  <c r="CF191" i="2"/>
  <c r="CG191" i="2" s="1"/>
  <c r="CF40" i="2"/>
  <c r="CG40" i="2" s="1"/>
  <c r="CF159" i="2"/>
  <c r="CG159" i="2" s="1"/>
  <c r="CF105" i="2"/>
  <c r="CG105" i="2" s="1"/>
  <c r="CF110" i="2"/>
  <c r="CG110" i="2" s="1"/>
  <c r="CF127" i="2"/>
  <c r="CG127" i="2" s="1"/>
  <c r="CF181" i="2"/>
  <c r="CG181" i="2" s="1"/>
  <c r="CF124" i="2"/>
  <c r="CG124" i="2" s="1"/>
  <c r="CF96" i="2"/>
  <c r="CG96" i="2" s="1"/>
  <c r="CF65" i="2"/>
  <c r="CG65" i="2" s="1"/>
  <c r="CF121" i="2"/>
  <c r="CG121" i="2" s="1"/>
  <c r="CF93" i="2"/>
  <c r="CG93" i="2" s="1"/>
  <c r="CF88" i="2"/>
  <c r="CG88" i="2" s="1"/>
  <c r="CF71" i="2"/>
  <c r="CG71" i="2" s="1"/>
  <c r="CF175" i="2"/>
  <c r="CG175" i="2" s="1"/>
  <c r="CF118" i="2"/>
  <c r="CG118" i="2" s="1"/>
  <c r="CF125" i="2"/>
  <c r="CG125" i="2" s="1"/>
  <c r="CF155" i="2"/>
  <c r="CG155" i="2" s="1"/>
  <c r="CF607" i="2"/>
  <c r="CG607" i="2" s="1"/>
  <c r="CF391" i="2"/>
  <c r="CG391" i="2" s="1"/>
  <c r="CF142" i="2"/>
  <c r="CG142" i="2" s="1"/>
  <c r="CF112" i="2"/>
  <c r="CG112" i="2" s="1"/>
  <c r="CF141" i="2"/>
  <c r="CG141" i="2" s="1"/>
  <c r="CF170" i="2"/>
  <c r="CG170" i="2" s="1"/>
  <c r="CF172" i="2"/>
  <c r="CG172" i="2" s="1"/>
  <c r="CF114" i="2"/>
  <c r="CG114" i="2" s="1"/>
  <c r="CF82" i="2"/>
  <c r="CG82" i="2" s="1"/>
  <c r="CF499" i="2"/>
  <c r="CG499" i="2" s="1"/>
  <c r="CF279" i="2"/>
  <c r="CG279" i="2" s="1"/>
  <c r="CF108" i="2"/>
  <c r="CG108" i="2" s="1"/>
  <c r="CF282" i="2"/>
  <c r="CG282" i="2" s="1"/>
  <c r="CF654" i="2"/>
  <c r="CG654" i="2" s="1"/>
  <c r="CF618" i="2"/>
  <c r="CG618" i="2" s="1"/>
  <c r="CF700" i="2"/>
  <c r="CG700" i="2" s="1"/>
  <c r="CF630" i="2"/>
  <c r="CG630" i="2" s="1"/>
  <c r="CF672" i="2"/>
  <c r="CG672" i="2" s="1"/>
  <c r="CF417" i="2"/>
  <c r="CG417" i="2" s="1"/>
  <c r="CF588" i="2"/>
  <c r="CG588" i="2" s="1"/>
  <c r="CF90" i="2"/>
  <c r="CG90" i="2" s="1"/>
  <c r="CF501" i="2"/>
  <c r="CG501" i="2" s="1"/>
  <c r="CF696" i="2"/>
  <c r="CG696" i="2" s="1"/>
  <c r="CF638" i="2"/>
  <c r="CG638" i="2" s="1"/>
  <c r="CF625" i="2"/>
  <c r="CG625" i="2" s="1"/>
  <c r="CF693" i="2"/>
  <c r="CG693" i="2" s="1"/>
  <c r="CF624" i="2"/>
  <c r="CG624" i="2" s="1"/>
  <c r="CF84" i="2"/>
  <c r="CG84" i="2" s="1"/>
  <c r="CF283" i="2"/>
  <c r="CG283" i="2" s="1"/>
  <c r="CF678" i="2"/>
  <c r="CG678" i="2" s="1"/>
  <c r="CF681" i="2"/>
  <c r="CG681" i="2" s="1"/>
  <c r="CF689" i="2"/>
  <c r="CG689" i="2" s="1"/>
  <c r="CF702" i="2"/>
  <c r="CG702" i="2" s="1"/>
  <c r="CF254" i="2"/>
  <c r="CG254" i="2" s="1"/>
  <c r="CM25" i="2" s="1"/>
  <c r="CF666" i="2"/>
  <c r="CG666" i="2" s="1"/>
  <c r="CF469" i="2"/>
  <c r="CG469" i="2" s="1"/>
  <c r="CF357" i="2"/>
  <c r="CG357" i="2" s="1"/>
  <c r="CF379" i="2"/>
  <c r="CG379" i="2" s="1"/>
  <c r="CF334" i="2"/>
  <c r="CG334" i="2" s="1"/>
  <c r="CF441" i="2"/>
  <c r="CG441" i="2" s="1"/>
  <c r="CF384" i="2"/>
  <c r="CG384" i="2" s="1"/>
  <c r="CF523" i="2"/>
  <c r="CG523" i="2" s="1"/>
  <c r="CF513" i="2"/>
  <c r="CG513" i="2" s="1"/>
  <c r="CF371" i="2"/>
  <c r="CG371" i="2" s="1"/>
  <c r="CF534" i="2"/>
  <c r="CG534" i="2" s="1"/>
  <c r="CF274" i="2"/>
  <c r="CG274" i="2" s="1"/>
  <c r="CF474" i="2"/>
  <c r="CG474" i="2" s="1"/>
  <c r="CF51" i="2"/>
  <c r="CG51" i="2" s="1"/>
  <c r="CF553" i="2"/>
  <c r="CG553" i="2" s="1"/>
  <c r="CF55" i="2"/>
  <c r="CG55" i="2" s="1"/>
  <c r="CF306" i="2"/>
  <c r="CG306" i="2" s="1"/>
  <c r="CF272" i="2"/>
  <c r="CG272" i="2" s="1"/>
  <c r="CI275" i="2" s="1"/>
  <c r="CF436" i="2"/>
  <c r="CG436" i="2" s="1"/>
  <c r="CF28" i="2"/>
  <c r="CG28" i="2" s="1"/>
  <c r="CF418" i="2"/>
  <c r="CG418" i="2" s="1"/>
  <c r="CF620" i="2"/>
  <c r="CG620" i="2" s="1"/>
  <c r="CF648" i="2"/>
  <c r="CG648" i="2" s="1"/>
  <c r="CF389" i="2"/>
  <c r="CG389" i="2" s="1"/>
  <c r="CF686" i="2"/>
  <c r="CG686" i="2" s="1"/>
  <c r="CF378" i="2"/>
  <c r="CG378" i="2" s="1"/>
  <c r="CF52" i="2"/>
  <c r="CG52" i="2" s="1"/>
  <c r="CF458" i="2"/>
  <c r="CG458" i="2" s="1"/>
  <c r="CF352" i="2"/>
  <c r="CG352" i="2" s="1"/>
  <c r="CF508" i="2"/>
  <c r="CG508" i="2" s="1"/>
  <c r="CF365" i="2"/>
  <c r="CG365" i="2" s="1"/>
  <c r="CF250" i="2"/>
  <c r="CG250" i="2" s="1"/>
  <c r="CN21" i="2" s="1"/>
  <c r="CF25" i="2"/>
  <c r="CG25" i="2" s="1"/>
  <c r="CF21" i="2"/>
  <c r="CG21" i="2" s="1"/>
  <c r="CF522" i="2"/>
  <c r="CG522" i="2" s="1"/>
  <c r="CF459" i="2"/>
  <c r="CG459" i="2" s="1"/>
  <c r="CF359" i="2"/>
  <c r="CG359" i="2" s="1"/>
  <c r="CF558" i="2"/>
  <c r="CG558" i="2" s="1"/>
  <c r="CF399" i="2"/>
  <c r="CG399" i="2" s="1"/>
  <c r="CF235" i="2"/>
  <c r="CG235" i="2" s="1"/>
  <c r="CM16" i="2" s="1"/>
  <c r="CF229" i="2"/>
  <c r="CG229" i="2" s="1"/>
  <c r="CN10" i="2" s="1"/>
  <c r="CF350" i="2"/>
  <c r="CG350" i="2" s="1"/>
  <c r="CF557" i="2"/>
  <c r="CG557" i="2" s="1"/>
  <c r="CF58" i="2"/>
  <c r="CG58" i="2" s="1"/>
  <c r="CF510" i="2"/>
  <c r="CG510" i="2" s="1"/>
  <c r="CF243" i="2"/>
  <c r="CG243" i="2" s="1"/>
  <c r="CM19" i="2" s="1"/>
  <c r="CF632" i="2"/>
  <c r="CG632" i="2" s="1"/>
  <c r="CF536" i="2"/>
  <c r="CG536" i="2" s="1"/>
  <c r="CF327" i="2"/>
  <c r="CG327" i="2" s="1"/>
  <c r="CF315" i="2"/>
  <c r="CG315" i="2" s="1"/>
  <c r="CF238" i="2"/>
  <c r="CG238" i="2" s="1"/>
  <c r="CN14" i="2" s="1"/>
  <c r="CF265" i="2"/>
  <c r="CF583" i="2"/>
  <c r="CG583" i="2" s="1"/>
  <c r="CF584" i="2"/>
  <c r="CG584" i="2" s="1"/>
  <c r="CF328" i="2"/>
  <c r="CG328" i="2" s="1"/>
  <c r="CF581" i="2"/>
  <c r="CG581" i="2" s="1"/>
  <c r="CF595" i="2"/>
  <c r="CG595" i="2" s="1"/>
  <c r="CF527" i="2"/>
  <c r="CG527" i="2" s="1"/>
  <c r="CF478" i="2"/>
  <c r="CG478" i="2" s="1"/>
  <c r="CF438" i="2"/>
  <c r="CG438" i="2" s="1"/>
  <c r="CF362" i="2"/>
  <c r="CG362" i="2" s="1"/>
  <c r="CF434" i="2"/>
  <c r="CG434" i="2" s="1"/>
  <c r="CF507" i="2"/>
  <c r="CG507" i="2" s="1"/>
  <c r="CF520" i="2"/>
  <c r="CG520" i="2" s="1"/>
  <c r="CF423" i="2"/>
  <c r="CG423" i="2" s="1"/>
  <c r="CF574" i="2"/>
  <c r="CG574" i="2" s="1"/>
  <c r="CF576" i="2"/>
  <c r="CG576" i="2" s="1"/>
  <c r="CF528" i="2"/>
  <c r="CG528" i="2" s="1"/>
  <c r="CF376" i="2"/>
  <c r="CG376" i="2" s="1"/>
  <c r="CF349" i="2"/>
  <c r="CG349" i="2" s="1"/>
  <c r="CF347" i="2"/>
  <c r="CG347" i="2" s="1"/>
  <c r="CF59" i="2"/>
  <c r="CG59" i="2" s="1"/>
  <c r="CF429" i="2"/>
  <c r="CG429" i="2" s="1"/>
  <c r="CF199" i="2"/>
  <c r="CG199" i="2" s="1"/>
  <c r="CF288" i="2"/>
  <c r="CG288" i="2" s="1"/>
  <c r="CF526" i="2"/>
  <c r="CG526" i="2" s="1"/>
  <c r="CF443" i="2"/>
  <c r="CG443" i="2" s="1"/>
  <c r="CF296" i="2"/>
  <c r="CG296" i="2" s="1"/>
  <c r="CF269" i="2"/>
  <c r="CG269" i="2" s="1"/>
  <c r="CF293" i="2"/>
  <c r="CG293" i="2" s="1"/>
  <c r="CF240" i="2"/>
  <c r="CG240" i="2" s="1"/>
  <c r="CN16" i="2" s="1"/>
  <c r="CF231" i="2"/>
  <c r="CG231" i="2" s="1"/>
  <c r="CM12" i="2" s="1"/>
  <c r="CF597" i="2"/>
  <c r="CG597" i="2" s="1"/>
  <c r="CF555" i="2"/>
  <c r="CG555" i="2" s="1"/>
  <c r="CF409" i="2"/>
  <c r="CG409" i="2" s="1"/>
  <c r="CF323" i="2"/>
  <c r="CG323" i="2" s="1"/>
  <c r="CF237" i="2"/>
  <c r="CG237" i="2" s="1"/>
  <c r="CN13" i="2" s="1"/>
  <c r="CF545" i="2"/>
  <c r="CG545" i="2" s="1"/>
  <c r="CF579" i="2"/>
  <c r="CG579" i="2" s="1"/>
  <c r="CF631" i="2"/>
  <c r="CG631" i="2" s="1"/>
  <c r="CF222" i="2"/>
  <c r="CG222" i="2" s="1"/>
  <c r="CM8" i="2" s="1"/>
  <c r="CF241" i="2"/>
  <c r="CG241" i="2" s="1"/>
  <c r="CM17" i="2" s="1"/>
  <c r="CF420" i="2"/>
  <c r="CG420" i="2" s="1"/>
  <c r="CF449" i="2"/>
  <c r="CG449" i="2" s="1"/>
  <c r="CF451" i="2"/>
  <c r="CG451" i="2" s="1"/>
  <c r="CF367" i="2"/>
  <c r="CG367" i="2" s="1"/>
  <c r="CF53" i="2"/>
  <c r="CG53" i="2" s="1"/>
  <c r="CF577" i="2"/>
  <c r="CG577" i="2" s="1"/>
  <c r="CF383" i="2"/>
  <c r="CG383" i="2" s="1"/>
  <c r="CF198" i="2"/>
  <c r="CG198" i="2" s="1"/>
  <c r="CF543" i="2"/>
  <c r="CG543" i="2" s="1"/>
  <c r="CF560" i="2"/>
  <c r="CG560" i="2" s="1"/>
  <c r="CF573" i="2"/>
  <c r="CG573" i="2" s="1"/>
  <c r="CF230" i="2"/>
  <c r="CG230" i="2" s="1"/>
  <c r="CN11" i="2" s="1"/>
  <c r="CF57" i="2"/>
  <c r="CG57" i="2" s="1"/>
  <c r="CF46" i="2"/>
  <c r="CG46" i="2" s="1"/>
  <c r="CF67" i="2"/>
  <c r="CG67" i="2" s="1"/>
  <c r="CF89" i="2"/>
  <c r="CG89" i="2" s="1"/>
  <c r="CF131" i="2"/>
  <c r="CG131" i="2" s="1"/>
  <c r="CF79" i="2"/>
  <c r="CG79" i="2" s="1"/>
  <c r="CF100" i="2"/>
  <c r="CG100" i="2" s="1"/>
  <c r="CF113" i="2"/>
  <c r="CG113" i="2" s="1"/>
  <c r="CF171" i="2"/>
  <c r="CG171" i="2" s="1"/>
  <c r="CF69" i="2"/>
  <c r="CG69" i="2" s="1"/>
  <c r="CF178" i="2"/>
  <c r="CG178" i="2" s="1"/>
  <c r="CF183" i="2"/>
  <c r="CG183" i="2" s="1"/>
  <c r="CF152" i="2"/>
  <c r="CG152" i="2" s="1"/>
  <c r="CF610" i="2"/>
  <c r="CG610" i="2" s="1"/>
  <c r="CF276" i="2"/>
  <c r="CG276" i="2" s="1"/>
  <c r="CF119" i="2"/>
  <c r="CG119" i="2" s="1"/>
  <c r="CF72" i="2"/>
  <c r="CG72" i="2" s="1"/>
  <c r="CF165" i="2"/>
  <c r="CG165" i="2" s="1"/>
  <c r="CF176" i="2"/>
  <c r="CG176" i="2" s="1"/>
  <c r="CF163" i="2"/>
  <c r="CG163" i="2" s="1"/>
  <c r="CF77" i="2"/>
  <c r="CG77" i="2" s="1"/>
  <c r="CF393" i="2"/>
  <c r="CG393" i="2" s="1"/>
  <c r="CF76" i="2"/>
  <c r="CG76" i="2" s="1"/>
  <c r="CF503" i="2"/>
  <c r="CG503" i="2" s="1"/>
  <c r="CF280" i="2"/>
  <c r="CG280" i="2" s="1"/>
  <c r="CF623" i="2"/>
  <c r="CG623" i="2" s="1"/>
  <c r="CF622" i="2"/>
  <c r="CG622" i="2" s="1"/>
  <c r="CF646" i="2"/>
  <c r="CG646" i="2" s="1"/>
  <c r="CF600" i="2"/>
  <c r="CG600" i="2" s="1"/>
  <c r="CF251" i="2"/>
  <c r="CG251" i="2" s="1"/>
  <c r="CM22" i="2" s="1"/>
  <c r="CF425" i="2"/>
  <c r="CG425" i="2" s="1"/>
  <c r="CF363" i="2"/>
  <c r="CG363" i="2" s="1"/>
  <c r="CF70" i="2"/>
  <c r="CG70" i="2" s="1"/>
  <c r="CF390" i="2"/>
  <c r="CG390" i="2" s="1"/>
  <c r="CF659" i="2"/>
  <c r="CG659" i="2" s="1"/>
  <c r="CF667" i="2"/>
  <c r="CG667" i="2" s="1"/>
  <c r="CF650" i="2"/>
  <c r="CG650" i="2" s="1"/>
  <c r="CF656" i="2"/>
  <c r="CG656" i="2" s="1"/>
  <c r="CF260" i="2"/>
  <c r="CG260" i="2" s="1"/>
  <c r="CN26" i="2" s="1"/>
  <c r="CF78" i="2"/>
  <c r="CG78" i="2" s="1"/>
  <c r="CF603" i="2"/>
  <c r="CG603" i="2" s="1"/>
  <c r="CF677" i="2"/>
  <c r="CG677" i="2" s="1"/>
  <c r="CF639" i="2"/>
  <c r="CG639" i="2" s="1"/>
  <c r="CF704" i="2"/>
  <c r="CG704" i="2" s="1"/>
  <c r="CF652" i="2"/>
  <c r="CG652" i="2" s="1"/>
  <c r="CF498" i="2"/>
  <c r="CG498" i="2" s="1"/>
  <c r="CF682" i="2"/>
  <c r="CG682" i="2" s="1"/>
  <c r="CF457" i="2"/>
  <c r="CG457" i="2" s="1"/>
  <c r="CF419" i="2"/>
  <c r="CG419" i="2" s="1"/>
  <c r="CF479" i="2"/>
  <c r="CG479" i="2" s="1"/>
  <c r="CF454" i="2"/>
  <c r="CG454" i="2" s="1"/>
  <c r="CF206" i="2"/>
  <c r="CG206" i="2" s="1"/>
  <c r="CF298" i="2"/>
  <c r="CG298" i="2" s="1"/>
  <c r="CF442" i="2"/>
  <c r="CG442" i="2" s="1"/>
  <c r="CF50" i="2"/>
  <c r="CG50" i="2" s="1"/>
  <c r="CF516" i="2"/>
  <c r="CG516" i="2" s="1"/>
  <c r="CF575" i="2"/>
  <c r="CG575" i="2" s="1"/>
  <c r="CF268" i="2"/>
  <c r="CG268" i="2" s="1"/>
  <c r="CF591" i="2"/>
  <c r="CG591" i="2" s="1"/>
  <c r="CF465" i="2"/>
  <c r="CG465" i="2" s="1"/>
  <c r="CF37" i="2"/>
  <c r="CG37" i="2" s="1"/>
  <c r="CF540" i="2"/>
  <c r="CG540" i="2" s="1"/>
  <c r="CF517" i="2"/>
  <c r="CG517" i="2" s="1"/>
  <c r="CF45" i="2"/>
  <c r="CG45" i="2" s="1"/>
  <c r="CF569" i="2"/>
  <c r="CG569" i="2" s="1"/>
  <c r="CF492" i="2"/>
  <c r="CG492" i="2" s="1"/>
  <c r="CF532" i="2"/>
  <c r="CG532" i="2" s="1"/>
  <c r="CF189" i="2"/>
  <c r="CG189" i="2" s="1"/>
  <c r="CF137" i="2"/>
  <c r="CG137" i="2" s="1"/>
  <c r="CF615" i="2"/>
  <c r="CG615" i="2" s="1"/>
  <c r="CF259" i="2"/>
  <c r="CG259" i="2" s="1"/>
  <c r="CN25" i="2" s="1"/>
  <c r="CF673" i="2"/>
  <c r="CG673" i="2" s="1"/>
  <c r="CF690" i="2"/>
  <c r="CG690" i="2" s="1"/>
  <c r="CF341" i="2"/>
  <c r="CG341" i="2" s="1"/>
  <c r="CF56" i="2"/>
  <c r="CG56" i="2" s="1"/>
  <c r="CF464" i="2"/>
  <c r="CG464" i="2" s="1"/>
  <c r="CF301" i="2"/>
  <c r="CG301" i="2" s="1"/>
  <c r="CF473" i="2"/>
  <c r="CG473" i="2" s="1"/>
  <c r="CF427" i="2"/>
  <c r="CG427" i="2" s="1"/>
  <c r="CF202" i="2"/>
  <c r="CG202" i="2" s="1"/>
  <c r="CF428" i="2"/>
  <c r="CG428" i="2" s="1"/>
  <c r="CF38" i="2"/>
  <c r="CG38" i="2" s="1"/>
  <c r="CF541" i="2"/>
  <c r="CG541" i="2" s="1"/>
  <c r="CF524" i="2"/>
  <c r="CG524" i="2" s="1"/>
  <c r="CF36" i="2"/>
  <c r="CG36" i="2" s="1"/>
  <c r="CF397" i="2"/>
  <c r="CG397" i="2" s="1"/>
  <c r="CF47" i="2"/>
  <c r="CG47" i="2" s="1"/>
  <c r="CF201" i="2"/>
  <c r="CG201" i="2" s="1"/>
  <c r="CF447" i="2"/>
  <c r="CG447" i="2" s="1"/>
  <c r="CF16" i="2"/>
  <c r="CG16" i="2" s="1"/>
  <c r="CF186" i="2"/>
  <c r="CG186" i="2" s="1"/>
  <c r="CF431" i="2"/>
  <c r="CG431" i="2" s="1"/>
  <c r="CF22" i="2"/>
  <c r="CG22" i="2" s="1"/>
  <c r="CF329" i="2"/>
  <c r="CG329" i="2" s="1"/>
  <c r="CF101" i="2"/>
  <c r="CG101" i="2" s="1"/>
  <c r="CF402" i="2"/>
  <c r="CG402" i="2" s="1"/>
  <c r="CF360" i="2"/>
  <c r="CG360" i="2" s="1"/>
  <c r="CF31" i="2"/>
  <c r="CG31" i="2" s="1"/>
  <c r="CF486" i="2"/>
  <c r="CG486" i="2" s="1"/>
  <c r="CF32" i="2"/>
  <c r="CG32" i="2" s="1"/>
  <c r="CF582" i="2"/>
  <c r="CG582" i="2" s="1"/>
  <c r="CF267" i="2"/>
  <c r="CG267" i="2" s="1"/>
  <c r="CF567" i="2"/>
  <c r="CG567" i="2" s="1"/>
  <c r="CF406" i="2"/>
  <c r="CG406" i="2" s="1"/>
  <c r="CF308" i="2"/>
  <c r="CG308" i="2" s="1"/>
  <c r="CF372" i="2"/>
  <c r="CG372" i="2" s="1"/>
  <c r="CF318" i="2"/>
  <c r="CG318" i="2" s="1"/>
  <c r="CF481" i="2"/>
  <c r="CG481" i="2" s="1"/>
  <c r="CF512" i="2"/>
  <c r="CG512" i="2" s="1"/>
  <c r="CF562" i="2"/>
  <c r="CG562" i="2" s="1"/>
  <c r="CF8" i="2"/>
  <c r="CG8" i="2" s="1"/>
  <c r="CF422" i="2"/>
  <c r="CG422" i="2" s="1"/>
  <c r="CF190" i="2"/>
  <c r="CG190" i="2" s="1"/>
  <c r="CF19" i="2"/>
  <c r="CG19" i="2" s="1"/>
  <c r="CF487" i="2"/>
  <c r="CG487" i="2" s="1"/>
  <c r="CF12" i="2"/>
  <c r="CG12" i="2" s="1"/>
  <c r="CF297" i="2"/>
  <c r="CG297" i="2" s="1"/>
  <c r="CF6" i="2"/>
  <c r="CF568" i="2"/>
  <c r="CG568" i="2" s="1"/>
  <c r="CF290" i="2"/>
  <c r="CG290" i="2" s="1"/>
  <c r="CF273" i="2"/>
  <c r="CG273" i="2" s="1"/>
  <c r="CF565" i="2"/>
  <c r="CG565" i="2" s="1"/>
  <c r="CF446" i="2"/>
  <c r="CG446" i="2" s="1"/>
  <c r="CF330" i="2"/>
  <c r="CG330" i="2" s="1"/>
  <c r="CF548" i="2"/>
  <c r="CG548" i="2" s="1"/>
  <c r="CF559" i="2"/>
  <c r="CG559" i="2" s="1"/>
  <c r="CF205" i="2"/>
  <c r="CG205" i="2" s="1"/>
  <c r="CF232" i="2"/>
  <c r="CG232" i="2" s="1"/>
  <c r="CM13" i="2" s="1"/>
  <c r="CF160" i="2"/>
  <c r="CG160" i="2" s="1"/>
  <c r="CF95" i="2"/>
  <c r="CG95" i="2" s="1"/>
  <c r="CF645" i="2"/>
  <c r="CG645" i="2" s="1"/>
  <c r="CF626" i="2"/>
  <c r="CG626" i="2" s="1"/>
  <c r="CF676" i="2"/>
  <c r="CG676" i="2" s="1"/>
  <c r="CF104" i="2"/>
  <c r="CG104" i="2" s="1"/>
  <c r="CF641" i="2"/>
  <c r="CG641" i="2" s="1"/>
  <c r="CF602" i="2"/>
  <c r="CG602" i="2" s="1"/>
  <c r="CF668" i="2"/>
  <c r="CG668" i="2" s="1"/>
  <c r="CF612" i="2"/>
  <c r="CG612" i="2" s="1"/>
  <c r="CF687" i="2"/>
  <c r="CG687" i="2" s="1"/>
  <c r="CF281" i="2"/>
  <c r="CG281" i="2" s="1"/>
  <c r="CF377" i="2"/>
  <c r="CG377" i="2" s="1"/>
  <c r="CF303" i="2"/>
  <c r="CG303" i="2" s="1"/>
  <c r="CF48" i="2"/>
  <c r="CG48" i="2" s="1"/>
  <c r="CF300" i="2"/>
  <c r="CG300" i="2" s="1"/>
  <c r="CF421" i="2"/>
  <c r="CG421" i="2" s="1"/>
  <c r="CF613" i="2"/>
  <c r="CG613" i="2" s="1"/>
  <c r="CF252" i="2"/>
  <c r="CG252" i="2" s="1"/>
  <c r="CM23" i="2" s="1"/>
  <c r="CF188" i="2"/>
  <c r="CG188" i="2" s="1"/>
  <c r="CF566" i="2"/>
  <c r="CG566" i="2" s="1"/>
  <c r="CF424" i="2"/>
  <c r="CG424" i="2" s="1"/>
  <c r="CF375" i="2"/>
  <c r="CG375" i="2" s="1"/>
  <c r="CF416" i="2"/>
  <c r="CG416" i="2" s="1"/>
  <c r="CF320" i="2"/>
  <c r="CG320" i="2" s="1"/>
  <c r="CF317" i="2"/>
  <c r="CG317" i="2" s="1"/>
  <c r="CF316" i="2"/>
  <c r="CG316" i="2" s="1"/>
  <c r="CF203" i="2"/>
  <c r="CG203" i="2" s="1"/>
  <c r="CF361" i="2"/>
  <c r="CG361" i="2" s="1"/>
  <c r="CF544" i="2"/>
  <c r="CG544" i="2" s="1"/>
  <c r="CF192" i="2"/>
  <c r="CG192" i="2" s="1"/>
  <c r="CF471" i="2"/>
  <c r="CG471" i="2" s="1"/>
  <c r="CF636" i="2"/>
  <c r="CG636" i="2" s="1"/>
  <c r="CF509" i="2"/>
  <c r="CG509" i="2" s="1"/>
  <c r="CF248" i="2"/>
  <c r="CG248" i="2" s="1"/>
  <c r="CN19" i="2" s="1"/>
  <c r="CF407" i="2"/>
  <c r="CG407" i="2" s="1"/>
  <c r="CF345" i="2"/>
  <c r="CG345" i="2" s="1"/>
  <c r="CF246" i="2"/>
  <c r="CG246" i="2" s="1"/>
  <c r="CN17" i="2" s="1"/>
  <c r="CF669" i="2"/>
  <c r="CG669" i="2" s="1"/>
  <c r="CF519" i="2"/>
  <c r="CG519" i="2" s="1"/>
  <c r="CF537" i="2"/>
  <c r="CG537" i="2" s="1"/>
  <c r="CF472" i="2"/>
  <c r="CG472" i="2" s="1"/>
  <c r="CF275" i="2"/>
  <c r="CG275" i="2" s="1"/>
  <c r="CF525" i="2"/>
  <c r="CG525" i="2" s="1"/>
  <c r="CF223" i="2"/>
  <c r="CG223" i="2" s="1"/>
  <c r="CM9" i="2" s="1"/>
  <c r="CF195" i="2"/>
  <c r="CG195" i="2" s="1"/>
  <c r="CF337" i="2"/>
  <c r="CG337" i="2" s="1"/>
  <c r="CF450" i="2"/>
  <c r="CG450" i="2" s="1"/>
  <c r="CF530" i="2"/>
  <c r="CG530" i="2" s="1"/>
  <c r="CF29" i="2"/>
  <c r="CG29" i="2" s="1"/>
  <c r="CF305" i="2"/>
  <c r="CG305" i="2" s="1"/>
  <c r="CF395" i="2"/>
  <c r="CG395" i="2" s="1"/>
  <c r="CF180" i="2"/>
  <c r="CG180" i="2" s="1"/>
  <c r="CF66" i="2"/>
  <c r="CG66" i="2" s="1"/>
  <c r="CF182" i="2"/>
  <c r="CG182" i="2" s="1"/>
  <c r="CF60" i="2"/>
  <c r="CG60" i="2" s="1"/>
  <c r="CF161" i="2"/>
  <c r="CG161" i="2" s="1"/>
  <c r="CF75" i="2"/>
  <c r="CG75" i="2" s="1"/>
  <c r="CF164" i="2"/>
  <c r="CG164" i="2" s="1"/>
  <c r="CF173" i="2"/>
  <c r="CG173" i="2" s="1"/>
  <c r="CF91" i="2"/>
  <c r="CG91" i="2" s="1"/>
  <c r="CF103" i="2"/>
  <c r="CG103" i="2" s="1"/>
  <c r="CF177" i="2"/>
  <c r="CG177" i="2" s="1"/>
  <c r="CF115" i="2"/>
  <c r="CG115" i="2" s="1"/>
  <c r="CF83" i="2"/>
  <c r="CG83" i="2" s="1"/>
  <c r="CF497" i="2"/>
  <c r="CG497" i="2" s="1"/>
  <c r="CF162" i="2"/>
  <c r="CG162" i="2" s="1"/>
  <c r="CF128" i="2"/>
  <c r="CF157" i="2"/>
  <c r="CG157" i="2" s="1"/>
  <c r="CF85" i="2"/>
  <c r="CG85" i="2" s="1"/>
  <c r="CF156" i="2"/>
  <c r="CG156" i="2" s="1"/>
  <c r="CF153" i="2"/>
  <c r="CG153" i="2" s="1"/>
  <c r="CF134" i="2"/>
  <c r="CG134" i="2" s="1"/>
  <c r="CF605" i="2"/>
  <c r="CG605" i="2" s="1"/>
  <c r="CF284" i="2"/>
  <c r="CG284" i="2" s="1"/>
  <c r="CF179" i="2"/>
  <c r="CG179" i="2" s="1"/>
  <c r="CF394" i="2"/>
  <c r="CG394" i="2" s="1"/>
  <c r="CF663" i="2"/>
  <c r="CG663" i="2" s="1"/>
  <c r="CF655" i="2"/>
  <c r="CG655" i="2" s="1"/>
  <c r="CF694" i="2"/>
  <c r="CG694" i="2" s="1"/>
  <c r="CF653" i="2"/>
  <c r="CG653" i="2" s="1"/>
  <c r="CF640" i="2"/>
  <c r="CG640" i="2" s="1"/>
  <c r="CF227" i="2"/>
  <c r="CG227" i="2" s="1"/>
  <c r="CN8" i="2" s="1"/>
  <c r="E10" i="16" s="1"/>
  <c r="CF245" i="2"/>
  <c r="CG245" i="2" s="1"/>
  <c r="CM21" i="2" s="1"/>
  <c r="CF74" i="2"/>
  <c r="CG74" i="2" s="1"/>
  <c r="CF126" i="2"/>
  <c r="CG126" i="2" s="1"/>
  <c r="CF691" i="2"/>
  <c r="CG691" i="2" s="1"/>
  <c r="CF658" i="2"/>
  <c r="CG658" i="2" s="1"/>
  <c r="CF599" i="2"/>
  <c r="CG599" i="2" s="1"/>
  <c r="CF698" i="2"/>
  <c r="CG698" i="2" s="1"/>
  <c r="CF616" i="2"/>
  <c r="CG616" i="2" s="1"/>
  <c r="CF392" i="2"/>
  <c r="CG392" i="2" s="1"/>
  <c r="CF647" i="2"/>
  <c r="CG647" i="2" s="1"/>
  <c r="CF598" i="2"/>
  <c r="CG598" i="2" s="1"/>
  <c r="CF697" i="2"/>
  <c r="CG697" i="2" s="1"/>
  <c r="CF644" i="2"/>
  <c r="CG644" i="2" s="1"/>
  <c r="CF633" i="2"/>
  <c r="CG633" i="2" s="1"/>
  <c r="CF685" i="2"/>
  <c r="CG685" i="2" s="1"/>
  <c r="CF621" i="2"/>
  <c r="CG621" i="2" s="1"/>
  <c r="CF234" i="2"/>
  <c r="CG234" i="2" s="1"/>
  <c r="CM15" i="2" s="1"/>
  <c r="CF401" i="2"/>
  <c r="CG401" i="2" s="1"/>
  <c r="CF321" i="2"/>
  <c r="CG321" i="2" s="1"/>
  <c r="CF346" i="2"/>
  <c r="CG346" i="2" s="1"/>
  <c r="CF533" i="2"/>
  <c r="CG533" i="2" s="1"/>
  <c r="CF571" i="2"/>
  <c r="CG571" i="2" s="1"/>
  <c r="CF236" i="2"/>
  <c r="CG236" i="2" s="1"/>
  <c r="CN12" i="2" s="1"/>
  <c r="CO12" i="2" s="1"/>
  <c r="CF314" i="2"/>
  <c r="CG314" i="2" s="1"/>
  <c r="CF34" i="2"/>
  <c r="CG34" i="2" s="1"/>
  <c r="CF493" i="2"/>
  <c r="CG493" i="2" s="1"/>
  <c r="CF373" i="2"/>
  <c r="CG373" i="2" s="1"/>
  <c r="CF233" i="2"/>
  <c r="CG233" i="2" s="1"/>
  <c r="CM14" i="2" s="1"/>
  <c r="CF266" i="2"/>
  <c r="CG266" i="2" s="1"/>
  <c r="CF326" i="2"/>
  <c r="CG326" i="2" s="1"/>
  <c r="CF355" i="2"/>
  <c r="CG355" i="2" s="1"/>
  <c r="CF546" i="2"/>
  <c r="CG546" i="2" s="1"/>
  <c r="CF44" i="2"/>
  <c r="CG44" i="2" s="1"/>
  <c r="CF593" i="2"/>
  <c r="CG593" i="2" s="1"/>
  <c r="CF302" i="2"/>
  <c r="CG302" i="2" s="1"/>
  <c r="CF437" i="2"/>
  <c r="CG437" i="2" s="1"/>
  <c r="CF494" i="2"/>
  <c r="CG494" i="2" s="1"/>
  <c r="CF388" i="2"/>
  <c r="CG388" i="2" s="1"/>
  <c r="CF701" i="2"/>
  <c r="CG701" i="2" s="1"/>
  <c r="CF500" i="2"/>
  <c r="CG500" i="2" s="1"/>
  <c r="CF679" i="2"/>
  <c r="CG679" i="2" s="1"/>
  <c r="CF185" i="2"/>
  <c r="CG185" i="2" s="1"/>
  <c r="CF461" i="2"/>
  <c r="CG461" i="2" s="1"/>
  <c r="CF411" i="2"/>
  <c r="CG411" i="2" s="1"/>
  <c r="CF455" i="2"/>
  <c r="CG455" i="2" s="1"/>
  <c r="CF549" i="2"/>
  <c r="CG549" i="2" s="1"/>
  <c r="CF356" i="2"/>
  <c r="CG356" i="2" s="1"/>
  <c r="CF542" i="2"/>
  <c r="CG542" i="2" s="1"/>
  <c r="CF39" i="2"/>
  <c r="CG39" i="2" s="1"/>
  <c r="CF332" i="2"/>
  <c r="CG332" i="2" s="1"/>
  <c r="CF586" i="2"/>
  <c r="CG586" i="2" s="1"/>
  <c r="CF412" i="2"/>
  <c r="CG412" i="2" s="1"/>
  <c r="CF396" i="2"/>
  <c r="CG396" i="2" s="1"/>
  <c r="CF247" i="2"/>
  <c r="CG247" i="2" s="1"/>
  <c r="CN18" i="2" s="1"/>
  <c r="CO18" i="2" s="1"/>
  <c r="CF13" i="2"/>
  <c r="CG13" i="2" s="1"/>
  <c r="CF410" i="2"/>
  <c r="CG410" i="2" s="1"/>
  <c r="CF7" i="2"/>
  <c r="CG7" i="2" s="1"/>
  <c r="CF448" i="2"/>
  <c r="CG448" i="2" s="1"/>
  <c r="CF435" i="2"/>
  <c r="CG435" i="2" s="1"/>
  <c r="CF354" i="2"/>
  <c r="CG354" i="2" s="1"/>
  <c r="CF244" i="2"/>
  <c r="CG244" i="2" s="1"/>
  <c r="CM20" i="2" s="1"/>
  <c r="CF307" i="2"/>
  <c r="CG307" i="2" s="1"/>
  <c r="CF369" i="2"/>
  <c r="CG369" i="2" s="1"/>
  <c r="CF490" i="2"/>
  <c r="CG490" i="2" s="1"/>
  <c r="CF15" i="2"/>
  <c r="CG15" i="2" s="1"/>
  <c r="CF539" i="2"/>
  <c r="CG539" i="2" s="1"/>
  <c r="CF295" i="2"/>
  <c r="CG295" i="2" s="1"/>
  <c r="CF249" i="2"/>
  <c r="CG249" i="2" s="1"/>
  <c r="CN20" i="2" s="1"/>
  <c r="CF529" i="2"/>
  <c r="CG529" i="2" s="1"/>
  <c r="CF228" i="2"/>
  <c r="CG228" i="2" s="1"/>
  <c r="CN9" i="2" s="1"/>
  <c r="CF400" i="2"/>
  <c r="CG400" i="2" s="1"/>
  <c r="CF226" i="2"/>
  <c r="CG226" i="2" s="1"/>
  <c r="CN7" i="2" s="1"/>
  <c r="CF440" i="2"/>
  <c r="CG440" i="2" s="1"/>
  <c r="CF9" i="2"/>
  <c r="CG9" i="2" s="1"/>
  <c r="CF484" i="2"/>
  <c r="CG484" i="2" s="1"/>
  <c r="CF463" i="2"/>
  <c r="CG463" i="2" s="1"/>
  <c r="CF324" i="2"/>
  <c r="CG324" i="2" s="1"/>
  <c r="CF43" i="2"/>
  <c r="CG43" i="2" s="1"/>
  <c r="CF415" i="2"/>
  <c r="CG415" i="2" s="1"/>
  <c r="CF343" i="2"/>
  <c r="CG343" i="2" s="1"/>
  <c r="CF505" i="2"/>
  <c r="CG505" i="2" s="1"/>
  <c r="CF322" i="2"/>
  <c r="CG322" i="2" s="1"/>
  <c r="CF289" i="2"/>
  <c r="CG289" i="2" s="1"/>
  <c r="CF312" i="2"/>
  <c r="CG312" i="2" s="1"/>
  <c r="CF460" i="2"/>
  <c r="CG460" i="2" s="1"/>
  <c r="CF292" i="2"/>
  <c r="CG292" i="2" s="1"/>
  <c r="CF466" i="2"/>
  <c r="CG466" i="2" s="1"/>
  <c r="CF491" i="2"/>
  <c r="CG491" i="2" s="1"/>
  <c r="CF196" i="2"/>
  <c r="CG196" i="2" s="1"/>
  <c r="CF518" i="2"/>
  <c r="CG518" i="2" s="1"/>
  <c r="CF286" i="2"/>
  <c r="CG286" i="2" s="1"/>
  <c r="CF480" i="2"/>
  <c r="CG480" i="2" s="1"/>
  <c r="CF338" i="2"/>
  <c r="CG338" i="2" s="1"/>
  <c r="CF158" i="2"/>
  <c r="CG158" i="2" s="1"/>
  <c r="CF123" i="2"/>
  <c r="CG123" i="2" s="1"/>
  <c r="CF68" i="2"/>
  <c r="CG68" i="2" s="1"/>
  <c r="CF81" i="2"/>
  <c r="CG81" i="2" s="1"/>
  <c r="CF116" i="2"/>
  <c r="CG116" i="2" s="1"/>
  <c r="CF86" i="2"/>
  <c r="CG86" i="2" s="1"/>
  <c r="CF102" i="2"/>
  <c r="CG102" i="2" s="1"/>
  <c r="CF92" i="2"/>
  <c r="CG92" i="2" s="1"/>
  <c r="CF120" i="2"/>
  <c r="CG120" i="2" s="1"/>
  <c r="CF63" i="2"/>
  <c r="CG63" i="2" s="1"/>
  <c r="CF97" i="2"/>
  <c r="CG97" i="2" s="1"/>
  <c r="CF87" i="2"/>
  <c r="CG87" i="2" s="1"/>
  <c r="CF504" i="2"/>
  <c r="CG504" i="2" s="1"/>
  <c r="CF151" i="2"/>
  <c r="CG151" i="2" s="1"/>
  <c r="CF148" i="2"/>
  <c r="CG148" i="2" s="1"/>
  <c r="CF62" i="2"/>
  <c r="CG62" i="2" s="1"/>
  <c r="CF73" i="2"/>
  <c r="CG73" i="2" s="1"/>
  <c r="CF174" i="2"/>
  <c r="CG174" i="2" s="1"/>
  <c r="CF130" i="2"/>
  <c r="CG130" i="2" s="1"/>
  <c r="CF614" i="2"/>
  <c r="CG614" i="2" s="1"/>
  <c r="CF385" i="2"/>
  <c r="CG385" i="2" s="1"/>
  <c r="CF496" i="2"/>
  <c r="CG496" i="2" s="1"/>
  <c r="CF657" i="2"/>
  <c r="CG657" i="2" s="1"/>
  <c r="CF649" i="2"/>
  <c r="CG649" i="2" s="1"/>
  <c r="CF136" i="2"/>
  <c r="CG136" i="2" s="1"/>
  <c r="CF278" i="2"/>
  <c r="CG278" i="2" s="1"/>
  <c r="CF617" i="2"/>
  <c r="CG617" i="2" s="1"/>
  <c r="CF253" i="2"/>
  <c r="CG253" i="2" s="1"/>
  <c r="CM24" i="2" s="1"/>
  <c r="CF684" i="2"/>
  <c r="CG684" i="2" s="1"/>
  <c r="CF629" i="2"/>
  <c r="CG629" i="2" s="1"/>
  <c r="CF674" i="2"/>
  <c r="CG674" i="2" s="1"/>
  <c r="CF331" i="2"/>
  <c r="CG331" i="2" s="1"/>
  <c r="CF585" i="2"/>
  <c r="CG585" i="2" s="1"/>
  <c r="CF462" i="2"/>
  <c r="CG462" i="2" s="1"/>
  <c r="CF197" i="2"/>
  <c r="CG197" i="2" s="1"/>
  <c r="CF358" i="2"/>
  <c r="CG358" i="2" s="1"/>
  <c r="CF184" i="2"/>
  <c r="CG184" i="2" s="1"/>
  <c r="CF41" i="2"/>
  <c r="CG41" i="2" s="1"/>
  <c r="CF572" i="2"/>
  <c r="CG572" i="2" s="1"/>
  <c r="CF353" i="2"/>
  <c r="CG353" i="2" s="1"/>
  <c r="CF452" i="2"/>
  <c r="CG452" i="2" s="1"/>
  <c r="CF554" i="2"/>
  <c r="CG554" i="2" s="1"/>
  <c r="CF589" i="2"/>
  <c r="CG589" i="2" s="1"/>
  <c r="CF405" i="2"/>
  <c r="CG405" i="2" s="1"/>
  <c r="CF26" i="2"/>
  <c r="CG26" i="2" s="1"/>
  <c r="CF467" i="2"/>
  <c r="CG467" i="2" s="1"/>
  <c r="CF204" i="2"/>
  <c r="CG204" i="2" s="1"/>
  <c r="CF370" i="2"/>
  <c r="CG370" i="2" s="1"/>
  <c r="CF556" i="2"/>
  <c r="CG556" i="2" s="1"/>
  <c r="CF299" i="2"/>
  <c r="CG299" i="2" s="1"/>
  <c r="CF304" i="2"/>
  <c r="CG304" i="2" s="1"/>
  <c r="CG128" i="2"/>
  <c r="CE262" i="2"/>
  <c r="C622" i="2"/>
  <c r="C517" i="2"/>
  <c r="C515" i="2"/>
  <c r="C620" i="2"/>
  <c r="C629" i="2"/>
  <c r="C524" i="2"/>
  <c r="C623" i="2"/>
  <c r="C518" i="2"/>
  <c r="C621" i="2"/>
  <c r="C516" i="2"/>
  <c r="CO15" i="2" l="1"/>
  <c r="CO21" i="2"/>
  <c r="CO14" i="2"/>
  <c r="Z69" i="36"/>
  <c r="AA69" i="36" s="1"/>
  <c r="AA76" i="36" s="1"/>
  <c r="AF17" i="37" s="1"/>
  <c r="AB34" i="66"/>
  <c r="AB39" i="66"/>
  <c r="AC10" i="66"/>
  <c r="K33" i="38"/>
  <c r="K21" i="38"/>
  <c r="AD41" i="36"/>
  <c r="AD46" i="36" s="1"/>
  <c r="AD35" i="36"/>
  <c r="AE29" i="36"/>
  <c r="AC68" i="36"/>
  <c r="AC55" i="36"/>
  <c r="AA16" i="38"/>
  <c r="Z16" i="38" s="1"/>
  <c r="M22" i="11"/>
  <c r="AC22" i="11" s="1"/>
  <c r="L32" i="11"/>
  <c r="L41" i="11" s="1"/>
  <c r="L50" i="11" s="1"/>
  <c r="J19" i="38"/>
  <c r="J32" i="38"/>
  <c r="Z65" i="55"/>
  <c r="Y14" i="38"/>
  <c r="I32" i="38"/>
  <c r="Y65" i="55"/>
  <c r="I19" i="38"/>
  <c r="BR35" i="36"/>
  <c r="BR41" i="36"/>
  <c r="BR46" i="36" s="1"/>
  <c r="BS29" i="36"/>
  <c r="E69" i="36"/>
  <c r="F69" i="36" s="1"/>
  <c r="BQ68" i="36"/>
  <c r="BQ55" i="36"/>
  <c r="H41" i="36"/>
  <c r="H46" i="36" s="1"/>
  <c r="H35" i="36"/>
  <c r="G55" i="36"/>
  <c r="G68" i="36"/>
  <c r="I29" i="36"/>
  <c r="J4" i="36"/>
  <c r="I15" i="36"/>
  <c r="J31" i="35"/>
  <c r="K30" i="35"/>
  <c r="AX68" i="36"/>
  <c r="AX55" i="36"/>
  <c r="AZ29" i="36"/>
  <c r="AY41" i="36"/>
  <c r="AY46" i="36" s="1"/>
  <c r="AY35" i="36"/>
  <c r="AE15" i="36"/>
  <c r="AF4" i="36"/>
  <c r="AA39" i="55"/>
  <c r="AA44" i="55"/>
  <c r="AB10" i="55"/>
  <c r="BB4" i="36"/>
  <c r="BA15" i="36"/>
  <c r="BR15" i="36"/>
  <c r="BS4" i="36"/>
  <c r="AT37" i="36"/>
  <c r="AT38" i="36" s="1"/>
  <c r="BN63" i="36"/>
  <c r="BN49" i="36" s="1"/>
  <c r="BN50" i="36" s="1"/>
  <c r="BN76" i="36"/>
  <c r="BO63" i="36"/>
  <c r="BO49" i="36" s="1"/>
  <c r="BO37" i="36" s="1"/>
  <c r="BO38" i="36" s="1"/>
  <c r="AU56" i="36"/>
  <c r="AV56" i="36" s="1"/>
  <c r="AW56" i="36" s="1"/>
  <c r="AX58" i="36"/>
  <c r="AY58" i="36" s="1"/>
  <c r="E63" i="36"/>
  <c r="E49" i="36" s="1"/>
  <c r="H9" i="37" s="1"/>
  <c r="BA9" i="37"/>
  <c r="BA35" i="37" s="1"/>
  <c r="BR58" i="36"/>
  <c r="BS58" i="36" s="1"/>
  <c r="BT58" i="36" s="1"/>
  <c r="AS7" i="37"/>
  <c r="AD9" i="37"/>
  <c r="AD35" i="37" s="1"/>
  <c r="D63" i="36"/>
  <c r="D49" i="36" s="1"/>
  <c r="G9" i="37" s="1"/>
  <c r="Y37" i="36"/>
  <c r="Y38" i="36" s="1"/>
  <c r="AC70" i="36"/>
  <c r="AD70" i="36" s="1"/>
  <c r="AZ73" i="36"/>
  <c r="BA73" i="36" s="1"/>
  <c r="BQ72" i="36"/>
  <c r="BR72" i="36" s="1"/>
  <c r="AH74" i="36"/>
  <c r="AI74" i="36" s="1"/>
  <c r="AD59" i="36"/>
  <c r="AE59" i="36" s="1"/>
  <c r="AZ61" i="36"/>
  <c r="BP56" i="36"/>
  <c r="BQ56" i="36" s="1"/>
  <c r="J60" i="36"/>
  <c r="BT60" i="36"/>
  <c r="H72" i="36"/>
  <c r="L74" i="36"/>
  <c r="M74" i="36" s="1"/>
  <c r="AE73" i="36"/>
  <c r="AF73" i="36" s="1"/>
  <c r="AV57" i="36"/>
  <c r="BO69" i="36"/>
  <c r="BP69" i="36" s="1"/>
  <c r="F70" i="36"/>
  <c r="G70" i="36" s="1"/>
  <c r="AD72" i="36"/>
  <c r="AX71" i="36"/>
  <c r="AE60" i="36"/>
  <c r="BA59" i="36"/>
  <c r="BP57" i="36"/>
  <c r="BQ57" i="36" s="1"/>
  <c r="BS59" i="36"/>
  <c r="G57" i="36"/>
  <c r="AZ72" i="36"/>
  <c r="BA72" i="36" s="1"/>
  <c r="AA57" i="36"/>
  <c r="I73" i="36"/>
  <c r="J73" i="36" s="1"/>
  <c r="H58" i="36"/>
  <c r="I58" i="36" s="1"/>
  <c r="K61" i="36"/>
  <c r="AW70" i="36"/>
  <c r="AZ60" i="36"/>
  <c r="BA60" i="36" s="1"/>
  <c r="Z56" i="36"/>
  <c r="AA56" i="36" s="1"/>
  <c r="AC71" i="36"/>
  <c r="AG61" i="36"/>
  <c r="H71" i="36"/>
  <c r="AC58" i="36"/>
  <c r="BT73" i="36"/>
  <c r="BS61" i="36"/>
  <c r="BT61" i="36" s="1"/>
  <c r="I59" i="36"/>
  <c r="F56" i="36"/>
  <c r="BT71" i="36"/>
  <c r="BU71" i="36" s="1"/>
  <c r="AU69" i="36"/>
  <c r="CG6" i="2"/>
  <c r="CG209" i="2" s="1"/>
  <c r="CF209" i="2"/>
  <c r="BP7" i="37"/>
  <c r="V7" i="37"/>
  <c r="E19" i="38"/>
  <c r="E32" i="38"/>
  <c r="U65" i="55"/>
  <c r="V65" i="55"/>
  <c r="F19" i="38"/>
  <c r="F32" i="38"/>
  <c r="H32" i="38"/>
  <c r="X65" i="55"/>
  <c r="H19" i="38"/>
  <c r="G32" i="38"/>
  <c r="G19" i="38"/>
  <c r="W65" i="55"/>
  <c r="AK63" i="55"/>
  <c r="CQ254" i="2"/>
  <c r="CP254" i="2"/>
  <c r="CL233" i="2"/>
  <c r="CV229" i="2"/>
  <c r="DG259" i="2"/>
  <c r="CO26" i="2"/>
  <c r="DI235" i="2"/>
  <c r="DC234" i="2"/>
  <c r="DA241" i="2"/>
  <c r="CZ222" i="2"/>
  <c r="CM251" i="2"/>
  <c r="DI234" i="2"/>
  <c r="DG247" i="2"/>
  <c r="CU236" i="2"/>
  <c r="DD250" i="2"/>
  <c r="DC223" i="2"/>
  <c r="CM255" i="2"/>
  <c r="CP234" i="2"/>
  <c r="DG230" i="2"/>
  <c r="DI252" i="2"/>
  <c r="CX223" i="2"/>
  <c r="CQ260" i="2"/>
  <c r="CY241" i="2"/>
  <c r="CS252" i="2"/>
  <c r="CQ257" i="2"/>
  <c r="DE231" i="2"/>
  <c r="DI241" i="2"/>
  <c r="DC231" i="2"/>
  <c r="CZ239" i="2"/>
  <c r="CV228" i="2"/>
  <c r="DF256" i="2"/>
  <c r="CV237" i="2"/>
  <c r="CM221" i="2"/>
  <c r="CW258" i="2"/>
  <c r="CU253" i="2"/>
  <c r="CQ228" i="2"/>
  <c r="CM248" i="2"/>
  <c r="CQ235" i="2"/>
  <c r="CL232" i="2"/>
  <c r="DC253" i="2"/>
  <c r="CW234" i="2"/>
  <c r="CY254" i="2"/>
  <c r="CO244" i="2"/>
  <c r="DF259" i="2"/>
  <c r="DE245" i="2"/>
  <c r="DH246" i="2"/>
  <c r="DC241" i="2"/>
  <c r="DC227" i="2"/>
  <c r="CQ256" i="2"/>
  <c r="CL259" i="2"/>
  <c r="CP233" i="2"/>
  <c r="CP239" i="2"/>
  <c r="CM222" i="2"/>
  <c r="DD223" i="2"/>
  <c r="CO224" i="2"/>
  <c r="CX245" i="2"/>
  <c r="CV249" i="2"/>
  <c r="CV227" i="2"/>
  <c r="CQ255" i="2"/>
  <c r="DH249" i="2"/>
  <c r="DD236" i="2"/>
  <c r="CN222" i="2"/>
  <c r="DB243" i="2"/>
  <c r="DA245" i="2"/>
  <c r="DE257" i="2"/>
  <c r="CX257" i="2"/>
  <c r="DF231" i="2"/>
  <c r="CZ245" i="2"/>
  <c r="CZ253" i="2"/>
  <c r="CZ237" i="2"/>
  <c r="CW221" i="2"/>
  <c r="CW237" i="2"/>
  <c r="CT243" i="2"/>
  <c r="DC236" i="2"/>
  <c r="DI223" i="2"/>
  <c r="CS249" i="2"/>
  <c r="CU221" i="2"/>
  <c r="CR234" i="2"/>
  <c r="CP250" i="2"/>
  <c r="AC10" i="37"/>
  <c r="AC11" i="37" s="1"/>
  <c r="AS8" i="37"/>
  <c r="AZ10" i="37"/>
  <c r="AZ11" i="37" s="1"/>
  <c r="BP8" i="37"/>
  <c r="CX240" i="2"/>
  <c r="BM38" i="36"/>
  <c r="CR247" i="2"/>
  <c r="F10" i="37"/>
  <c r="F11" i="37" s="1"/>
  <c r="V8" i="37"/>
  <c r="CY224" i="2"/>
  <c r="CQ248" i="2"/>
  <c r="DA228" i="2"/>
  <c r="CZ258" i="2"/>
  <c r="DH228" i="2"/>
  <c r="CN254" i="2"/>
  <c r="CY260" i="2"/>
  <c r="DA238" i="2"/>
  <c r="CZ243" i="2"/>
  <c r="CN257" i="2"/>
  <c r="CT231" i="2"/>
  <c r="DH238" i="2"/>
  <c r="CS229" i="2"/>
  <c r="DC244" i="2"/>
  <c r="DF253" i="2"/>
  <c r="DF232" i="2"/>
  <c r="DA221" i="2"/>
  <c r="DH232" i="2"/>
  <c r="CY239" i="2"/>
  <c r="CM245" i="2"/>
  <c r="CX234" i="2"/>
  <c r="CR224" i="2"/>
  <c r="CW227" i="2"/>
  <c r="CM227" i="2"/>
  <c r="CW251" i="2"/>
  <c r="DI255" i="2"/>
  <c r="DD225" i="2"/>
  <c r="DB253" i="2"/>
  <c r="CY252" i="2"/>
  <c r="CL256" i="2"/>
  <c r="CV223" i="2"/>
  <c r="DD256" i="2"/>
  <c r="DA242" i="2"/>
  <c r="DB227" i="2"/>
  <c r="CU240" i="2"/>
  <c r="CM230" i="2"/>
  <c r="CQ246" i="2"/>
  <c r="DH243" i="2"/>
  <c r="CX252" i="2"/>
  <c r="CZ229" i="2"/>
  <c r="CO254" i="2"/>
  <c r="CR256" i="2"/>
  <c r="CU244" i="2"/>
  <c r="CN248" i="2"/>
  <c r="DI232" i="2"/>
  <c r="CS241" i="2"/>
  <c r="CM243" i="2"/>
  <c r="DB244" i="2"/>
  <c r="CU257" i="2"/>
  <c r="CY226" i="2"/>
  <c r="CX239" i="2"/>
  <c r="CN246" i="2"/>
  <c r="DI240" i="2"/>
  <c r="CO239" i="2"/>
  <c r="CV243" i="2"/>
  <c r="CV256" i="2"/>
  <c r="CY247" i="2"/>
  <c r="CS239" i="2"/>
  <c r="CO22" i="2"/>
  <c r="DE238" i="2"/>
  <c r="CN252" i="2"/>
  <c r="DH256" i="2"/>
  <c r="CP232" i="2"/>
  <c r="CM236" i="2"/>
  <c r="DE243" i="2"/>
  <c r="CO230" i="2"/>
  <c r="CR233" i="2"/>
  <c r="DD260" i="2"/>
  <c r="CW242" i="2"/>
  <c r="CN223" i="2"/>
  <c r="CP235" i="2"/>
  <c r="CS245" i="2"/>
  <c r="CL245" i="2"/>
  <c r="CW232" i="2"/>
  <c r="CW249" i="2"/>
  <c r="CZ249" i="2"/>
  <c r="CV231" i="2"/>
  <c r="CZ234" i="2"/>
  <c r="CL223" i="2"/>
  <c r="CV239" i="2"/>
  <c r="DH239" i="2"/>
  <c r="DI242" i="2"/>
  <c r="DF258" i="2"/>
  <c r="CY231" i="2"/>
  <c r="CU241" i="2"/>
  <c r="CX242" i="2"/>
  <c r="DG255" i="2"/>
  <c r="CY229" i="2"/>
  <c r="DC255" i="2"/>
  <c r="DD248" i="2"/>
  <c r="DD255" i="2"/>
  <c r="DF255" i="2"/>
  <c r="DC254" i="2"/>
  <c r="CU249" i="2"/>
  <c r="DH237" i="2"/>
  <c r="CT221" i="2"/>
  <c r="CP257" i="2"/>
  <c r="CM244" i="2"/>
  <c r="CN253" i="2"/>
  <c r="CS242" i="2"/>
  <c r="CO225" i="2"/>
  <c r="DD227" i="2"/>
  <c r="CP249" i="2"/>
  <c r="CY248" i="2"/>
  <c r="CQ245" i="2"/>
  <c r="CU256" i="2"/>
  <c r="CP225" i="2"/>
  <c r="CY256" i="2"/>
  <c r="DD230" i="2"/>
  <c r="CT222" i="2"/>
  <c r="CY233" i="2"/>
  <c r="CL225" i="2"/>
  <c r="DC235" i="2"/>
  <c r="CV221" i="2"/>
  <c r="DE259" i="2"/>
  <c r="CS243" i="2"/>
  <c r="CS246" i="2"/>
  <c r="CY243" i="2"/>
  <c r="CZ236" i="2"/>
  <c r="DA239" i="2"/>
  <c r="CZ230" i="2"/>
  <c r="DF230" i="2"/>
  <c r="DB225" i="2"/>
  <c r="CV222" i="2"/>
  <c r="DI222" i="2"/>
  <c r="DH255" i="2"/>
  <c r="DB249" i="2"/>
  <c r="DG234" i="2"/>
  <c r="CV232" i="2"/>
  <c r="DE258" i="2"/>
  <c r="CS236" i="2"/>
  <c r="CR232" i="2"/>
  <c r="DA227" i="2"/>
  <c r="CX246" i="2"/>
  <c r="CU248" i="2"/>
  <c r="DA222" i="2"/>
  <c r="CY250" i="2"/>
  <c r="DD253" i="2"/>
  <c r="CO231" i="2"/>
  <c r="DH241" i="2"/>
  <c r="CP240" i="2"/>
  <c r="CR237" i="2"/>
  <c r="DF245" i="2"/>
  <c r="DA232" i="2"/>
  <c r="CV236" i="2"/>
  <c r="DI244" i="2"/>
  <c r="DD242" i="2"/>
  <c r="DI224" i="2"/>
  <c r="DH251" i="2"/>
  <c r="CQ241" i="2"/>
  <c r="DG254" i="2"/>
  <c r="DG227" i="2"/>
  <c r="CV240" i="2"/>
  <c r="CZ248" i="2"/>
  <c r="DI259" i="2"/>
  <c r="CT253" i="2"/>
  <c r="DI243" i="2"/>
  <c r="CO226" i="2"/>
  <c r="CV233" i="2"/>
  <c r="CY236" i="2"/>
  <c r="CT232" i="2"/>
  <c r="DI225" i="2"/>
  <c r="DC256" i="2"/>
  <c r="CW233" i="2"/>
  <c r="DC257" i="2"/>
  <c r="CV224" i="2"/>
  <c r="CL234" i="2"/>
  <c r="DF244" i="2"/>
  <c r="CM249" i="2"/>
  <c r="DC242" i="2"/>
  <c r="DE234" i="2"/>
  <c r="CU260" i="2"/>
  <c r="CQ259" i="2"/>
  <c r="CZ228" i="2"/>
  <c r="CZ224" i="2"/>
  <c r="DG237" i="2"/>
  <c r="CM256" i="2"/>
  <c r="CL221" i="2"/>
  <c r="CS253" i="2"/>
  <c r="DE224" i="2"/>
  <c r="CS254" i="2"/>
  <c r="CZ259" i="2"/>
  <c r="CL235" i="2"/>
  <c r="DE241" i="2"/>
  <c r="DI238" i="2"/>
  <c r="CV244" i="2"/>
  <c r="DF239" i="2"/>
  <c r="DC228" i="2"/>
  <c r="DA253" i="2"/>
  <c r="CP253" i="2"/>
  <c r="CN234" i="2"/>
  <c r="DC250" i="2"/>
  <c r="CX250" i="2"/>
  <c r="CS228" i="2"/>
  <c r="DB235" i="2"/>
  <c r="CO238" i="2"/>
  <c r="CO235" i="2"/>
  <c r="CY238" i="2"/>
  <c r="CO222" i="2"/>
  <c r="DG226" i="2"/>
  <c r="CW244" i="2"/>
  <c r="CT259" i="2"/>
  <c r="CM259" i="2"/>
  <c r="CM252" i="2"/>
  <c r="DE260" i="2"/>
  <c r="DC258" i="2"/>
  <c r="DF229" i="2"/>
  <c r="DF250" i="2"/>
  <c r="CX251" i="2"/>
  <c r="CN238" i="2"/>
  <c r="CU254" i="2"/>
  <c r="CY249" i="2"/>
  <c r="DH258" i="2"/>
  <c r="CZ233" i="2"/>
  <c r="DB231" i="2"/>
  <c r="CM233" i="2"/>
  <c r="CZ260" i="2"/>
  <c r="CZ244" i="2"/>
  <c r="CQ258" i="2"/>
  <c r="DH259" i="2"/>
  <c r="CZ226" i="2"/>
  <c r="DB245" i="2"/>
  <c r="CS233" i="2"/>
  <c r="CR245" i="2"/>
  <c r="CY259" i="2"/>
  <c r="CX238" i="2"/>
  <c r="DB232" i="2"/>
  <c r="DI237" i="2"/>
  <c r="CO221" i="2"/>
  <c r="DE236" i="2"/>
  <c r="CT249" i="2"/>
  <c r="DF247" i="2"/>
  <c r="CL237" i="2"/>
  <c r="DD226" i="2"/>
  <c r="DB239" i="2"/>
  <c r="CN241" i="2"/>
  <c r="CX236" i="2"/>
  <c r="DD221" i="2"/>
  <c r="CZ251" i="2"/>
  <c r="CZ246" i="2"/>
  <c r="CL227" i="2"/>
  <c r="CS258" i="2"/>
  <c r="CU251" i="2"/>
  <c r="DA249" i="2"/>
  <c r="CW241" i="2"/>
  <c r="DF243" i="2"/>
  <c r="CZ256" i="2"/>
  <c r="DI258" i="2"/>
  <c r="CM226" i="2"/>
  <c r="DD235" i="2"/>
  <c r="CW229" i="2"/>
  <c r="CP226" i="2"/>
  <c r="CY257" i="2"/>
  <c r="CN258" i="2"/>
  <c r="CO250" i="2"/>
  <c r="DB242" i="2"/>
  <c r="CS248" i="2"/>
  <c r="CN237" i="2"/>
  <c r="CS234" i="2"/>
  <c r="CZ227" i="2"/>
  <c r="CT245" i="2"/>
  <c r="DG242" i="2"/>
  <c r="CO241" i="2"/>
  <c r="CS221" i="2"/>
  <c r="DI249" i="2"/>
  <c r="DF222" i="2"/>
  <c r="DE227" i="2"/>
  <c r="CL258" i="2"/>
  <c r="DH223" i="2"/>
  <c r="DB237" i="2"/>
  <c r="DD234" i="2"/>
  <c r="CO229" i="2"/>
  <c r="CL247" i="2"/>
  <c r="CM260" i="2"/>
  <c r="CW252" i="2"/>
  <c r="DE253" i="2"/>
  <c r="DG223" i="2"/>
  <c r="DG229" i="2"/>
  <c r="CQ233" i="2"/>
  <c r="CP259" i="2"/>
  <c r="CR254" i="2"/>
  <c r="DH222" i="2"/>
  <c r="CS240" i="2"/>
  <c r="DF228" i="2"/>
  <c r="CN228" i="2"/>
  <c r="CQ236" i="2"/>
  <c r="CV252" i="2"/>
  <c r="CV235" i="2"/>
  <c r="CT234" i="2"/>
  <c r="CR259" i="2"/>
  <c r="DA251" i="2"/>
  <c r="DB223" i="2"/>
  <c r="CQ251" i="2"/>
  <c r="CQ239" i="2"/>
  <c r="CY234" i="2"/>
  <c r="DB255" i="2"/>
  <c r="CV257" i="2"/>
  <c r="CV238" i="2"/>
  <c r="CT224" i="2"/>
  <c r="CL239" i="2"/>
  <c r="CU239" i="2"/>
  <c r="DI247" i="2"/>
  <c r="CL254" i="2"/>
  <c r="DG240" i="2"/>
  <c r="CQ224" i="2"/>
  <c r="CX259" i="2"/>
  <c r="CT225" i="2"/>
  <c r="CR251" i="2"/>
  <c r="CW240" i="2"/>
  <c r="CM257" i="2"/>
  <c r="CR238" i="2"/>
  <c r="CW250" i="2"/>
  <c r="CX241" i="2"/>
  <c r="CM235" i="2"/>
  <c r="DA260" i="2"/>
  <c r="CM258" i="2"/>
  <c r="CX235" i="2"/>
  <c r="DA246" i="2"/>
  <c r="DE228" i="2"/>
  <c r="DG253" i="2"/>
  <c r="CQ223" i="2"/>
  <c r="CL251" i="2"/>
  <c r="CL255" i="2"/>
  <c r="CR243" i="2"/>
  <c r="CR231" i="2"/>
  <c r="CR253" i="2"/>
  <c r="CL260" i="2"/>
  <c r="DF257" i="2"/>
  <c r="DE230" i="2"/>
  <c r="CP243" i="2"/>
  <c r="CU250" i="2"/>
  <c r="CP237" i="2"/>
  <c r="CU228" i="2"/>
  <c r="DE254" i="2"/>
  <c r="CO234" i="2"/>
  <c r="CQ249" i="2"/>
  <c r="CV230" i="2"/>
  <c r="CR228" i="2"/>
  <c r="CM225" i="2"/>
  <c r="CY244" i="2"/>
  <c r="DD252" i="2"/>
  <c r="CT230" i="2"/>
  <c r="DC225" i="2"/>
  <c r="DI230" i="2"/>
  <c r="CZ242" i="2"/>
  <c r="CT223" i="2"/>
  <c r="CU234" i="2"/>
  <c r="CY225" i="2"/>
  <c r="CV250" i="2"/>
  <c r="DF233" i="2"/>
  <c r="CO260" i="2"/>
  <c r="CX247" i="2"/>
  <c r="DH236" i="2"/>
  <c r="CZ247" i="2"/>
  <c r="DE251" i="2"/>
  <c r="DC226" i="2"/>
  <c r="DF252" i="2"/>
  <c r="CS251" i="2"/>
  <c r="CV226" i="2"/>
  <c r="DE229" i="2"/>
  <c r="CQ225" i="2"/>
  <c r="CT248" i="2"/>
  <c r="CN235" i="2"/>
  <c r="CP227" i="2"/>
  <c r="DH230" i="2"/>
  <c r="CN226" i="2"/>
  <c r="CQ230" i="2"/>
  <c r="CO233" i="2"/>
  <c r="CL242" i="2"/>
  <c r="CM254" i="2"/>
  <c r="DG245" i="2"/>
  <c r="DG238" i="2"/>
  <c r="DE225" i="2"/>
  <c r="CM224" i="2"/>
  <c r="CY235" i="2"/>
  <c r="CW231" i="2"/>
  <c r="DB236" i="2"/>
  <c r="DE235" i="2"/>
  <c r="CT227" i="2"/>
  <c r="CN249" i="2"/>
  <c r="CV234" i="2"/>
  <c r="CY253" i="2"/>
  <c r="DC222" i="2"/>
  <c r="DG249" i="2"/>
  <c r="CT257" i="2"/>
  <c r="CM246" i="2"/>
  <c r="DH253" i="2"/>
  <c r="DB258" i="2"/>
  <c r="CR260" i="2"/>
  <c r="CZ241" i="2"/>
  <c r="CM242" i="2"/>
  <c r="CU226" i="2"/>
  <c r="CY228" i="2"/>
  <c r="CQ244" i="2"/>
  <c r="CX232" i="2"/>
  <c r="CN242" i="2"/>
  <c r="CR257" i="2"/>
  <c r="DH225" i="2"/>
  <c r="CN232" i="2"/>
  <c r="DA225" i="2"/>
  <c r="DG233" i="2"/>
  <c r="CM232" i="2"/>
  <c r="CN225" i="2"/>
  <c r="CN259" i="2"/>
  <c r="DE237" i="2"/>
  <c r="CT226" i="2"/>
  <c r="DI250" i="2"/>
  <c r="CX249" i="2"/>
  <c r="CR223" i="2"/>
  <c r="CT241" i="2"/>
  <c r="DG251" i="2"/>
  <c r="CZ255" i="2"/>
  <c r="CO247" i="2"/>
  <c r="DH254" i="2"/>
  <c r="CR244" i="2"/>
  <c r="DE222" i="2"/>
  <c r="CS225" i="2"/>
  <c r="CT244" i="2"/>
  <c r="CL246" i="2"/>
  <c r="CP221" i="2"/>
  <c r="CS231" i="2"/>
  <c r="DA237" i="2"/>
  <c r="CP228" i="2"/>
  <c r="CY227" i="2"/>
  <c r="CL243" i="2"/>
  <c r="CL240" i="2"/>
  <c r="DH242" i="2"/>
  <c r="CX231" i="2"/>
  <c r="DB233" i="2"/>
  <c r="CS223" i="2"/>
  <c r="DF223" i="2"/>
  <c r="CO242" i="2"/>
  <c r="CS255" i="2"/>
  <c r="DB251" i="2"/>
  <c r="CO240" i="2"/>
  <c r="CY230" i="2"/>
  <c r="DI221" i="2"/>
  <c r="CO256" i="2"/>
  <c r="DF236" i="2"/>
  <c r="CS237" i="2"/>
  <c r="DC246" i="2"/>
  <c r="CX244" i="2"/>
  <c r="DA223" i="2"/>
  <c r="CS256" i="2"/>
  <c r="DC260" i="2"/>
  <c r="CL228" i="2"/>
  <c r="CL238" i="2"/>
  <c r="CN233" i="2"/>
  <c r="CT255" i="2"/>
  <c r="CO257" i="2"/>
  <c r="CQ243" i="2"/>
  <c r="CT237" i="2"/>
  <c r="DC249" i="2"/>
  <c r="DI245" i="2"/>
  <c r="CQ240" i="2"/>
  <c r="CM237" i="2"/>
  <c r="CR227" i="2"/>
  <c r="CU242" i="2"/>
  <c r="DA248" i="2"/>
  <c r="DA229" i="2"/>
  <c r="CZ221" i="2"/>
  <c r="CR248" i="2"/>
  <c r="CQ227" i="2"/>
  <c r="CR241" i="2"/>
  <c r="CY246" i="2"/>
  <c r="DF246" i="2"/>
  <c r="CX258" i="2"/>
  <c r="DD233" i="2"/>
  <c r="CO243" i="2"/>
  <c r="CU235" i="2"/>
  <c r="DG248" i="2"/>
  <c r="CO258" i="2"/>
  <c r="CO259" i="2"/>
  <c r="CU247" i="2"/>
  <c r="CW223" i="2"/>
  <c r="DE242" i="2"/>
  <c r="DD222" i="2"/>
  <c r="CO249" i="2"/>
  <c r="CQ234" i="2"/>
  <c r="CV248" i="2"/>
  <c r="DI229" i="2"/>
  <c r="DE223" i="2"/>
  <c r="DI231" i="2"/>
  <c r="DG225" i="2"/>
  <c r="DB241" i="2"/>
  <c r="CV255" i="2"/>
  <c r="DB230" i="2"/>
  <c r="DE248" i="2"/>
  <c r="CN247" i="2"/>
  <c r="DD251" i="2"/>
  <c r="CP246" i="2"/>
  <c r="CR240" i="2"/>
  <c r="CP255" i="2"/>
  <c r="DC243" i="2"/>
  <c r="DC252" i="2"/>
  <c r="DC239" i="2"/>
  <c r="CT251" i="2"/>
  <c r="CW239" i="2"/>
  <c r="DH227" i="2"/>
  <c r="DA224" i="2"/>
  <c r="CO246" i="2"/>
  <c r="CZ250" i="2"/>
  <c r="CT254" i="2"/>
  <c r="CN231" i="2"/>
  <c r="CN239" i="2"/>
  <c r="CW230" i="2"/>
  <c r="DD258" i="2"/>
  <c r="CP248" i="2"/>
  <c r="DH252" i="2"/>
  <c r="DI228" i="2"/>
  <c r="CL250" i="2"/>
  <c r="DG250" i="2"/>
  <c r="DE255" i="2"/>
  <c r="DA231" i="2"/>
  <c r="CT229" i="2"/>
  <c r="CP241" i="2"/>
  <c r="CT239" i="2"/>
  <c r="DH247" i="2"/>
  <c r="DG221" i="2"/>
  <c r="DB228" i="2"/>
  <c r="DA252" i="2"/>
  <c r="CU229" i="2"/>
  <c r="DC233" i="2"/>
  <c r="CN243" i="2"/>
  <c r="CO237" i="2"/>
  <c r="CP260" i="2"/>
  <c r="DH221" i="2"/>
  <c r="DF225" i="2"/>
  <c r="DA255" i="2"/>
  <c r="CM239" i="2"/>
  <c r="DD237" i="2"/>
  <c r="DI260" i="2"/>
  <c r="DB229" i="2"/>
  <c r="DB248" i="2"/>
  <c r="CW222" i="2"/>
  <c r="DI251" i="2"/>
  <c r="CL236" i="2"/>
  <c r="CQ229" i="2"/>
  <c r="CV258" i="2"/>
  <c r="CX233" i="2"/>
  <c r="CO236" i="2"/>
  <c r="DE246" i="2"/>
  <c r="CQ242" i="2"/>
  <c r="DH224" i="2"/>
  <c r="CP258" i="2"/>
  <c r="CW257" i="2"/>
  <c r="CO252" i="2"/>
  <c r="DI226" i="2"/>
  <c r="CQ237" i="2"/>
  <c r="CX222" i="2"/>
  <c r="CW238" i="2"/>
  <c r="CR252" i="2"/>
  <c r="CN230" i="2"/>
  <c r="CU222" i="2"/>
  <c r="CY242" i="2"/>
  <c r="DE256" i="2"/>
  <c r="CL249" i="2"/>
  <c r="CO253" i="2"/>
  <c r="CT235" i="2"/>
  <c r="CN255" i="2"/>
  <c r="CR249" i="2"/>
  <c r="CW259" i="2"/>
  <c r="DI239" i="2"/>
  <c r="DF238" i="2"/>
  <c r="CX229" i="2"/>
  <c r="CZ225" i="2"/>
  <c r="CR236" i="2"/>
  <c r="DC247" i="2"/>
  <c r="CM240" i="2"/>
  <c r="CL252" i="2"/>
  <c r="DG246" i="2"/>
  <c r="DF251" i="2"/>
  <c r="DA234" i="2"/>
  <c r="DA258" i="2"/>
  <c r="CM241" i="2"/>
  <c r="CT252" i="2"/>
  <c r="CT240" i="2"/>
  <c r="CW224" i="2"/>
  <c r="DD245" i="2"/>
  <c r="CZ231" i="2"/>
  <c r="DH245" i="2"/>
  <c r="DA254" i="2"/>
  <c r="CR229" i="2"/>
  <c r="CQ221" i="2"/>
  <c r="CR226" i="2"/>
  <c r="CV246" i="2"/>
  <c r="CP251" i="2"/>
  <c r="CU243" i="2"/>
  <c r="CX226" i="2"/>
  <c r="DB247" i="2"/>
  <c r="CL231" i="2"/>
  <c r="CO251" i="2"/>
  <c r="DA236" i="2"/>
  <c r="CR235" i="2"/>
  <c r="DB259" i="2"/>
  <c r="CM247" i="2"/>
  <c r="CZ238" i="2"/>
  <c r="CN244" i="2"/>
  <c r="DG224" i="2"/>
  <c r="CT228" i="2"/>
  <c r="CW256" i="2"/>
  <c r="DD239" i="2"/>
  <c r="CW260" i="2"/>
  <c r="CL226" i="2"/>
  <c r="CM250" i="2"/>
  <c r="DI256" i="2"/>
  <c r="CR239" i="2"/>
  <c r="DD224" i="2"/>
  <c r="DD238" i="2"/>
  <c r="CV225" i="2"/>
  <c r="CY258" i="2"/>
  <c r="CX224" i="2"/>
  <c r="CT250" i="2"/>
  <c r="CQ232" i="2"/>
  <c r="DB221" i="2"/>
  <c r="DH233" i="2"/>
  <c r="CW236" i="2"/>
  <c r="DD241" i="2"/>
  <c r="DI246" i="2"/>
  <c r="CZ223" i="2"/>
  <c r="CV260" i="2"/>
  <c r="DH235" i="2"/>
  <c r="DA250" i="2"/>
  <c r="DF235" i="2"/>
  <c r="DB246" i="2"/>
  <c r="CX248" i="2"/>
  <c r="DF221" i="2"/>
  <c r="CS257" i="2"/>
  <c r="CY221" i="2"/>
  <c r="DG236" i="2"/>
  <c r="DD231" i="2"/>
  <c r="DG232" i="2"/>
  <c r="CT246" i="2"/>
  <c r="CO223" i="2"/>
  <c r="CS259" i="2"/>
  <c r="DI227" i="2"/>
  <c r="DI236" i="2"/>
  <c r="DB260" i="2"/>
  <c r="DC232" i="2"/>
  <c r="DF254" i="2"/>
  <c r="DE250" i="2"/>
  <c r="DI248" i="2"/>
  <c r="CU252" i="2"/>
  <c r="CS250" i="2"/>
  <c r="CP223" i="2"/>
  <c r="DC224" i="2"/>
  <c r="CU227" i="2"/>
  <c r="CP242" i="2"/>
  <c r="CM228" i="2"/>
  <c r="CZ235" i="2"/>
  <c r="CQ238" i="2"/>
  <c r="DE226" i="2"/>
  <c r="CY251" i="2"/>
  <c r="CP236" i="2"/>
  <c r="CO248" i="2"/>
  <c r="CV259" i="2"/>
  <c r="CZ254" i="2"/>
  <c r="CL248" i="2"/>
  <c r="CX260" i="2"/>
  <c r="DG256" i="2"/>
  <c r="DA256" i="2"/>
  <c r="CW246" i="2"/>
  <c r="DH244" i="2"/>
  <c r="CX230" i="2"/>
  <c r="CW247" i="2"/>
  <c r="DI233" i="2"/>
  <c r="CN227" i="2"/>
  <c r="CL253" i="2"/>
  <c r="DH229" i="2"/>
  <c r="DG228" i="2"/>
  <c r="CR230" i="2"/>
  <c r="CW248" i="2"/>
  <c r="CO255" i="2"/>
  <c r="CW255" i="2"/>
  <c r="CL222" i="2"/>
  <c r="DG239" i="2"/>
  <c r="CW228" i="2"/>
  <c r="DH250" i="2"/>
  <c r="CU258" i="2"/>
  <c r="DD247" i="2"/>
  <c r="CZ252" i="2"/>
  <c r="DF260" i="2"/>
  <c r="CP256" i="2"/>
  <c r="CT238" i="2"/>
  <c r="DC251" i="2"/>
  <c r="CT236" i="2"/>
  <c r="DG258" i="2"/>
  <c r="CR250" i="2"/>
  <c r="CU246" i="2"/>
  <c r="DC245" i="2"/>
  <c r="CR246" i="2"/>
  <c r="CP229" i="2"/>
  <c r="CP247" i="2"/>
  <c r="DA243" i="2"/>
  <c r="CU245" i="2"/>
  <c r="DG241" i="2"/>
  <c r="DH234" i="2"/>
  <c r="CV245" i="2"/>
  <c r="DD254" i="2"/>
  <c r="CU230" i="2"/>
  <c r="CR222" i="2"/>
  <c r="CW254" i="2"/>
  <c r="DB250" i="2"/>
  <c r="CX227" i="2"/>
  <c r="CW253" i="2"/>
  <c r="CY222" i="2"/>
  <c r="CU237" i="2"/>
  <c r="CZ240" i="2"/>
  <c r="CM229" i="2"/>
  <c r="CP245" i="2"/>
  <c r="DA235" i="2"/>
  <c r="DG260" i="2"/>
  <c r="DF226" i="2"/>
  <c r="CV253" i="2"/>
  <c r="CT258" i="2"/>
  <c r="CN229" i="2"/>
  <c r="DD228" i="2"/>
  <c r="DA230" i="2"/>
  <c r="CR255" i="2"/>
  <c r="DB240" i="2"/>
  <c r="DD229" i="2"/>
  <c r="DB254" i="2"/>
  <c r="DF248" i="2"/>
  <c r="CN251" i="2"/>
  <c r="DB224" i="2"/>
  <c r="CQ222" i="2"/>
  <c r="CX221" i="2"/>
  <c r="CU224" i="2"/>
  <c r="CV241" i="2"/>
  <c r="DG257" i="2"/>
  <c r="CP238" i="2"/>
  <c r="CL229" i="2"/>
  <c r="CP252" i="2"/>
  <c r="CL230" i="2"/>
  <c r="CY223" i="2"/>
  <c r="CW226" i="2"/>
  <c r="DE233" i="2"/>
  <c r="DG244" i="2"/>
  <c r="DH248" i="2"/>
  <c r="DI253" i="2"/>
  <c r="CT242" i="2"/>
  <c r="CS222" i="2"/>
  <c r="CO228" i="2"/>
  <c r="CP244" i="2"/>
  <c r="CN221" i="2"/>
  <c r="CU232" i="2"/>
  <c r="CM253" i="2"/>
  <c r="CN224" i="2"/>
  <c r="CX253" i="2"/>
  <c r="DF240" i="2"/>
  <c r="CN245" i="2"/>
  <c r="DB226" i="2"/>
  <c r="CN236" i="2"/>
  <c r="CW225" i="2"/>
  <c r="DE252" i="2"/>
  <c r="CO227" i="2"/>
  <c r="CS260" i="2"/>
  <c r="CY245" i="2"/>
  <c r="CY232" i="2"/>
  <c r="CN256" i="2"/>
  <c r="DE244" i="2"/>
  <c r="CT247" i="2"/>
  <c r="CW243" i="2"/>
  <c r="CU233" i="2"/>
  <c r="DH231" i="2"/>
  <c r="DC237" i="2"/>
  <c r="CO232" i="2"/>
  <c r="DF237" i="2"/>
  <c r="CR225" i="2"/>
  <c r="CP230" i="2"/>
  <c r="CP224" i="2"/>
  <c r="DB256" i="2"/>
  <c r="CU231" i="2"/>
  <c r="CS232" i="2"/>
  <c r="CX254" i="2"/>
  <c r="DF224" i="2"/>
  <c r="DB238" i="2"/>
  <c r="CY237" i="2"/>
  <c r="CM234" i="2"/>
  <c r="DJ234" i="2" s="1"/>
  <c r="CR221" i="2"/>
  <c r="DK221" i="2" s="1"/>
  <c r="CU238" i="2"/>
  <c r="DB257" i="2"/>
  <c r="CS230" i="2"/>
  <c r="DI254" i="2"/>
  <c r="DG235" i="2"/>
  <c r="CP222" i="2"/>
  <c r="CS224" i="2"/>
  <c r="DA244" i="2"/>
  <c r="DB234" i="2"/>
  <c r="DC248" i="2"/>
  <c r="DE232" i="2"/>
  <c r="DC240" i="2"/>
  <c r="DA226" i="2"/>
  <c r="CS247" i="2"/>
  <c r="DC238" i="2"/>
  <c r="DD232" i="2"/>
  <c r="CV242" i="2"/>
  <c r="DH260" i="2"/>
  <c r="DB222" i="2"/>
  <c r="DF242" i="2"/>
  <c r="DD249" i="2"/>
  <c r="DH257" i="2"/>
  <c r="CT260" i="2"/>
  <c r="CV254" i="2"/>
  <c r="CZ257" i="2"/>
  <c r="DD243" i="2"/>
  <c r="CO245" i="2"/>
  <c r="CV251" i="2"/>
  <c r="CQ252" i="2"/>
  <c r="DH226" i="2"/>
  <c r="DG243" i="2"/>
  <c r="CU259" i="2"/>
  <c r="DD246" i="2"/>
  <c r="DD259" i="2"/>
  <c r="DC259" i="2"/>
  <c r="CL224" i="2"/>
  <c r="CN250" i="2"/>
  <c r="DH240" i="2"/>
  <c r="DE239" i="2"/>
  <c r="CL244" i="2"/>
  <c r="CQ247" i="2"/>
  <c r="DD257" i="2"/>
  <c r="CR258" i="2"/>
  <c r="CU225" i="2"/>
  <c r="CU223" i="2"/>
  <c r="CN240" i="2"/>
  <c r="DE247" i="2"/>
  <c r="DG231" i="2"/>
  <c r="DC221" i="2"/>
  <c r="DF241" i="2"/>
  <c r="CQ250" i="2"/>
  <c r="DE249" i="2"/>
  <c r="CS226" i="2"/>
  <c r="CQ253" i="2"/>
  <c r="DB252" i="2"/>
  <c r="CQ231" i="2"/>
  <c r="CS238" i="2"/>
  <c r="CR242" i="2"/>
  <c r="CS235" i="2"/>
  <c r="DA259" i="2"/>
  <c r="CW235" i="2"/>
  <c r="CP231" i="2"/>
  <c r="DF249" i="2"/>
  <c r="DF227" i="2"/>
  <c r="DD244" i="2"/>
  <c r="CX225" i="2"/>
  <c r="CX243" i="2"/>
  <c r="DE221" i="2"/>
  <c r="CY240" i="2"/>
  <c r="CX228" i="2"/>
  <c r="CS227" i="2"/>
  <c r="CN260" i="2"/>
  <c r="DG252" i="2"/>
  <c r="CT233" i="2"/>
  <c r="CU255" i="2"/>
  <c r="CL241" i="2"/>
  <c r="DC229" i="2"/>
  <c r="CT256" i="2"/>
  <c r="CX237" i="2"/>
  <c r="DC230" i="2"/>
  <c r="DA240" i="2"/>
  <c r="CM231" i="2"/>
  <c r="CX255" i="2"/>
  <c r="DA233" i="2"/>
  <c r="CM223" i="2"/>
  <c r="DG222" i="2"/>
  <c r="CQ226" i="2"/>
  <c r="CS244" i="2"/>
  <c r="CY255" i="2"/>
  <c r="DA247" i="2"/>
  <c r="DI257" i="2"/>
  <c r="DF234" i="2"/>
  <c r="CM238" i="2"/>
  <c r="DA257" i="2"/>
  <c r="CW245" i="2"/>
  <c r="DE240" i="2"/>
  <c r="CL257" i="2"/>
  <c r="CX256" i="2"/>
  <c r="DD240" i="2"/>
  <c r="CZ232" i="2"/>
  <c r="CV247" i="2"/>
  <c r="E9" i="16"/>
  <c r="CO16" i="2"/>
  <c r="CO13" i="2"/>
  <c r="CO17" i="2"/>
  <c r="E12" i="16"/>
  <c r="CO20" i="2"/>
  <c r="CO19" i="2"/>
  <c r="CQ21" i="2"/>
  <c r="CO11" i="2"/>
  <c r="E8" i="16"/>
  <c r="CO25" i="2"/>
  <c r="CQ16" i="2"/>
  <c r="E7" i="16"/>
  <c r="CO10" i="2"/>
  <c r="E11" i="16"/>
  <c r="CF3" i="2"/>
  <c r="CO8" i="2"/>
  <c r="E5" i="16"/>
  <c r="E6" i="16"/>
  <c r="CO9" i="2"/>
  <c r="E13" i="16"/>
  <c r="CO7" i="2"/>
  <c r="E4" i="16"/>
  <c r="CO23" i="2"/>
  <c r="C627" i="2"/>
  <c r="C522" i="2"/>
  <c r="CO24" i="2"/>
  <c r="CF262" i="2"/>
  <c r="CG262" i="2" s="1"/>
  <c r="CF707" i="2"/>
  <c r="CG265" i="2"/>
  <c r="CG707" i="2" s="1"/>
  <c r="C628" i="2"/>
  <c r="C523" i="2"/>
  <c r="C634" i="2"/>
  <c r="C529" i="2"/>
  <c r="C521" i="2"/>
  <c r="C626" i="2"/>
  <c r="C625" i="2"/>
  <c r="C520" i="2"/>
  <c r="AB69" i="36" l="1"/>
  <c r="AB76" i="36" s="1"/>
  <c r="AG17" i="37" s="1"/>
  <c r="Z76" i="36"/>
  <c r="AE17" i="37" s="1"/>
  <c r="DM249" i="2"/>
  <c r="AC34" i="66"/>
  <c r="AD10" i="66"/>
  <c r="AC39" i="66"/>
  <c r="AF29" i="36"/>
  <c r="AE41" i="36"/>
  <c r="AE46" i="36" s="1"/>
  <c r="AE35" i="36"/>
  <c r="AD55" i="36"/>
  <c r="AD68" i="36"/>
  <c r="N22" i="11"/>
  <c r="AD22" i="11" s="1"/>
  <c r="M32" i="11"/>
  <c r="M41" i="11" s="1"/>
  <c r="M50" i="11" s="1"/>
  <c r="BO50" i="36"/>
  <c r="E76" i="36"/>
  <c r="H17" i="37" s="1"/>
  <c r="BT29" i="36"/>
  <c r="BS35" i="36"/>
  <c r="BS41" i="36"/>
  <c r="BS46" i="36" s="1"/>
  <c r="BR55" i="36"/>
  <c r="BR68" i="36"/>
  <c r="J15" i="36"/>
  <c r="J29" i="36"/>
  <c r="K4" i="36"/>
  <c r="H55" i="36"/>
  <c r="H68" i="36"/>
  <c r="I41" i="36"/>
  <c r="I46" i="36" s="1"/>
  <c r="I35" i="36"/>
  <c r="AY55" i="36"/>
  <c r="AY68" i="36"/>
  <c r="L30" i="35"/>
  <c r="K31" i="35"/>
  <c r="AZ35" i="36"/>
  <c r="AZ41" i="36"/>
  <c r="AZ46" i="36" s="1"/>
  <c r="BA29" i="36"/>
  <c r="AF15" i="36"/>
  <c r="AG4" i="36"/>
  <c r="CG3" i="2"/>
  <c r="W3" i="35" s="1"/>
  <c r="C9" i="35" s="1"/>
  <c r="AB39" i="55"/>
  <c r="AC10" i="55"/>
  <c r="AB44" i="55"/>
  <c r="BS15" i="36"/>
  <c r="BT4" i="36"/>
  <c r="BC4" i="36"/>
  <c r="BB15" i="36"/>
  <c r="DO252" i="2"/>
  <c r="K32" i="38"/>
  <c r="AA14" i="38"/>
  <c r="Z14" i="38" s="1"/>
  <c r="E37" i="36"/>
  <c r="E38" i="36" s="1"/>
  <c r="D50" i="36"/>
  <c r="DK233" i="2"/>
  <c r="BN37" i="36"/>
  <c r="BN38" i="36" s="1"/>
  <c r="CO43" i="2"/>
  <c r="E43" i="38" s="1"/>
  <c r="AG16" i="38" s="1"/>
  <c r="BA24" i="37"/>
  <c r="AD10" i="37"/>
  <c r="E50" i="36"/>
  <c r="AU63" i="36"/>
  <c r="AU49" i="36" s="1"/>
  <c r="AU37" i="36" s="1"/>
  <c r="AU38" i="36" s="1"/>
  <c r="AX56" i="36"/>
  <c r="AY56" i="36" s="1"/>
  <c r="AZ56" i="36" s="1"/>
  <c r="CO44" i="2"/>
  <c r="BA10" i="37"/>
  <c r="BA11" i="37" s="1"/>
  <c r="BA16" i="37"/>
  <c r="D37" i="36"/>
  <c r="D38" i="36" s="1"/>
  <c r="DL258" i="2"/>
  <c r="CO49" i="2"/>
  <c r="AD16" i="37"/>
  <c r="AD24" i="37"/>
  <c r="AD30" i="37" s="1"/>
  <c r="CO48" i="2"/>
  <c r="BS72" i="36"/>
  <c r="BT72" i="36" s="1"/>
  <c r="AU76" i="36"/>
  <c r="BB17" i="37" s="1"/>
  <c r="F63" i="36"/>
  <c r="F49" i="36" s="1"/>
  <c r="G56" i="36"/>
  <c r="H56" i="36" s="1"/>
  <c r="BU73" i="36"/>
  <c r="AD58" i="36"/>
  <c r="AE58" i="36" s="1"/>
  <c r="BB60" i="36"/>
  <c r="AD71" i="36"/>
  <c r="J59" i="36"/>
  <c r="AV69" i="36"/>
  <c r="AV76" i="36" s="1"/>
  <c r="BC17" i="37" s="1"/>
  <c r="BB72" i="36"/>
  <c r="BC72" i="36" s="1"/>
  <c r="BD72" i="36" s="1"/>
  <c r="BE72" i="36" s="1"/>
  <c r="BQ63" i="36"/>
  <c r="BQ49" i="36" s="1"/>
  <c r="BR56" i="36"/>
  <c r="BS56" i="36" s="1"/>
  <c r="BT56" i="36" s="1"/>
  <c r="BU58" i="36"/>
  <c r="BV58" i="36" s="1"/>
  <c r="BV71" i="36"/>
  <c r="BW71" i="36" s="1"/>
  <c r="BX71" i="36" s="1"/>
  <c r="AA63" i="36"/>
  <c r="AA49" i="36" s="1"/>
  <c r="BU61" i="36"/>
  <c r="BV61" i="36" s="1"/>
  <c r="BW61" i="36" s="1"/>
  <c r="L61" i="36"/>
  <c r="H57" i="36"/>
  <c r="I57" i="36" s="1"/>
  <c r="J57" i="36" s="1"/>
  <c r="BQ69" i="36"/>
  <c r="AV63" i="36"/>
  <c r="AV49" i="36" s="1"/>
  <c r="AW57" i="36"/>
  <c r="AW63" i="36" s="1"/>
  <c r="AW49" i="36" s="1"/>
  <c r="BR57" i="36"/>
  <c r="BS57" i="36" s="1"/>
  <c r="BT57" i="36" s="1"/>
  <c r="H70" i="36"/>
  <c r="AZ58" i="36"/>
  <c r="BA58" i="36" s="1"/>
  <c r="AG73" i="36"/>
  <c r="BP63" i="36"/>
  <c r="BP49" i="36" s="1"/>
  <c r="AF60" i="36"/>
  <c r="AG60" i="36" s="1"/>
  <c r="BU60" i="36"/>
  <c r="BB59" i="36"/>
  <c r="BC59" i="36" s="1"/>
  <c r="AX70" i="36"/>
  <c r="AY70" i="36" s="1"/>
  <c r="G69" i="36"/>
  <c r="AE70" i="36"/>
  <c r="AF70" i="36" s="1"/>
  <c r="BO76" i="36"/>
  <c r="AJ74" i="36"/>
  <c r="AK74" i="36" s="1"/>
  <c r="I72" i="36"/>
  <c r="K60" i="36"/>
  <c r="BA61" i="36"/>
  <c r="BB61" i="36" s="1"/>
  <c r="BB73" i="36"/>
  <c r="BC73" i="36" s="1"/>
  <c r="AB57" i="36"/>
  <c r="I71" i="36"/>
  <c r="J71" i="36" s="1"/>
  <c r="Z63" i="36"/>
  <c r="Z49" i="36" s="1"/>
  <c r="AB56" i="36"/>
  <c r="J58" i="36"/>
  <c r="K58" i="36" s="1"/>
  <c r="K73" i="36"/>
  <c r="L73" i="36" s="1"/>
  <c r="F76" i="36"/>
  <c r="I17" i="37" s="1"/>
  <c r="AH61" i="36"/>
  <c r="AY71" i="36"/>
  <c r="AE72" i="36"/>
  <c r="BT59" i="36"/>
  <c r="BU59" i="36" s="1"/>
  <c r="N74" i="36"/>
  <c r="AF59" i="36"/>
  <c r="AG59" i="36" s="1"/>
  <c r="K19" i="38"/>
  <c r="AK65" i="55"/>
  <c r="DO222" i="2"/>
  <c r="DN243" i="2"/>
  <c r="DN256" i="2"/>
  <c r="DO237" i="2"/>
  <c r="DJ235" i="2"/>
  <c r="DJ257" i="2"/>
  <c r="DM233" i="2"/>
  <c r="DJ241" i="2"/>
  <c r="DJ260" i="2"/>
  <c r="DJ224" i="2"/>
  <c r="DN226" i="2"/>
  <c r="DK241" i="2"/>
  <c r="DM239" i="2"/>
  <c r="DK239" i="2"/>
  <c r="DK246" i="2"/>
  <c r="DN227" i="2"/>
  <c r="DM231" i="2"/>
  <c r="DN229" i="2"/>
  <c r="DL221" i="2"/>
  <c r="DK254" i="2"/>
  <c r="DN242" i="2"/>
  <c r="DN253" i="2"/>
  <c r="DL240" i="2"/>
  <c r="DL244" i="2"/>
  <c r="DL249" i="2"/>
  <c r="DL232" i="2"/>
  <c r="DJ239" i="2"/>
  <c r="DM229" i="2"/>
  <c r="DJ242" i="2"/>
  <c r="DJ247" i="2"/>
  <c r="DJ230" i="2"/>
  <c r="DK245" i="2"/>
  <c r="DN260" i="2"/>
  <c r="DN241" i="2"/>
  <c r="DL257" i="2"/>
  <c r="DO232" i="2"/>
  <c r="DO234" i="2"/>
  <c r="DN230" i="2"/>
  <c r="DM259" i="2"/>
  <c r="DL251" i="2"/>
  <c r="DJ229" i="2"/>
  <c r="DM227" i="2"/>
  <c r="DK257" i="2"/>
  <c r="DO238" i="2"/>
  <c r="DM243" i="2"/>
  <c r="DO249" i="2"/>
  <c r="DN252" i="2"/>
  <c r="DO243" i="2"/>
  <c r="DK224" i="2"/>
  <c r="DM254" i="2"/>
  <c r="DM223" i="2"/>
  <c r="DK255" i="2"/>
  <c r="DN250" i="2"/>
  <c r="DO258" i="2"/>
  <c r="DJ222" i="2"/>
  <c r="DM260" i="2"/>
  <c r="DK259" i="2"/>
  <c r="DO221" i="2"/>
  <c r="DM250" i="2"/>
  <c r="DM258" i="2"/>
  <c r="DK251" i="2"/>
  <c r="DM242" i="2"/>
  <c r="DN258" i="2"/>
  <c r="DK243" i="2"/>
  <c r="DO223" i="2"/>
  <c r="DL234" i="2"/>
  <c r="DK258" i="2"/>
  <c r="DN225" i="2"/>
  <c r="DN255" i="2"/>
  <c r="DM252" i="2"/>
  <c r="DO247" i="2"/>
  <c r="DM232" i="2"/>
  <c r="DN221" i="2"/>
  <c r="DO227" i="2"/>
  <c r="DO231" i="2"/>
  <c r="DM245" i="2"/>
  <c r="DJ252" i="2"/>
  <c r="DO254" i="2"/>
  <c r="DK252" i="2"/>
  <c r="DJ232" i="2"/>
  <c r="DO246" i="2"/>
  <c r="DJ250" i="2"/>
  <c r="DK240" i="2"/>
  <c r="DL227" i="2"/>
  <c r="DL250" i="2"/>
  <c r="DJ254" i="2"/>
  <c r="DM234" i="2"/>
  <c r="DJ259" i="2"/>
  <c r="DN235" i="2"/>
  <c r="DO259" i="2"/>
  <c r="DN247" i="2"/>
  <c r="DL239" i="2"/>
  <c r="DM228" i="2"/>
  <c r="DL236" i="2"/>
  <c r="DK236" i="2"/>
  <c r="DO248" i="2"/>
  <c r="DO236" i="2"/>
  <c r="DO245" i="2"/>
  <c r="DM241" i="2"/>
  <c r="DK228" i="2"/>
  <c r="DO229" i="2"/>
  <c r="DM246" i="2"/>
  <c r="DN244" i="2"/>
  <c r="DK253" i="2"/>
  <c r="DN257" i="2"/>
  <c r="DN237" i="2"/>
  <c r="DO244" i="2"/>
  <c r="DN254" i="2"/>
  <c r="DM222" i="2"/>
  <c r="DN245" i="2"/>
  <c r="DJ248" i="2"/>
  <c r="DM248" i="2"/>
  <c r="DL229" i="2"/>
  <c r="DN234" i="2"/>
  <c r="DL231" i="2"/>
  <c r="DK225" i="2"/>
  <c r="DM251" i="2"/>
  <c r="DO242" i="2"/>
  <c r="DJ227" i="2"/>
  <c r="DO253" i="2"/>
  <c r="DO239" i="2"/>
  <c r="DM224" i="2"/>
  <c r="DO251" i="2"/>
  <c r="DJ243" i="2"/>
  <c r="DJ238" i="2"/>
  <c r="DJ223" i="2"/>
  <c r="DL235" i="2"/>
  <c r="DK238" i="2"/>
  <c r="DN246" i="2"/>
  <c r="DM226" i="2"/>
  <c r="DK260" i="2"/>
  <c r="DM253" i="2"/>
  <c r="DJ221" i="2"/>
  <c r="DL241" i="2"/>
  <c r="DN251" i="2"/>
  <c r="DK223" i="2"/>
  <c r="DM238" i="2"/>
  <c r="DJ244" i="2"/>
  <c r="DL259" i="2"/>
  <c r="DL254" i="2"/>
  <c r="DM244" i="2"/>
  <c r="DJ256" i="2"/>
  <c r="DL224" i="2"/>
  <c r="DJ251" i="2"/>
  <c r="DL230" i="2"/>
  <c r="DK229" i="2"/>
  <c r="DO256" i="2"/>
  <c r="DJ226" i="2"/>
  <c r="DO225" i="2"/>
  <c r="DK248" i="2"/>
  <c r="DK234" i="2"/>
  <c r="DN236" i="2"/>
  <c r="DN231" i="2"/>
  <c r="CL261" i="2"/>
  <c r="DJ253" i="2"/>
  <c r="DL228" i="2"/>
  <c r="DK256" i="2"/>
  <c r="DK249" i="2"/>
  <c r="DM236" i="2"/>
  <c r="DJ225" i="2"/>
  <c r="DN248" i="2"/>
  <c r="DJ249" i="2"/>
  <c r="CN261" i="2"/>
  <c r="DI261" i="2"/>
  <c r="DL255" i="2"/>
  <c r="DK227" i="2"/>
  <c r="DK235" i="2"/>
  <c r="DK250" i="2"/>
  <c r="DN239" i="2"/>
  <c r="DJ245" i="2"/>
  <c r="DL260" i="2"/>
  <c r="DN222" i="2"/>
  <c r="DN238" i="2"/>
  <c r="H10" i="37"/>
  <c r="H11" i="37" s="1"/>
  <c r="H16" i="37"/>
  <c r="H35" i="37"/>
  <c r="DL253" i="2"/>
  <c r="DL222" i="2"/>
  <c r="G10" i="37"/>
  <c r="G11" i="37" s="1"/>
  <c r="G24" i="37"/>
  <c r="G35" i="37"/>
  <c r="G16" i="37"/>
  <c r="DC261" i="2"/>
  <c r="DJ228" i="2"/>
  <c r="DL246" i="2"/>
  <c r="DM221" i="2"/>
  <c r="DJ236" i="2"/>
  <c r="CO261" i="2"/>
  <c r="DN240" i="2"/>
  <c r="DO260" i="2"/>
  <c r="CZ261" i="2"/>
  <c r="DE261" i="2"/>
  <c r="DO235" i="2"/>
  <c r="DL252" i="2"/>
  <c r="DL248" i="2"/>
  <c r="DJ237" i="2"/>
  <c r="DL237" i="2"/>
  <c r="DL226" i="2"/>
  <c r="DO230" i="2"/>
  <c r="DK237" i="2"/>
  <c r="DN223" i="2"/>
  <c r="DJ258" i="2"/>
  <c r="DJ233" i="2"/>
  <c r="DO255" i="2"/>
  <c r="DJ246" i="2"/>
  <c r="BA30" i="37"/>
  <c r="D5" i="65"/>
  <c r="E23" i="38"/>
  <c r="F15" i="37"/>
  <c r="DM235" i="2"/>
  <c r="AX5" i="65"/>
  <c r="AZ15" i="37"/>
  <c r="E36" i="38"/>
  <c r="AB5" i="65"/>
  <c r="AC15" i="37"/>
  <c r="DM256" i="2"/>
  <c r="DM257" i="2"/>
  <c r="DM247" i="2"/>
  <c r="DJ231" i="2"/>
  <c r="DL256" i="2"/>
  <c r="DL233" i="2"/>
  <c r="DM225" i="2"/>
  <c r="DK242" i="2"/>
  <c r="DO241" i="2"/>
  <c r="DJ240" i="2"/>
  <c r="DK232" i="2"/>
  <c r="DL243" i="2"/>
  <c r="DM255" i="2"/>
  <c r="DM240" i="2"/>
  <c r="DO250" i="2"/>
  <c r="DO228" i="2"/>
  <c r="DO233" i="2"/>
  <c r="DO224" i="2"/>
  <c r="DN233" i="2"/>
  <c r="DN228" i="2"/>
  <c r="DJ255" i="2"/>
  <c r="DK231" i="2"/>
  <c r="DK226" i="2"/>
  <c r="CU261" i="2"/>
  <c r="DN249" i="2"/>
  <c r="DL223" i="2"/>
  <c r="DN232" i="2"/>
  <c r="DL242" i="2"/>
  <c r="DB261" i="2"/>
  <c r="DO226" i="2"/>
  <c r="CR261" i="2"/>
  <c r="DK247" i="2"/>
  <c r="DA261" i="2"/>
  <c r="DF261" i="2"/>
  <c r="DK244" i="2"/>
  <c r="DL238" i="2"/>
  <c r="DM230" i="2"/>
  <c r="DN259" i="2"/>
  <c r="DH261" i="2"/>
  <c r="CP261" i="2"/>
  <c r="DM237" i="2"/>
  <c r="DK230" i="2"/>
  <c r="CW261" i="2"/>
  <c r="DO240" i="2"/>
  <c r="CS261" i="2"/>
  <c r="DO257" i="2"/>
  <c r="CQ261" i="2"/>
  <c r="DL245" i="2"/>
  <c r="DG261" i="2"/>
  <c r="CX261" i="2"/>
  <c r="DL225" i="2"/>
  <c r="DL247" i="2"/>
  <c r="CM261" i="2"/>
  <c r="CT261" i="2"/>
  <c r="CY261" i="2"/>
  <c r="DD261" i="2"/>
  <c r="DK222" i="2"/>
  <c r="DN224" i="2"/>
  <c r="CV261" i="2"/>
  <c r="CO28" i="2"/>
  <c r="CI265" i="2"/>
  <c r="E14" i="16"/>
  <c r="C632" i="2"/>
  <c r="C527" i="2"/>
  <c r="C631" i="2"/>
  <c r="C526" i="2"/>
  <c r="C630" i="2"/>
  <c r="C525" i="2"/>
  <c r="C639" i="2"/>
  <c r="C534" i="2"/>
  <c r="C633" i="2"/>
  <c r="C528" i="2"/>
  <c r="AC69" i="36" l="1"/>
  <c r="AC76" i="36" s="1"/>
  <c r="AH17" i="37" s="1"/>
  <c r="AD39" i="66"/>
  <c r="AD34" i="66"/>
  <c r="AE10" i="66"/>
  <c r="AE55" i="36"/>
  <c r="AE68" i="36"/>
  <c r="AG29" i="36"/>
  <c r="AF35" i="36"/>
  <c r="AF41" i="36"/>
  <c r="AF46" i="36" s="1"/>
  <c r="N32" i="11"/>
  <c r="N41" i="11" s="1"/>
  <c r="N50" i="11" s="1"/>
  <c r="AC5" i="65"/>
  <c r="AH12" i="65" s="1"/>
  <c r="AD11" i="37"/>
  <c r="BS68" i="36"/>
  <c r="BS55" i="36"/>
  <c r="BT41" i="36"/>
  <c r="BT46" i="36" s="1"/>
  <c r="BU29" i="36"/>
  <c r="BT35" i="36"/>
  <c r="I55" i="36"/>
  <c r="I68" i="36"/>
  <c r="K29" i="36"/>
  <c r="L4" i="36"/>
  <c r="K15" i="36"/>
  <c r="J41" i="36"/>
  <c r="J46" i="36" s="1"/>
  <c r="J35" i="36"/>
  <c r="BB29" i="36"/>
  <c r="BA35" i="36"/>
  <c r="BA41" i="36"/>
  <c r="BA46" i="36" s="1"/>
  <c r="L31" i="35"/>
  <c r="M30" i="35"/>
  <c r="AZ68" i="36"/>
  <c r="AZ55" i="36"/>
  <c r="AH4" i="36"/>
  <c r="AG15" i="36"/>
  <c r="BC15" i="36"/>
  <c r="BD4" i="36"/>
  <c r="BU4" i="36"/>
  <c r="BT15" i="36"/>
  <c r="AC39" i="55"/>
  <c r="AC44" i="55"/>
  <c r="AD10" i="55"/>
  <c r="BA15" i="37"/>
  <c r="BA18" i="37" s="1"/>
  <c r="BA20" i="37" s="1"/>
  <c r="CO54" i="2"/>
  <c r="E42" i="38" s="1"/>
  <c r="AE16" i="38" s="1"/>
  <c r="CO46" i="2"/>
  <c r="CQ46" i="2" s="1"/>
  <c r="CO55" i="2"/>
  <c r="AD15" i="37"/>
  <c r="AD18" i="37" s="1"/>
  <c r="AD20" i="37" s="1"/>
  <c r="BB9" i="37"/>
  <c r="BB24" i="37" s="1"/>
  <c r="BB30" i="37" s="1"/>
  <c r="AU50" i="36"/>
  <c r="AY5" i="65"/>
  <c r="AZ12" i="65" s="1"/>
  <c r="F36" i="38"/>
  <c r="AG70" i="36"/>
  <c r="AH70" i="36" s="1"/>
  <c r="AX57" i="36"/>
  <c r="AX63" i="36" s="1"/>
  <c r="AX49" i="36" s="1"/>
  <c r="BE9" i="37" s="1"/>
  <c r="I70" i="36"/>
  <c r="J70" i="36" s="1"/>
  <c r="K70" i="36" s="1"/>
  <c r="L70" i="36" s="1"/>
  <c r="BR69" i="36"/>
  <c r="BU72" i="36"/>
  <c r="BV72" i="36" s="1"/>
  <c r="BW72" i="36" s="1"/>
  <c r="BV60" i="36"/>
  <c r="BW60" i="36" s="1"/>
  <c r="I56" i="36"/>
  <c r="I63" i="36" s="1"/>
  <c r="I49" i="36" s="1"/>
  <c r="BX61" i="36"/>
  <c r="BY61" i="36" s="1"/>
  <c r="BY71" i="36"/>
  <c r="BZ71" i="36" s="1"/>
  <c r="BF72" i="36"/>
  <c r="BG72" i="36" s="1"/>
  <c r="BB58" i="36"/>
  <c r="BC58" i="36" s="1"/>
  <c r="BD59" i="36"/>
  <c r="BE59" i="36" s="1"/>
  <c r="AZ71" i="36"/>
  <c r="K71" i="36"/>
  <c r="L71" i="36" s="1"/>
  <c r="AZ70" i="36"/>
  <c r="BA70" i="36" s="1"/>
  <c r="AH60" i="36"/>
  <c r="O74" i="36"/>
  <c r="P74" i="36" s="1"/>
  <c r="Q74" i="36" s="1"/>
  <c r="AC57" i="36"/>
  <c r="AD57" i="36" s="1"/>
  <c r="AV37" i="36"/>
  <c r="BC9" i="37"/>
  <c r="AV50" i="36"/>
  <c r="AA50" i="36"/>
  <c r="AA37" i="36"/>
  <c r="AA38" i="36" s="1"/>
  <c r="AF9" i="37"/>
  <c r="BS63" i="36"/>
  <c r="BS49" i="36" s="1"/>
  <c r="BA56" i="36"/>
  <c r="BB56" i="36" s="1"/>
  <c r="BC56" i="36" s="1"/>
  <c r="BW58" i="36"/>
  <c r="BQ50" i="36"/>
  <c r="BQ37" i="36"/>
  <c r="BQ38" i="36" s="1"/>
  <c r="H63" i="36"/>
  <c r="H49" i="36" s="1"/>
  <c r="K59" i="36"/>
  <c r="L59" i="36" s="1"/>
  <c r="M59" i="36" s="1"/>
  <c r="AW69" i="36"/>
  <c r="F37" i="36"/>
  <c r="I9" i="37"/>
  <c r="F50" i="36"/>
  <c r="AF72" i="36"/>
  <c r="AB63" i="36"/>
  <c r="AB49" i="36" s="1"/>
  <c r="L60" i="36"/>
  <c r="BT63" i="36"/>
  <c r="BT49" i="36" s="1"/>
  <c r="L58" i="36"/>
  <c r="J72" i="36"/>
  <c r="BV59" i="36"/>
  <c r="BW59" i="36" s="1"/>
  <c r="BX59" i="36" s="1"/>
  <c r="BY59" i="36" s="1"/>
  <c r="K57" i="36"/>
  <c r="L57" i="36" s="1"/>
  <c r="M73" i="36"/>
  <c r="N73" i="36" s="1"/>
  <c r="BC60" i="36"/>
  <c r="BV73" i="36"/>
  <c r="AH59" i="36"/>
  <c r="BC61" i="36"/>
  <c r="BD61" i="36" s="1"/>
  <c r="AH73" i="36"/>
  <c r="AI73" i="36" s="1"/>
  <c r="BR63" i="36"/>
  <c r="BR49" i="36" s="1"/>
  <c r="AE71" i="36"/>
  <c r="AF58" i="36"/>
  <c r="AL74" i="36"/>
  <c r="BU57" i="36"/>
  <c r="AC56" i="36"/>
  <c r="Z50" i="36"/>
  <c r="Z37" i="36"/>
  <c r="AE9" i="37"/>
  <c r="BD73" i="36"/>
  <c r="BE73" i="36" s="1"/>
  <c r="G76" i="36"/>
  <c r="J17" i="37" s="1"/>
  <c r="H69" i="36"/>
  <c r="BP50" i="36"/>
  <c r="BP37" i="36"/>
  <c r="AW37" i="36"/>
  <c r="AW38" i="36" s="1"/>
  <c r="BD9" i="37"/>
  <c r="AW50" i="36"/>
  <c r="M61" i="36"/>
  <c r="BU56" i="36"/>
  <c r="AI61" i="36"/>
  <c r="G63" i="36"/>
  <c r="G49" i="36" s="1"/>
  <c r="DL261" i="2"/>
  <c r="E5" i="65"/>
  <c r="F23" i="38"/>
  <c r="G15" i="37"/>
  <c r="G18" i="37" s="1"/>
  <c r="G20" i="37" s="1"/>
  <c r="E30" i="65" s="1"/>
  <c r="DO261" i="2"/>
  <c r="G23" i="38"/>
  <c r="H15" i="37"/>
  <c r="H18" i="37" s="1"/>
  <c r="H20" i="37" s="1"/>
  <c r="F5" i="65"/>
  <c r="DJ261" i="2"/>
  <c r="H24" i="37"/>
  <c r="G30" i="37"/>
  <c r="AC11" i="65"/>
  <c r="AL11" i="65"/>
  <c r="AM11" i="65"/>
  <c r="AF11" i="65"/>
  <c r="AJ11" i="65"/>
  <c r="AP11" i="65"/>
  <c r="AQ11" i="65"/>
  <c r="AN11" i="65"/>
  <c r="AG11" i="65"/>
  <c r="AA56" i="65"/>
  <c r="AD11" i="65"/>
  <c r="AK11" i="65"/>
  <c r="AE11" i="65"/>
  <c r="AI11" i="65"/>
  <c r="AH11" i="65"/>
  <c r="AO11" i="65"/>
  <c r="AJ12" i="65"/>
  <c r="AM12" i="65"/>
  <c r="AC18" i="37"/>
  <c r="C56" i="65"/>
  <c r="E11" i="65"/>
  <c r="J11" i="65"/>
  <c r="I11" i="65"/>
  <c r="L11" i="65"/>
  <c r="M11" i="65"/>
  <c r="G11" i="65"/>
  <c r="O11" i="65"/>
  <c r="H11" i="65"/>
  <c r="N11" i="65"/>
  <c r="K11" i="65"/>
  <c r="Q11" i="65"/>
  <c r="P11" i="65"/>
  <c r="S11" i="65"/>
  <c r="R11" i="65"/>
  <c r="F11" i="65"/>
  <c r="AY11" i="65"/>
  <c r="BG11" i="65"/>
  <c r="BL11" i="65"/>
  <c r="BC11" i="65"/>
  <c r="BJ11" i="65"/>
  <c r="BB11" i="65"/>
  <c r="BK11" i="65"/>
  <c r="BD11" i="65"/>
  <c r="BM11" i="65"/>
  <c r="BF11" i="65"/>
  <c r="BE11" i="65"/>
  <c r="BI11" i="65"/>
  <c r="AZ11" i="65"/>
  <c r="BH11" i="65"/>
  <c r="BA11" i="65"/>
  <c r="AW56" i="65"/>
  <c r="AZ18" i="37"/>
  <c r="F18" i="37"/>
  <c r="DK261" i="2"/>
  <c r="DM261" i="2"/>
  <c r="DN261" i="2"/>
  <c r="C532" i="2"/>
  <c r="C637" i="2"/>
  <c r="C638" i="2"/>
  <c r="C533" i="2"/>
  <c r="C635" i="2"/>
  <c r="C530" i="2"/>
  <c r="C644" i="2"/>
  <c r="C539" i="2"/>
  <c r="C531" i="2"/>
  <c r="C636" i="2"/>
  <c r="AD69" i="36" l="1"/>
  <c r="AD76" i="36" s="1"/>
  <c r="AI17" i="37" s="1"/>
  <c r="AE39" i="66"/>
  <c r="AE34" i="66"/>
  <c r="AF10" i="66"/>
  <c r="AG41" i="36"/>
  <c r="AG46" i="36" s="1"/>
  <c r="AG35" i="36"/>
  <c r="AH29" i="36"/>
  <c r="AF68" i="36"/>
  <c r="AF55" i="36"/>
  <c r="AF12" i="65"/>
  <c r="AG12" i="65"/>
  <c r="AD12" i="65"/>
  <c r="AL12" i="65"/>
  <c r="AQ12" i="65"/>
  <c r="AN12" i="65"/>
  <c r="AE12" i="65"/>
  <c r="AC12" i="65"/>
  <c r="AC27" i="65" s="1"/>
  <c r="AC6" i="65" s="1"/>
  <c r="AP12" i="65"/>
  <c r="AK12" i="65"/>
  <c r="AI12" i="65"/>
  <c r="AO12" i="65"/>
  <c r="BU41" i="36"/>
  <c r="BU46" i="36" s="1"/>
  <c r="BU35" i="36"/>
  <c r="BV29" i="36"/>
  <c r="BT68" i="36"/>
  <c r="BT55" i="36"/>
  <c r="M4" i="36"/>
  <c r="L15" i="36"/>
  <c r="L29" i="36"/>
  <c r="J55" i="36"/>
  <c r="J68" i="36"/>
  <c r="K35" i="36"/>
  <c r="K41" i="36"/>
  <c r="K46" i="36" s="1"/>
  <c r="BA68" i="36"/>
  <c r="BA55" i="36"/>
  <c r="M31" i="35"/>
  <c r="N30" i="35"/>
  <c r="BC29" i="36"/>
  <c r="BB35" i="36"/>
  <c r="BB41" i="36"/>
  <c r="BB46" i="36" s="1"/>
  <c r="AI4" i="36"/>
  <c r="AH15" i="36"/>
  <c r="BV4" i="36"/>
  <c r="BU15" i="36"/>
  <c r="BE4" i="36"/>
  <c r="BD15" i="36"/>
  <c r="AE10" i="55"/>
  <c r="AD44" i="55"/>
  <c r="AD39" i="55"/>
  <c r="BC12" i="65"/>
  <c r="BK12" i="65"/>
  <c r="CO51" i="2"/>
  <c r="CQ51" i="2" s="1"/>
  <c r="AY30" i="65"/>
  <c r="BK37" i="65" s="1"/>
  <c r="BB12" i="65"/>
  <c r="AE69" i="36"/>
  <c r="AF69" i="36" s="1"/>
  <c r="AC30" i="65"/>
  <c r="AN37" i="65" s="1"/>
  <c r="BB10" i="37"/>
  <c r="BG12" i="65"/>
  <c r="BI12" i="65"/>
  <c r="BJ12" i="65"/>
  <c r="BE12" i="65"/>
  <c r="BB16" i="37"/>
  <c r="BF12" i="65"/>
  <c r="AY12" i="65"/>
  <c r="AY27" i="65" s="1"/>
  <c r="AY6" i="65" s="1"/>
  <c r="BH12" i="65"/>
  <c r="BD12" i="65"/>
  <c r="BM12" i="65"/>
  <c r="BA12" i="65"/>
  <c r="BL12" i="65"/>
  <c r="BC24" i="37"/>
  <c r="BD24" i="37" s="1"/>
  <c r="BB35" i="37"/>
  <c r="BZ61" i="36"/>
  <c r="CA61" i="36" s="1"/>
  <c r="CB61" i="36" s="1"/>
  <c r="BU63" i="36"/>
  <c r="BU49" i="36" s="1"/>
  <c r="BU37" i="36" s="1"/>
  <c r="BU38" i="36" s="1"/>
  <c r="AI70" i="36"/>
  <c r="AJ70" i="36" s="1"/>
  <c r="AX37" i="36"/>
  <c r="AX38" i="36" s="1"/>
  <c r="AY57" i="36"/>
  <c r="AY63" i="36" s="1"/>
  <c r="AY49" i="36" s="1"/>
  <c r="AY37" i="36" s="1"/>
  <c r="AY38" i="36" s="1"/>
  <c r="AX50" i="36"/>
  <c r="AI59" i="36"/>
  <c r="AJ59" i="36" s="1"/>
  <c r="AK59" i="36" s="1"/>
  <c r="BA71" i="36"/>
  <c r="BB71" i="36" s="1"/>
  <c r="BC71" i="36" s="1"/>
  <c r="J56" i="36"/>
  <c r="J63" i="36" s="1"/>
  <c r="J49" i="36" s="1"/>
  <c r="J37" i="36" s="1"/>
  <c r="J38" i="36" s="1"/>
  <c r="AE57" i="36"/>
  <c r="AF57" i="36" s="1"/>
  <c r="AG57" i="36" s="1"/>
  <c r="CA71" i="36"/>
  <c r="CB71" i="36" s="1"/>
  <c r="BX60" i="36"/>
  <c r="BY60" i="36" s="1"/>
  <c r="AC63" i="36"/>
  <c r="AC49" i="36" s="1"/>
  <c r="AH9" i="37" s="1"/>
  <c r="M70" i="36"/>
  <c r="N70" i="36" s="1"/>
  <c r="O70" i="36" s="1"/>
  <c r="N59" i="36"/>
  <c r="O59" i="36" s="1"/>
  <c r="M60" i="36"/>
  <c r="N60" i="36" s="1"/>
  <c r="M71" i="36"/>
  <c r="N71" i="36" s="1"/>
  <c r="BF59" i="36"/>
  <c r="BG59" i="36" s="1"/>
  <c r="BH59" i="36" s="1"/>
  <c r="BS69" i="36"/>
  <c r="BT69" i="36" s="1"/>
  <c r="BE61" i="36"/>
  <c r="BF61" i="36" s="1"/>
  <c r="BG61" i="36" s="1"/>
  <c r="BB70" i="36"/>
  <c r="BC70" i="36" s="1"/>
  <c r="AB50" i="36"/>
  <c r="AB37" i="36"/>
  <c r="AB38" i="36" s="1"/>
  <c r="AG9" i="37"/>
  <c r="BC35" i="37"/>
  <c r="BC16" i="37"/>
  <c r="BC10" i="37"/>
  <c r="BC11" i="37" s="1"/>
  <c r="BX72" i="36"/>
  <c r="BY72" i="36" s="1"/>
  <c r="AJ61" i="36"/>
  <c r="AK61" i="36" s="1"/>
  <c r="BX58" i="36"/>
  <c r="AE10" i="37"/>
  <c r="AE11" i="37" s="1"/>
  <c r="AE16" i="37"/>
  <c r="AE35" i="37"/>
  <c r="AE24" i="37"/>
  <c r="BV56" i="36"/>
  <c r="BD56" i="36"/>
  <c r="BE56" i="36" s="1"/>
  <c r="BF56" i="36" s="1"/>
  <c r="AJ73" i="36"/>
  <c r="AK73" i="36" s="1"/>
  <c r="BD60" i="36"/>
  <c r="AG72" i="36"/>
  <c r="AH72" i="36" s="1"/>
  <c r="AI72" i="36" s="1"/>
  <c r="F38" i="36"/>
  <c r="AW76" i="36"/>
  <c r="BD17" i="37" s="1"/>
  <c r="AX69" i="36"/>
  <c r="AV38" i="36"/>
  <c r="M58" i="36"/>
  <c r="BW73" i="36"/>
  <c r="BD58" i="36"/>
  <c r="BH72" i="36"/>
  <c r="BI72" i="36" s="1"/>
  <c r="G37" i="36"/>
  <c r="G38" i="36" s="1"/>
  <c r="J9" i="37"/>
  <c r="G50" i="36"/>
  <c r="BD10" i="37"/>
  <c r="BD11" i="37" s="1"/>
  <c r="BD35" i="37"/>
  <c r="BD16" i="37"/>
  <c r="BP38" i="36"/>
  <c r="Z38" i="36"/>
  <c r="BR37" i="36"/>
  <c r="BR38" i="36" s="1"/>
  <c r="BR50" i="36"/>
  <c r="R74" i="36"/>
  <c r="S74" i="36" s="1"/>
  <c r="O73" i="36"/>
  <c r="BS50" i="36"/>
  <c r="BS37" i="36"/>
  <c r="BS38" i="36" s="1"/>
  <c r="AI60" i="36"/>
  <c r="BE16" i="37"/>
  <c r="BE10" i="37"/>
  <c r="BE11" i="37" s="1"/>
  <c r="BE35" i="37"/>
  <c r="I37" i="36"/>
  <c r="I38" i="36" s="1"/>
  <c r="I50" i="36"/>
  <c r="L9" i="37"/>
  <c r="H76" i="36"/>
  <c r="K17" i="37" s="1"/>
  <c r="I69" i="36"/>
  <c r="J69" i="36" s="1"/>
  <c r="J76" i="36" s="1"/>
  <c r="M17" i="37" s="1"/>
  <c r="BF73" i="36"/>
  <c r="BG73" i="36" s="1"/>
  <c r="BH73" i="36" s="1"/>
  <c r="BI73" i="36" s="1"/>
  <c r="BV57" i="36"/>
  <c r="BW57" i="36" s="1"/>
  <c r="BX57" i="36" s="1"/>
  <c r="BY57" i="36" s="1"/>
  <c r="BZ57" i="36" s="1"/>
  <c r="CA57" i="36" s="1"/>
  <c r="BZ59" i="36"/>
  <c r="CA59" i="36" s="1"/>
  <c r="AF71" i="36"/>
  <c r="AG71" i="36" s="1"/>
  <c r="N61" i="36"/>
  <c r="AD56" i="36"/>
  <c r="M57" i="36"/>
  <c r="N57" i="36" s="1"/>
  <c r="O57" i="36" s="1"/>
  <c r="P57" i="36" s="1"/>
  <c r="BT50" i="36"/>
  <c r="BT37" i="36"/>
  <c r="BT38" i="36" s="1"/>
  <c r="I35" i="37"/>
  <c r="I16" i="37"/>
  <c r="I10" i="37"/>
  <c r="I11" i="37" s="1"/>
  <c r="AG58" i="36"/>
  <c r="H37" i="36"/>
  <c r="H38" i="36" s="1"/>
  <c r="H50" i="36"/>
  <c r="K9" i="37"/>
  <c r="AF35" i="37"/>
  <c r="AF16" i="37"/>
  <c r="AF10" i="37"/>
  <c r="AF11" i="37" s="1"/>
  <c r="AM74" i="36"/>
  <c r="K72" i="36"/>
  <c r="AB11" i="65"/>
  <c r="AB27" i="65" s="1"/>
  <c r="AB6" i="65" s="1"/>
  <c r="AC12" i="37" s="1"/>
  <c r="D11" i="65"/>
  <c r="C11" i="65" s="1"/>
  <c r="AX11" i="65"/>
  <c r="AX27" i="65" s="1"/>
  <c r="AX6" i="65" s="1"/>
  <c r="AZ12" i="37" s="1"/>
  <c r="O13" i="65"/>
  <c r="P13" i="65"/>
  <c r="J13" i="65"/>
  <c r="M13" i="65"/>
  <c r="L13" i="65"/>
  <c r="R13" i="65"/>
  <c r="S13" i="65"/>
  <c r="F13" i="65"/>
  <c r="N13" i="65"/>
  <c r="G13" i="65"/>
  <c r="Q13" i="65"/>
  <c r="I13" i="65"/>
  <c r="K13" i="65"/>
  <c r="H13" i="65"/>
  <c r="F30" i="65"/>
  <c r="I24" i="37"/>
  <c r="H30" i="37"/>
  <c r="E12" i="65"/>
  <c r="F12" i="65"/>
  <c r="L12" i="65"/>
  <c r="S12" i="65"/>
  <c r="G12" i="65"/>
  <c r="N12" i="65"/>
  <c r="O12" i="65"/>
  <c r="M12" i="65"/>
  <c r="K12" i="65"/>
  <c r="H12" i="65"/>
  <c r="P12" i="65"/>
  <c r="J12" i="65"/>
  <c r="I12" i="65"/>
  <c r="R12" i="65"/>
  <c r="Q12" i="65"/>
  <c r="AC19" i="37"/>
  <c r="AD19" i="37" s="1"/>
  <c r="AC20" i="37"/>
  <c r="F20" i="37"/>
  <c r="F19" i="37"/>
  <c r="G19" i="37" s="1"/>
  <c r="H19" i="37" s="1"/>
  <c r="AZ19" i="37"/>
  <c r="BA19" i="37" s="1"/>
  <c r="AZ20" i="37"/>
  <c r="C642" i="2"/>
  <c r="C537" i="2"/>
  <c r="C649" i="2"/>
  <c r="C544" i="2"/>
  <c r="C640" i="2"/>
  <c r="C535" i="2"/>
  <c r="C643" i="2"/>
  <c r="C538" i="2"/>
  <c r="C536" i="2"/>
  <c r="C641" i="2"/>
  <c r="G37" i="65"/>
  <c r="E37" i="65"/>
  <c r="F37" i="65"/>
  <c r="H37" i="65"/>
  <c r="O37" i="65"/>
  <c r="Q37" i="65"/>
  <c r="J37" i="65"/>
  <c r="P37" i="65"/>
  <c r="L37" i="65"/>
  <c r="I37" i="65"/>
  <c r="K37" i="65"/>
  <c r="N37" i="65"/>
  <c r="S37" i="65"/>
  <c r="R37" i="65"/>
  <c r="M37" i="65"/>
  <c r="BL37" i="65"/>
  <c r="AG10" i="66" l="1"/>
  <c r="AF39" i="66"/>
  <c r="AF34" i="66"/>
  <c r="AH35" i="36"/>
  <c r="AH41" i="36"/>
  <c r="AH46" i="36" s="1"/>
  <c r="AI29" i="36"/>
  <c r="AG68" i="36"/>
  <c r="AG55" i="36"/>
  <c r="AR12" i="65"/>
  <c r="AS12" i="65" s="1"/>
  <c r="AA12" i="65"/>
  <c r="BD37" i="65"/>
  <c r="AZ5" i="65"/>
  <c r="BA13" i="65" s="1"/>
  <c r="BB11" i="37"/>
  <c r="BB37" i="65"/>
  <c r="AC37" i="65"/>
  <c r="BV35" i="36"/>
  <c r="BV41" i="36"/>
  <c r="BV46" i="36" s="1"/>
  <c r="BW29" i="36"/>
  <c r="BU55" i="36"/>
  <c r="BU68" i="36"/>
  <c r="L35" i="36"/>
  <c r="L41" i="36"/>
  <c r="L46" i="36" s="1"/>
  <c r="K55" i="36"/>
  <c r="K68" i="36"/>
  <c r="N4" i="36"/>
  <c r="M29" i="36"/>
  <c r="M15" i="36"/>
  <c r="AD31" i="37"/>
  <c r="AC34" i="37"/>
  <c r="AZ34" i="37"/>
  <c r="BA31" i="37"/>
  <c r="N31" i="35"/>
  <c r="O30" i="35"/>
  <c r="O31" i="35" s="1"/>
  <c r="BB55" i="36"/>
  <c r="BB68" i="36"/>
  <c r="BC41" i="36"/>
  <c r="BC46" i="36" s="1"/>
  <c r="BC35" i="36"/>
  <c r="BD29" i="36"/>
  <c r="AC7" i="65"/>
  <c r="AD12" i="37"/>
  <c r="AD34" i="37" s="1"/>
  <c r="AY7" i="65"/>
  <c r="BA12" i="37"/>
  <c r="AJ4" i="36"/>
  <c r="AI15" i="36"/>
  <c r="AE39" i="55"/>
  <c r="AF10" i="55"/>
  <c r="AE44" i="55"/>
  <c r="BW4" i="36"/>
  <c r="BV15" i="36"/>
  <c r="BE15" i="36"/>
  <c r="BF4" i="36"/>
  <c r="AH37" i="65"/>
  <c r="BA37" i="65"/>
  <c r="BE37" i="65"/>
  <c r="AY37" i="65"/>
  <c r="BI37" i="65"/>
  <c r="BJ37" i="65"/>
  <c r="BH37" i="65"/>
  <c r="AZ37" i="65"/>
  <c r="AJ37" i="65"/>
  <c r="BC37" i="65"/>
  <c r="BM37" i="65"/>
  <c r="BF37" i="65"/>
  <c r="BG37" i="65"/>
  <c r="AF37" i="65"/>
  <c r="AK37" i="65"/>
  <c r="AL37" i="65"/>
  <c r="AG37" i="65"/>
  <c r="AI37" i="65"/>
  <c r="K56" i="36"/>
  <c r="K63" i="36" s="1"/>
  <c r="K49" i="36" s="1"/>
  <c r="BC30" i="37"/>
  <c r="BN12" i="65"/>
  <c r="BO12" i="65" s="1"/>
  <c r="AG69" i="36"/>
  <c r="AH69" i="36" s="1"/>
  <c r="AI69" i="36" s="1"/>
  <c r="BB15" i="37"/>
  <c r="BB18" i="37" s="1"/>
  <c r="BB20" i="37" s="1"/>
  <c r="AZ30" i="65" s="1"/>
  <c r="AE76" i="36"/>
  <c r="AJ17" i="37" s="1"/>
  <c r="M9" i="37"/>
  <c r="M35" i="37" s="1"/>
  <c r="BU50" i="36"/>
  <c r="G36" i="38"/>
  <c r="AD37" i="65"/>
  <c r="AE37" i="65"/>
  <c r="AM37" i="65"/>
  <c r="BF9" i="37"/>
  <c r="BF10" i="37" s="1"/>
  <c r="BF11" i="37" s="1"/>
  <c r="AP37" i="65"/>
  <c r="AO37" i="65"/>
  <c r="AQ37" i="65"/>
  <c r="AC37" i="36"/>
  <c r="AC38" i="36" s="1"/>
  <c r="AK70" i="36"/>
  <c r="AL70" i="36" s="1"/>
  <c r="AM70" i="36" s="1"/>
  <c r="AN70" i="36" s="1"/>
  <c r="AY50" i="36"/>
  <c r="AC50" i="36"/>
  <c r="AW12" i="65"/>
  <c r="J50" i="36"/>
  <c r="AZ57" i="36"/>
  <c r="O60" i="36"/>
  <c r="P60" i="36" s="1"/>
  <c r="AL59" i="36"/>
  <c r="AM59" i="36" s="1"/>
  <c r="BZ60" i="36"/>
  <c r="BI59" i="36"/>
  <c r="K69" i="36"/>
  <c r="L69" i="36" s="1"/>
  <c r="M69" i="36" s="1"/>
  <c r="O71" i="36"/>
  <c r="P71" i="36" s="1"/>
  <c r="Q71" i="36" s="1"/>
  <c r="BU69" i="36"/>
  <c r="BV69" i="36" s="1"/>
  <c r="BG56" i="36"/>
  <c r="BH56" i="36" s="1"/>
  <c r="AH57" i="36"/>
  <c r="AI57" i="36" s="1"/>
  <c r="AJ57" i="36" s="1"/>
  <c r="AK57" i="36" s="1"/>
  <c r="AL57" i="36" s="1"/>
  <c r="AM57" i="36" s="1"/>
  <c r="AN57" i="36" s="1"/>
  <c r="P70" i="36"/>
  <c r="Q70" i="36" s="1"/>
  <c r="R70" i="36" s="1"/>
  <c r="S70" i="36" s="1"/>
  <c r="BH61" i="36"/>
  <c r="BI61" i="36" s="1"/>
  <c r="AF15" i="37"/>
  <c r="AF18" i="37" s="1"/>
  <c r="AF20" i="37" s="1"/>
  <c r="AE5" i="65"/>
  <c r="I15" i="37"/>
  <c r="G5" i="65"/>
  <c r="H23" i="38"/>
  <c r="L16" i="37"/>
  <c r="L35" i="37"/>
  <c r="L10" i="37"/>
  <c r="L11" i="37" s="1"/>
  <c r="BD71" i="36"/>
  <c r="BE71" i="36" s="1"/>
  <c r="BB5" i="65"/>
  <c r="BD15" i="37"/>
  <c r="BD18" i="37" s="1"/>
  <c r="BD20" i="37" s="1"/>
  <c r="I36" i="38"/>
  <c r="O61" i="36"/>
  <c r="P61" i="36" s="1"/>
  <c r="Q61" i="36" s="1"/>
  <c r="R61" i="36" s="1"/>
  <c r="AX76" i="36"/>
  <c r="BE17" i="37" s="1"/>
  <c r="AY69" i="36"/>
  <c r="AZ69" i="36" s="1"/>
  <c r="AJ72" i="36"/>
  <c r="AK72" i="36" s="1"/>
  <c r="AE56" i="36"/>
  <c r="AH10" i="37"/>
  <c r="AH11" i="37" s="1"/>
  <c r="AH16" i="37"/>
  <c r="AH35" i="37"/>
  <c r="AH71" i="36"/>
  <c r="BE15" i="37"/>
  <c r="BC5" i="65"/>
  <c r="J36" i="38"/>
  <c r="P59" i="36"/>
  <c r="Q59" i="36" s="1"/>
  <c r="R59" i="36" s="1"/>
  <c r="S59" i="36" s="1"/>
  <c r="P73" i="36"/>
  <c r="BX73" i="36"/>
  <c r="AL61" i="36"/>
  <c r="AM61" i="36" s="1"/>
  <c r="AN61" i="36" s="1"/>
  <c r="BE60" i="36"/>
  <c r="BF60" i="36" s="1"/>
  <c r="AN74" i="36"/>
  <c r="BZ72" i="36"/>
  <c r="CA72" i="36" s="1"/>
  <c r="CB57" i="36"/>
  <c r="AG10" i="37"/>
  <c r="AG11" i="37" s="1"/>
  <c r="AG35" i="37"/>
  <c r="AG16" i="37"/>
  <c r="BD70" i="36"/>
  <c r="AF76" i="36"/>
  <c r="AK17" i="37" s="1"/>
  <c r="Q57" i="36"/>
  <c r="R57" i="36" s="1"/>
  <c r="I76" i="36"/>
  <c r="L17" i="37" s="1"/>
  <c r="J35" i="37"/>
  <c r="J16" i="37"/>
  <c r="J10" i="37"/>
  <c r="J11" i="37" s="1"/>
  <c r="BE58" i="36"/>
  <c r="BF58" i="36" s="1"/>
  <c r="AL73" i="36"/>
  <c r="AM73" i="36" s="1"/>
  <c r="AE15" i="37"/>
  <c r="AD5" i="65"/>
  <c r="BY58" i="36"/>
  <c r="BZ58" i="36" s="1"/>
  <c r="CA58" i="36" s="1"/>
  <c r="BA5" i="65"/>
  <c r="BC15" i="37"/>
  <c r="H36" i="38"/>
  <c r="L72" i="36"/>
  <c r="M72" i="36" s="1"/>
  <c r="N72" i="36" s="1"/>
  <c r="O72" i="36" s="1"/>
  <c r="K35" i="37"/>
  <c r="K10" i="37"/>
  <c r="K11" i="37" s="1"/>
  <c r="K16" i="37"/>
  <c r="AH58" i="36"/>
  <c r="AI58" i="36" s="1"/>
  <c r="AJ58" i="36" s="1"/>
  <c r="AK58" i="36" s="1"/>
  <c r="AL58" i="36" s="1"/>
  <c r="AM58" i="36" s="1"/>
  <c r="AN58" i="36" s="1"/>
  <c r="AD63" i="36"/>
  <c r="AD49" i="36" s="1"/>
  <c r="CB59" i="36"/>
  <c r="AJ60" i="36"/>
  <c r="AK60" i="36" s="1"/>
  <c r="BV63" i="36"/>
  <c r="BV49" i="36" s="1"/>
  <c r="BW56" i="36"/>
  <c r="AE30" i="37"/>
  <c r="AF24" i="37"/>
  <c r="N58" i="36"/>
  <c r="O58" i="36" s="1"/>
  <c r="P58" i="36" s="1"/>
  <c r="Q58" i="36" s="1"/>
  <c r="R58" i="36" s="1"/>
  <c r="AA11" i="65"/>
  <c r="AR11" i="65"/>
  <c r="AS11" i="65" s="1"/>
  <c r="D27" i="65"/>
  <c r="D6" i="65" s="1"/>
  <c r="T11" i="65"/>
  <c r="U11" i="65" s="1"/>
  <c r="BN11" i="65"/>
  <c r="BO11" i="65" s="1"/>
  <c r="AW11" i="65"/>
  <c r="F27" i="65"/>
  <c r="F6" i="65" s="1"/>
  <c r="T12" i="65"/>
  <c r="U12" i="65" s="1"/>
  <c r="C12" i="65"/>
  <c r="G38" i="65"/>
  <c r="F38" i="65"/>
  <c r="H38" i="65"/>
  <c r="O38" i="65"/>
  <c r="I38" i="65"/>
  <c r="S38" i="65"/>
  <c r="R38" i="65"/>
  <c r="J38" i="65"/>
  <c r="L38" i="65"/>
  <c r="N38" i="65"/>
  <c r="Q38" i="65"/>
  <c r="M38" i="65"/>
  <c r="P38" i="65"/>
  <c r="K38" i="65"/>
  <c r="I30" i="37"/>
  <c r="J24" i="37"/>
  <c r="C13" i="65"/>
  <c r="T13" i="65"/>
  <c r="U13" i="65" s="1"/>
  <c r="E27" i="65"/>
  <c r="E6" i="65" s="1"/>
  <c r="BE24" i="37"/>
  <c r="BD30" i="37"/>
  <c r="D30" i="65"/>
  <c r="AB30" i="65"/>
  <c r="AB7" i="65"/>
  <c r="AX7" i="65"/>
  <c r="AX30" i="65"/>
  <c r="C647" i="2"/>
  <c r="C542" i="2"/>
  <c r="C645" i="2"/>
  <c r="C540" i="2"/>
  <c r="C646" i="2"/>
  <c r="C541" i="2"/>
  <c r="C648" i="2"/>
  <c r="C543" i="2"/>
  <c r="C549" i="2"/>
  <c r="C654" i="2"/>
  <c r="C37" i="65"/>
  <c r="T37" i="65"/>
  <c r="AG39" i="66" l="1"/>
  <c r="AG34" i="66"/>
  <c r="AH10" i="66"/>
  <c r="AI41" i="36"/>
  <c r="AI46" i="36" s="1"/>
  <c r="AJ29" i="36"/>
  <c r="AI35" i="36"/>
  <c r="AH55" i="36"/>
  <c r="AH68" i="36"/>
  <c r="BF13" i="65"/>
  <c r="AN59" i="36"/>
  <c r="BG13" i="65"/>
  <c r="BC13" i="65"/>
  <c r="BK13" i="65"/>
  <c r="BL13" i="65"/>
  <c r="BI13" i="65"/>
  <c r="BE13" i="65"/>
  <c r="BH13" i="65"/>
  <c r="BD13" i="65"/>
  <c r="BB13" i="65"/>
  <c r="BM13" i="65"/>
  <c r="AZ13" i="65"/>
  <c r="BJ13" i="65"/>
  <c r="L56" i="36"/>
  <c r="M56" i="36" s="1"/>
  <c r="BW41" i="36"/>
  <c r="BW46" i="36" s="1"/>
  <c r="BW35" i="36"/>
  <c r="BX29" i="36"/>
  <c r="BV55" i="36"/>
  <c r="BV68" i="36"/>
  <c r="M41" i="36"/>
  <c r="M46" i="36" s="1"/>
  <c r="M35" i="36"/>
  <c r="N29" i="36"/>
  <c r="O4" i="36"/>
  <c r="N15" i="36"/>
  <c r="L68" i="36"/>
  <c r="L55" i="36"/>
  <c r="AE31" i="37"/>
  <c r="BD41" i="36"/>
  <c r="BD46" i="36" s="1"/>
  <c r="BD35" i="36"/>
  <c r="BE29" i="36"/>
  <c r="BC55" i="36"/>
  <c r="BC68" i="36"/>
  <c r="BA34" i="37"/>
  <c r="BB31" i="37"/>
  <c r="AK4" i="36"/>
  <c r="AJ15" i="36"/>
  <c r="F7" i="65"/>
  <c r="H12" i="37"/>
  <c r="H34" i="37" s="1"/>
  <c r="E7" i="65"/>
  <c r="G12" i="37"/>
  <c r="D7" i="65"/>
  <c r="F12" i="37"/>
  <c r="BF15" i="36"/>
  <c r="BG4" i="36"/>
  <c r="BX4" i="36"/>
  <c r="BW15" i="36"/>
  <c r="AG10" i="55"/>
  <c r="AF39" i="55"/>
  <c r="AF44" i="55"/>
  <c r="BF35" i="37"/>
  <c r="AW37" i="65"/>
  <c r="BN37" i="65"/>
  <c r="BO37" i="65" s="1"/>
  <c r="AJ69" i="36"/>
  <c r="AK69" i="36" s="1"/>
  <c r="M10" i="37"/>
  <c r="AG76" i="36"/>
  <c r="AL17" i="37" s="1"/>
  <c r="AH76" i="36"/>
  <c r="AM17" i="37" s="1"/>
  <c r="M16" i="37"/>
  <c r="AR37" i="65"/>
  <c r="AS37" i="65" s="1"/>
  <c r="Q60" i="36"/>
  <c r="R60" i="36" s="1"/>
  <c r="S60" i="36" s="1"/>
  <c r="AA37" i="65"/>
  <c r="BF16" i="37"/>
  <c r="BE18" i="37"/>
  <c r="BE20" i="37" s="1"/>
  <c r="BB19" i="37"/>
  <c r="AL72" i="36"/>
  <c r="AM72" i="36" s="1"/>
  <c r="AN72" i="36" s="1"/>
  <c r="AI71" i="36"/>
  <c r="AI76" i="36" s="1"/>
  <c r="AN17" i="37" s="1"/>
  <c r="AZ63" i="36"/>
  <c r="AZ49" i="36" s="1"/>
  <c r="BA57" i="36"/>
  <c r="K76" i="36"/>
  <c r="N17" i="37" s="1"/>
  <c r="BF38" i="65"/>
  <c r="BM38" i="65"/>
  <c r="BJ38" i="65"/>
  <c r="BA38" i="65"/>
  <c r="BH38" i="65"/>
  <c r="AZ38" i="65"/>
  <c r="BI38" i="65"/>
  <c r="BL38" i="65"/>
  <c r="BK38" i="65"/>
  <c r="BC38" i="65"/>
  <c r="BD38" i="65"/>
  <c r="BG38" i="65"/>
  <c r="BE38" i="65"/>
  <c r="BB38" i="65"/>
  <c r="CA60" i="36"/>
  <c r="CB60" i="36" s="1"/>
  <c r="S57" i="36"/>
  <c r="BY73" i="36"/>
  <c r="BZ73" i="36" s="1"/>
  <c r="CA73" i="36" s="1"/>
  <c r="AL60" i="36"/>
  <c r="AM60" i="36" s="1"/>
  <c r="BG58" i="36"/>
  <c r="BH58" i="36" s="1"/>
  <c r="CB58" i="36"/>
  <c r="R71" i="36"/>
  <c r="S71" i="36" s="1"/>
  <c r="BW69" i="36"/>
  <c r="M76" i="36"/>
  <c r="P17" i="37" s="1"/>
  <c r="N69" i="36"/>
  <c r="N76" i="36" s="1"/>
  <c r="Q17" i="37" s="1"/>
  <c r="AZ76" i="36"/>
  <c r="BG17" i="37" s="1"/>
  <c r="P72" i="36"/>
  <c r="Q72" i="36" s="1"/>
  <c r="R72" i="36" s="1"/>
  <c r="BG60" i="36"/>
  <c r="BH60" i="36" s="1"/>
  <c r="BW63" i="36"/>
  <c r="BW49" i="36" s="1"/>
  <c r="BX56" i="36"/>
  <c r="BX63" i="36" s="1"/>
  <c r="BX49" i="36" s="1"/>
  <c r="BE14" i="65"/>
  <c r="BD14" i="65"/>
  <c r="BM14" i="65"/>
  <c r="BK14" i="65"/>
  <c r="BJ14" i="65"/>
  <c r="BH14" i="65"/>
  <c r="BL14" i="65"/>
  <c r="BI14" i="65"/>
  <c r="BF14" i="65"/>
  <c r="BC14" i="65"/>
  <c r="BG14" i="65"/>
  <c r="BA14" i="65"/>
  <c r="BB14" i="65"/>
  <c r="J15" i="37"/>
  <c r="J18" i="37" s="1"/>
  <c r="J20" i="37" s="1"/>
  <c r="H5" i="65"/>
  <c r="I23" i="38"/>
  <c r="BD5" i="65"/>
  <c r="BF15" i="37"/>
  <c r="BC16" i="65"/>
  <c r="BD16" i="65"/>
  <c r="BL16" i="65"/>
  <c r="BH16" i="65"/>
  <c r="BJ16" i="65"/>
  <c r="BE16" i="65"/>
  <c r="BK16" i="65"/>
  <c r="BM16" i="65"/>
  <c r="BF16" i="65"/>
  <c r="BG16" i="65"/>
  <c r="BI16" i="65"/>
  <c r="BF71" i="36"/>
  <c r="BG71" i="36" s="1"/>
  <c r="BH71" i="36" s="1"/>
  <c r="AE30" i="65"/>
  <c r="BV37" i="36"/>
  <c r="BV50" i="36"/>
  <c r="J23" i="38"/>
  <c r="K15" i="37"/>
  <c r="K18" i="37" s="1"/>
  <c r="K20" i="37" s="1"/>
  <c r="I5" i="65"/>
  <c r="AE18" i="37"/>
  <c r="BI56" i="36"/>
  <c r="L76" i="36"/>
  <c r="O17" i="37" s="1"/>
  <c r="Q73" i="36"/>
  <c r="R73" i="36" s="1"/>
  <c r="S73" i="36" s="1"/>
  <c r="S61" i="36"/>
  <c r="AH15" i="37"/>
  <c r="AH18" i="37" s="1"/>
  <c r="AH20" i="37" s="1"/>
  <c r="AG5" i="65"/>
  <c r="S58" i="36"/>
  <c r="L15" i="37"/>
  <c r="L18" i="37" s="1"/>
  <c r="L20" i="37" s="1"/>
  <c r="J5" i="65"/>
  <c r="I18" i="37"/>
  <c r="BE70" i="36"/>
  <c r="AF30" i="37"/>
  <c r="AG24" i="37"/>
  <c r="CB72" i="36"/>
  <c r="BA74" i="36"/>
  <c r="N9" i="37"/>
  <c r="K37" i="36"/>
  <c r="K50" i="36"/>
  <c r="AE63" i="36"/>
  <c r="AE49" i="36" s="1"/>
  <c r="AF56" i="36"/>
  <c r="AY76" i="36"/>
  <c r="BF17" i="37" s="1"/>
  <c r="BA69" i="36"/>
  <c r="BB69" i="36" s="1"/>
  <c r="BB30" i="65"/>
  <c r="AD37" i="36"/>
  <c r="AD50" i="36"/>
  <c r="AI9" i="37"/>
  <c r="BC18" i="37"/>
  <c r="AM13" i="65"/>
  <c r="AE13" i="65"/>
  <c r="AK13" i="65"/>
  <c r="AD13" i="65"/>
  <c r="AP13" i="65"/>
  <c r="AF13" i="65"/>
  <c r="AG13" i="65"/>
  <c r="AL13" i="65"/>
  <c r="AH13" i="65"/>
  <c r="AI13" i="65"/>
  <c r="AQ13" i="65"/>
  <c r="AJ13" i="65"/>
  <c r="AN13" i="65"/>
  <c r="AO13" i="65"/>
  <c r="AN73" i="36"/>
  <c r="AF5" i="65"/>
  <c r="AG15" i="37"/>
  <c r="AG18" i="37" s="1"/>
  <c r="AG20" i="37" s="1"/>
  <c r="BC15" i="65"/>
  <c r="BB15" i="65"/>
  <c r="BL15" i="65"/>
  <c r="BK15" i="65"/>
  <c r="BH15" i="65"/>
  <c r="BE15" i="65"/>
  <c r="BG15" i="65"/>
  <c r="BJ15" i="65"/>
  <c r="BI15" i="65"/>
  <c r="BM15" i="65"/>
  <c r="BF15" i="65"/>
  <c r="BD15" i="65"/>
  <c r="P14" i="65"/>
  <c r="R14" i="65"/>
  <c r="J14" i="65"/>
  <c r="G14" i="65"/>
  <c r="M14" i="65"/>
  <c r="I14" i="65"/>
  <c r="H14" i="65"/>
  <c r="L14" i="65"/>
  <c r="N14" i="65"/>
  <c r="Q14" i="65"/>
  <c r="S14" i="65"/>
  <c r="O14" i="65"/>
  <c r="K14" i="65"/>
  <c r="AL14" i="65"/>
  <c r="AK14" i="65"/>
  <c r="AO14" i="65"/>
  <c r="AG14" i="65"/>
  <c r="AI14" i="65"/>
  <c r="AE14" i="65"/>
  <c r="AF14" i="65"/>
  <c r="AM14" i="65"/>
  <c r="AN14" i="65"/>
  <c r="AQ14" i="65"/>
  <c r="AH14" i="65"/>
  <c r="AJ14" i="65"/>
  <c r="AP14" i="65"/>
  <c r="T38" i="65"/>
  <c r="U38" i="65" s="1"/>
  <c r="C38" i="65"/>
  <c r="K24" i="37"/>
  <c r="J30" i="37"/>
  <c r="AY36" i="65"/>
  <c r="AY52" i="65" s="1"/>
  <c r="AY31" i="65" s="1"/>
  <c r="BA21" i="37" s="1"/>
  <c r="AX36" i="65"/>
  <c r="AZ36" i="65"/>
  <c r="BH36" i="65"/>
  <c r="BG36" i="65"/>
  <c r="BD36" i="65"/>
  <c r="BJ36" i="65"/>
  <c r="BB36" i="65"/>
  <c r="BL36" i="65"/>
  <c r="BE36" i="65"/>
  <c r="BM36" i="65"/>
  <c r="BI36" i="65"/>
  <c r="BF36" i="65"/>
  <c r="BK36" i="65"/>
  <c r="BC36" i="65"/>
  <c r="BA36" i="65"/>
  <c r="BF24" i="37"/>
  <c r="BE30" i="37"/>
  <c r="AE36" i="65"/>
  <c r="AG36" i="65"/>
  <c r="AM36" i="65"/>
  <c r="AQ36" i="65"/>
  <c r="AB36" i="65"/>
  <c r="AC36" i="65"/>
  <c r="AC52" i="65" s="1"/>
  <c r="AC31" i="65" s="1"/>
  <c r="AD21" i="37" s="1"/>
  <c r="AD36" i="65"/>
  <c r="AK36" i="65"/>
  <c r="AO36" i="65"/>
  <c r="AF36" i="65"/>
  <c r="AI36" i="65"/>
  <c r="AH36" i="65"/>
  <c r="AP36" i="65"/>
  <c r="AL36" i="65"/>
  <c r="AN36" i="65"/>
  <c r="AJ36" i="65"/>
  <c r="D36" i="65"/>
  <c r="Q36" i="65"/>
  <c r="L36" i="65"/>
  <c r="R36" i="65"/>
  <c r="H36" i="65"/>
  <c r="P36" i="65"/>
  <c r="K36" i="65"/>
  <c r="E36" i="65"/>
  <c r="E52" i="65" s="1"/>
  <c r="E31" i="65" s="1"/>
  <c r="G21" i="37" s="1"/>
  <c r="F36" i="65"/>
  <c r="F52" i="65" s="1"/>
  <c r="F31" i="65" s="1"/>
  <c r="H21" i="37" s="1"/>
  <c r="M36" i="65"/>
  <c r="N36" i="65"/>
  <c r="J36" i="65"/>
  <c r="S36" i="65"/>
  <c r="G36" i="65"/>
  <c r="O36" i="65"/>
  <c r="I36" i="65"/>
  <c r="C547" i="2"/>
  <c r="C652" i="2"/>
  <c r="C546" i="2"/>
  <c r="C651" i="2"/>
  <c r="C659" i="2"/>
  <c r="C554" i="2"/>
  <c r="C653" i="2"/>
  <c r="C548" i="2"/>
  <c r="C545" i="2"/>
  <c r="C650" i="2"/>
  <c r="U37" i="65"/>
  <c r="L63" i="36" l="1"/>
  <c r="L49" i="36" s="1"/>
  <c r="L50" i="36" s="1"/>
  <c r="AH39" i="66"/>
  <c r="AH34" i="66"/>
  <c r="AI10" i="66"/>
  <c r="AJ41" i="36"/>
  <c r="AJ46" i="36" s="1"/>
  <c r="AK29" i="36"/>
  <c r="AJ35" i="36"/>
  <c r="AI68" i="36"/>
  <c r="AI55" i="36"/>
  <c r="M15" i="37"/>
  <c r="M18" i="37" s="1"/>
  <c r="M20" i="37" s="1"/>
  <c r="K30" i="65" s="1"/>
  <c r="M11" i="37"/>
  <c r="AW13" i="65"/>
  <c r="AZ27" i="65"/>
  <c r="AZ6" i="65" s="1"/>
  <c r="AZ7" i="65" s="1"/>
  <c r="BN13" i="65"/>
  <c r="BO13" i="65" s="1"/>
  <c r="BX35" i="36"/>
  <c r="BY29" i="36"/>
  <c r="BX41" i="36"/>
  <c r="BX46" i="36" s="1"/>
  <c r="BW68" i="36"/>
  <c r="BW55" i="36"/>
  <c r="N41" i="36"/>
  <c r="N46" i="36" s="1"/>
  <c r="N35" i="36"/>
  <c r="P4" i="36"/>
  <c r="O15" i="36"/>
  <c r="O29" i="36"/>
  <c r="M68" i="36"/>
  <c r="M55" i="36"/>
  <c r="K5" i="65"/>
  <c r="L18" i="65" s="1"/>
  <c r="BF29" i="36"/>
  <c r="BE41" i="36"/>
  <c r="BE46" i="36" s="1"/>
  <c r="BE35" i="36"/>
  <c r="BD68" i="36"/>
  <c r="BD55" i="36"/>
  <c r="BB12" i="37"/>
  <c r="AL4" i="36"/>
  <c r="AK15" i="36"/>
  <c r="I31" i="37"/>
  <c r="G34" i="37"/>
  <c r="H31" i="37"/>
  <c r="F34" i="37"/>
  <c r="G31" i="37"/>
  <c r="AH10" i="55"/>
  <c r="AG39" i="55"/>
  <c r="AG44" i="55"/>
  <c r="BH4" i="36"/>
  <c r="BH15" i="36" s="1"/>
  <c r="BG15" i="36"/>
  <c r="BX15" i="36"/>
  <c r="BY4" i="36"/>
  <c r="BC30" i="65"/>
  <c r="BL41" i="65" s="1"/>
  <c r="AJ71" i="36"/>
  <c r="AK71" i="36" s="1"/>
  <c r="AL71" i="36" s="1"/>
  <c r="AM71" i="36" s="1"/>
  <c r="BI71" i="36"/>
  <c r="AZ37" i="36"/>
  <c r="AZ38" i="36" s="1"/>
  <c r="AZ50" i="36"/>
  <c r="BG9" i="37"/>
  <c r="BG24" i="37" s="1"/>
  <c r="BA63" i="36"/>
  <c r="BA49" i="36" s="1"/>
  <c r="BB57" i="36"/>
  <c r="AZ52" i="65"/>
  <c r="AZ31" i="65" s="1"/>
  <c r="BB21" i="37" s="1"/>
  <c r="BI58" i="36"/>
  <c r="AW38" i="65"/>
  <c r="BN38" i="65"/>
  <c r="BO38" i="65" s="1"/>
  <c r="O69" i="36"/>
  <c r="O76" i="36" s="1"/>
  <c r="R17" i="37" s="1"/>
  <c r="BX69" i="36"/>
  <c r="CB73" i="36"/>
  <c r="AN60" i="36"/>
  <c r="BC69" i="36"/>
  <c r="T14" i="65"/>
  <c r="G27" i="65"/>
  <c r="G6" i="65" s="1"/>
  <c r="I12" i="37" s="1"/>
  <c r="J31" i="37" s="1"/>
  <c r="C14" i="65"/>
  <c r="BN15" i="65"/>
  <c r="BO15" i="65" s="1"/>
  <c r="AW15" i="65"/>
  <c r="AI16" i="37"/>
  <c r="AI35" i="37"/>
  <c r="AI10" i="37"/>
  <c r="AI11" i="37" s="1"/>
  <c r="N10" i="37"/>
  <c r="N11" i="37" s="1"/>
  <c r="N16" i="37"/>
  <c r="N35" i="37"/>
  <c r="AH24" i="37"/>
  <c r="AG30" i="37"/>
  <c r="BF70" i="36"/>
  <c r="BG70" i="36" s="1"/>
  <c r="BH70" i="36" s="1"/>
  <c r="BI70" i="36" s="1"/>
  <c r="BP70" i="36" s="1"/>
  <c r="J17" i="65"/>
  <c r="N17" i="65"/>
  <c r="S17" i="65"/>
  <c r="K17" i="65"/>
  <c r="P17" i="65"/>
  <c r="O17" i="65"/>
  <c r="Q17" i="65"/>
  <c r="L17" i="65"/>
  <c r="M17" i="65"/>
  <c r="R17" i="65"/>
  <c r="BV38" i="36"/>
  <c r="AP39" i="65"/>
  <c r="AG39" i="65"/>
  <c r="AN39" i="65"/>
  <c r="AM39" i="65"/>
  <c r="AQ39" i="65"/>
  <c r="AJ39" i="65"/>
  <c r="AO39" i="65"/>
  <c r="AI39" i="65"/>
  <c r="AK39" i="65"/>
  <c r="AF39" i="65"/>
  <c r="AH39" i="65"/>
  <c r="AE39" i="65"/>
  <c r="AL39" i="65"/>
  <c r="BN16" i="65"/>
  <c r="BO16" i="65" s="1"/>
  <c r="AW16" i="65"/>
  <c r="BF18" i="37"/>
  <c r="BF20" i="37" s="1"/>
  <c r="BC27" i="65"/>
  <c r="BC6" i="65" s="1"/>
  <c r="M63" i="36"/>
  <c r="M49" i="36" s="1"/>
  <c r="N56" i="36"/>
  <c r="BX37" i="36"/>
  <c r="BX38" i="36" s="1"/>
  <c r="BX50" i="36"/>
  <c r="AF30" i="65"/>
  <c r="AA13" i="65"/>
  <c r="AR13" i="65"/>
  <c r="AD27" i="65"/>
  <c r="AD6" i="65" s="1"/>
  <c r="AE12" i="37" s="1"/>
  <c r="AF31" i="37" s="1"/>
  <c r="BL40" i="65"/>
  <c r="BH40" i="65"/>
  <c r="BE40" i="65"/>
  <c r="BK40" i="65"/>
  <c r="BM40" i="65"/>
  <c r="BJ40" i="65"/>
  <c r="BF40" i="65"/>
  <c r="BD40" i="65"/>
  <c r="BG40" i="65"/>
  <c r="BC40" i="65"/>
  <c r="BI40" i="65"/>
  <c r="BB40" i="65"/>
  <c r="BB74" i="36"/>
  <c r="BC74" i="36" s="1"/>
  <c r="BD74" i="36" s="1"/>
  <c r="BE74" i="36" s="1"/>
  <c r="BF74" i="36" s="1"/>
  <c r="BG74" i="36" s="1"/>
  <c r="BH74" i="36" s="1"/>
  <c r="AE20" i="37"/>
  <c r="AE19" i="37"/>
  <c r="L16" i="65"/>
  <c r="K16" i="65"/>
  <c r="O16" i="65"/>
  <c r="J16" i="65"/>
  <c r="P16" i="65"/>
  <c r="N16" i="65"/>
  <c r="S16" i="65"/>
  <c r="M16" i="65"/>
  <c r="I16" i="65"/>
  <c r="R16" i="65"/>
  <c r="Q16" i="65"/>
  <c r="BJ17" i="65"/>
  <c r="BD17" i="65"/>
  <c r="BD27" i="65" s="1"/>
  <c r="BD6" i="65" s="1"/>
  <c r="BL17" i="65"/>
  <c r="BF17" i="65"/>
  <c r="BG17" i="65"/>
  <c r="BI17" i="65"/>
  <c r="BE17" i="65"/>
  <c r="BM17" i="65"/>
  <c r="BH17" i="65"/>
  <c r="BK17" i="65"/>
  <c r="P15" i="65"/>
  <c r="O15" i="65"/>
  <c r="Q15" i="65"/>
  <c r="S15" i="65"/>
  <c r="L15" i="65"/>
  <c r="M15" i="65"/>
  <c r="H15" i="65"/>
  <c r="R15" i="65"/>
  <c r="J15" i="65"/>
  <c r="N15" i="65"/>
  <c r="K15" i="65"/>
  <c r="I15" i="65"/>
  <c r="BB27" i="65"/>
  <c r="BB6" i="65" s="1"/>
  <c r="BW50" i="36"/>
  <c r="BW37" i="36"/>
  <c r="BW38" i="36" s="1"/>
  <c r="BI60" i="36"/>
  <c r="AR14" i="65"/>
  <c r="AS14" i="65" s="1"/>
  <c r="AA14" i="65"/>
  <c r="BC20" i="37"/>
  <c r="BC19" i="37"/>
  <c r="BD19" i="37" s="1"/>
  <c r="BE19" i="37" s="1"/>
  <c r="AD38" i="36"/>
  <c r="AF63" i="36"/>
  <c r="AF49" i="36" s="1"/>
  <c r="AG56" i="36"/>
  <c r="AL69" i="36"/>
  <c r="I20" i="37"/>
  <c r="I19" i="37"/>
  <c r="J30" i="65"/>
  <c r="AL16" i="65"/>
  <c r="AO16" i="65"/>
  <c r="AK16" i="65"/>
  <c r="AI16" i="65"/>
  <c r="AG16" i="65"/>
  <c r="AJ16" i="65"/>
  <c r="AH16" i="65"/>
  <c r="AQ16" i="65"/>
  <c r="AN16" i="65"/>
  <c r="AM16" i="65"/>
  <c r="AP16" i="65"/>
  <c r="I30" i="65"/>
  <c r="BA27" i="65"/>
  <c r="BA6" i="65" s="1"/>
  <c r="BC12" i="37" s="1"/>
  <c r="BC34" i="37" s="1"/>
  <c r="AW14" i="65"/>
  <c r="BN14" i="65"/>
  <c r="S72" i="36"/>
  <c r="AK15" i="65"/>
  <c r="AP15" i="65"/>
  <c r="AN15" i="65"/>
  <c r="AJ15" i="65"/>
  <c r="AI15" i="65"/>
  <c r="AQ15" i="65"/>
  <c r="AM15" i="65"/>
  <c r="AL15" i="65"/>
  <c r="AG15" i="65"/>
  <c r="AO15" i="65"/>
  <c r="AH15" i="65"/>
  <c r="AF15" i="65"/>
  <c r="AF27" i="65" s="1"/>
  <c r="AF6" i="65" s="1"/>
  <c r="AE27" i="65"/>
  <c r="AE6" i="65" s="1"/>
  <c r="BA76" i="36"/>
  <c r="BH17" i="37" s="1"/>
  <c r="AE50" i="36"/>
  <c r="AE37" i="36"/>
  <c r="AE38" i="36" s="1"/>
  <c r="AJ9" i="37"/>
  <c r="K38" i="36"/>
  <c r="AG30" i="65"/>
  <c r="H30" i="65"/>
  <c r="BY56" i="36"/>
  <c r="K30" i="37"/>
  <c r="L24" i="37"/>
  <c r="C36" i="65"/>
  <c r="T36" i="65"/>
  <c r="D52" i="65"/>
  <c r="D31" i="65" s="1"/>
  <c r="F21" i="37" s="1"/>
  <c r="F29" i="37" s="1"/>
  <c r="G29" i="37" s="1"/>
  <c r="G36" i="37" s="1"/>
  <c r="AB52" i="65"/>
  <c r="AB31" i="65" s="1"/>
  <c r="AC21" i="37" s="1"/>
  <c r="AC29" i="37" s="1"/>
  <c r="AC36" i="37" s="1"/>
  <c r="AC39" i="37" s="1"/>
  <c r="AC41" i="37" s="1"/>
  <c r="AC43" i="37" s="1"/>
  <c r="AC44" i="37" s="1"/>
  <c r="AR36" i="65"/>
  <c r="AA36" i="65"/>
  <c r="BN36" i="65"/>
  <c r="AW36" i="65"/>
  <c r="AX52" i="65"/>
  <c r="AX31" i="65" s="1"/>
  <c r="AZ21" i="37" s="1"/>
  <c r="AZ29" i="37" s="1"/>
  <c r="AZ36" i="37" s="1"/>
  <c r="AZ39" i="37" s="1"/>
  <c r="BF30" i="37"/>
  <c r="C552" i="2"/>
  <c r="C657" i="2"/>
  <c r="C664" i="2"/>
  <c r="C559" i="2"/>
  <c r="C550" i="2"/>
  <c r="C655" i="2"/>
  <c r="C553" i="2"/>
  <c r="C658" i="2"/>
  <c r="C551" i="2"/>
  <c r="C656" i="2"/>
  <c r="O9" i="37" l="1"/>
  <c r="O35" i="37" s="1"/>
  <c r="L37" i="36"/>
  <c r="L38" i="36" s="1"/>
  <c r="S18" i="65"/>
  <c r="AI39" i="66"/>
  <c r="AJ10" i="66"/>
  <c r="AI34" i="66"/>
  <c r="AJ68" i="36"/>
  <c r="AJ55" i="36"/>
  <c r="AK41" i="36"/>
  <c r="AK46" i="36" s="1"/>
  <c r="AK35" i="36"/>
  <c r="AL29" i="36"/>
  <c r="O18" i="65"/>
  <c r="BY35" i="36"/>
  <c r="BZ29" i="36"/>
  <c r="BY41" i="36"/>
  <c r="BY46" i="36" s="1"/>
  <c r="BX68" i="36"/>
  <c r="BX55" i="36"/>
  <c r="R18" i="65"/>
  <c r="M18" i="65"/>
  <c r="Q4" i="36"/>
  <c r="P29" i="36"/>
  <c r="P15" i="36"/>
  <c r="BJ41" i="65"/>
  <c r="Q18" i="65"/>
  <c r="K18" i="65"/>
  <c r="N68" i="36"/>
  <c r="N55" i="36"/>
  <c r="BF41" i="65"/>
  <c r="BM41" i="65"/>
  <c r="P18" i="65"/>
  <c r="N18" i="65"/>
  <c r="O41" i="36"/>
  <c r="O46" i="36" s="1"/>
  <c r="O35" i="36"/>
  <c r="AD29" i="37"/>
  <c r="AD36" i="37" s="1"/>
  <c r="AD39" i="37" s="1"/>
  <c r="AD41" i="37" s="1"/>
  <c r="AD43" i="37" s="1"/>
  <c r="BA29" i="37"/>
  <c r="BA36" i="37" s="1"/>
  <c r="BA39" i="37" s="1"/>
  <c r="BD31" i="37"/>
  <c r="G39" i="37"/>
  <c r="F22" i="38" s="1"/>
  <c r="AE34" i="37"/>
  <c r="BE55" i="36"/>
  <c r="BE68" i="36"/>
  <c r="BG29" i="36"/>
  <c r="BF35" i="36"/>
  <c r="BF41" i="36"/>
  <c r="BF46" i="36" s="1"/>
  <c r="BD7" i="65"/>
  <c r="BF12" i="37"/>
  <c r="BF34" i="37" s="1"/>
  <c r="BC7" i="65"/>
  <c r="BE12" i="37"/>
  <c r="BE34" i="37" s="1"/>
  <c r="AE7" i="65"/>
  <c r="AF12" i="37"/>
  <c r="AF34" i="37" s="1"/>
  <c r="AL15" i="36"/>
  <c r="AM4" i="36"/>
  <c r="AM15" i="36" s="1"/>
  <c r="AF7" i="65"/>
  <c r="AG12" i="37"/>
  <c r="AG34" i="37" s="1"/>
  <c r="BB7" i="65"/>
  <c r="BD12" i="37"/>
  <c r="BB34" i="37"/>
  <c r="BC31" i="37"/>
  <c r="I34" i="37"/>
  <c r="F36" i="37"/>
  <c r="F39" i="37" s="1"/>
  <c r="E22" i="38" s="1"/>
  <c r="AH44" i="55"/>
  <c r="AH39" i="55"/>
  <c r="AI10" i="55"/>
  <c r="BZ4" i="36"/>
  <c r="BY15" i="36"/>
  <c r="AK76" i="36"/>
  <c r="AP17" i="37" s="1"/>
  <c r="BG41" i="65"/>
  <c r="BH41" i="65"/>
  <c r="BI41" i="65"/>
  <c r="BC41" i="65"/>
  <c r="BE41" i="65"/>
  <c r="BD41" i="65"/>
  <c r="BK41" i="65"/>
  <c r="AJ76" i="36"/>
  <c r="AO17" i="37" s="1"/>
  <c r="AN71" i="36"/>
  <c r="J27" i="65"/>
  <c r="J6" i="65" s="1"/>
  <c r="BG16" i="37"/>
  <c r="BG10" i="37"/>
  <c r="BG11" i="37" s="1"/>
  <c r="BG35" i="37"/>
  <c r="BA50" i="36"/>
  <c r="BH9" i="37"/>
  <c r="BH24" i="37" s="1"/>
  <c r="BA37" i="36"/>
  <c r="BA38" i="36" s="1"/>
  <c r="BB63" i="36"/>
  <c r="BB49" i="36" s="1"/>
  <c r="BC57" i="36"/>
  <c r="I27" i="65"/>
  <c r="I6" i="65" s="1"/>
  <c r="BF19" i="37"/>
  <c r="P69" i="36"/>
  <c r="AG27" i="65"/>
  <c r="AG6" i="65" s="1"/>
  <c r="BY69" i="36"/>
  <c r="BZ69" i="36" s="1"/>
  <c r="CA69" i="36" s="1"/>
  <c r="BP76" i="36"/>
  <c r="BQ70" i="36"/>
  <c r="AI41" i="65"/>
  <c r="AO41" i="65"/>
  <c r="AP41" i="65"/>
  <c r="AH41" i="65"/>
  <c r="AQ41" i="65"/>
  <c r="AG41" i="65"/>
  <c r="AM41" i="65"/>
  <c r="AN41" i="65"/>
  <c r="AJ41" i="65"/>
  <c r="AL41" i="65"/>
  <c r="AK41" i="65"/>
  <c r="AF50" i="36"/>
  <c r="AF37" i="36"/>
  <c r="AK9" i="37"/>
  <c r="O10" i="37"/>
  <c r="O11" i="37" s="1"/>
  <c r="O16" i="37"/>
  <c r="C15" i="65"/>
  <c r="T15" i="65"/>
  <c r="U15" i="65" s="1"/>
  <c r="AS13" i="65"/>
  <c r="AJ40" i="65"/>
  <c r="AI40" i="65"/>
  <c r="AQ40" i="65"/>
  <c r="AO40" i="65"/>
  <c r="AN40" i="65"/>
  <c r="AK40" i="65"/>
  <c r="AG40" i="65"/>
  <c r="AF40" i="65"/>
  <c r="AL40" i="65"/>
  <c r="AH40" i="65"/>
  <c r="AM40" i="65"/>
  <c r="AP40" i="65"/>
  <c r="L5" i="65"/>
  <c r="N15" i="37"/>
  <c r="BB76" i="36"/>
  <c r="BI17" i="37" s="1"/>
  <c r="J19" i="37"/>
  <c r="K19" i="37" s="1"/>
  <c r="L19" i="37" s="1"/>
  <c r="M19" i="37" s="1"/>
  <c r="AL76" i="36"/>
  <c r="AQ17" i="37" s="1"/>
  <c r="AM69" i="36"/>
  <c r="BA30" i="65"/>
  <c r="AD30" i="65"/>
  <c r="N63" i="36"/>
  <c r="N49" i="36" s="1"/>
  <c r="O56" i="36"/>
  <c r="BO14" i="65"/>
  <c r="BY63" i="36"/>
  <c r="BY49" i="36" s="1"/>
  <c r="BZ56" i="36"/>
  <c r="P40" i="65"/>
  <c r="I40" i="65"/>
  <c r="O40" i="65"/>
  <c r="H40" i="65"/>
  <c r="J40" i="65"/>
  <c r="L40" i="65"/>
  <c r="R40" i="65"/>
  <c r="N40" i="65"/>
  <c r="M40" i="65"/>
  <c r="Q40" i="65"/>
  <c r="K40" i="65"/>
  <c r="S40" i="65"/>
  <c r="AJ35" i="37"/>
  <c r="AJ10" i="37"/>
  <c r="AJ11" i="37" s="1"/>
  <c r="AJ16" i="37"/>
  <c r="AR15" i="65"/>
  <c r="AS15" i="65" s="1"/>
  <c r="AA15" i="65"/>
  <c r="AR16" i="65"/>
  <c r="AS16" i="65" s="1"/>
  <c r="AA16" i="65"/>
  <c r="C16" i="65"/>
  <c r="T16" i="65"/>
  <c r="U16" i="65" s="1"/>
  <c r="BI74" i="36"/>
  <c r="BT74" i="36" s="1"/>
  <c r="M50" i="36"/>
  <c r="P9" i="37"/>
  <c r="M37" i="36"/>
  <c r="BD30" i="65"/>
  <c r="AA39" i="65"/>
  <c r="AR39" i="65"/>
  <c r="AS39" i="65" s="1"/>
  <c r="AH5" i="65"/>
  <c r="AI15" i="37"/>
  <c r="G7" i="65"/>
  <c r="K43" i="65"/>
  <c r="L43" i="65"/>
  <c r="M43" i="65"/>
  <c r="N43" i="65"/>
  <c r="R43" i="65"/>
  <c r="Q43" i="65"/>
  <c r="O43" i="65"/>
  <c r="S43" i="65"/>
  <c r="P43" i="65"/>
  <c r="BA7" i="65"/>
  <c r="K41" i="65"/>
  <c r="O41" i="65"/>
  <c r="N41" i="65"/>
  <c r="L41" i="65"/>
  <c r="P41" i="65"/>
  <c r="M41" i="65"/>
  <c r="Q41" i="65"/>
  <c r="S41" i="65"/>
  <c r="J41" i="65"/>
  <c r="I41" i="65"/>
  <c r="R41" i="65"/>
  <c r="R42" i="65"/>
  <c r="P42" i="65"/>
  <c r="J42" i="65"/>
  <c r="Q42" i="65"/>
  <c r="L42" i="65"/>
  <c r="S42" i="65"/>
  <c r="M42" i="65"/>
  <c r="O42" i="65"/>
  <c r="N42" i="65"/>
  <c r="K42" i="65"/>
  <c r="G30" i="65"/>
  <c r="AG63" i="36"/>
  <c r="AG49" i="36" s="1"/>
  <c r="AH56" i="36"/>
  <c r="AW17" i="65"/>
  <c r="BN17" i="65"/>
  <c r="BO17" i="65" s="1"/>
  <c r="AF19" i="37"/>
  <c r="AG19" i="37" s="1"/>
  <c r="AH19" i="37" s="1"/>
  <c r="AW40" i="65"/>
  <c r="BN40" i="65"/>
  <c r="BO40" i="65" s="1"/>
  <c r="AD7" i="65"/>
  <c r="H27" i="65"/>
  <c r="H6" i="65" s="1"/>
  <c r="C17" i="65"/>
  <c r="T17" i="65"/>
  <c r="U17" i="65" s="1"/>
  <c r="AI24" i="37"/>
  <c r="AH30" i="37"/>
  <c r="U14" i="65"/>
  <c r="BC76" i="36"/>
  <c r="BJ17" i="37" s="1"/>
  <c r="BD69" i="36"/>
  <c r="L30" i="37"/>
  <c r="M24" i="37"/>
  <c r="BG30" i="37"/>
  <c r="AZ41" i="37"/>
  <c r="AZ43" i="37" s="1"/>
  <c r="AZ44" i="37" s="1"/>
  <c r="E35" i="38"/>
  <c r="AC60" i="37"/>
  <c r="AC59" i="37"/>
  <c r="AS36" i="65"/>
  <c r="H29" i="37"/>
  <c r="U36" i="65"/>
  <c r="BO36" i="65"/>
  <c r="C557" i="2"/>
  <c r="C662" i="2"/>
  <c r="C660" i="2"/>
  <c r="C555" i="2"/>
  <c r="C564" i="2"/>
  <c r="C669" i="2"/>
  <c r="C556" i="2"/>
  <c r="C661" i="2"/>
  <c r="C558" i="2"/>
  <c r="C663" i="2"/>
  <c r="AJ34" i="66" l="1"/>
  <c r="AJ39" i="66"/>
  <c r="AL35" i="36"/>
  <c r="AM29" i="36"/>
  <c r="AL41" i="36"/>
  <c r="AL46" i="36" s="1"/>
  <c r="AK68" i="36"/>
  <c r="AK55" i="36"/>
  <c r="F41" i="37"/>
  <c r="F43" i="37" s="1"/>
  <c r="F44" i="37" s="1"/>
  <c r="F60" i="37" s="1"/>
  <c r="BZ35" i="36"/>
  <c r="BZ41" i="36"/>
  <c r="BZ46" i="36" s="1"/>
  <c r="CA29" i="36"/>
  <c r="T18" i="65"/>
  <c r="U18" i="65" s="1"/>
  <c r="BY68" i="36"/>
  <c r="BY55" i="36"/>
  <c r="K27" i="65"/>
  <c r="K6" i="65" s="1"/>
  <c r="K7" i="65" s="1"/>
  <c r="Q29" i="36"/>
  <c r="R4" i="36"/>
  <c r="Q15" i="36"/>
  <c r="P35" i="36"/>
  <c r="P41" i="36"/>
  <c r="P46" i="36" s="1"/>
  <c r="C18" i="65"/>
  <c r="O55" i="36"/>
  <c r="O68" i="36"/>
  <c r="G41" i="37"/>
  <c r="G43" i="37" s="1"/>
  <c r="G44" i="37" s="1"/>
  <c r="AH31" i="37"/>
  <c r="BB29" i="37"/>
  <c r="BB36" i="37" s="1"/>
  <c r="BB39" i="37" s="1"/>
  <c r="BB41" i="37" s="1"/>
  <c r="BB43" i="37" s="1"/>
  <c r="BF68" i="36"/>
  <c r="BF55" i="36"/>
  <c r="BH29" i="36"/>
  <c r="BG41" i="36"/>
  <c r="BG46" i="36" s="1"/>
  <c r="BG35" i="36"/>
  <c r="AG31" i="37"/>
  <c r="BF31" i="37"/>
  <c r="AG7" i="65"/>
  <c r="AH12" i="37"/>
  <c r="AH34" i="37" s="1"/>
  <c r="BD34" i="37"/>
  <c r="BE31" i="37"/>
  <c r="M12" i="37"/>
  <c r="M34" i="37" s="1"/>
  <c r="I7" i="65"/>
  <c r="K12" i="37"/>
  <c r="K34" i="37" s="1"/>
  <c r="H7" i="65"/>
  <c r="J12" i="37"/>
  <c r="J7" i="65"/>
  <c r="L12" i="37"/>
  <c r="L34" i="37" s="1"/>
  <c r="BZ15" i="36"/>
  <c r="CA4" i="36"/>
  <c r="CA15" i="36" s="1"/>
  <c r="AI44" i="55"/>
  <c r="AJ10" i="55"/>
  <c r="AI39" i="55"/>
  <c r="BN41" i="65"/>
  <c r="BO41" i="65" s="1"/>
  <c r="AW41" i="65"/>
  <c r="BB50" i="36"/>
  <c r="BI9" i="37"/>
  <c r="BI24" i="37" s="1"/>
  <c r="BB37" i="36"/>
  <c r="BB38" i="36" s="1"/>
  <c r="BG15" i="37"/>
  <c r="BG18" i="37" s="1"/>
  <c r="BG19" i="37" s="1"/>
  <c r="BE5" i="65"/>
  <c r="BD57" i="36"/>
  <c r="BC63" i="36"/>
  <c r="BC49" i="36" s="1"/>
  <c r="BH35" i="37"/>
  <c r="BH16" i="37"/>
  <c r="BH10" i="37"/>
  <c r="BH11" i="37" s="1"/>
  <c r="P76" i="36"/>
  <c r="S17" i="37" s="1"/>
  <c r="Q69" i="36"/>
  <c r="CB69" i="36"/>
  <c r="AH63" i="36"/>
  <c r="AH49" i="36" s="1"/>
  <c r="AI56" i="36"/>
  <c r="T42" i="65"/>
  <c r="U42" i="65" s="1"/>
  <c r="C42" i="65"/>
  <c r="T41" i="65"/>
  <c r="U41" i="65" s="1"/>
  <c r="C41" i="65"/>
  <c r="T43" i="65"/>
  <c r="U43" i="65" s="1"/>
  <c r="C43" i="65"/>
  <c r="AI18" i="37"/>
  <c r="AI19" i="37" s="1"/>
  <c r="AG37" i="36"/>
  <c r="AG38" i="36" s="1"/>
  <c r="AL9" i="37"/>
  <c r="AG50" i="36"/>
  <c r="BU74" i="36"/>
  <c r="BV74" i="36" s="1"/>
  <c r="BW74" i="36" s="1"/>
  <c r="BX74" i="36" s="1"/>
  <c r="BY74" i="36" s="1"/>
  <c r="BZ74" i="36" s="1"/>
  <c r="CA74" i="36" s="1"/>
  <c r="C40" i="65"/>
  <c r="T40" i="65"/>
  <c r="U40" i="65" s="1"/>
  <c r="BZ63" i="36"/>
  <c r="BZ49" i="36" s="1"/>
  <c r="CA56" i="36"/>
  <c r="O63" i="36"/>
  <c r="O49" i="36" s="1"/>
  <c r="P56" i="36"/>
  <c r="AN38" i="65"/>
  <c r="AE38" i="65"/>
  <c r="AE52" i="65" s="1"/>
  <c r="AE31" i="65" s="1"/>
  <c r="AF21" i="37" s="1"/>
  <c r="AF38" i="65"/>
  <c r="AF52" i="65" s="1"/>
  <c r="AF31" i="65" s="1"/>
  <c r="AG21" i="37" s="1"/>
  <c r="AM38" i="65"/>
  <c r="AG38" i="65"/>
  <c r="AG52" i="65" s="1"/>
  <c r="AG31" i="65" s="1"/>
  <c r="AH21" i="37" s="1"/>
  <c r="AI38" i="65"/>
  <c r="AQ38" i="65"/>
  <c r="AH38" i="65"/>
  <c r="AP38" i="65"/>
  <c r="AK38" i="65"/>
  <c r="AO38" i="65"/>
  <c r="AD38" i="65"/>
  <c r="AJ38" i="65"/>
  <c r="AL38" i="65"/>
  <c r="AM76" i="36"/>
  <c r="AR17" i="37" s="1"/>
  <c r="AS17" i="37" s="1"/>
  <c r="AN69" i="36"/>
  <c r="AN76" i="36" s="1"/>
  <c r="P19" i="65"/>
  <c r="N19" i="65"/>
  <c r="S19" i="65"/>
  <c r="Q19" i="65"/>
  <c r="R19" i="65"/>
  <c r="L19" i="65"/>
  <c r="O19" i="65"/>
  <c r="M19" i="65"/>
  <c r="AK10" i="37"/>
  <c r="AK11" i="37" s="1"/>
  <c r="AK16" i="37"/>
  <c r="AK35" i="37"/>
  <c r="AR41" i="65"/>
  <c r="AS41" i="65" s="1"/>
  <c r="AA41" i="65"/>
  <c r="AL17" i="65"/>
  <c r="AK17" i="65"/>
  <c r="AJ17" i="65"/>
  <c r="AO17" i="65"/>
  <c r="AH17" i="65"/>
  <c r="AQ17" i="65"/>
  <c r="AI17" i="65"/>
  <c r="AM17" i="65"/>
  <c r="AN17" i="65"/>
  <c r="AP17" i="65"/>
  <c r="M38" i="36"/>
  <c r="BY50" i="36"/>
  <c r="BY37" i="36"/>
  <c r="N37" i="36"/>
  <c r="N38" i="36" s="1"/>
  <c r="Q9" i="37"/>
  <c r="N50" i="36"/>
  <c r="AA40" i="65"/>
  <c r="AR40" i="65"/>
  <c r="AS40" i="65" s="1"/>
  <c r="AF38" i="36"/>
  <c r="BQ76" i="36"/>
  <c r="BR70" i="36"/>
  <c r="BD76" i="36"/>
  <c r="BK17" i="37" s="1"/>
  <c r="BE69" i="36"/>
  <c r="AI30" i="37"/>
  <c r="AJ24" i="37"/>
  <c r="O39" i="65"/>
  <c r="I39" i="65"/>
  <c r="I52" i="65" s="1"/>
  <c r="I31" i="65" s="1"/>
  <c r="K21" i="37" s="1"/>
  <c r="R39" i="65"/>
  <c r="L39" i="65"/>
  <c r="K39" i="65"/>
  <c r="K52" i="65" s="1"/>
  <c r="K31" i="65" s="1"/>
  <c r="M21" i="37" s="1"/>
  <c r="N39" i="65"/>
  <c r="S39" i="65"/>
  <c r="M39" i="65"/>
  <c r="P39" i="65"/>
  <c r="J39" i="65"/>
  <c r="J52" i="65" s="1"/>
  <c r="J31" i="65" s="1"/>
  <c r="L21" i="37" s="1"/>
  <c r="G39" i="65"/>
  <c r="Q39" i="65"/>
  <c r="H39" i="65"/>
  <c r="H52" i="65" s="1"/>
  <c r="H31" i="65" s="1"/>
  <c r="J21" i="37" s="1"/>
  <c r="BJ42" i="65"/>
  <c r="BM42" i="65"/>
  <c r="BK42" i="65"/>
  <c r="BI42" i="65"/>
  <c r="BE42" i="65"/>
  <c r="BL42" i="65"/>
  <c r="BD42" i="65"/>
  <c r="BH42" i="65"/>
  <c r="BG42" i="65"/>
  <c r="BF42" i="65"/>
  <c r="P16" i="37"/>
  <c r="P35" i="37"/>
  <c r="P10" i="37"/>
  <c r="P11" i="37" s="1"/>
  <c r="AJ15" i="37"/>
  <c r="AJ18" i="37" s="1"/>
  <c r="AJ20" i="37" s="1"/>
  <c r="AI5" i="65"/>
  <c r="BK39" i="65"/>
  <c r="BL39" i="65"/>
  <c r="BI39" i="65"/>
  <c r="BH39" i="65"/>
  <c r="BG39" i="65"/>
  <c r="BE39" i="65"/>
  <c r="BF39" i="65"/>
  <c r="BB39" i="65"/>
  <c r="BB52" i="65" s="1"/>
  <c r="BB31" i="65" s="1"/>
  <c r="BD21" i="37" s="1"/>
  <c r="BD39" i="65"/>
  <c r="BM39" i="65"/>
  <c r="BC39" i="65"/>
  <c r="BC52" i="65" s="1"/>
  <c r="BC31" i="65" s="1"/>
  <c r="BE21" i="37" s="1"/>
  <c r="BJ39" i="65"/>
  <c r="BA39" i="65"/>
  <c r="N18" i="37"/>
  <c r="N19" i="37" s="1"/>
  <c r="O15" i="37"/>
  <c r="O18" i="37" s="1"/>
  <c r="O20" i="37" s="1"/>
  <c r="M5" i="65"/>
  <c r="M30" i="37"/>
  <c r="N24" i="37"/>
  <c r="H36" i="37"/>
  <c r="H39" i="37" s="1"/>
  <c r="H41" i="37" s="1"/>
  <c r="H43" i="37" s="1"/>
  <c r="AZ59" i="37"/>
  <c r="AZ60" i="37"/>
  <c r="F59" i="37"/>
  <c r="BH30" i="37"/>
  <c r="BA41" i="37"/>
  <c r="BA43" i="37" s="1"/>
  <c r="BA44" i="37" s="1"/>
  <c r="F35" i="38"/>
  <c r="BG31" i="37"/>
  <c r="C667" i="2"/>
  <c r="C562" i="2"/>
  <c r="C665" i="2"/>
  <c r="C560" i="2"/>
  <c r="C563" i="2"/>
  <c r="C668" i="2"/>
  <c r="C569" i="2"/>
  <c r="C674" i="2"/>
  <c r="C561" i="2"/>
  <c r="C666" i="2"/>
  <c r="AD44" i="37"/>
  <c r="BG20" i="37" l="1"/>
  <c r="BE30" i="65" s="1"/>
  <c r="AL55" i="36"/>
  <c r="AL68" i="36"/>
  <c r="AM35" i="36"/>
  <c r="AM41" i="36"/>
  <c r="AM46" i="36" s="1"/>
  <c r="CA35" i="36"/>
  <c r="CA41" i="36"/>
  <c r="CA46" i="36" s="1"/>
  <c r="BZ55" i="36"/>
  <c r="BZ68" i="36"/>
  <c r="R15" i="36"/>
  <c r="R29" i="36"/>
  <c r="Q41" i="36"/>
  <c r="Q46" i="36" s="1"/>
  <c r="Q35" i="36"/>
  <c r="P55" i="36"/>
  <c r="P68" i="36"/>
  <c r="AI31" i="37"/>
  <c r="G35" i="38"/>
  <c r="BH41" i="36"/>
  <c r="BH46" i="36" s="1"/>
  <c r="BH35" i="36"/>
  <c r="BG68" i="36"/>
  <c r="BG55" i="36"/>
  <c r="L31" i="37"/>
  <c r="M31" i="37"/>
  <c r="J34" i="37"/>
  <c r="K31" i="37"/>
  <c r="AJ39" i="55"/>
  <c r="AJ44" i="55"/>
  <c r="BD52" i="65"/>
  <c r="BD31" i="65" s="1"/>
  <c r="BF21" i="37" s="1"/>
  <c r="BH15" i="37"/>
  <c r="BH18" i="37" s="1"/>
  <c r="BF5" i="65"/>
  <c r="BD63" i="36"/>
  <c r="BD49" i="36" s="1"/>
  <c r="BE57" i="36"/>
  <c r="BC37" i="36"/>
  <c r="BC38" i="36" s="1"/>
  <c r="BJ9" i="37"/>
  <c r="BJ24" i="37" s="1"/>
  <c r="BC50" i="36"/>
  <c r="BH18" i="65"/>
  <c r="BI18" i="65"/>
  <c r="BE18" i="65"/>
  <c r="BF18" i="65"/>
  <c r="BM18" i="65"/>
  <c r="BL18" i="65"/>
  <c r="BJ18" i="65"/>
  <c r="BK18" i="65"/>
  <c r="BG18" i="65"/>
  <c r="BI35" i="37"/>
  <c r="BI16" i="37"/>
  <c r="BI10" i="37"/>
  <c r="BI11" i="37" s="1"/>
  <c r="Q76" i="36"/>
  <c r="T17" i="37" s="1"/>
  <c r="R69" i="36"/>
  <c r="O19" i="37"/>
  <c r="BN39" i="65"/>
  <c r="AW39" i="65"/>
  <c r="BA52" i="65"/>
  <c r="BA31" i="65" s="1"/>
  <c r="BC21" i="37" s="1"/>
  <c r="BC29" i="37" s="1"/>
  <c r="BE76" i="36"/>
  <c r="BL17" i="37" s="1"/>
  <c r="BF69" i="36"/>
  <c r="CB74" i="36"/>
  <c r="AL10" i="37"/>
  <c r="AL11" i="37" s="1"/>
  <c r="AL35" i="37"/>
  <c r="AL16" i="37"/>
  <c r="P20" i="65"/>
  <c r="Q20" i="65"/>
  <c r="R20" i="65"/>
  <c r="N20" i="65"/>
  <c r="O20" i="65"/>
  <c r="S20" i="65"/>
  <c r="M20" i="65"/>
  <c r="N20" i="37"/>
  <c r="AM18" i="65"/>
  <c r="AP18" i="65"/>
  <c r="AL18" i="65"/>
  <c r="AO18" i="65"/>
  <c r="AK18" i="65"/>
  <c r="AQ18" i="65"/>
  <c r="AI18" i="65"/>
  <c r="AI27" i="65" s="1"/>
  <c r="AI6" i="65" s="1"/>
  <c r="AN18" i="65"/>
  <c r="AJ18" i="65"/>
  <c r="N5" i="65"/>
  <c r="P15" i="37"/>
  <c r="P18" i="37" s="1"/>
  <c r="P20" i="37" s="1"/>
  <c r="AJ19" i="37"/>
  <c r="BY38" i="36"/>
  <c r="CA63" i="36"/>
  <c r="CA49" i="36" s="1"/>
  <c r="CB56" i="36"/>
  <c r="CB63" i="36" s="1"/>
  <c r="AI20" i="37"/>
  <c r="AI63" i="36"/>
  <c r="AI49" i="36" s="1"/>
  <c r="AJ56" i="36"/>
  <c r="AI30" i="65"/>
  <c r="T39" i="65"/>
  <c r="C39" i="65"/>
  <c r="G52" i="65"/>
  <c r="G31" i="65" s="1"/>
  <c r="I21" i="37" s="1"/>
  <c r="I29" i="37" s="1"/>
  <c r="I36" i="37" s="1"/>
  <c r="I39" i="37" s="1"/>
  <c r="H22" i="38" s="1"/>
  <c r="AK24" i="37"/>
  <c r="AJ30" i="37"/>
  <c r="BR76" i="36"/>
  <c r="BS70" i="36"/>
  <c r="AJ5" i="65"/>
  <c r="AK15" i="37"/>
  <c r="AK18" i="37" s="1"/>
  <c r="AK20" i="37" s="1"/>
  <c r="C19" i="65"/>
  <c r="T19" i="65"/>
  <c r="L27" i="65"/>
  <c r="L6" i="65" s="1"/>
  <c r="N12" i="37" s="1"/>
  <c r="N34" i="37" s="1"/>
  <c r="AR38" i="65"/>
  <c r="AA38" i="65"/>
  <c r="AD52" i="65"/>
  <c r="AD31" i="65" s="1"/>
  <c r="AE21" i="37" s="1"/>
  <c r="AE29" i="37" s="1"/>
  <c r="P63" i="36"/>
  <c r="P49" i="36" s="1"/>
  <c r="Q56" i="36"/>
  <c r="BZ50" i="36"/>
  <c r="BZ37" i="36"/>
  <c r="BZ38" i="36" s="1"/>
  <c r="AH37" i="36"/>
  <c r="AM9" i="37"/>
  <c r="AH50" i="36"/>
  <c r="M30" i="65"/>
  <c r="AW42" i="65"/>
  <c r="BN42" i="65"/>
  <c r="BO42" i="65" s="1"/>
  <c r="Q10" i="37"/>
  <c r="Q11" i="37" s="1"/>
  <c r="Q16" i="37"/>
  <c r="Q35" i="37"/>
  <c r="AR17" i="65"/>
  <c r="AA17" i="65"/>
  <c r="AH27" i="65"/>
  <c r="AH6" i="65" s="1"/>
  <c r="AI12" i="37" s="1"/>
  <c r="AI34" i="37" s="1"/>
  <c r="O50" i="36"/>
  <c r="R9" i="37"/>
  <c r="O37" i="36"/>
  <c r="BB44" i="37"/>
  <c r="G22" i="38"/>
  <c r="N30" i="37"/>
  <c r="N31" i="37" s="1"/>
  <c r="O24" i="37"/>
  <c r="BI30" i="37"/>
  <c r="C672" i="2"/>
  <c r="C567" i="2"/>
  <c r="C670" i="2"/>
  <c r="C565" i="2"/>
  <c r="C574" i="2"/>
  <c r="C679" i="2"/>
  <c r="C671" i="2"/>
  <c r="C566" i="2"/>
  <c r="C568" i="2"/>
  <c r="C673" i="2"/>
  <c r="H44" i="37"/>
  <c r="AM55" i="36" l="1"/>
  <c r="AM68" i="36"/>
  <c r="CA55" i="36"/>
  <c r="CA68" i="36"/>
  <c r="Q68" i="36"/>
  <c r="Q55" i="36"/>
  <c r="R41" i="36"/>
  <c r="R46" i="36" s="1"/>
  <c r="R35" i="36"/>
  <c r="BH55" i="36"/>
  <c r="BH68" i="36"/>
  <c r="AJ31" i="37"/>
  <c r="AI7" i="65"/>
  <c r="AJ12" i="37"/>
  <c r="AJ34" i="37" s="1"/>
  <c r="BD29" i="37"/>
  <c r="BC36" i="37"/>
  <c r="BC39" i="37" s="1"/>
  <c r="AF29" i="37"/>
  <c r="AE36" i="37"/>
  <c r="AE39" i="37" s="1"/>
  <c r="AE41" i="37" s="1"/>
  <c r="AE43" i="37" s="1"/>
  <c r="AE44" i="37" s="1"/>
  <c r="J29" i="37"/>
  <c r="K29" i="37" s="1"/>
  <c r="L29" i="37" s="1"/>
  <c r="I41" i="37"/>
  <c r="I43" i="37" s="1"/>
  <c r="I44" i="37" s="1"/>
  <c r="BD37" i="36"/>
  <c r="BD38" i="36" s="1"/>
  <c r="BK9" i="37"/>
  <c r="BK24" i="37" s="1"/>
  <c r="BD50" i="36"/>
  <c r="AW18" i="65"/>
  <c r="BN18" i="65"/>
  <c r="BO18" i="65" s="1"/>
  <c r="BE27" i="65"/>
  <c r="BE6" i="65" s="1"/>
  <c r="BJ16" i="37"/>
  <c r="BJ10" i="37"/>
  <c r="BJ11" i="37" s="1"/>
  <c r="BJ35" i="37"/>
  <c r="BL19" i="65"/>
  <c r="BM19" i="65"/>
  <c r="BI19" i="65"/>
  <c r="BJ19" i="65"/>
  <c r="BK19" i="65"/>
  <c r="BH19" i="65"/>
  <c r="BG19" i="65"/>
  <c r="BF19" i="65"/>
  <c r="BF27" i="65" s="1"/>
  <c r="BF6" i="65" s="1"/>
  <c r="BI15" i="37"/>
  <c r="BI18" i="37" s="1"/>
  <c r="BI20" i="37" s="1"/>
  <c r="BG5" i="65"/>
  <c r="BE63" i="36"/>
  <c r="BE49" i="36" s="1"/>
  <c r="BF57" i="36"/>
  <c r="BH20" i="37"/>
  <c r="BH19" i="37"/>
  <c r="R76" i="36"/>
  <c r="U17" i="37" s="1"/>
  <c r="V17" i="37" s="1"/>
  <c r="S69" i="36"/>
  <c r="S76" i="36" s="1"/>
  <c r="AK19" i="37"/>
  <c r="R16" i="37"/>
  <c r="R10" i="37"/>
  <c r="R11" i="37" s="1"/>
  <c r="R35" i="37"/>
  <c r="AH7" i="65"/>
  <c r="Q63" i="36"/>
  <c r="Q49" i="36" s="1"/>
  <c r="R56" i="36"/>
  <c r="L7" i="65"/>
  <c r="AO19" i="65"/>
  <c r="AL19" i="65"/>
  <c r="AP19" i="65"/>
  <c r="AJ19" i="65"/>
  <c r="AN19" i="65"/>
  <c r="AM19" i="65"/>
  <c r="AK19" i="65"/>
  <c r="AQ19" i="65"/>
  <c r="AL43" i="65"/>
  <c r="AP43" i="65"/>
  <c r="AN43" i="65"/>
  <c r="AO43" i="65"/>
  <c r="AK43" i="65"/>
  <c r="AJ43" i="65"/>
  <c r="AM43" i="65"/>
  <c r="AQ43" i="65"/>
  <c r="AI43" i="65"/>
  <c r="AI37" i="36"/>
  <c r="AI38" i="36" s="1"/>
  <c r="AN9" i="37"/>
  <c r="AI50" i="36"/>
  <c r="R21" i="65"/>
  <c r="P21" i="65"/>
  <c r="Q21" i="65"/>
  <c r="S21" i="65"/>
  <c r="O21" i="65"/>
  <c r="N21" i="65"/>
  <c r="AR18" i="65"/>
  <c r="AS18" i="65" s="1"/>
  <c r="AA18" i="65"/>
  <c r="AL15" i="37"/>
  <c r="AL18" i="37" s="1"/>
  <c r="AK5" i="65"/>
  <c r="O5" i="65"/>
  <c r="Q15" i="37"/>
  <c r="Q18" i="37" s="1"/>
  <c r="S9" i="37"/>
  <c r="P37" i="36"/>
  <c r="P38" i="36" s="1"/>
  <c r="P50" i="36"/>
  <c r="U19" i="65"/>
  <c r="AL24" i="37"/>
  <c r="AK30" i="37"/>
  <c r="CA37" i="36"/>
  <c r="CA50" i="36"/>
  <c r="CB49" i="36"/>
  <c r="CB50" i="36" s="1"/>
  <c r="P19" i="37"/>
  <c r="BJ43" i="65"/>
  <c r="BF43" i="65"/>
  <c r="BM43" i="65"/>
  <c r="BH43" i="65"/>
  <c r="BL43" i="65"/>
  <c r="BG43" i="65"/>
  <c r="BK43" i="65"/>
  <c r="BE43" i="65"/>
  <c r="BI43" i="65"/>
  <c r="BS76" i="36"/>
  <c r="BT70" i="36"/>
  <c r="U39" i="65"/>
  <c r="L30" i="65"/>
  <c r="BF76" i="36"/>
  <c r="BM17" i="37" s="1"/>
  <c r="BG69" i="36"/>
  <c r="BO39" i="65"/>
  <c r="AS17" i="65"/>
  <c r="AM16" i="37"/>
  <c r="AM10" i="37"/>
  <c r="AM11" i="37" s="1"/>
  <c r="AM35" i="37"/>
  <c r="AS38" i="65"/>
  <c r="O38" i="36"/>
  <c r="S45" i="65"/>
  <c r="O45" i="65"/>
  <c r="N45" i="65"/>
  <c r="P45" i="65"/>
  <c r="R45" i="65"/>
  <c r="Q45" i="65"/>
  <c r="M45" i="65"/>
  <c r="AH38" i="36"/>
  <c r="AJ30" i="65"/>
  <c r="AJ63" i="36"/>
  <c r="AJ49" i="36" s="1"/>
  <c r="AK56" i="36"/>
  <c r="AH30" i="65"/>
  <c r="N30" i="65"/>
  <c r="T20" i="65"/>
  <c r="U20" i="65" s="1"/>
  <c r="C20" i="65"/>
  <c r="M27" i="65"/>
  <c r="M6" i="65" s="1"/>
  <c r="P24" i="37"/>
  <c r="O30" i="37"/>
  <c r="O31" i="37" s="1"/>
  <c r="BJ30" i="37"/>
  <c r="C572" i="2"/>
  <c r="C677" i="2"/>
  <c r="C571" i="2"/>
  <c r="C676" i="2"/>
  <c r="C573" i="2"/>
  <c r="C678" i="2"/>
  <c r="C579" i="2"/>
  <c r="C684" i="2"/>
  <c r="C570" i="2"/>
  <c r="C675" i="2"/>
  <c r="AK31" i="37" l="1"/>
  <c r="R68" i="36"/>
  <c r="R55" i="36"/>
  <c r="J36" i="37"/>
  <c r="J39" i="37" s="1"/>
  <c r="I22" i="38" s="1"/>
  <c r="K36" i="37"/>
  <c r="K39" i="37" s="1"/>
  <c r="J22" i="38" s="1"/>
  <c r="BD36" i="37"/>
  <c r="BD39" i="37" s="1"/>
  <c r="BE29" i="37"/>
  <c r="BF29" i="37" s="1"/>
  <c r="BE7" i="65"/>
  <c r="BG12" i="37"/>
  <c r="AG29" i="37"/>
  <c r="AG36" i="37" s="1"/>
  <c r="AG39" i="37" s="1"/>
  <c r="AG41" i="37" s="1"/>
  <c r="AG43" i="37" s="1"/>
  <c r="BF7" i="65"/>
  <c r="BH12" i="37"/>
  <c r="AF36" i="37"/>
  <c r="AF39" i="37" s="1"/>
  <c r="AF41" i="37" s="1"/>
  <c r="AF43" i="37" s="1"/>
  <c r="AF44" i="37" s="1"/>
  <c r="BC41" i="37"/>
  <c r="BC43" i="37" s="1"/>
  <c r="BC44" i="37" s="1"/>
  <c r="H35" i="38"/>
  <c r="M7" i="65"/>
  <c r="O12" i="37"/>
  <c r="O34" i="37" s="1"/>
  <c r="BI19" i="37"/>
  <c r="BG57" i="36"/>
  <c r="BF63" i="36"/>
  <c r="BF49" i="36" s="1"/>
  <c r="BG30" i="65"/>
  <c r="BK20" i="65"/>
  <c r="BG20" i="65"/>
  <c r="BM20" i="65"/>
  <c r="BH20" i="65"/>
  <c r="BJ20" i="65"/>
  <c r="BI20" i="65"/>
  <c r="BL20" i="65"/>
  <c r="BE37" i="36"/>
  <c r="BE38" i="36" s="1"/>
  <c r="BE50" i="36"/>
  <c r="BL9" i="37"/>
  <c r="BK16" i="37"/>
  <c r="BK35" i="37"/>
  <c r="BK10" i="37"/>
  <c r="BK11" i="37" s="1"/>
  <c r="BF30" i="65"/>
  <c r="BH5" i="65"/>
  <c r="BJ15" i="37"/>
  <c r="BJ18" i="37" s="1"/>
  <c r="BN19" i="65"/>
  <c r="BO19" i="65" s="1"/>
  <c r="AW19" i="65"/>
  <c r="AL19" i="37"/>
  <c r="AK63" i="36"/>
  <c r="AK49" i="36" s="1"/>
  <c r="AL56" i="36"/>
  <c r="AW43" i="65"/>
  <c r="BN43" i="65"/>
  <c r="BE52" i="65"/>
  <c r="BE31" i="65" s="1"/>
  <c r="BG21" i="37" s="1"/>
  <c r="R22" i="65"/>
  <c r="O22" i="65"/>
  <c r="S22" i="65"/>
  <c r="Q22" i="65"/>
  <c r="P22" i="65"/>
  <c r="AL20" i="37"/>
  <c r="BG76" i="36"/>
  <c r="BN17" i="37" s="1"/>
  <c r="BH69" i="36"/>
  <c r="CA38" i="36"/>
  <c r="CB37" i="36"/>
  <c r="CB38" i="36" s="1"/>
  <c r="AL30" i="37"/>
  <c r="AM24" i="37"/>
  <c r="AR43" i="65"/>
  <c r="AS43" i="65" s="1"/>
  <c r="AA43" i="65"/>
  <c r="R63" i="36"/>
  <c r="R49" i="36" s="1"/>
  <c r="S56" i="36"/>
  <c r="S63" i="36" s="1"/>
  <c r="AO9" i="37"/>
  <c r="AJ37" i="36"/>
  <c r="AJ50" i="36"/>
  <c r="AM15" i="37"/>
  <c r="AM18" i="37" s="1"/>
  <c r="AM20" i="37" s="1"/>
  <c r="AL5" i="65"/>
  <c r="C45" i="65"/>
  <c r="T45" i="65"/>
  <c r="U45" i="65" s="1"/>
  <c r="AR19" i="65"/>
  <c r="AA19" i="65"/>
  <c r="AJ27" i="65"/>
  <c r="AJ6" i="65" s="1"/>
  <c r="AK12" i="37" s="1"/>
  <c r="AK34" i="37" s="1"/>
  <c r="T9" i="37"/>
  <c r="Q37" i="36"/>
  <c r="Q38" i="36" s="1"/>
  <c r="Q50" i="36"/>
  <c r="P5" i="65"/>
  <c r="R15" i="37"/>
  <c r="O46" i="65"/>
  <c r="R46" i="65"/>
  <c r="P46" i="65"/>
  <c r="Q46" i="65"/>
  <c r="N46" i="65"/>
  <c r="S46" i="65"/>
  <c r="AJ42" i="65"/>
  <c r="AQ42" i="65"/>
  <c r="AI42" i="65"/>
  <c r="AI52" i="65" s="1"/>
  <c r="AI31" i="65" s="1"/>
  <c r="AJ21" i="37" s="1"/>
  <c r="AL42" i="65"/>
  <c r="AP42" i="65"/>
  <c r="AN42" i="65"/>
  <c r="AO42" i="65"/>
  <c r="AM42" i="65"/>
  <c r="AH42" i="65"/>
  <c r="AK42" i="65"/>
  <c r="AO44" i="65"/>
  <c r="AN44" i="65"/>
  <c r="AJ44" i="65"/>
  <c r="AQ44" i="65"/>
  <c r="AL44" i="65"/>
  <c r="AK44" i="65"/>
  <c r="AP44" i="65"/>
  <c r="AM44" i="65"/>
  <c r="R44" i="65"/>
  <c r="N44" i="65"/>
  <c r="L44" i="65"/>
  <c r="S44" i="65"/>
  <c r="M44" i="65"/>
  <c r="M52" i="65" s="1"/>
  <c r="M31" i="65" s="1"/>
  <c r="O21" i="37" s="1"/>
  <c r="O44" i="65"/>
  <c r="P44" i="65"/>
  <c r="Q44" i="65"/>
  <c r="BT76" i="36"/>
  <c r="BU70" i="36"/>
  <c r="Q19" i="37"/>
  <c r="S35" i="37"/>
  <c r="S10" i="37"/>
  <c r="S11" i="37" s="1"/>
  <c r="S16" i="37"/>
  <c r="Q20" i="37"/>
  <c r="AL20" i="65"/>
  <c r="AN20" i="65"/>
  <c r="AK20" i="65"/>
  <c r="AQ20" i="65"/>
  <c r="AP20" i="65"/>
  <c r="AM20" i="65"/>
  <c r="AO20" i="65"/>
  <c r="T21" i="65"/>
  <c r="U21" i="65" s="1"/>
  <c r="C21" i="65"/>
  <c r="N27" i="65"/>
  <c r="N6" i="65" s="1"/>
  <c r="AN10" i="37"/>
  <c r="AN11" i="37" s="1"/>
  <c r="AN16" i="37"/>
  <c r="AN35" i="37"/>
  <c r="Q24" i="37"/>
  <c r="P30" i="37"/>
  <c r="M29" i="37"/>
  <c r="L36" i="37"/>
  <c r="L39" i="37" s="1"/>
  <c r="L41" i="37" s="1"/>
  <c r="BK30" i="37"/>
  <c r="C577" i="2"/>
  <c r="C682" i="2"/>
  <c r="C575" i="2"/>
  <c r="C680" i="2"/>
  <c r="C578" i="2"/>
  <c r="C683" i="2"/>
  <c r="C689" i="2"/>
  <c r="C584" i="2"/>
  <c r="C576" i="2"/>
  <c r="C681" i="2"/>
  <c r="J41" i="37" l="1"/>
  <c r="J43" i="37" s="1"/>
  <c r="J44" i="37" s="1"/>
  <c r="K41" i="37"/>
  <c r="K43" i="37" s="1"/>
  <c r="P31" i="37"/>
  <c r="BE36" i="37"/>
  <c r="BE39" i="37" s="1"/>
  <c r="J35" i="38" s="1"/>
  <c r="AG44" i="37"/>
  <c r="AL31" i="37"/>
  <c r="AH29" i="37"/>
  <c r="AH36" i="37" s="1"/>
  <c r="AH39" i="37" s="1"/>
  <c r="AH41" i="37" s="1"/>
  <c r="AH43" i="37" s="1"/>
  <c r="BF36" i="37"/>
  <c r="BF39" i="37" s="1"/>
  <c r="BF41" i="37" s="1"/>
  <c r="BF43" i="37" s="1"/>
  <c r="BG29" i="37"/>
  <c r="BG36" i="37" s="1"/>
  <c r="BH34" i="37"/>
  <c r="BI31" i="37"/>
  <c r="BG34" i="37"/>
  <c r="BH31" i="37"/>
  <c r="I35" i="38"/>
  <c r="BD41" i="37"/>
  <c r="BD43" i="37" s="1"/>
  <c r="BD44" i="37" s="1"/>
  <c r="N7" i="65"/>
  <c r="P12" i="37"/>
  <c r="P34" i="37" s="1"/>
  <c r="BJ19" i="37"/>
  <c r="BJ20" i="37"/>
  <c r="BJ21" i="65"/>
  <c r="BM21" i="65"/>
  <c r="BK21" i="65"/>
  <c r="BL21" i="65"/>
  <c r="BI21" i="65"/>
  <c r="BH21" i="65"/>
  <c r="BK15" i="37"/>
  <c r="BK18" i="37" s="1"/>
  <c r="BK20" i="37" s="1"/>
  <c r="BI5" i="65"/>
  <c r="BG27" i="65"/>
  <c r="BG6" i="65" s="1"/>
  <c r="AW20" i="65"/>
  <c r="BN20" i="65"/>
  <c r="BO20" i="65" s="1"/>
  <c r="BF37" i="36"/>
  <c r="BF38" i="36" s="1"/>
  <c r="BM9" i="37"/>
  <c r="BF50" i="36"/>
  <c r="BM44" i="65"/>
  <c r="BF44" i="65"/>
  <c r="BL44" i="65"/>
  <c r="BG44" i="65"/>
  <c r="BJ44" i="65"/>
  <c r="BI44" i="65"/>
  <c r="BK44" i="65"/>
  <c r="BH44" i="65"/>
  <c r="BL16" i="37"/>
  <c r="BL10" i="37"/>
  <c r="BL11" i="37" s="1"/>
  <c r="BL35" i="37"/>
  <c r="BL24" i="37"/>
  <c r="BL30" i="37" s="1"/>
  <c r="BH57" i="36"/>
  <c r="BG63" i="36"/>
  <c r="BG49" i="36" s="1"/>
  <c r="BK45" i="65"/>
  <c r="BM45" i="65"/>
  <c r="BJ45" i="65"/>
  <c r="BI45" i="65"/>
  <c r="BG45" i="65"/>
  <c r="BH45" i="65"/>
  <c r="BL45" i="65"/>
  <c r="BU76" i="36"/>
  <c r="BV70" i="36"/>
  <c r="N52" i="65"/>
  <c r="N31" i="65" s="1"/>
  <c r="P21" i="37" s="1"/>
  <c r="AR42" i="65"/>
  <c r="AA42" i="65"/>
  <c r="AH52" i="65"/>
  <c r="AH31" i="65" s="1"/>
  <c r="AI21" i="37" s="1"/>
  <c r="AJ52" i="65"/>
  <c r="AJ31" i="65" s="1"/>
  <c r="AK21" i="37" s="1"/>
  <c r="Q23" i="65"/>
  <c r="R23" i="65"/>
  <c r="P23" i="65"/>
  <c r="S23" i="65"/>
  <c r="T16" i="37"/>
  <c r="T10" i="37"/>
  <c r="T11" i="37" s="1"/>
  <c r="T35" i="37"/>
  <c r="AS19" i="65"/>
  <c r="AQ21" i="65"/>
  <c r="AP21" i="65"/>
  <c r="AL21" i="65"/>
  <c r="AN21" i="65"/>
  <c r="AM21" i="65"/>
  <c r="AO21" i="65"/>
  <c r="AJ38" i="36"/>
  <c r="BH76" i="36"/>
  <c r="BO17" i="37" s="1"/>
  <c r="BP17" i="37" s="1"/>
  <c r="BI69" i="36"/>
  <c r="BI76" i="36" s="1"/>
  <c r="AN15" i="37"/>
  <c r="AN18" i="37" s="1"/>
  <c r="AN20" i="37" s="1"/>
  <c r="AM5" i="65"/>
  <c r="C46" i="65"/>
  <c r="T46" i="65"/>
  <c r="U46" i="65" s="1"/>
  <c r="AJ7" i="65"/>
  <c r="AL30" i="65"/>
  <c r="BO43" i="65"/>
  <c r="AA20" i="65"/>
  <c r="AR20" i="65"/>
  <c r="AS20" i="65" s="1"/>
  <c r="AK27" i="65"/>
  <c r="AK6" i="65" s="1"/>
  <c r="O30" i="65"/>
  <c r="T44" i="65"/>
  <c r="C44" i="65"/>
  <c r="L52" i="65"/>
  <c r="L31" i="65" s="1"/>
  <c r="N21" i="37" s="1"/>
  <c r="N29" i="37" s="1"/>
  <c r="AA44" i="65"/>
  <c r="AR44" i="65"/>
  <c r="AS44" i="65" s="1"/>
  <c r="R18" i="37"/>
  <c r="R19" i="37" s="1"/>
  <c r="U9" i="37"/>
  <c r="R37" i="36"/>
  <c r="R50" i="36"/>
  <c r="S49" i="36"/>
  <c r="S50" i="36" s="1"/>
  <c r="AN24" i="37"/>
  <c r="AM30" i="37"/>
  <c r="Q5" i="65"/>
  <c r="S15" i="37"/>
  <c r="S18" i="37" s="1"/>
  <c r="S20" i="37" s="1"/>
  <c r="AM19" i="37"/>
  <c r="AO16" i="37"/>
  <c r="AO10" i="37"/>
  <c r="AO11" i="37" s="1"/>
  <c r="AO35" i="37"/>
  <c r="AL63" i="36"/>
  <c r="AL49" i="36" s="1"/>
  <c r="AM56" i="36"/>
  <c r="AK30" i="65"/>
  <c r="AP9" i="37"/>
  <c r="AK37" i="36"/>
  <c r="AK38" i="36" s="1"/>
  <c r="AK50" i="36"/>
  <c r="C22" i="65"/>
  <c r="T22" i="65"/>
  <c r="U22" i="65" s="1"/>
  <c r="O27" i="65"/>
  <c r="O6" i="65" s="1"/>
  <c r="R24" i="37"/>
  <c r="Q30" i="37"/>
  <c r="M36" i="37"/>
  <c r="M39" i="37" s="1"/>
  <c r="M41" i="37" s="1"/>
  <c r="M43" i="37" s="1"/>
  <c r="C687" i="2"/>
  <c r="C582" i="2"/>
  <c r="C589" i="2"/>
  <c r="C694" i="2"/>
  <c r="C688" i="2"/>
  <c r="C583" i="2"/>
  <c r="C686" i="2"/>
  <c r="C581" i="2"/>
  <c r="C685" i="2"/>
  <c r="C580" i="2"/>
  <c r="L43" i="37"/>
  <c r="K44" i="37" l="1"/>
  <c r="L44" i="37" s="1"/>
  <c r="AH44" i="37"/>
  <c r="BE41" i="37"/>
  <c r="BE43" i="37" s="1"/>
  <c r="BE44" i="37" s="1"/>
  <c r="BF44" i="37" s="1"/>
  <c r="Q31" i="37"/>
  <c r="BG39" i="37"/>
  <c r="BG41" i="37" s="1"/>
  <c r="BG43" i="37" s="1"/>
  <c r="AK7" i="65"/>
  <c r="AL12" i="37"/>
  <c r="AL34" i="37" s="1"/>
  <c r="BG7" i="65"/>
  <c r="BI12" i="37"/>
  <c r="AI29" i="37"/>
  <c r="O7" i="65"/>
  <c r="Q12" i="37"/>
  <c r="Q34" i="37" s="1"/>
  <c r="BH30" i="65"/>
  <c r="BJ46" i="65" s="1"/>
  <c r="BM24" i="37"/>
  <c r="BM30" i="37" s="1"/>
  <c r="BG37" i="36"/>
  <c r="BG38" i="36" s="1"/>
  <c r="BG50" i="36"/>
  <c r="BN9" i="37"/>
  <c r="AW44" i="65"/>
  <c r="BN44" i="65"/>
  <c r="BO44" i="65" s="1"/>
  <c r="BF52" i="65"/>
  <c r="BF31" i="65" s="1"/>
  <c r="BH21" i="37" s="1"/>
  <c r="BH29" i="37" s="1"/>
  <c r="BM22" i="65"/>
  <c r="BI22" i="65"/>
  <c r="BI27" i="65" s="1"/>
  <c r="BI6" i="65" s="1"/>
  <c r="BJ22" i="65"/>
  <c r="BL22" i="65"/>
  <c r="BK22" i="65"/>
  <c r="BH63" i="36"/>
  <c r="BH49" i="36" s="1"/>
  <c r="BI57" i="36"/>
  <c r="BI63" i="36" s="1"/>
  <c r="BK19" i="37"/>
  <c r="BN45" i="65"/>
  <c r="BO45" i="65" s="1"/>
  <c r="AW45" i="65"/>
  <c r="BG52" i="65"/>
  <c r="BG31" i="65" s="1"/>
  <c r="BI21" i="37" s="1"/>
  <c r="BI30" i="65"/>
  <c r="BL15" i="37"/>
  <c r="BL18" i="37" s="1"/>
  <c r="BL20" i="37" s="1"/>
  <c r="BJ5" i="65"/>
  <c r="BM16" i="37"/>
  <c r="BM10" i="37"/>
  <c r="BM11" i="37" s="1"/>
  <c r="BM35" i="37"/>
  <c r="BH27" i="65"/>
  <c r="BH6" i="65" s="1"/>
  <c r="BN21" i="65"/>
  <c r="BO21" i="65" s="1"/>
  <c r="AW21" i="65"/>
  <c r="AN19" i="37"/>
  <c r="S19" i="37"/>
  <c r="AA21" i="65"/>
  <c r="AR21" i="65"/>
  <c r="AS21" i="65" s="1"/>
  <c r="AL27" i="65"/>
  <c r="AL6" i="65" s="1"/>
  <c r="C23" i="65"/>
  <c r="T23" i="65"/>
  <c r="U23" i="65" s="1"/>
  <c r="P27" i="65"/>
  <c r="P6" i="65" s="1"/>
  <c r="R12" i="37" s="1"/>
  <c r="R34" i="37" s="1"/>
  <c r="BV76" i="36"/>
  <c r="BW70" i="36"/>
  <c r="AM63" i="36"/>
  <c r="AM49" i="36" s="1"/>
  <c r="AN56" i="36"/>
  <c r="AN63" i="36" s="1"/>
  <c r="AO15" i="37"/>
  <c r="AO18" i="37" s="1"/>
  <c r="AN5" i="65"/>
  <c r="R38" i="36"/>
  <c r="S38" i="36" s="1"/>
  <c r="S37" i="36"/>
  <c r="O47" i="65"/>
  <c r="R47" i="65"/>
  <c r="S47" i="65"/>
  <c r="P47" i="65"/>
  <c r="Q47" i="65"/>
  <c r="AM30" i="65"/>
  <c r="T15" i="37"/>
  <c r="T18" i="37" s="1"/>
  <c r="T20" i="37" s="1"/>
  <c r="R5" i="65"/>
  <c r="U44" i="65"/>
  <c r="AO46" i="65"/>
  <c r="AN46" i="65"/>
  <c r="AP46" i="65"/>
  <c r="AM46" i="65"/>
  <c r="AQ46" i="65"/>
  <c r="AL46" i="65"/>
  <c r="Q24" i="65"/>
  <c r="S24" i="65"/>
  <c r="R24" i="65"/>
  <c r="AQ45" i="65"/>
  <c r="AO45" i="65"/>
  <c r="AM45" i="65"/>
  <c r="AL45" i="65"/>
  <c r="AP45" i="65"/>
  <c r="AK45" i="65"/>
  <c r="AN45" i="65"/>
  <c r="AQ9" i="37"/>
  <c r="AL50" i="36"/>
  <c r="AL37" i="36"/>
  <c r="AL38" i="36" s="1"/>
  <c r="Q30" i="65"/>
  <c r="AO24" i="37"/>
  <c r="AN30" i="37"/>
  <c r="U10" i="37"/>
  <c r="U11" i="37" s="1"/>
  <c r="V11" i="37" s="1"/>
  <c r="U35" i="37"/>
  <c r="V35" i="37" s="1"/>
  <c r="U16" i="37"/>
  <c r="V16" i="37" s="1"/>
  <c r="V9" i="37"/>
  <c r="AP16" i="37"/>
  <c r="AP35" i="37"/>
  <c r="AP10" i="37"/>
  <c r="AP11" i="37" s="1"/>
  <c r="R20" i="37"/>
  <c r="AN22" i="65"/>
  <c r="AP22" i="65"/>
  <c r="AO22" i="65"/>
  <c r="AQ22" i="65"/>
  <c r="AM22" i="65"/>
  <c r="AS42" i="65"/>
  <c r="R30" i="37"/>
  <c r="S24" i="37"/>
  <c r="N36" i="37"/>
  <c r="N39" i="37" s="1"/>
  <c r="N41" i="37" s="1"/>
  <c r="N43" i="37" s="1"/>
  <c r="O29" i="37"/>
  <c r="C587" i="2"/>
  <c r="C692" i="2"/>
  <c r="C585" i="2"/>
  <c r="C690" i="2"/>
  <c r="C588" i="2"/>
  <c r="C693" i="2"/>
  <c r="C691" i="2"/>
  <c r="C586" i="2"/>
  <c r="C699" i="2"/>
  <c r="C594" i="2"/>
  <c r="C704" i="2" s="1"/>
  <c r="R31" i="37" l="1"/>
  <c r="BH46" i="65"/>
  <c r="BI7" i="65"/>
  <c r="BK12" i="37"/>
  <c r="AJ29" i="37"/>
  <c r="AI36" i="37"/>
  <c r="AI39" i="37" s="1"/>
  <c r="AI41" i="37" s="1"/>
  <c r="AI43" i="37" s="1"/>
  <c r="AI44" i="37" s="1"/>
  <c r="AL7" i="65"/>
  <c r="AM12" i="37"/>
  <c r="AM34" i="37" s="1"/>
  <c r="BH7" i="65"/>
  <c r="BJ12" i="37"/>
  <c r="BI29" i="37"/>
  <c r="BH36" i="37"/>
  <c r="BH39" i="37" s="1"/>
  <c r="BH41" i="37" s="1"/>
  <c r="BH43" i="37" s="1"/>
  <c r="BI34" i="37"/>
  <c r="BJ31" i="37"/>
  <c r="AM31" i="37"/>
  <c r="BI46" i="65"/>
  <c r="BN24" i="37"/>
  <c r="BN30" i="37" s="1"/>
  <c r="BM46" i="65"/>
  <c r="BK46" i="65"/>
  <c r="BL46" i="65"/>
  <c r="AO19" i="37"/>
  <c r="BL19" i="37"/>
  <c r="BJ23" i="65"/>
  <c r="BL23" i="65"/>
  <c r="BK23" i="65"/>
  <c r="BM23" i="65"/>
  <c r="BI47" i="65"/>
  <c r="BL47" i="65"/>
  <c r="BK47" i="65"/>
  <c r="BM47" i="65"/>
  <c r="BJ47" i="65"/>
  <c r="BN10" i="37"/>
  <c r="BN11" i="37" s="1"/>
  <c r="BN16" i="37"/>
  <c r="BN35" i="37"/>
  <c r="BH37" i="36"/>
  <c r="BI49" i="36"/>
  <c r="BI50" i="36" s="1"/>
  <c r="BH50" i="36"/>
  <c r="BO9" i="37"/>
  <c r="BN22" i="65"/>
  <c r="BO22" i="65" s="1"/>
  <c r="AW22" i="65"/>
  <c r="BM15" i="37"/>
  <c r="BM18" i="37" s="1"/>
  <c r="BK5" i="65"/>
  <c r="P30" i="65"/>
  <c r="AM47" i="65"/>
  <c r="AO47" i="65"/>
  <c r="AQ47" i="65"/>
  <c r="AN47" i="65"/>
  <c r="AP47" i="65"/>
  <c r="AQ23" i="65"/>
  <c r="AO23" i="65"/>
  <c r="AN23" i="65"/>
  <c r="AP23" i="65"/>
  <c r="AO30" i="37"/>
  <c r="AP24" i="37"/>
  <c r="AA45" i="65"/>
  <c r="AR45" i="65"/>
  <c r="AK52" i="65"/>
  <c r="AK31" i="65" s="1"/>
  <c r="AL21" i="37" s="1"/>
  <c r="BH52" i="65"/>
  <c r="BH31" i="65" s="1"/>
  <c r="BJ21" i="37" s="1"/>
  <c r="S5" i="65"/>
  <c r="U15" i="37"/>
  <c r="V10" i="37"/>
  <c r="K23" i="38" s="1"/>
  <c r="Q49" i="65"/>
  <c r="R49" i="65"/>
  <c r="S49" i="65"/>
  <c r="T47" i="65"/>
  <c r="C47" i="65"/>
  <c r="O52" i="65"/>
  <c r="O31" i="65" s="1"/>
  <c r="Q21" i="37" s="1"/>
  <c r="BJ30" i="65"/>
  <c r="AO5" i="65"/>
  <c r="AP15" i="37"/>
  <c r="AP18" i="37" s="1"/>
  <c r="AP20" i="37" s="1"/>
  <c r="R30" i="65"/>
  <c r="S25" i="65"/>
  <c r="R25" i="65"/>
  <c r="BW76" i="36"/>
  <c r="BX70" i="36"/>
  <c r="AR22" i="65"/>
  <c r="AS22" i="65" s="1"/>
  <c r="AA22" i="65"/>
  <c r="AM27" i="65"/>
  <c r="AM6" i="65" s="1"/>
  <c r="AN12" i="37" s="1"/>
  <c r="AN34" i="37" s="1"/>
  <c r="AQ10" i="37"/>
  <c r="AQ11" i="37" s="1"/>
  <c r="AQ35" i="37"/>
  <c r="AQ16" i="37"/>
  <c r="C24" i="65"/>
  <c r="T24" i="65"/>
  <c r="U24" i="65" s="1"/>
  <c r="Q27" i="65"/>
  <c r="Q6" i="65" s="1"/>
  <c r="AR46" i="65"/>
  <c r="AS46" i="65" s="1"/>
  <c r="AA46" i="65"/>
  <c r="AL52" i="65"/>
  <c r="AL31" i="65" s="1"/>
  <c r="AM21" i="37" s="1"/>
  <c r="AO20" i="37"/>
  <c r="AM37" i="36"/>
  <c r="AM50" i="36"/>
  <c r="AR9" i="37"/>
  <c r="AN49" i="36"/>
  <c r="AN50" i="36" s="1"/>
  <c r="P7" i="65"/>
  <c r="T19" i="37"/>
  <c r="S30" i="37"/>
  <c r="S31" i="37" s="1"/>
  <c r="T24" i="37"/>
  <c r="O36" i="37"/>
  <c r="O39" i="37" s="1"/>
  <c r="O41" i="37" s="1"/>
  <c r="P29" i="37"/>
  <c r="C697" i="2"/>
  <c r="C592" i="2"/>
  <c r="C702" i="2" s="1"/>
  <c r="C698" i="2"/>
  <c r="C593" i="2"/>
  <c r="C703" i="2" s="1"/>
  <c r="C591" i="2"/>
  <c r="C701" i="2" s="1"/>
  <c r="C696" i="2"/>
  <c r="C695" i="2"/>
  <c r="C590" i="2"/>
  <c r="C700" i="2" s="1"/>
  <c r="M44" i="37"/>
  <c r="BG44" i="37"/>
  <c r="BI52" i="65" l="1"/>
  <c r="BI31" i="65" s="1"/>
  <c r="BK21" i="37" s="1"/>
  <c r="AN31" i="37"/>
  <c r="BJ34" i="37"/>
  <c r="BK31" i="37"/>
  <c r="AO31" i="37"/>
  <c r="AJ36" i="37"/>
  <c r="AJ39" i="37" s="1"/>
  <c r="AJ41" i="37" s="1"/>
  <c r="AJ43" i="37" s="1"/>
  <c r="AJ44" i="37" s="1"/>
  <c r="AK29" i="37"/>
  <c r="BK34" i="37"/>
  <c r="BL31" i="37"/>
  <c r="BI36" i="37"/>
  <c r="BI39" i="37" s="1"/>
  <c r="BI41" i="37" s="1"/>
  <c r="BI43" i="37" s="1"/>
  <c r="BJ29" i="37"/>
  <c r="Q7" i="65"/>
  <c r="S12" i="37"/>
  <c r="S34" i="37" s="1"/>
  <c r="AW46" i="65"/>
  <c r="BN46" i="65"/>
  <c r="BO46" i="65" s="1"/>
  <c r="BM24" i="65"/>
  <c r="BL24" i="65"/>
  <c r="BK24" i="65"/>
  <c r="BN15" i="37"/>
  <c r="BN18" i="37" s="1"/>
  <c r="BL5" i="65"/>
  <c r="BO10" i="37"/>
  <c r="BO11" i="37" s="1"/>
  <c r="BP9" i="37"/>
  <c r="BP10" i="37" s="1"/>
  <c r="K36" i="38" s="1"/>
  <c r="BO16" i="37"/>
  <c r="BP16" i="37" s="1"/>
  <c r="BO35" i="37"/>
  <c r="BP35" i="37" s="1"/>
  <c r="BO24" i="37"/>
  <c r="BP24" i="37" s="1"/>
  <c r="BM20" i="37"/>
  <c r="BM19" i="37"/>
  <c r="BH38" i="36"/>
  <c r="BI37" i="36"/>
  <c r="BI38" i="36" s="1"/>
  <c r="AW47" i="65"/>
  <c r="BN47" i="65"/>
  <c r="BO47" i="65" s="1"/>
  <c r="BN23" i="65"/>
  <c r="BO23" i="65" s="1"/>
  <c r="AW23" i="65"/>
  <c r="BJ27" i="65"/>
  <c r="BJ6" i="65" s="1"/>
  <c r="BX76" i="36"/>
  <c r="BY70" i="36"/>
  <c r="AO30" i="65"/>
  <c r="BL48" i="65"/>
  <c r="BK48" i="65"/>
  <c r="BJ48" i="65"/>
  <c r="BM48" i="65"/>
  <c r="U47" i="65"/>
  <c r="AQ24" i="37"/>
  <c r="AP30" i="37"/>
  <c r="AM38" i="36"/>
  <c r="AN37" i="36"/>
  <c r="AN38" i="36" s="1"/>
  <c r="U18" i="37"/>
  <c r="U19" i="37" s="1"/>
  <c r="V19" i="37" s="1"/>
  <c r="V15" i="37"/>
  <c r="AA47" i="65"/>
  <c r="AR47" i="65"/>
  <c r="AS47" i="65" s="1"/>
  <c r="AM52" i="65"/>
  <c r="AM31" i="65" s="1"/>
  <c r="AN21" i="37" s="1"/>
  <c r="AP5" i="65"/>
  <c r="AQ15" i="37"/>
  <c r="AQ18" i="37" s="1"/>
  <c r="AQ20" i="37" s="1"/>
  <c r="T25" i="65"/>
  <c r="U25" i="65" s="1"/>
  <c r="C25" i="65"/>
  <c r="R27" i="65"/>
  <c r="R6" i="65" s="1"/>
  <c r="AO24" i="65"/>
  <c r="AP24" i="65"/>
  <c r="AQ24" i="65"/>
  <c r="AS45" i="65"/>
  <c r="AR23" i="65"/>
  <c r="AS23" i="65" s="1"/>
  <c r="AA23" i="65"/>
  <c r="AN27" i="65"/>
  <c r="AN6" i="65" s="1"/>
  <c r="AR35" i="37"/>
  <c r="AS35" i="37" s="1"/>
  <c r="AR16" i="37"/>
  <c r="AS16" i="37" s="1"/>
  <c r="AR10" i="37"/>
  <c r="AR11" i="37" s="1"/>
  <c r="AS9" i="37"/>
  <c r="AN30" i="65"/>
  <c r="AM7" i="65"/>
  <c r="R50" i="65"/>
  <c r="S50" i="65"/>
  <c r="T49" i="65"/>
  <c r="U49" i="65" s="1"/>
  <c r="C49" i="65"/>
  <c r="S26" i="65"/>
  <c r="T5" i="65"/>
  <c r="P48" i="65"/>
  <c r="S48" i="65"/>
  <c r="R48" i="65"/>
  <c r="Q48" i="65"/>
  <c r="Q52" i="65" s="1"/>
  <c r="Q31" i="65" s="1"/>
  <c r="S21" i="37" s="1"/>
  <c r="AP19" i="37"/>
  <c r="T30" i="37"/>
  <c r="U24" i="37"/>
  <c r="P36" i="37"/>
  <c r="P39" i="37" s="1"/>
  <c r="P41" i="37" s="1"/>
  <c r="P43" i="37" s="1"/>
  <c r="Q29" i="37"/>
  <c r="O43" i="37"/>
  <c r="BH44" i="37"/>
  <c r="N44" i="37"/>
  <c r="T31" i="37" l="1"/>
  <c r="AN7" i="65"/>
  <c r="AO12" i="37"/>
  <c r="AO34" i="37" s="1"/>
  <c r="BJ7" i="65"/>
  <c r="BL12" i="37"/>
  <c r="BJ36" i="37"/>
  <c r="BJ39" i="37" s="1"/>
  <c r="BJ41" i="37" s="1"/>
  <c r="BJ43" i="37" s="1"/>
  <c r="BK29" i="37"/>
  <c r="AK36" i="37"/>
  <c r="AK39" i="37" s="1"/>
  <c r="AK41" i="37" s="1"/>
  <c r="AK43" i="37" s="1"/>
  <c r="AK44" i="37" s="1"/>
  <c r="AL29" i="37"/>
  <c r="R7" i="65"/>
  <c r="BO30" i="37"/>
  <c r="BP30" i="37" s="1"/>
  <c r="BM25" i="65"/>
  <c r="BL25" i="65"/>
  <c r="BM5" i="65"/>
  <c r="BN5" i="65" s="1"/>
  <c r="BO15" i="37"/>
  <c r="AW24" i="65"/>
  <c r="BK27" i="65"/>
  <c r="BK6" i="65" s="1"/>
  <c r="BN24" i="65"/>
  <c r="BO24" i="65" s="1"/>
  <c r="BN20" i="37"/>
  <c r="BN19" i="37"/>
  <c r="BK30" i="65"/>
  <c r="AA24" i="65"/>
  <c r="AR24" i="65"/>
  <c r="AS24" i="65" s="1"/>
  <c r="AO27" i="65"/>
  <c r="AO6" i="65" s="1"/>
  <c r="T26" i="65"/>
  <c r="C26" i="65"/>
  <c r="C27" i="65" s="1"/>
  <c r="S27" i="65"/>
  <c r="S6" i="65" s="1"/>
  <c r="U12" i="37" s="1"/>
  <c r="U34" i="37" s="1"/>
  <c r="AQ19" i="37"/>
  <c r="AR15" i="37"/>
  <c r="AQ5" i="65"/>
  <c r="AS10" i="37"/>
  <c r="AR24" i="37"/>
  <c r="AQ30" i="37"/>
  <c r="AP49" i="65"/>
  <c r="AQ49" i="65"/>
  <c r="AO49" i="65"/>
  <c r="T48" i="65"/>
  <c r="C48" i="65"/>
  <c r="P52" i="65"/>
  <c r="P31" i="65" s="1"/>
  <c r="R21" i="37" s="1"/>
  <c r="R29" i="37" s="1"/>
  <c r="BZ70" i="36"/>
  <c r="BY76" i="36"/>
  <c r="AP30" i="65"/>
  <c r="U20" i="37"/>
  <c r="V18" i="37"/>
  <c r="AW48" i="65"/>
  <c r="BN48" i="65"/>
  <c r="BJ52" i="65"/>
  <c r="BJ31" i="65" s="1"/>
  <c r="BL21" i="37" s="1"/>
  <c r="AQ48" i="65"/>
  <c r="AO48" i="65"/>
  <c r="AP48" i="65"/>
  <c r="AN48" i="65"/>
  <c r="C50" i="65"/>
  <c r="T50" i="65"/>
  <c r="U50" i="65" s="1"/>
  <c r="R52" i="65"/>
  <c r="R31" i="65" s="1"/>
  <c r="T21" i="37" s="1"/>
  <c r="AP25" i="65"/>
  <c r="AQ25" i="65"/>
  <c r="V24" i="37"/>
  <c r="U30" i="37"/>
  <c r="V30" i="37" s="1"/>
  <c r="Q36" i="37"/>
  <c r="Q39" i="37" s="1"/>
  <c r="Q41" i="37" s="1"/>
  <c r="Q43" i="37" s="1"/>
  <c r="O44" i="37"/>
  <c r="BI44" i="37"/>
  <c r="AP31" i="37" l="1"/>
  <c r="AO7" i="65"/>
  <c r="AP12" i="37"/>
  <c r="AP34" i="37" s="1"/>
  <c r="BK7" i="65"/>
  <c r="BM12" i="37"/>
  <c r="BK36" i="37"/>
  <c r="BK39" i="37" s="1"/>
  <c r="BK41" i="37" s="1"/>
  <c r="BK43" i="37" s="1"/>
  <c r="BL29" i="37"/>
  <c r="BL36" i="37" s="1"/>
  <c r="AM29" i="37"/>
  <c r="AL36" i="37"/>
  <c r="AL39" i="37" s="1"/>
  <c r="AL41" i="37" s="1"/>
  <c r="AL43" i="37" s="1"/>
  <c r="AL44" i="37" s="1"/>
  <c r="BL34" i="37"/>
  <c r="BM31" i="37"/>
  <c r="V31" i="37"/>
  <c r="T12" i="37"/>
  <c r="U31" i="37" s="1"/>
  <c r="BL27" i="65"/>
  <c r="BL6" i="65" s="1"/>
  <c r="BN25" i="65"/>
  <c r="BO25" i="65" s="1"/>
  <c r="AW25" i="65"/>
  <c r="BL30" i="65"/>
  <c r="BP15" i="37"/>
  <c r="BO18" i="37"/>
  <c r="BM49" i="65"/>
  <c r="BK49" i="65"/>
  <c r="BL49" i="65"/>
  <c r="AP50" i="65"/>
  <c r="AQ50" i="65"/>
  <c r="AR49" i="65"/>
  <c r="AS49" i="65" s="1"/>
  <c r="AA49" i="65"/>
  <c r="AO52" i="65"/>
  <c r="AO31" i="65" s="1"/>
  <c r="AP21" i="37" s="1"/>
  <c r="BO48" i="65"/>
  <c r="U48" i="65"/>
  <c r="AR18" i="37"/>
  <c r="AS15" i="37"/>
  <c r="AR30" i="37"/>
  <c r="AS24" i="37"/>
  <c r="S7" i="65"/>
  <c r="T7" i="65" s="1"/>
  <c r="T6" i="65"/>
  <c r="V6" i="65" s="1"/>
  <c r="AA25" i="65"/>
  <c r="AR25" i="65"/>
  <c r="AS25" i="65" s="1"/>
  <c r="AP27" i="65"/>
  <c r="AP6" i="65" s="1"/>
  <c r="AR48" i="65"/>
  <c r="AA48" i="65"/>
  <c r="AN52" i="65"/>
  <c r="AN31" i="65" s="1"/>
  <c r="AO21" i="37" s="1"/>
  <c r="S30" i="65"/>
  <c r="V20" i="37"/>
  <c r="BZ76" i="36"/>
  <c r="CA70" i="36"/>
  <c r="AQ26" i="65"/>
  <c r="BM26" i="65"/>
  <c r="AR5" i="65"/>
  <c r="U26" i="65"/>
  <c r="T27" i="65"/>
  <c r="U27" i="65" s="1"/>
  <c r="R36" i="37"/>
  <c r="R39" i="37" s="1"/>
  <c r="R41" i="37" s="1"/>
  <c r="R43" i="37" s="1"/>
  <c r="S29" i="37"/>
  <c r="T29" i="37" s="1"/>
  <c r="T36" i="37" s="1"/>
  <c r="BJ44" i="37"/>
  <c r="P44" i="37"/>
  <c r="AN29" i="37" l="1"/>
  <c r="AN36" i="37" s="1"/>
  <c r="AN39" i="37" s="1"/>
  <c r="AN41" i="37" s="1"/>
  <c r="AN43" i="37" s="1"/>
  <c r="AP7" i="65"/>
  <c r="BL39" i="37"/>
  <c r="BL41" i="37" s="1"/>
  <c r="BL43" i="37" s="1"/>
  <c r="BL7" i="65"/>
  <c r="AM36" i="37"/>
  <c r="AM39" i="37" s="1"/>
  <c r="AM41" i="37" s="1"/>
  <c r="AM43" i="37" s="1"/>
  <c r="AM44" i="37" s="1"/>
  <c r="BM34" i="37"/>
  <c r="BN31" i="37"/>
  <c r="AQ31" i="37"/>
  <c r="T34" i="37"/>
  <c r="V34" i="37" s="1"/>
  <c r="V12" i="37"/>
  <c r="BO19" i="37"/>
  <c r="BP19" i="37" s="1"/>
  <c r="BP18" i="37"/>
  <c r="BO20" i="37"/>
  <c r="BN49" i="65"/>
  <c r="BO49" i="65" s="1"/>
  <c r="AW49" i="65"/>
  <c r="BK52" i="65"/>
  <c r="BK31" i="65" s="1"/>
  <c r="BM21" i="37" s="1"/>
  <c r="BM29" i="37" s="1"/>
  <c r="BM36" i="37" s="1"/>
  <c r="BM50" i="65"/>
  <c r="BL50" i="65"/>
  <c r="BL52" i="65" s="1"/>
  <c r="BL31" i="65" s="1"/>
  <c r="BN21" i="37" s="1"/>
  <c r="AW26" i="65"/>
  <c r="AW27" i="65" s="1"/>
  <c r="BN26" i="65"/>
  <c r="BM27" i="65"/>
  <c r="BM6" i="65" s="1"/>
  <c r="BO12" i="37" s="1"/>
  <c r="BO34" i="37" s="1"/>
  <c r="AS30" i="37"/>
  <c r="AR20" i="37"/>
  <c r="AS18" i="37"/>
  <c r="AR19" i="37"/>
  <c r="AS19" i="37" s="1"/>
  <c r="AA26" i="65"/>
  <c r="AA27" i="65" s="1"/>
  <c r="AR26" i="65"/>
  <c r="AQ27" i="65"/>
  <c r="AQ6" i="65" s="1"/>
  <c r="AR12" i="37" s="1"/>
  <c r="AR34" i="37" s="1"/>
  <c r="S51" i="65"/>
  <c r="T30" i="65"/>
  <c r="AS48" i="65"/>
  <c r="CA76" i="36"/>
  <c r="CB70" i="36"/>
  <c r="CB76" i="36" s="1"/>
  <c r="AR50" i="65"/>
  <c r="AS50" i="65" s="1"/>
  <c r="AA50" i="65"/>
  <c r="AP52" i="65"/>
  <c r="AP31" i="65" s="1"/>
  <c r="AQ21" i="37" s="1"/>
  <c r="S36" i="37"/>
  <c r="S39" i="37" s="1"/>
  <c r="S41" i="37" s="1"/>
  <c r="S43" i="37" s="1"/>
  <c r="BK44" i="37"/>
  <c r="Q44" i="37"/>
  <c r="BM39" i="37" l="1"/>
  <c r="BM41" i="37" s="1"/>
  <c r="BM43" i="37" s="1"/>
  <c r="AN44" i="37"/>
  <c r="AQ12" i="37"/>
  <c r="AS11" i="37"/>
  <c r="BN12" i="37"/>
  <c r="BP11" i="37"/>
  <c r="BP12" i="37" s="1"/>
  <c r="BN29" i="37"/>
  <c r="BN36" i="37" s="1"/>
  <c r="AO29" i="37"/>
  <c r="T39" i="37"/>
  <c r="T41" i="37" s="1"/>
  <c r="T43" i="37" s="1"/>
  <c r="BP20" i="37"/>
  <c r="BM30" i="65"/>
  <c r="AW50" i="65"/>
  <c r="BN50" i="65"/>
  <c r="BO50" i="65" s="1"/>
  <c r="C51" i="65"/>
  <c r="C52" i="65" s="1"/>
  <c r="T51" i="65"/>
  <c r="S52" i="65"/>
  <c r="S31" i="65" s="1"/>
  <c r="AQ7" i="65"/>
  <c r="AR7" i="65" s="1"/>
  <c r="AR6" i="65"/>
  <c r="AT6" i="65" s="1"/>
  <c r="BM7" i="65"/>
  <c r="BN7" i="65" s="1"/>
  <c r="BN6" i="65"/>
  <c r="BP6" i="65" s="1"/>
  <c r="AS26" i="65"/>
  <c r="AR27" i="65"/>
  <c r="AQ30" i="65"/>
  <c r="AS20" i="37"/>
  <c r="BO26" i="65"/>
  <c r="BN27" i="65"/>
  <c r="BL44" i="37"/>
  <c r="R44" i="37"/>
  <c r="AQ34" i="37" l="1"/>
  <c r="AS34" i="37" s="1"/>
  <c r="AR31" i="37"/>
  <c r="AS31" i="37" s="1"/>
  <c r="AS12" i="37"/>
  <c r="AP29" i="37"/>
  <c r="AP36" i="37" s="1"/>
  <c r="AP39" i="37" s="1"/>
  <c r="AP41" i="37" s="1"/>
  <c r="AP43" i="37" s="1"/>
  <c r="AO36" i="37"/>
  <c r="AO39" i="37" s="1"/>
  <c r="AO41" i="37" s="1"/>
  <c r="AO43" i="37" s="1"/>
  <c r="AO44" i="37" s="1"/>
  <c r="BN34" i="37"/>
  <c r="BP34" i="37" s="1"/>
  <c r="BO31" i="37"/>
  <c r="BP31" i="37" s="1"/>
  <c r="T31" i="65"/>
  <c r="U21" i="37"/>
  <c r="BM51" i="65"/>
  <c r="BN30" i="65"/>
  <c r="AQ51" i="65"/>
  <c r="AR30" i="65"/>
  <c r="U51" i="65"/>
  <c r="T52" i="65"/>
  <c r="U52" i="65" s="1"/>
  <c r="BM44" i="37"/>
  <c r="S44" i="37"/>
  <c r="AP44" i="37" l="1"/>
  <c r="AQ29" i="37"/>
  <c r="AQ36" i="37" s="1"/>
  <c r="AQ39" i="37" s="1"/>
  <c r="AQ41" i="37" s="1"/>
  <c r="BN39" i="37"/>
  <c r="BN41" i="37" s="1"/>
  <c r="BN43" i="37" s="1"/>
  <c r="BN44" i="37" s="1"/>
  <c r="V21" i="37"/>
  <c r="U29" i="37"/>
  <c r="BN51" i="65"/>
  <c r="AW51" i="65"/>
  <c r="AW52" i="65" s="1"/>
  <c r="BM52" i="65"/>
  <c r="BM31" i="65" s="1"/>
  <c r="AR51" i="65"/>
  <c r="AA51" i="65"/>
  <c r="AA52" i="65" s="1"/>
  <c r="AQ52" i="65"/>
  <c r="AQ31" i="65" s="1"/>
  <c r="T44" i="37"/>
  <c r="AR31" i="65" l="1"/>
  <c r="AR21" i="37"/>
  <c r="AS21" i="37" s="1"/>
  <c r="BN31" i="65"/>
  <c r="BO21" i="37"/>
  <c r="V29" i="37"/>
  <c r="U36" i="37"/>
  <c r="BN52" i="65"/>
  <c r="BO52" i="65" s="1"/>
  <c r="BO51" i="65"/>
  <c r="AQ43" i="37"/>
  <c r="AS51" i="65"/>
  <c r="AR52" i="65"/>
  <c r="AS52" i="65" s="1"/>
  <c r="BP21" i="37" l="1"/>
  <c r="BO29" i="37"/>
  <c r="BO36" i="37" s="1"/>
  <c r="AR29" i="37"/>
  <c r="AR36" i="37" s="1"/>
  <c r="V36" i="37"/>
  <c r="U39" i="37"/>
  <c r="AQ44" i="37"/>
  <c r="AR39" i="37" l="1"/>
  <c r="AS36" i="37"/>
  <c r="BO39" i="37"/>
  <c r="BO41" i="37" s="1"/>
  <c r="BP36" i="37"/>
  <c r="BP39" i="37" s="1"/>
  <c r="K35" i="38" s="1"/>
  <c r="U41" i="37"/>
  <c r="V39" i="37"/>
  <c r="K22" i="38" s="1"/>
  <c r="BA47" i="37" l="1"/>
  <c r="BP41" i="37"/>
  <c r="BO43" i="37"/>
  <c r="AR41" i="37"/>
  <c r="AS39" i="37"/>
  <c r="V41" i="37"/>
  <c r="G47" i="37"/>
  <c r="U43" i="37"/>
  <c r="AR43" i="37" l="1"/>
  <c r="AD47" i="37"/>
  <c r="AS41" i="37"/>
  <c r="BP43" i="37"/>
  <c r="BO44" i="37"/>
  <c r="V43" i="37"/>
  <c r="U44" i="37"/>
  <c r="BN59" i="37" l="1"/>
  <c r="BK45" i="37"/>
  <c r="BN60" i="37"/>
  <c r="BJ58" i="37"/>
  <c r="BH45" i="37"/>
  <c r="BK59" i="37"/>
  <c r="BN58" i="37"/>
  <c r="BA46" i="37"/>
  <c r="BA48" i="37" s="1"/>
  <c r="BF60" i="37"/>
  <c r="BJ60" i="37"/>
  <c r="BB60" i="37"/>
  <c r="BH60" i="37"/>
  <c r="BA60" i="37"/>
  <c r="BD59" i="37"/>
  <c r="BG58" i="37"/>
  <c r="BM59" i="37"/>
  <c r="BB58" i="37"/>
  <c r="BD60" i="37"/>
  <c r="BH58" i="37"/>
  <c r="BL60" i="37"/>
  <c r="BK58" i="37"/>
  <c r="BJ59" i="37"/>
  <c r="BN45" i="37"/>
  <c r="BL45" i="37"/>
  <c r="BO58" i="37"/>
  <c r="BP59" i="37"/>
  <c r="BC58" i="37"/>
  <c r="BE45" i="37"/>
  <c r="BD58" i="37"/>
  <c r="BB59" i="37"/>
  <c r="BM58" i="37"/>
  <c r="BM60" i="37"/>
  <c r="BA58" i="37"/>
  <c r="BA59" i="37"/>
  <c r="BF45" i="37"/>
  <c r="BM45" i="37"/>
  <c r="BL59" i="37"/>
  <c r="BI45" i="37"/>
  <c r="BJ45" i="37"/>
  <c r="BG45" i="37"/>
  <c r="BO59" i="37"/>
  <c r="BP44" i="37"/>
  <c r="BO45" i="37" s="1"/>
  <c r="BE60" i="37"/>
  <c r="BE58" i="37"/>
  <c r="BE59" i="37"/>
  <c r="BD45" i="37"/>
  <c r="BC59" i="37"/>
  <c r="BK60" i="37"/>
  <c r="BA45" i="37"/>
  <c r="BI58" i="37"/>
  <c r="AZ45" i="37"/>
  <c r="BI60" i="37"/>
  <c r="BG60" i="37"/>
  <c r="BL58" i="37"/>
  <c r="BH59" i="37"/>
  <c r="BF58" i="37"/>
  <c r="BI59" i="37"/>
  <c r="BO60" i="37"/>
  <c r="AZ58" i="37"/>
  <c r="AZ61" i="37" s="1"/>
  <c r="BF59" i="37"/>
  <c r="BC45" i="37"/>
  <c r="BC60" i="37"/>
  <c r="BB45" i="37"/>
  <c r="BG59" i="37"/>
  <c r="AS43" i="37"/>
  <c r="AR44" i="37"/>
  <c r="T59" i="37"/>
  <c r="S59" i="37"/>
  <c r="P60" i="37"/>
  <c r="T45" i="37"/>
  <c r="T58" i="37"/>
  <c r="V44" i="37"/>
  <c r="U45" i="37" s="1"/>
  <c r="G58" i="37"/>
  <c r="G60" i="37"/>
  <c r="I60" i="37"/>
  <c r="J60" i="37"/>
  <c r="K60" i="37"/>
  <c r="K58" i="37"/>
  <c r="O59" i="37"/>
  <c r="Q45" i="37"/>
  <c r="S45" i="37"/>
  <c r="N45" i="37"/>
  <c r="R59" i="37"/>
  <c r="N59" i="37"/>
  <c r="P45" i="37"/>
  <c r="Q60" i="37"/>
  <c r="M60" i="37"/>
  <c r="L60" i="37"/>
  <c r="N60" i="37"/>
  <c r="U58" i="37"/>
  <c r="U60" i="37"/>
  <c r="J59" i="37"/>
  <c r="F45" i="37"/>
  <c r="H58" i="37"/>
  <c r="H45" i="37"/>
  <c r="J45" i="37"/>
  <c r="M58" i="37"/>
  <c r="S58" i="37"/>
  <c r="N58" i="37"/>
  <c r="S60" i="37"/>
  <c r="R45" i="37"/>
  <c r="L59" i="37"/>
  <c r="U59" i="37"/>
  <c r="G59" i="37"/>
  <c r="G45" i="37"/>
  <c r="F58" i="37"/>
  <c r="F61" i="37" s="1"/>
  <c r="I58" i="37"/>
  <c r="J58" i="37"/>
  <c r="K45" i="37"/>
  <c r="O58" i="37"/>
  <c r="L58" i="37"/>
  <c r="R58" i="37"/>
  <c r="Q59" i="37"/>
  <c r="M59" i="37"/>
  <c r="P59" i="37"/>
  <c r="M45" i="37"/>
  <c r="T60" i="37"/>
  <c r="L45" i="37"/>
  <c r="G46" i="37"/>
  <c r="I59" i="37"/>
  <c r="H59" i="37"/>
  <c r="H60" i="37"/>
  <c r="I45" i="37"/>
  <c r="O45" i="37"/>
  <c r="K59" i="37"/>
  <c r="R60" i="37"/>
  <c r="Q58" i="37"/>
  <c r="P58" i="37"/>
  <c r="O60" i="37"/>
  <c r="H61" i="37" l="1"/>
  <c r="BK61" i="37"/>
  <c r="BO61" i="37"/>
  <c r="T61" i="37"/>
  <c r="BG61" i="37"/>
  <c r="BI61" i="37"/>
  <c r="BM61" i="37"/>
  <c r="BH61" i="37"/>
  <c r="BC61" i="37"/>
  <c r="BL61" i="37"/>
  <c r="BA49" i="37"/>
  <c r="BE61" i="37"/>
  <c r="BB61" i="37"/>
  <c r="BN61" i="37"/>
  <c r="R61" i="37"/>
  <c r="AJ60" i="37"/>
  <c r="AQ59" i="37"/>
  <c r="AF60" i="37"/>
  <c r="AH59" i="37"/>
  <c r="AL58" i="37"/>
  <c r="AM58" i="37"/>
  <c r="AJ58" i="37"/>
  <c r="AE45" i="37"/>
  <c r="AE59" i="37"/>
  <c r="AM60" i="37"/>
  <c r="AF58" i="37"/>
  <c r="AC45" i="37"/>
  <c r="AM45" i="37"/>
  <c r="AS59" i="37"/>
  <c r="AO60" i="37"/>
  <c r="AL59" i="37"/>
  <c r="AO59" i="37"/>
  <c r="AP60" i="37"/>
  <c r="AD60" i="37"/>
  <c r="AC58" i="37"/>
  <c r="AC61" i="37" s="1"/>
  <c r="AM59" i="37"/>
  <c r="AK58" i="37"/>
  <c r="AR58" i="37"/>
  <c r="AI58" i="37"/>
  <c r="AL60" i="37"/>
  <c r="AL61" i="37" s="1"/>
  <c r="AO58" i="37"/>
  <c r="AG59" i="37"/>
  <c r="AI45" i="37"/>
  <c r="AQ58" i="37"/>
  <c r="AD58" i="37"/>
  <c r="AJ45" i="37"/>
  <c r="AL45" i="37"/>
  <c r="AK60" i="37"/>
  <c r="AD59" i="37"/>
  <c r="AJ59" i="37"/>
  <c r="AR59" i="37"/>
  <c r="AF45" i="37"/>
  <c r="AP59" i="37"/>
  <c r="AP45" i="37"/>
  <c r="AK59" i="37"/>
  <c r="AH58" i="37"/>
  <c r="AG58" i="37"/>
  <c r="AQ45" i="37"/>
  <c r="AH60" i="37"/>
  <c r="AN58" i="37"/>
  <c r="AP58" i="37"/>
  <c r="AD46" i="37"/>
  <c r="AE58" i="37"/>
  <c r="AI60" i="37"/>
  <c r="AQ60" i="37"/>
  <c r="AN60" i="37"/>
  <c r="AE60" i="37"/>
  <c r="AI59" i="37"/>
  <c r="AN45" i="37"/>
  <c r="AR60" i="37"/>
  <c r="AR61" i="37" s="1"/>
  <c r="AK45" i="37"/>
  <c r="AH45" i="37"/>
  <c r="AS44" i="37"/>
  <c r="AR45" i="37" s="1"/>
  <c r="AG45" i="37"/>
  <c r="AD45" i="37"/>
  <c r="AO45" i="37"/>
  <c r="AG60" i="37"/>
  <c r="AF59" i="37"/>
  <c r="AN59" i="37"/>
  <c r="BD61" i="37"/>
  <c r="BJ61" i="37"/>
  <c r="BA61" i="37"/>
  <c r="AZ62" i="37" s="1"/>
  <c r="BA50" i="37" s="1"/>
  <c r="BF61" i="37"/>
  <c r="N61" i="37"/>
  <c r="O61" i="37"/>
  <c r="Q61" i="37"/>
  <c r="L61" i="37"/>
  <c r="G61" i="37"/>
  <c r="F62" i="37" s="1"/>
  <c r="G50" i="37" s="1"/>
  <c r="AG19" i="38" s="1"/>
  <c r="G49" i="37"/>
  <c r="K61" i="37"/>
  <c r="P61" i="37"/>
  <c r="J61" i="37"/>
  <c r="S61" i="37"/>
  <c r="AG17" i="38"/>
  <c r="AG18" i="38" s="1"/>
  <c r="AH18" i="38" s="1"/>
  <c r="G48" i="37"/>
  <c r="F43" i="38"/>
  <c r="U61" i="37"/>
  <c r="M61" i="37"/>
  <c r="I61" i="37"/>
  <c r="AG61" i="37" l="1"/>
  <c r="AE61" i="37"/>
  <c r="AQ61" i="37"/>
  <c r="AI61" i="37"/>
  <c r="AH61" i="37"/>
  <c r="AM61" i="37"/>
  <c r="AN61" i="37"/>
  <c r="AP61" i="37"/>
  <c r="AK61" i="37"/>
  <c r="AD49" i="37"/>
  <c r="AE17" i="38"/>
  <c r="F42" i="38"/>
  <c r="AD48" i="37"/>
  <c r="AD61" i="37"/>
  <c r="AC62" i="37" s="1"/>
  <c r="AD50" i="37" s="1"/>
  <c r="AO61" i="37"/>
  <c r="AJ61" i="37"/>
  <c r="AF61" i="37"/>
  <c r="AG20" i="38"/>
  <c r="I43" i="38"/>
  <c r="AO31" i="38" s="1"/>
  <c r="AO29" i="38"/>
  <c r="H43" i="38"/>
  <c r="AO32" i="38" s="1"/>
  <c r="G43" i="38"/>
  <c r="AO30" i="38" s="1"/>
  <c r="AE20" i="38" l="1"/>
  <c r="AE18" i="38"/>
  <c r="AF18" i="38" s="1"/>
  <c r="I42" i="38"/>
  <c r="AM31" i="38" s="1"/>
  <c r="AE19" i="38"/>
  <c r="G42" i="38"/>
  <c r="AM30" i="38" s="1"/>
  <c r="H42" i="38"/>
  <c r="AM32" i="38" s="1"/>
  <c r="AM29" i="3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Metcalf, Nigel</author>
  </authors>
  <commentList>
    <comment ref="D3" authorId="0" shapeId="0" xr:uid="{00000000-0006-0000-0300-000001000000}">
      <text>
        <r>
          <rPr>
            <b/>
            <sz val="9"/>
            <color indexed="81"/>
            <rFont val="Tahoma"/>
            <family val="2"/>
          </rPr>
          <t>Metcalf, Nigel:</t>
        </r>
        <r>
          <rPr>
            <sz val="9"/>
            <color indexed="81"/>
            <rFont val="Tahoma"/>
            <family val="2"/>
          </rPr>
          <t xml:space="preserve">
i.e. P90 if the $ value associated with the assumption is fairly certain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Metcalf, Nigel</author>
  </authors>
  <commentList>
    <comment ref="B1" authorId="0" shapeId="0" xr:uid="{00000000-0006-0000-0400-000001000000}">
      <text>
        <r>
          <rPr>
            <b/>
            <sz val="9"/>
            <color indexed="81"/>
            <rFont val="Tahoma"/>
            <family val="2"/>
          </rPr>
          <t>Metcalf, Nigel:</t>
        </r>
        <r>
          <rPr>
            <sz val="9"/>
            <color indexed="81"/>
            <rFont val="Tahoma"/>
            <family val="2"/>
          </rPr>
          <t xml:space="preserve">
You add add extra rows if desired. Use Design, ResizeTable if you wish to delete rows added in error.</t>
        </r>
      </text>
    </comment>
    <comment ref="B2" authorId="0" shapeId="0" xr:uid="{00000000-0006-0000-0400-000002000000}">
      <text>
        <r>
          <rPr>
            <b/>
            <sz val="9"/>
            <color indexed="81"/>
            <rFont val="Tahoma"/>
            <family val="2"/>
          </rPr>
          <t>Metcalf, Nigel:</t>
        </r>
        <r>
          <rPr>
            <sz val="9"/>
            <color indexed="81"/>
            <rFont val="Tahoma"/>
            <family val="2"/>
          </rPr>
          <t xml:space="preserve">
e.g. Configuration &amp; Build Activity, Testing, Programme Management, Quality Assurance
Refer to Activity column on Activity Capx_Revx Split tab </t>
        </r>
      </text>
    </comment>
    <comment ref="C2" authorId="0" shapeId="0" xr:uid="{00000000-0006-0000-0400-000003000000}">
      <text>
        <r>
          <rPr>
            <b/>
            <sz val="9"/>
            <color indexed="81"/>
            <rFont val="Tahoma"/>
            <family val="2"/>
          </rPr>
          <t>Metcalf, Nigel:</t>
        </r>
        <r>
          <rPr>
            <sz val="9"/>
            <color indexed="81"/>
            <rFont val="Tahoma"/>
            <family val="2"/>
          </rPr>
          <t xml:space="preserve">
e.g. BP, IBM, Contractor Name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Metcalf, Nigel</author>
  </authors>
  <commentList>
    <comment ref="D6" authorId="0" shapeId="0" xr:uid="{00000000-0006-0000-0500-000001000000}">
      <text>
        <r>
          <rPr>
            <b/>
            <sz val="9"/>
            <color indexed="81"/>
            <rFont val="Tahoma"/>
            <family val="2"/>
          </rPr>
          <t>Metcalf, Nigel:</t>
        </r>
        <r>
          <rPr>
            <sz val="9"/>
            <color indexed="81"/>
            <rFont val="Tahoma"/>
            <family val="2"/>
          </rPr>
          <t xml:space="preserve">
Effective for investment cases seeking approval from 14/11/2016.
2016 rate was 7%
2015 rate was 8%</t>
        </r>
      </text>
    </comment>
    <comment ref="B26" authorId="0" shapeId="0" xr:uid="{00000000-0006-0000-0500-000002000000}">
      <text>
        <r>
          <rPr>
            <b/>
            <sz val="9"/>
            <color indexed="81"/>
            <rFont val="Tahoma"/>
            <family val="2"/>
          </rPr>
          <t>Metcalf, Nigel:</t>
        </r>
        <r>
          <rPr>
            <sz val="9"/>
            <color indexed="81"/>
            <rFont val="Tahoma"/>
            <family val="2"/>
          </rPr>
          <t xml:space="preserve">
I have reviewed the tax rates to be used in EEM models with various tax reps for different locations who have confirmed the following:
• Main principle is that tax charge % is the one for the country that the costs end up in after recovery not where they are incurred. This means that most charges for IT&amp;S will end up in either US or UK and sometimes Europe e.g. Rhine GSD
Rates have been updated in Nov 2016 - see Tax Rates tab (hidden). A separate Tax US tab calculates US Tax as a more complicated calculation is required.
Previously an average global rate of 33% was quoted but the actual locations where the charges will land should be considered and the corresponding tax rates used. Only use the global rates in rare circumstances where the costs are allocated to multiple locations around the globe. 
Where a mixture of countries is being used work out the weighted tax rate. Then select Country Mix from the drop-down in cell  E28 and enter the rate manually in each year in row 31.
• Upstream tax rates are sometimes significantly higher than Downstream. Note: A lot of Upstream locations will not give effective tax relief for allocated costs so you will need to check each time.
• Consult Richard Houghton  / Niraja Fletcher for large material projects especially Upstream 
</t>
        </r>
      </text>
    </comment>
    <comment ref="B28" authorId="0" shapeId="0" xr:uid="{00000000-0006-0000-0500-000003000000}">
      <text>
        <r>
          <rPr>
            <b/>
            <sz val="9"/>
            <color indexed="81"/>
            <rFont val="Tahoma"/>
            <family val="2"/>
          </rPr>
          <t>Metcalf, Nigel:</t>
        </r>
        <r>
          <rPr>
            <sz val="9"/>
            <color indexed="81"/>
            <rFont val="Tahoma"/>
            <family val="2"/>
          </rPr>
          <t xml:space="preserve">
Tax deductability occurs in the country where costs are recharged to not where they are incurred. Where the costs are split across many locations globally then use global assumed rate (currently 33%). Where they are split across a few countries, select "Country Mix", calculate and  use the weighted average tax rate which must be entered manually by year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Metcalf, Nigel</author>
  </authors>
  <commentList>
    <comment ref="B7" authorId="0" shapeId="0" xr:uid="{00000000-0006-0000-0700-000001000000}">
      <text>
        <r>
          <rPr>
            <b/>
            <sz val="9"/>
            <color indexed="81"/>
            <rFont val="Tahoma"/>
            <family val="2"/>
          </rPr>
          <t>Metcalf, Nigel:</t>
        </r>
        <r>
          <rPr>
            <sz val="9"/>
            <color indexed="81"/>
            <rFont val="Tahoma"/>
            <family val="2"/>
          </rPr>
          <t xml:space="preserve">
BP Europa SE Germany</t>
        </r>
      </text>
    </comment>
    <comment ref="B8" authorId="0" shapeId="0" xr:uid="{00000000-0006-0000-0700-000002000000}">
      <text>
        <r>
          <rPr>
            <b/>
            <sz val="9"/>
            <color indexed="81"/>
            <rFont val="Tahoma"/>
            <family val="2"/>
          </rPr>
          <t>Metcalf, Nigel:</t>
        </r>
        <r>
          <rPr>
            <sz val="9"/>
            <color indexed="81"/>
            <rFont val="Tahoma"/>
            <family val="2"/>
          </rPr>
          <t xml:space="preserve">
BP Europa SE Austria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Metcalf, Nigel</author>
  </authors>
  <commentList>
    <comment ref="CJ39" authorId="0" shapeId="0" xr:uid="{00000000-0006-0000-0800-000001000000}">
      <text>
        <r>
          <rPr>
            <b/>
            <sz val="9"/>
            <color indexed="81"/>
            <rFont val="Tahoma"/>
            <family val="2"/>
          </rPr>
          <t>Metcalf, Nigel:</t>
        </r>
        <r>
          <rPr>
            <sz val="9"/>
            <color indexed="81"/>
            <rFont val="Tahoma"/>
            <family val="2"/>
          </rPr>
          <t xml:space="preserve">
e.g if capex shown in column A then can't have a revex or opex category in column E</t>
        </r>
      </text>
    </comment>
    <comment ref="CJ41" authorId="0" shapeId="0" xr:uid="{00000000-0006-0000-0800-000002000000}">
      <text>
        <r>
          <rPr>
            <b/>
            <sz val="9"/>
            <color indexed="81"/>
            <rFont val="Tahoma"/>
            <family val="2"/>
          </rPr>
          <t>Metcalf, Nigel:</t>
        </r>
        <r>
          <rPr>
            <sz val="9"/>
            <color indexed="81"/>
            <rFont val="Tahoma"/>
            <family val="2"/>
          </rPr>
          <t xml:space="preserve">
Including business costs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Metcalf, Nigel</author>
    <author>Baker, Wendy</author>
  </authors>
  <commentList>
    <comment ref="C12" authorId="0" shapeId="0" xr:uid="{00000000-0006-0000-0900-000001000000}">
      <text>
        <r>
          <rPr>
            <b/>
            <sz val="9"/>
            <color indexed="81"/>
            <rFont val="Tahoma"/>
            <family val="2"/>
          </rPr>
          <t>Metcalf, Nigel:</t>
        </r>
        <r>
          <rPr>
            <sz val="9"/>
            <color indexed="81"/>
            <rFont val="Tahoma"/>
            <family val="2"/>
          </rPr>
          <t xml:space="preserve">
i.e. IBM and other ADAM vendors</t>
        </r>
      </text>
    </comment>
    <comment ref="B41" authorId="1" shapeId="0" xr:uid="{00000000-0006-0000-0900-000002000000}">
      <text>
        <r>
          <rPr>
            <b/>
            <sz val="9"/>
            <color indexed="81"/>
            <rFont val="Tahoma"/>
            <family val="2"/>
          </rPr>
          <t>Baker, Wendy:</t>
        </r>
        <r>
          <rPr>
            <sz val="9"/>
            <color indexed="81"/>
            <rFont val="Tahoma"/>
            <family val="2"/>
          </rPr>
          <t xml:space="preserve">
To include DS&amp;R, Functions, DIO, S&amp;A, FCC</t>
        </r>
      </text>
    </comment>
    <comment ref="B50" authorId="1" shapeId="0" xr:uid="{00000000-0006-0000-0900-000003000000}">
      <text>
        <r>
          <rPr>
            <b/>
            <sz val="9"/>
            <color indexed="81"/>
            <rFont val="Tahoma"/>
            <family val="2"/>
          </rPr>
          <t>Baker, Wendy:</t>
        </r>
        <r>
          <rPr>
            <sz val="9"/>
            <color indexed="81"/>
            <rFont val="Tahoma"/>
            <family val="2"/>
          </rPr>
          <t xml:space="preserve">
to include Downstream, Upstream, IST, AE and Shipping</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Reehal, Geeta</author>
    <author>Stone, Maja (Molten Group)</author>
    <author>Pilegaard, Anders</author>
  </authors>
  <commentList>
    <comment ref="B2" authorId="0" shapeId="0" xr:uid="{00000000-0006-0000-0A00-000001000000}">
      <text>
        <r>
          <rPr>
            <b/>
            <sz val="9"/>
            <color indexed="81"/>
            <rFont val="Tahoma"/>
            <family val="2"/>
          </rPr>
          <t xml:space="preserve">VMO: </t>
        </r>
        <r>
          <rPr>
            <sz val="9"/>
            <color indexed="81"/>
            <rFont val="Tahoma"/>
            <family val="2"/>
          </rPr>
          <t>Enter the Project Name as it appears in Project Online</t>
        </r>
      </text>
    </comment>
    <comment ref="B3" authorId="0" shapeId="0" xr:uid="{00000000-0006-0000-0A00-000002000000}">
      <text>
        <r>
          <rPr>
            <b/>
            <sz val="9"/>
            <color indexed="81"/>
            <rFont val="Tahoma"/>
            <family val="2"/>
          </rPr>
          <t>VMO:</t>
        </r>
        <r>
          <rPr>
            <sz val="9"/>
            <color indexed="81"/>
            <rFont val="Tahoma"/>
            <family val="2"/>
          </rPr>
          <t xml:space="preserve"> Enter the unique ID generated  by Project Online</t>
        </r>
      </text>
    </comment>
    <comment ref="B4" authorId="0" shapeId="0" xr:uid="{00000000-0006-0000-0A00-000003000000}">
      <text>
        <r>
          <rPr>
            <b/>
            <sz val="9"/>
            <color indexed="81"/>
            <rFont val="Tahoma"/>
            <family val="2"/>
          </rPr>
          <t>VMO:</t>
        </r>
        <r>
          <rPr>
            <sz val="9"/>
            <color indexed="81"/>
            <rFont val="Tahoma"/>
            <family val="2"/>
          </rPr>
          <t xml:space="preserve">Capital Value Process stage gate for which the EEM applies
</t>
        </r>
      </text>
    </comment>
    <comment ref="B5" authorId="0" shapeId="0" xr:uid="{00000000-0006-0000-0A00-000004000000}">
      <text>
        <r>
          <rPr>
            <b/>
            <sz val="9"/>
            <color indexed="81"/>
            <rFont val="Tahoma"/>
            <family val="2"/>
          </rPr>
          <t>VMO:</t>
        </r>
        <r>
          <rPr>
            <sz val="9"/>
            <color indexed="81"/>
            <rFont val="Tahoma"/>
            <family val="2"/>
          </rPr>
          <t xml:space="preserve"> IT&amp;S Project Investment Category</t>
        </r>
        <r>
          <rPr>
            <sz val="9"/>
            <color indexed="81"/>
            <rFont val="Tahoma"/>
            <family val="2"/>
          </rPr>
          <t xml:space="preserve">
</t>
        </r>
      </text>
    </comment>
    <comment ref="B6" authorId="0" shapeId="0" xr:uid="{00000000-0006-0000-0A00-000005000000}">
      <text>
        <r>
          <rPr>
            <b/>
            <sz val="9"/>
            <color indexed="81"/>
            <rFont val="Tahoma"/>
            <family val="2"/>
          </rPr>
          <t xml:space="preserve">VMO:
</t>
        </r>
        <r>
          <rPr>
            <sz val="9"/>
            <color indexed="81"/>
            <rFont val="Tahoma"/>
            <family val="2"/>
          </rPr>
          <t>Whitespend is business spend (see guidance notes)</t>
        </r>
        <r>
          <rPr>
            <sz val="9"/>
            <color indexed="81"/>
            <rFont val="Tahoma"/>
            <family val="2"/>
          </rPr>
          <t xml:space="preserve">
</t>
        </r>
      </text>
    </comment>
    <comment ref="B10" authorId="0" shapeId="0" xr:uid="{00000000-0006-0000-0A00-000006000000}">
      <text>
        <r>
          <rPr>
            <b/>
            <sz val="9"/>
            <color indexed="81"/>
            <rFont val="Tahoma"/>
            <family val="2"/>
          </rPr>
          <t>VMO:</t>
        </r>
        <r>
          <rPr>
            <sz val="9"/>
            <color indexed="81"/>
            <rFont val="Tahoma"/>
            <family val="2"/>
          </rPr>
          <t xml:space="preserve"> 
What is the benefit? This will be an outcome of the improvement action.  Each benefit description should start with a comparative (e.g. reduced, increased, fewer, improved, greater, better, etc)
</t>
        </r>
      </text>
    </comment>
    <comment ref="C10" authorId="0" shapeId="0" xr:uid="{00000000-0006-0000-0A00-000007000000}">
      <text>
        <r>
          <rPr>
            <b/>
            <sz val="9"/>
            <color indexed="81"/>
            <rFont val="Tahoma"/>
            <family val="2"/>
          </rPr>
          <t>VMO:</t>
        </r>
        <r>
          <rPr>
            <sz val="9"/>
            <color indexed="81"/>
            <rFont val="Tahoma"/>
            <family val="2"/>
          </rPr>
          <t xml:space="preserve">
What actions and or assumptions are made to realise this benefit?  If the assumptions are incorrect they may affect the realization of the benefit.</t>
        </r>
      </text>
    </comment>
    <comment ref="D10" authorId="0" shapeId="0" xr:uid="{00000000-0006-0000-0A00-000008000000}">
      <text>
        <r>
          <rPr>
            <b/>
            <sz val="9"/>
            <color indexed="81"/>
            <rFont val="Tahoma"/>
            <family val="2"/>
          </rPr>
          <t>VMO:</t>
        </r>
        <r>
          <rPr>
            <sz val="9"/>
            <color indexed="81"/>
            <rFont val="Tahoma"/>
            <family val="2"/>
          </rPr>
          <t xml:space="preserve">
This is where the value will be realised update the country and or functional area. E.g FVC SAMS UK - Fuels Value Chain, Sales and Marketing in the UK.</t>
        </r>
      </text>
    </comment>
    <comment ref="E10" authorId="0" shapeId="0" xr:uid="{00000000-0006-0000-0A00-000009000000}">
      <text>
        <r>
          <rPr>
            <b/>
            <sz val="9"/>
            <color indexed="81"/>
            <rFont val="Tahoma"/>
            <family val="2"/>
          </rPr>
          <t>VMO:</t>
        </r>
        <r>
          <rPr>
            <sz val="9"/>
            <color indexed="81"/>
            <rFont val="Tahoma"/>
            <family val="2"/>
          </rPr>
          <t xml:space="preserve">
Name /Job Title of the person Responsible for the Benefit delivery</t>
        </r>
      </text>
    </comment>
    <comment ref="F10" authorId="0" shapeId="0" xr:uid="{00000000-0006-0000-0A00-00000A000000}">
      <text>
        <r>
          <rPr>
            <b/>
            <sz val="9"/>
            <color indexed="81"/>
            <rFont val="Tahoma"/>
            <family val="2"/>
          </rPr>
          <t>VMO:</t>
        </r>
        <r>
          <rPr>
            <sz val="9"/>
            <color indexed="81"/>
            <rFont val="Tahoma"/>
            <family val="2"/>
          </rPr>
          <t xml:space="preserve">
The name and role of the person working close to the benefit to report on the forecasted and achieved benefit E.g. Business Finance </t>
        </r>
      </text>
    </comment>
    <comment ref="G10" authorId="0" shapeId="0" xr:uid="{00000000-0006-0000-0A00-00000B000000}">
      <text>
        <r>
          <rPr>
            <b/>
            <sz val="9"/>
            <color indexed="81"/>
            <rFont val="Tahoma"/>
            <family val="2"/>
          </rPr>
          <t xml:space="preserve">VMO: 
</t>
        </r>
        <r>
          <rPr>
            <sz val="9"/>
            <color indexed="81"/>
            <rFont val="Tahoma"/>
            <family val="2"/>
          </rPr>
          <t xml:space="preserve">See Benefits Register Guidance tab for more info.
The Benefit Type selected provides data for the Abbreviated Financial Summary (AFS tab) for those benefits which are Hard Benefits.  Soft Benefits are excluded from the AFS but still need to be documented in the register.
Revenue increase: be careful only to include the gross margin impact of any increased revenue as the benefit not the increased revenue itself
Cost reduction: must result in actual cost reduction e,g, an automated process will be a hard benefit if it results in headcount reductions.  But this will be a soft benefit if the process only reduces otherwise unpaid overtime i.e. salaried staffand the headcount remains 
Cost avoidance: Read the guidance notes if you are selecting "Cost Avoidance"  e.g. if bringing in a new system means that a planned upgrade to the legacy system no longer needs to take place, this is a hard benefit shown under Hard Benefit - Cost Reduction. However, this is a Soft Benefit if the upgrade to the legacy system was not included in the Plan - show under Soft Benefit - Cost Avoidance - "Unplanned" ).
Working Capital – Debtors / Creditors / Inventory: Working capital benefits are included as they result in an impact to discounted cashflow and hence NPV.
Risk Reduction: if risk reduction is selected as a Soft Benefit Type, select relevant OMS Risk Matrix reference values in col L &amp; M.  Certain IT&amp;S Investment Categories (e.g., LTO and EoSL projects) should have a Soft Benefit with an OMS reference (see Benefits Register Guidance tab for the matrix)
</t>
        </r>
      </text>
    </comment>
    <comment ref="H10" authorId="0" shapeId="0" xr:uid="{00000000-0006-0000-0A00-00000C000000}">
      <text>
        <r>
          <rPr>
            <b/>
            <sz val="9"/>
            <color indexed="81"/>
            <rFont val="Tahoma"/>
            <family val="2"/>
          </rPr>
          <t xml:space="preserve">VMO: 
</t>
        </r>
        <r>
          <rPr>
            <sz val="9"/>
            <color indexed="81"/>
            <rFont val="Tahoma"/>
            <family val="2"/>
          </rPr>
          <t xml:space="preserve">This provides data for the Abbreviated Financial Summary (AFS tab) for those benefits which are Hard Benefits (see Benefits Register Guidance tab for more info).   
Soft Benefits are excluded from the AFS Financial Summary but need to be documented in the register as a benefit and therefore  "Soft Benefits (Excluded from AFS)" would need to be selected from the Benefit Category drop down menu.
</t>
        </r>
      </text>
    </comment>
    <comment ref="I10" authorId="1" shapeId="0" xr:uid="{00000000-0006-0000-0A00-00000D000000}">
      <text>
        <r>
          <rPr>
            <b/>
            <sz val="9"/>
            <color indexed="81"/>
            <rFont val="Tahoma"/>
            <family val="2"/>
          </rPr>
          <t xml:space="preserve">VMO:
</t>
        </r>
        <r>
          <rPr>
            <sz val="9"/>
            <color indexed="81"/>
            <rFont val="Tahoma"/>
            <family val="2"/>
          </rPr>
          <t>The Unit of measure or KPI used to demonstrate the benefit has been achieved. 
Sales, Time, Volume, Licences, Servers, FTE's, Contractors, Invoices.</t>
        </r>
      </text>
    </comment>
    <comment ref="J10" authorId="0" shapeId="0" xr:uid="{00000000-0006-0000-0A00-00000E000000}">
      <text>
        <r>
          <rPr>
            <b/>
            <sz val="9"/>
            <color indexed="81"/>
            <rFont val="Tahoma"/>
            <family val="2"/>
          </rPr>
          <t>VMO:</t>
        </r>
        <r>
          <rPr>
            <sz val="9"/>
            <color indexed="81"/>
            <rFont val="Tahoma"/>
            <family val="2"/>
          </rPr>
          <t xml:space="preserve">
Process Performance Indicator  (PPI)
There may be several PPI's needed to be measured to achieve 1 FPI.
See the 'Benefits Register Guidance'
</t>
        </r>
      </text>
    </comment>
    <comment ref="K10" authorId="0" shapeId="0" xr:uid="{00000000-0006-0000-0A00-00000F000000}">
      <text>
        <r>
          <rPr>
            <b/>
            <sz val="9"/>
            <color indexed="81"/>
            <rFont val="Tahoma"/>
            <family val="2"/>
          </rPr>
          <t>VMO:</t>
        </r>
        <r>
          <rPr>
            <sz val="9"/>
            <color indexed="81"/>
            <rFont val="Tahoma"/>
            <family val="2"/>
          </rPr>
          <t xml:space="preserve">
 Financial Performance Indicator  (FPI)
There may be several PPI's needed to be measured to achieve 1 FPI.
See the 'Benefits Register Guidance'</t>
        </r>
      </text>
    </comment>
    <comment ref="R10" authorId="0" shapeId="0" xr:uid="{00000000-0006-0000-0A00-000010000000}">
      <text>
        <r>
          <rPr>
            <b/>
            <sz val="9"/>
            <color indexed="81"/>
            <rFont val="Tahoma"/>
            <family val="2"/>
          </rPr>
          <t>VMO:</t>
        </r>
        <r>
          <rPr>
            <sz val="9"/>
            <color indexed="81"/>
            <rFont val="Tahoma"/>
            <family val="2"/>
          </rPr>
          <t xml:space="preserve">
The start date from when the benefit will be achieved . 
</t>
        </r>
      </text>
    </comment>
    <comment ref="S10" authorId="0" shapeId="0" xr:uid="{00000000-0006-0000-0A00-000011000000}">
      <text>
        <r>
          <rPr>
            <b/>
            <sz val="9"/>
            <color indexed="81"/>
            <rFont val="Tahoma"/>
            <family val="2"/>
          </rPr>
          <t>VMO:</t>
        </r>
        <r>
          <rPr>
            <sz val="9"/>
            <color indexed="81"/>
            <rFont val="Tahoma"/>
            <family val="2"/>
          </rPr>
          <t xml:space="preserve">
The closing date for when benefits are measured to - this should be in line with the FM </t>
        </r>
      </text>
    </comment>
    <comment ref="T10" authorId="0" shapeId="0" xr:uid="{00000000-0006-0000-0A00-000012000000}">
      <text>
        <r>
          <rPr>
            <b/>
            <sz val="9"/>
            <color indexed="81"/>
            <rFont val="Tahoma"/>
            <family val="2"/>
          </rPr>
          <t xml:space="preserve">VMO:
</t>
        </r>
        <r>
          <rPr>
            <sz val="9"/>
            <color indexed="81"/>
            <rFont val="Tahoma"/>
            <family val="2"/>
          </rPr>
          <t>Date for initial Post Project Evaluation (if required) which can take place within 12 months of project close-out date (24 months for RCM cases)</t>
        </r>
      </text>
    </comment>
    <comment ref="L11" authorId="2" shapeId="0" xr:uid="{00000000-0006-0000-0A00-000013000000}">
      <text>
        <r>
          <rPr>
            <b/>
            <sz val="9"/>
            <color indexed="81"/>
            <rFont val="Tahoma"/>
            <family val="2"/>
          </rPr>
          <t>VMO:</t>
        </r>
        <r>
          <rPr>
            <sz val="9"/>
            <color indexed="81"/>
            <rFont val="Tahoma"/>
            <family val="2"/>
          </rPr>
          <t xml:space="preserve">
Risk reduction: Use the  NET Risk value from the OMS 8*8 matrix
See 'Benefits Register Guidance'</t>
        </r>
      </text>
    </comment>
    <comment ref="M11" authorId="2" shapeId="0" xr:uid="{00000000-0006-0000-0A00-000014000000}">
      <text>
        <r>
          <rPr>
            <b/>
            <sz val="9"/>
            <color indexed="81"/>
            <rFont val="Tahoma"/>
            <family val="2"/>
          </rPr>
          <t xml:space="preserve">VMO:
</t>
        </r>
        <r>
          <rPr>
            <sz val="9"/>
            <color indexed="81"/>
            <rFont val="Tahoma"/>
            <family val="2"/>
          </rPr>
          <t xml:space="preserve">Risk reduction: Use the Expected RESIDUAL Risk value from the OMS 8*8 matrix
See 'Benefits Register Guidance'
</t>
        </r>
      </text>
    </comment>
    <comment ref="N11" authorId="0" shapeId="0" xr:uid="{00000000-0006-0000-0A00-000015000000}">
      <text>
        <r>
          <rPr>
            <b/>
            <sz val="9"/>
            <color indexed="81"/>
            <rFont val="Tahoma"/>
            <family val="2"/>
          </rPr>
          <t>VMO:</t>
        </r>
        <r>
          <rPr>
            <sz val="9"/>
            <color indexed="81"/>
            <rFont val="Tahoma"/>
            <family val="2"/>
          </rPr>
          <t xml:space="preserve">
The PPI starting point before the go-live - so we can measure success has been achieved</t>
        </r>
      </text>
    </comment>
    <comment ref="O11" authorId="0" shapeId="0" xr:uid="{00000000-0006-0000-0A00-000016000000}">
      <text>
        <r>
          <rPr>
            <b/>
            <sz val="9"/>
            <color indexed="81"/>
            <rFont val="Tahoma"/>
            <family val="2"/>
          </rPr>
          <t>VMO:</t>
        </r>
        <r>
          <rPr>
            <sz val="9"/>
            <color indexed="81"/>
            <rFont val="Tahoma"/>
            <family val="2"/>
          </rPr>
          <t xml:space="preserve">
The end goal target for what we can claim success. i.e. the To-be scenario for PPI's</t>
        </r>
      </text>
    </comment>
    <comment ref="P11" authorId="1" shapeId="0" xr:uid="{00000000-0006-0000-0A00-000017000000}">
      <text>
        <r>
          <rPr>
            <b/>
            <sz val="9"/>
            <color indexed="81"/>
            <rFont val="Tahoma"/>
            <family val="2"/>
          </rPr>
          <t xml:space="preserve">VMO:
</t>
        </r>
        <r>
          <rPr>
            <sz val="9"/>
            <color indexed="81"/>
            <rFont val="Tahoma"/>
            <family val="2"/>
          </rPr>
          <t>The starting point before the go-live - so we can measure success has been achieved</t>
        </r>
      </text>
    </comment>
    <comment ref="Q11" authorId="1" shapeId="0" xr:uid="{00000000-0006-0000-0A00-000018000000}">
      <text>
        <r>
          <rPr>
            <b/>
            <sz val="9"/>
            <color indexed="81"/>
            <rFont val="Tahoma"/>
            <family val="2"/>
          </rPr>
          <t xml:space="preserve">VMO:
</t>
        </r>
        <r>
          <rPr>
            <sz val="9"/>
            <color indexed="81"/>
            <rFont val="Tahoma"/>
            <family val="2"/>
          </rPr>
          <t xml:space="preserve">The end goal target for what we can claim success. i.e. the To-be scenario for FPI's
</t>
        </r>
      </text>
    </comment>
    <comment ref="B33" authorId="0" shapeId="0" xr:uid="{00000000-0006-0000-0A00-000019000000}">
      <text>
        <r>
          <rPr>
            <b/>
            <sz val="9"/>
            <color indexed="81"/>
            <rFont val="Tahoma"/>
            <family val="2"/>
          </rPr>
          <t>VMO:</t>
        </r>
        <r>
          <rPr>
            <sz val="9"/>
            <color indexed="81"/>
            <rFont val="Tahoma"/>
            <family val="2"/>
          </rPr>
          <t xml:space="preserve">
This is auto-populated from the IT&amp;S Opex Impact tab</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Reehal, Geeta</author>
    <author>Pilegaard, Anders</author>
    <author>Metcalf, Nigel</author>
  </authors>
  <commentList>
    <comment ref="L2" authorId="0" shapeId="0" xr:uid="{00000000-0006-0000-0B00-000001000000}">
      <text>
        <r>
          <rPr>
            <b/>
            <sz val="9"/>
            <color indexed="81"/>
            <rFont val="Tahoma"/>
            <family val="2"/>
          </rPr>
          <t xml:space="preserve">VMO: 
</t>
        </r>
        <r>
          <rPr>
            <sz val="9"/>
            <color indexed="81"/>
            <rFont val="Tahoma"/>
            <family val="2"/>
          </rPr>
          <t xml:space="preserve">This provides Data for the Abbreviated Financial Summary (AFS) those benefits are Hard Benefits (see guidance notes for more info).   
Soft Benefits are excluded from AFS Financial Summary but need to be documented in the register as a benefit and therefore  "Soft Benefit" would need to be selected from the AFS drop down menu.
</t>
        </r>
      </text>
    </comment>
    <comment ref="M2" authorId="1" shapeId="0" xr:uid="{00000000-0006-0000-0B00-000002000000}">
      <text>
        <r>
          <rPr>
            <b/>
            <sz val="9"/>
            <color indexed="81"/>
            <rFont val="Tahoma"/>
            <family val="2"/>
          </rPr>
          <t>Risk reduction: Use the matrix NET value from the OMS 8*8 matrix</t>
        </r>
      </text>
    </comment>
    <comment ref="N2" authorId="1" shapeId="0" xr:uid="{00000000-0006-0000-0B00-000003000000}">
      <text>
        <r>
          <rPr>
            <b/>
            <sz val="9"/>
            <color indexed="81"/>
            <rFont val="Tahoma"/>
            <family val="2"/>
          </rPr>
          <t>Risk reduction: Use the matrix RESIDUAL value from the OMS 8*8 matrix</t>
        </r>
      </text>
    </comment>
    <comment ref="Q2" authorId="2" shapeId="0" xr:uid="{00000000-0006-0000-0B00-000004000000}">
      <text>
        <r>
          <rPr>
            <b/>
            <sz val="9"/>
            <color indexed="81"/>
            <rFont val="Tahoma"/>
            <family val="2"/>
          </rPr>
          <t>Metcalf, Nigel:</t>
        </r>
        <r>
          <rPr>
            <sz val="9"/>
            <color indexed="81"/>
            <rFont val="Tahoma"/>
            <family val="2"/>
          </rPr>
          <t xml:space="preserve">
On Set up tab</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Metcalf, Nigel</author>
  </authors>
  <commentList>
    <comment ref="E19" authorId="0" shapeId="0" xr:uid="{00000000-0006-0000-0F00-000001000000}">
      <text>
        <r>
          <rPr>
            <b/>
            <sz val="9"/>
            <color indexed="81"/>
            <rFont val="Tahoma"/>
            <family val="2"/>
          </rPr>
          <t>Metcalf, Nigel:</t>
        </r>
        <r>
          <rPr>
            <sz val="9"/>
            <color indexed="81"/>
            <rFont val="Tahoma"/>
            <family val="2"/>
          </rPr>
          <t xml:space="preserve">
Entered as ngative (if known)</t>
        </r>
      </text>
    </comment>
    <comment ref="AB19" authorId="0" shapeId="0" xr:uid="{00000000-0006-0000-0F00-000002000000}">
      <text>
        <r>
          <rPr>
            <b/>
            <sz val="9"/>
            <color indexed="81"/>
            <rFont val="Tahoma"/>
            <family val="2"/>
          </rPr>
          <t>Metcalf, Nigel:</t>
        </r>
        <r>
          <rPr>
            <sz val="9"/>
            <color indexed="81"/>
            <rFont val="Tahoma"/>
            <family val="2"/>
          </rPr>
          <t xml:space="preserve">
Entered as ngative (if known)</t>
        </r>
      </text>
    </comment>
    <comment ref="AY19" authorId="0" shapeId="0" xr:uid="{00000000-0006-0000-0F00-000003000000}">
      <text>
        <r>
          <rPr>
            <b/>
            <sz val="9"/>
            <color indexed="81"/>
            <rFont val="Tahoma"/>
            <family val="2"/>
          </rPr>
          <t>Metcalf, Nigel:</t>
        </r>
        <r>
          <rPr>
            <sz val="9"/>
            <color indexed="81"/>
            <rFont val="Tahoma"/>
            <family val="2"/>
          </rPr>
          <t xml:space="preserve">
Entered as ngative (if known)</t>
        </r>
      </text>
    </comment>
    <comment ref="E20" authorId="0" shapeId="0" xr:uid="{00000000-0006-0000-0F00-000004000000}">
      <text>
        <r>
          <rPr>
            <b/>
            <sz val="9"/>
            <color indexed="81"/>
            <rFont val="Tahoma"/>
            <family val="2"/>
          </rPr>
          <t>Metcalf, Nigel:</t>
        </r>
        <r>
          <rPr>
            <sz val="9"/>
            <color indexed="81"/>
            <rFont val="Tahoma"/>
            <family val="2"/>
          </rPr>
          <t xml:space="preserve">
Assume there are no tax losses carried forward and that any losses in the current year can be off-set against profits in the current year</t>
        </r>
      </text>
    </comment>
    <comment ref="B29" authorId="0" shapeId="0" xr:uid="{00000000-0006-0000-0F00-000005000000}">
      <text>
        <r>
          <rPr>
            <b/>
            <sz val="9"/>
            <color indexed="81"/>
            <rFont val="Tahoma"/>
            <family val="2"/>
          </rPr>
          <t>Metcalf, Nigel:</t>
        </r>
        <r>
          <rPr>
            <sz val="9"/>
            <color indexed="81"/>
            <rFont val="Tahoma"/>
            <family val="2"/>
          </rPr>
          <t xml:space="preserve">
Deferred Tax asset where cumulatively more financial depreciation has been booked than tax depreciation i.e. tax written down value exceeds net book value
Deferred Tax liability where cumulatively more tax depreciation has been booked than financial depreciation i.e. tax written down value is less than net book value</t>
        </r>
      </text>
    </comment>
    <comment ref="B36" authorId="0" shapeId="0" xr:uid="{00000000-0006-0000-0F00-000006000000}">
      <text>
        <r>
          <rPr>
            <b/>
            <sz val="9"/>
            <color indexed="81"/>
            <rFont val="Tahoma"/>
            <family val="2"/>
          </rPr>
          <t>Metcalf, Nigel:</t>
        </r>
        <r>
          <rPr>
            <sz val="9"/>
            <color indexed="81"/>
            <rFont val="Tahoma"/>
            <family val="2"/>
          </rPr>
          <t xml:space="preserve">
Adjusts for tax impact on difference between financial and tax depreciation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Metcalf, Nigel</author>
  </authors>
  <commentList>
    <comment ref="B1" authorId="0" shapeId="0" xr:uid="{00000000-0006-0000-1000-000001000000}">
      <text>
        <r>
          <rPr>
            <b/>
            <sz val="9"/>
            <color indexed="81"/>
            <rFont val="Tahoma"/>
            <family val="2"/>
          </rPr>
          <t>Metcalf, Nigel:</t>
        </r>
        <r>
          <rPr>
            <sz val="9"/>
            <color indexed="81"/>
            <rFont val="Tahoma"/>
            <family val="2"/>
          </rPr>
          <t xml:space="preserve">
Based on Performance Target total costs</t>
        </r>
      </text>
    </comment>
    <comment ref="F1" authorId="0" shapeId="0" xr:uid="{00000000-0006-0000-1000-000002000000}">
      <text>
        <r>
          <rPr>
            <b/>
            <sz val="9"/>
            <color indexed="81"/>
            <rFont val="Tahoma"/>
            <family val="2"/>
          </rPr>
          <t>Metcalf, Nigel:</t>
        </r>
        <r>
          <rPr>
            <sz val="9"/>
            <color indexed="81"/>
            <rFont val="Tahoma"/>
            <family val="2"/>
          </rPr>
          <t xml:space="preserve">
Based on Performance Target total costs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Reehal, Geeta</author>
    <author>Stone, Maja (Molten Group)</author>
    <author>Pilegaard, Anders</author>
    <author>Michels, Beverly F</author>
    <author>Metcalf, Nigel</author>
  </authors>
  <commentList>
    <comment ref="B2" authorId="0" shapeId="0" xr:uid="{00000000-0006-0000-1200-000001000000}">
      <text>
        <r>
          <rPr>
            <b/>
            <sz val="9"/>
            <color indexed="81"/>
            <rFont val="Tahoma"/>
            <family val="2"/>
          </rPr>
          <t xml:space="preserve">VMO: </t>
        </r>
        <r>
          <rPr>
            <sz val="9"/>
            <color indexed="81"/>
            <rFont val="Tahoma"/>
            <family val="2"/>
          </rPr>
          <t>Enter the Project Name as it appears in Project Online</t>
        </r>
      </text>
    </comment>
    <comment ref="B3" authorId="0" shapeId="0" xr:uid="{00000000-0006-0000-1200-000002000000}">
      <text>
        <r>
          <rPr>
            <b/>
            <sz val="9"/>
            <color indexed="81"/>
            <rFont val="Tahoma"/>
            <family val="2"/>
          </rPr>
          <t>VMO:</t>
        </r>
        <r>
          <rPr>
            <sz val="9"/>
            <color indexed="81"/>
            <rFont val="Tahoma"/>
            <family val="2"/>
          </rPr>
          <t xml:space="preserve"> Enter the unique ID generated  by Project Online</t>
        </r>
      </text>
    </comment>
    <comment ref="B4" authorId="0" shapeId="0" xr:uid="{00000000-0006-0000-1200-000003000000}">
      <text>
        <r>
          <rPr>
            <b/>
            <sz val="9"/>
            <color indexed="81"/>
            <rFont val="Tahoma"/>
            <family val="2"/>
          </rPr>
          <t>VMO:</t>
        </r>
        <r>
          <rPr>
            <sz val="9"/>
            <color indexed="81"/>
            <rFont val="Tahoma"/>
            <family val="2"/>
          </rPr>
          <t xml:space="preserve"> Capital Value Process stage gate for which the EEM applies
</t>
        </r>
      </text>
    </comment>
    <comment ref="B5" authorId="0" shapeId="0" xr:uid="{00000000-0006-0000-1200-000004000000}">
      <text>
        <r>
          <rPr>
            <b/>
            <sz val="9"/>
            <color indexed="81"/>
            <rFont val="Tahoma"/>
            <family val="2"/>
          </rPr>
          <t>VMO:</t>
        </r>
        <r>
          <rPr>
            <sz val="9"/>
            <color indexed="81"/>
            <rFont val="Tahoma"/>
            <family val="2"/>
          </rPr>
          <t xml:space="preserve"> IT&amp;S Project Investment Category</t>
        </r>
        <r>
          <rPr>
            <sz val="9"/>
            <color indexed="81"/>
            <rFont val="Tahoma"/>
            <family val="2"/>
          </rPr>
          <t xml:space="preserve">
</t>
        </r>
      </text>
    </comment>
    <comment ref="B6" authorId="0" shapeId="0" xr:uid="{00000000-0006-0000-1200-000005000000}">
      <text>
        <r>
          <rPr>
            <b/>
            <sz val="9"/>
            <color indexed="81"/>
            <rFont val="Tahoma"/>
            <family val="2"/>
          </rPr>
          <t xml:space="preserve">VMO:
</t>
        </r>
        <r>
          <rPr>
            <sz val="9"/>
            <color indexed="81"/>
            <rFont val="Tahoma"/>
            <family val="2"/>
          </rPr>
          <t>Whitespend is business spend (see guidance notes)</t>
        </r>
        <r>
          <rPr>
            <sz val="9"/>
            <color indexed="81"/>
            <rFont val="Tahoma"/>
            <family val="2"/>
          </rPr>
          <t xml:space="preserve">
</t>
        </r>
      </text>
    </comment>
    <comment ref="B10" authorId="0" shapeId="0" xr:uid="{00000000-0006-0000-1200-000006000000}">
      <text>
        <r>
          <rPr>
            <b/>
            <sz val="9"/>
            <color indexed="81"/>
            <rFont val="Tahoma"/>
            <family val="2"/>
          </rPr>
          <t>VMO:</t>
        </r>
        <r>
          <rPr>
            <sz val="9"/>
            <color indexed="81"/>
            <rFont val="Tahoma"/>
            <family val="2"/>
          </rPr>
          <t xml:space="preserve"> 
What is the benefit? This will be an outcome of the improvement action.  Each benefit description should start with a comparative (e.g. reduced, increased, fewer, improved, greater, better, etc)
</t>
        </r>
      </text>
    </comment>
    <comment ref="C10" authorId="0" shapeId="0" xr:uid="{00000000-0006-0000-1200-000007000000}">
      <text>
        <r>
          <rPr>
            <b/>
            <sz val="9"/>
            <color indexed="81"/>
            <rFont val="Tahoma"/>
            <family val="2"/>
          </rPr>
          <t>VMO:</t>
        </r>
        <r>
          <rPr>
            <sz val="9"/>
            <color indexed="81"/>
            <rFont val="Tahoma"/>
            <family val="2"/>
          </rPr>
          <t xml:space="preserve">
What actions and or assumptions are made to realise this benefit?  If the assumptions are incorrect they may affect the realization of the benefit.</t>
        </r>
      </text>
    </comment>
    <comment ref="D10" authorId="0" shapeId="0" xr:uid="{00000000-0006-0000-1200-000008000000}">
      <text>
        <r>
          <rPr>
            <b/>
            <sz val="9"/>
            <color indexed="81"/>
            <rFont val="Tahoma"/>
            <family val="2"/>
          </rPr>
          <t>VMO:</t>
        </r>
        <r>
          <rPr>
            <sz val="9"/>
            <color indexed="81"/>
            <rFont val="Tahoma"/>
            <family val="2"/>
          </rPr>
          <t xml:space="preserve">
This is where the value will be realised update the country and or functional area. E.g FVC SAMS UK - Fuels Value Chain, Sales and Marketing in the UK.</t>
        </r>
      </text>
    </comment>
    <comment ref="E10" authorId="0" shapeId="0" xr:uid="{00000000-0006-0000-1200-000009000000}">
      <text>
        <r>
          <rPr>
            <b/>
            <sz val="9"/>
            <color indexed="81"/>
            <rFont val="Tahoma"/>
            <family val="2"/>
          </rPr>
          <t>VMO:</t>
        </r>
        <r>
          <rPr>
            <sz val="9"/>
            <color indexed="81"/>
            <rFont val="Tahoma"/>
            <family val="2"/>
          </rPr>
          <t xml:space="preserve">
Name /Job Title of the person Responsible for the Benefit delivery</t>
        </r>
      </text>
    </comment>
    <comment ref="F10" authorId="0" shapeId="0" xr:uid="{00000000-0006-0000-1200-00000A000000}">
      <text>
        <r>
          <rPr>
            <b/>
            <sz val="9"/>
            <color indexed="81"/>
            <rFont val="Tahoma"/>
            <family val="2"/>
          </rPr>
          <t>VMO:</t>
        </r>
        <r>
          <rPr>
            <sz val="9"/>
            <color indexed="81"/>
            <rFont val="Tahoma"/>
            <family val="2"/>
          </rPr>
          <t xml:space="preserve">
The name and role of the person working close to the benefit to report on the forecasted and achieved benefit E.g. Business Finance </t>
        </r>
      </text>
    </comment>
    <comment ref="G10" authorId="0" shapeId="0" xr:uid="{00000000-0006-0000-1200-00000B000000}">
      <text>
        <r>
          <rPr>
            <b/>
            <sz val="9"/>
            <color indexed="81"/>
            <rFont val="Tahoma"/>
            <family val="2"/>
          </rPr>
          <t xml:space="preserve">VMO: 
</t>
        </r>
        <r>
          <rPr>
            <sz val="9"/>
            <color indexed="81"/>
            <rFont val="Tahoma"/>
            <family val="2"/>
          </rPr>
          <t>See Benefits Register Guidance tab for more info.
The Benefit Type selected provides data for the Abbreviated Financial Summary (AFS tab) for those benefits which are Hard Benefits.  Soft Benefits are excluded from the AFS but still need to be documented in the register.
Revenue increase: be careful only to include the gross margin impact of any increased revenue as the benefit not the increased revenue itself
Cost reduction: must result in actual cost reduction e,g, an automated process will be a hard benefit if it results in headcount reductions.  But this will be a soft benefit if the process only reduces otherwise unpaid overtime and the headcount remains 
Cost avoidance: Read the guidance notes if you are selecting "Cost Avoidance".  Be sure to appropriately select Hard or Soft Benefit Cost Avoidance (e.g. if bringing in a new system means that a planned upgrade to the legacy system no longer needs to take place, this is a Hard Benefit. However, this is a Soft Benefit if the upgrade to the legacy system was not included in the Plan).
Working Capital – Debtors / Creditors / Inventory: Working capital benefits are included as they result in an impact to discounted cashflow and hence NPV.
Risk Reduction: if risk reduction is selected as a Soft Benefit Type, select relevant OMS Risk Matrix reference values in col L &amp; M.  Certain IT&amp;S Investment Categories (e.g., LTO and EoSL projects) should have a Soft Benefit with an OMS reference (see Benefits Register Guidance tab for the matrix)</t>
        </r>
      </text>
    </comment>
    <comment ref="H10" authorId="0" shapeId="0" xr:uid="{00000000-0006-0000-1200-00000C000000}">
      <text>
        <r>
          <rPr>
            <b/>
            <sz val="9"/>
            <color indexed="81"/>
            <rFont val="Tahoma"/>
            <family val="2"/>
          </rPr>
          <t xml:space="preserve">VMO: 
</t>
        </r>
        <r>
          <rPr>
            <sz val="9"/>
            <color indexed="81"/>
            <rFont val="Tahoma"/>
            <family val="2"/>
          </rPr>
          <t xml:space="preserve">This provides data for the Abbreviated Financial Summary (AFS tab) for those benefits which are Hard Benefits (see Benefits Register Guidance tab for more info).   
Soft Benefits are excluded from the AFS Financial Summary but need to be documented in the register as a benefit and therefore  "Soft Benefits (Excluded from AFS)" would need to be selected from the Benefit Category drop down menu.
</t>
        </r>
      </text>
    </comment>
    <comment ref="I10" authorId="1" shapeId="0" xr:uid="{00000000-0006-0000-1200-00000D000000}">
      <text>
        <r>
          <rPr>
            <b/>
            <sz val="9"/>
            <color indexed="81"/>
            <rFont val="Tahoma"/>
            <family val="2"/>
          </rPr>
          <t xml:space="preserve">VMO:
</t>
        </r>
        <r>
          <rPr>
            <sz val="9"/>
            <color indexed="81"/>
            <rFont val="Tahoma"/>
            <family val="2"/>
          </rPr>
          <t>The Unit of measure or KPI used to demonstrate the benefit has been achieved. 
Sales, Time, Volume, Licences, Servers, FTE's, Contractors, Invoices.</t>
        </r>
      </text>
    </comment>
    <comment ref="J10" authorId="0" shapeId="0" xr:uid="{00000000-0006-0000-1200-00000E000000}">
      <text>
        <r>
          <rPr>
            <b/>
            <sz val="9"/>
            <color indexed="81"/>
            <rFont val="Tahoma"/>
            <family val="2"/>
          </rPr>
          <t>VMO:</t>
        </r>
        <r>
          <rPr>
            <sz val="9"/>
            <color indexed="81"/>
            <rFont val="Tahoma"/>
            <family val="2"/>
          </rPr>
          <t xml:space="preserve">
Process Performance Indicator  (PPI)
There may be several PPI's needed to be measured to achieve 1 FPI.
See the 'Benefits Register Guidance'
</t>
        </r>
      </text>
    </comment>
    <comment ref="K10" authorId="0" shapeId="0" xr:uid="{00000000-0006-0000-1200-00000F000000}">
      <text>
        <r>
          <rPr>
            <b/>
            <sz val="9"/>
            <color indexed="81"/>
            <rFont val="Tahoma"/>
            <family val="2"/>
          </rPr>
          <t>VMO:</t>
        </r>
        <r>
          <rPr>
            <sz val="9"/>
            <color indexed="81"/>
            <rFont val="Tahoma"/>
            <family val="2"/>
          </rPr>
          <t xml:space="preserve">
 Financial Performance Indicator  (FPI)
There may be several PPI's needed to be measured to achieve 1 FPI.
See the 'Benefits Register Guidance'</t>
        </r>
      </text>
    </comment>
    <comment ref="R10" authorId="0" shapeId="0" xr:uid="{00000000-0006-0000-1200-000010000000}">
      <text>
        <r>
          <rPr>
            <b/>
            <sz val="9"/>
            <color indexed="81"/>
            <rFont val="Tahoma"/>
            <family val="2"/>
          </rPr>
          <t>VMO:</t>
        </r>
        <r>
          <rPr>
            <sz val="9"/>
            <color indexed="81"/>
            <rFont val="Tahoma"/>
            <family val="2"/>
          </rPr>
          <t xml:space="preserve">
The start date from when the benefit would be achieved . 
</t>
        </r>
      </text>
    </comment>
    <comment ref="S10" authorId="0" shapeId="0" xr:uid="{00000000-0006-0000-1200-000011000000}">
      <text>
        <r>
          <rPr>
            <b/>
            <sz val="9"/>
            <color indexed="81"/>
            <rFont val="Tahoma"/>
            <family val="2"/>
          </rPr>
          <t>VMO:</t>
        </r>
        <r>
          <rPr>
            <sz val="9"/>
            <color indexed="81"/>
            <rFont val="Tahoma"/>
            <family val="2"/>
          </rPr>
          <t xml:space="preserve">
The closing date for when benefits are measured this should be in line with the FM </t>
        </r>
      </text>
    </comment>
    <comment ref="T10" authorId="0" shapeId="0" xr:uid="{00000000-0006-0000-1200-000012000000}">
      <text>
        <r>
          <rPr>
            <b/>
            <sz val="9"/>
            <color indexed="81"/>
            <rFont val="Tahoma"/>
            <family val="2"/>
          </rPr>
          <t xml:space="preserve">VMO:
</t>
        </r>
        <r>
          <rPr>
            <sz val="9"/>
            <color indexed="81"/>
            <rFont val="Tahoma"/>
            <family val="2"/>
          </rPr>
          <t>Date for initial Post Project Evaluation (if required) which can take place upto 12 months post go-live (24 months for RCM cases)</t>
        </r>
      </text>
    </comment>
    <comment ref="L11" authorId="2" shapeId="0" xr:uid="{00000000-0006-0000-1200-000013000000}">
      <text>
        <r>
          <rPr>
            <b/>
            <sz val="9"/>
            <color indexed="81"/>
            <rFont val="Tahoma"/>
            <family val="2"/>
          </rPr>
          <t>VMO:</t>
        </r>
        <r>
          <rPr>
            <sz val="9"/>
            <color indexed="81"/>
            <rFont val="Tahoma"/>
            <family val="2"/>
          </rPr>
          <t xml:space="preserve">
Risk reduction: Use the  NET Risk value from the OMS 8*8 matrix
See 'Benefits Register Guidance'</t>
        </r>
      </text>
    </comment>
    <comment ref="M11" authorId="2" shapeId="0" xr:uid="{00000000-0006-0000-1200-000014000000}">
      <text>
        <r>
          <rPr>
            <b/>
            <sz val="9"/>
            <color indexed="81"/>
            <rFont val="Tahoma"/>
            <family val="2"/>
          </rPr>
          <t xml:space="preserve">VMO:
</t>
        </r>
        <r>
          <rPr>
            <sz val="9"/>
            <color indexed="81"/>
            <rFont val="Tahoma"/>
            <family val="2"/>
          </rPr>
          <t xml:space="preserve">Risk reduction: Use the Expected RESIDUAL Risk value from the OMS 8*8 matrix
See 'Benefits Register Guidance'
</t>
        </r>
      </text>
    </comment>
    <comment ref="N11" authorId="0" shapeId="0" xr:uid="{00000000-0006-0000-1200-000015000000}">
      <text>
        <r>
          <rPr>
            <b/>
            <sz val="9"/>
            <color indexed="81"/>
            <rFont val="Tahoma"/>
            <family val="2"/>
          </rPr>
          <t>VMO:</t>
        </r>
        <r>
          <rPr>
            <sz val="9"/>
            <color indexed="81"/>
            <rFont val="Tahoma"/>
            <family val="2"/>
          </rPr>
          <t xml:space="preserve">
The PPI starting point before the go-live - so we can measure success has been achieved</t>
        </r>
      </text>
    </comment>
    <comment ref="O11" authorId="0" shapeId="0" xr:uid="{00000000-0006-0000-1200-000016000000}">
      <text>
        <r>
          <rPr>
            <b/>
            <sz val="9"/>
            <color indexed="81"/>
            <rFont val="Tahoma"/>
            <family val="2"/>
          </rPr>
          <t>VMO:</t>
        </r>
        <r>
          <rPr>
            <sz val="9"/>
            <color indexed="81"/>
            <rFont val="Tahoma"/>
            <family val="2"/>
          </rPr>
          <t xml:space="preserve">
The end goal target for what we can claim success. i.e. the To-be scenario for PPI's</t>
        </r>
      </text>
    </comment>
    <comment ref="P11" authorId="1" shapeId="0" xr:uid="{00000000-0006-0000-1200-000017000000}">
      <text>
        <r>
          <rPr>
            <b/>
            <sz val="9"/>
            <color indexed="81"/>
            <rFont val="Tahoma"/>
            <family val="2"/>
          </rPr>
          <t xml:space="preserve">VMO:
</t>
        </r>
        <r>
          <rPr>
            <sz val="9"/>
            <color indexed="81"/>
            <rFont val="Tahoma"/>
            <family val="2"/>
          </rPr>
          <t>The starting point before the go-live - so we can measure success has been achieved</t>
        </r>
      </text>
    </comment>
    <comment ref="Q11" authorId="1" shapeId="0" xr:uid="{00000000-0006-0000-1200-000018000000}">
      <text>
        <r>
          <rPr>
            <b/>
            <sz val="9"/>
            <color indexed="81"/>
            <rFont val="Tahoma"/>
            <family val="2"/>
          </rPr>
          <t xml:space="preserve">VMO:
</t>
        </r>
        <r>
          <rPr>
            <sz val="9"/>
            <color indexed="81"/>
            <rFont val="Tahoma"/>
            <family val="2"/>
          </rPr>
          <t xml:space="preserve">The end goal target for what we can claim success. i.e. the To-be scenario for FPI's
</t>
        </r>
      </text>
    </comment>
    <comment ref="U12" authorId="3" shapeId="0" xr:uid="{00000000-0006-0000-1200-000019000000}">
      <text>
        <r>
          <rPr>
            <b/>
            <sz val="9"/>
            <color indexed="81"/>
            <rFont val="Tahoma"/>
            <family val="2"/>
          </rPr>
          <t xml:space="preserve">VMO:
</t>
        </r>
        <r>
          <rPr>
            <sz val="9"/>
            <color indexed="81"/>
            <rFont val="Tahoma"/>
            <family val="2"/>
          </rPr>
          <t>11  months benefit</t>
        </r>
      </text>
    </comment>
    <comment ref="W12" authorId="3" shapeId="0" xr:uid="{00000000-0006-0000-1200-00001A000000}">
      <text>
        <r>
          <rPr>
            <b/>
            <sz val="9"/>
            <color indexed="81"/>
            <rFont val="Tahoma"/>
            <family val="2"/>
          </rPr>
          <t>VMO:</t>
        </r>
        <r>
          <rPr>
            <sz val="9"/>
            <color indexed="81"/>
            <rFont val="Tahoma"/>
            <family val="2"/>
          </rPr>
          <t xml:space="preserve">
01 months benefit</t>
        </r>
      </text>
    </comment>
    <comment ref="V14" authorId="3" shapeId="0" xr:uid="{00000000-0006-0000-1200-00001B000000}">
      <text>
        <r>
          <rPr>
            <b/>
            <sz val="9"/>
            <color indexed="81"/>
            <rFont val="Tahoma"/>
            <family val="2"/>
          </rPr>
          <t xml:space="preserve">VMO: 
</t>
        </r>
        <r>
          <rPr>
            <sz val="9"/>
            <color indexed="81"/>
            <rFont val="Tahoma"/>
            <family val="2"/>
          </rPr>
          <t>Assume impact is 50% reduction in year 1 and 50% in year2</t>
        </r>
      </text>
    </comment>
    <comment ref="U15" authorId="3" shapeId="0" xr:uid="{00000000-0006-0000-1200-00001C000000}">
      <text>
        <r>
          <rPr>
            <b/>
            <sz val="9"/>
            <color indexed="81"/>
            <rFont val="Tahoma"/>
            <family val="2"/>
          </rPr>
          <t xml:space="preserve">VMO:
</t>
        </r>
        <r>
          <rPr>
            <sz val="9"/>
            <color indexed="81"/>
            <rFont val="Tahoma"/>
            <family val="2"/>
          </rPr>
          <t>6 months benefit</t>
        </r>
      </text>
    </comment>
    <comment ref="Y15" authorId="3" shapeId="0" xr:uid="{00000000-0006-0000-1200-00001D000000}">
      <text>
        <r>
          <rPr>
            <b/>
            <sz val="9"/>
            <color indexed="81"/>
            <rFont val="Tahoma"/>
            <family val="2"/>
          </rPr>
          <t xml:space="preserve">VMO:
</t>
        </r>
        <r>
          <rPr>
            <sz val="9"/>
            <color indexed="81"/>
            <rFont val="Tahoma"/>
            <family val="2"/>
          </rPr>
          <t>6 months benefit</t>
        </r>
      </text>
    </comment>
    <comment ref="U17" authorId="3" shapeId="0" xr:uid="{00000000-0006-0000-1200-00001E000000}">
      <text>
        <r>
          <rPr>
            <b/>
            <sz val="9"/>
            <color indexed="81"/>
            <rFont val="Tahoma"/>
            <family val="2"/>
          </rPr>
          <t>VMO:</t>
        </r>
        <r>
          <rPr>
            <sz val="9"/>
            <color indexed="81"/>
            <rFont val="Tahoma"/>
            <family val="2"/>
          </rPr>
          <t xml:space="preserve">
6 months benefit</t>
        </r>
      </text>
    </comment>
    <comment ref="Y17" authorId="3" shapeId="0" xr:uid="{00000000-0006-0000-1200-00001F000000}">
      <text>
        <r>
          <rPr>
            <b/>
            <sz val="9"/>
            <color indexed="81"/>
            <rFont val="Tahoma"/>
            <family val="2"/>
          </rPr>
          <t xml:space="preserve">VMO:
</t>
        </r>
        <r>
          <rPr>
            <sz val="9"/>
            <color indexed="81"/>
            <rFont val="Tahoma"/>
            <family val="2"/>
          </rPr>
          <t>6 months benefit</t>
        </r>
      </text>
    </comment>
    <comment ref="V18" authorId="3" shapeId="0" xr:uid="{00000000-0006-0000-1200-000020000000}">
      <text>
        <r>
          <rPr>
            <b/>
            <sz val="9"/>
            <color indexed="81"/>
            <rFont val="Tahoma"/>
            <family val="2"/>
          </rPr>
          <t xml:space="preserve">VMO:
</t>
        </r>
        <r>
          <rPr>
            <sz val="9"/>
            <color indexed="81"/>
            <rFont val="Tahoma"/>
            <family val="2"/>
          </rPr>
          <t>6 months benefit</t>
        </r>
      </text>
    </comment>
    <comment ref="Y18" authorId="3" shapeId="0" xr:uid="{00000000-0006-0000-1200-000021000000}">
      <text>
        <r>
          <rPr>
            <b/>
            <sz val="9"/>
            <color indexed="81"/>
            <rFont val="Tahoma"/>
            <family val="2"/>
          </rPr>
          <t xml:space="preserve">VMO:
</t>
        </r>
        <r>
          <rPr>
            <sz val="9"/>
            <color indexed="81"/>
            <rFont val="Tahoma"/>
            <family val="2"/>
          </rPr>
          <t>6 months benefit</t>
        </r>
      </text>
    </comment>
    <comment ref="K19" authorId="4" shapeId="0" xr:uid="{00000000-0006-0000-1200-000022000000}">
      <text>
        <r>
          <rPr>
            <b/>
            <sz val="9"/>
            <color indexed="81"/>
            <rFont val="Tahoma"/>
            <family val="2"/>
          </rPr>
          <t>Metcalf, Nigel:</t>
        </r>
        <r>
          <rPr>
            <sz val="9"/>
            <color indexed="81"/>
            <rFont val="Tahoma"/>
            <family val="2"/>
          </rPr>
          <t xml:space="preserve">
Assuming $50 per hour</t>
        </r>
      </text>
    </comment>
    <comment ref="U20" authorId="3" shapeId="0" xr:uid="{00000000-0006-0000-1200-000023000000}">
      <text>
        <r>
          <rPr>
            <b/>
            <sz val="9"/>
            <color indexed="81"/>
            <rFont val="Tahoma"/>
            <family val="2"/>
          </rPr>
          <t xml:space="preserve">VMO:
</t>
        </r>
        <r>
          <rPr>
            <sz val="9"/>
            <color indexed="81"/>
            <rFont val="Tahoma"/>
            <family val="2"/>
          </rPr>
          <t>1 months benefit</t>
        </r>
      </text>
    </comment>
    <comment ref="Y20" authorId="3" shapeId="0" xr:uid="{00000000-0006-0000-1200-000024000000}">
      <text>
        <r>
          <rPr>
            <b/>
            <sz val="9"/>
            <color indexed="81"/>
            <rFont val="Tahoma"/>
            <family val="2"/>
          </rPr>
          <t xml:space="preserve">VMO:
</t>
        </r>
        <r>
          <rPr>
            <sz val="9"/>
            <color indexed="81"/>
            <rFont val="Tahoma"/>
            <family val="2"/>
          </rPr>
          <t>11 months benefit</t>
        </r>
      </text>
    </comment>
    <comment ref="B28" authorId="0" shapeId="0" xr:uid="{00000000-0006-0000-1200-000025000000}">
      <text>
        <r>
          <rPr>
            <b/>
            <sz val="9"/>
            <color indexed="81"/>
            <rFont val="Tahoma"/>
            <family val="2"/>
          </rPr>
          <t>VMO:</t>
        </r>
        <r>
          <rPr>
            <sz val="9"/>
            <color indexed="81"/>
            <rFont val="Tahoma"/>
            <family val="2"/>
          </rPr>
          <t xml:space="preserve">
This is auto-populated from the PEP tab</t>
        </r>
      </text>
    </comment>
  </commentList>
</comments>
</file>

<file path=xl/sharedStrings.xml><?xml version="1.0" encoding="utf-8"?>
<sst xmlns="http://schemas.openxmlformats.org/spreadsheetml/2006/main" count="5564" uniqueCount="1327">
  <si>
    <t>BP Resources</t>
  </si>
  <si>
    <t>3rd Party Resources</t>
  </si>
  <si>
    <t>Software</t>
  </si>
  <si>
    <t>Hardware and Infrastructure cost</t>
  </si>
  <si>
    <t>Ongoing IT&amp;S Opex</t>
  </si>
  <si>
    <t>Ongoing GOI Opex</t>
  </si>
  <si>
    <t>Vendor</t>
  </si>
  <si>
    <t>Cat2</t>
  </si>
  <si>
    <t>Cap/Rev</t>
  </si>
  <si>
    <t>CapEx</t>
  </si>
  <si>
    <t>RevEx</t>
  </si>
  <si>
    <t>Appraise</t>
  </si>
  <si>
    <t>Select</t>
  </si>
  <si>
    <t>Define</t>
  </si>
  <si>
    <t>Execute</t>
  </si>
  <si>
    <t>Operate</t>
  </si>
  <si>
    <t>BP</t>
  </si>
  <si>
    <t>Detail</t>
  </si>
  <si>
    <t>Grand Total</t>
  </si>
  <si>
    <t>Values</t>
  </si>
  <si>
    <t>Total</t>
  </si>
  <si>
    <t>Phase</t>
  </si>
  <si>
    <t>CapEx/RevEx</t>
  </si>
  <si>
    <t>Cat 2</t>
  </si>
  <si>
    <t>Risk $</t>
  </si>
  <si>
    <t>Capex</t>
  </si>
  <si>
    <t>Revex</t>
  </si>
  <si>
    <t>Released</t>
  </si>
  <si>
    <t>Approval Request</t>
  </si>
  <si>
    <t>IT&amp;S Costs</t>
  </si>
  <si>
    <t>$m</t>
  </si>
  <si>
    <t>PY</t>
  </si>
  <si>
    <t>Sum</t>
  </si>
  <si>
    <t>Forecast</t>
  </si>
  <si>
    <t>Target</t>
  </si>
  <si>
    <t>Status</t>
  </si>
  <si>
    <t>Stage</t>
  </si>
  <si>
    <t>Sum of CapEx</t>
  </si>
  <si>
    <t>Sum of RevEx</t>
  </si>
  <si>
    <t>Sum of Total</t>
  </si>
  <si>
    <t>Contractor</t>
  </si>
  <si>
    <t>Business</t>
  </si>
  <si>
    <t>IT&amp;S</t>
  </si>
  <si>
    <t>Spend</t>
  </si>
  <si>
    <t>NTE $m</t>
  </si>
  <si>
    <t>IT&amp;S Total</t>
  </si>
  <si>
    <t>Stage2</t>
  </si>
  <si>
    <t>Appraise/Select</t>
  </si>
  <si>
    <t>Cap_Rev</t>
  </si>
  <si>
    <t>CVP</t>
  </si>
  <si>
    <r>
      <t xml:space="preserve">One off project costs </t>
    </r>
    <r>
      <rPr>
        <b/>
        <sz val="10"/>
        <rFont val="Arial"/>
        <family val="2"/>
      </rPr>
      <t>RevEx</t>
    </r>
    <r>
      <rPr>
        <sz val="10"/>
        <rFont val="Arial"/>
        <family val="2"/>
      </rPr>
      <t>:</t>
    </r>
  </si>
  <si>
    <t>Other Revex</t>
  </si>
  <si>
    <t>Other Opex</t>
  </si>
  <si>
    <r>
      <t>One off project costs:</t>
    </r>
    <r>
      <rPr>
        <b/>
        <sz val="10"/>
        <rFont val="Arial"/>
        <family val="2"/>
      </rPr>
      <t>CapEx</t>
    </r>
  </si>
  <si>
    <t>Other Capex</t>
  </si>
  <si>
    <t>Appraise/Select Total</t>
  </si>
  <si>
    <t>Define Total</t>
  </si>
  <si>
    <t>Execute Total</t>
  </si>
  <si>
    <t>Operate Total</t>
  </si>
  <si>
    <t>Ongoing ES Opex</t>
  </si>
  <si>
    <t>Status2</t>
  </si>
  <si>
    <t>(All)</t>
  </si>
  <si>
    <t>Cat2_2</t>
  </si>
  <si>
    <t>BP Resources Total</t>
  </si>
  <si>
    <t>Hardware and Infrastructure cost Total</t>
  </si>
  <si>
    <t>Software Total</t>
  </si>
  <si>
    <t>Other Capex Total</t>
  </si>
  <si>
    <t>Other Revex Total</t>
  </si>
  <si>
    <t>Other Opex Total</t>
  </si>
  <si>
    <t>Forecast Total</t>
  </si>
  <si>
    <t>CapEx Total</t>
  </si>
  <si>
    <t>RevEx Total</t>
  </si>
  <si>
    <t>Total Project Costs</t>
  </si>
  <si>
    <t>Benefits</t>
  </si>
  <si>
    <t>NTE</t>
  </si>
  <si>
    <t>IT&amp;S Risk</t>
  </si>
  <si>
    <t>Risk</t>
  </si>
  <si>
    <t>(Multiple Items)</t>
  </si>
  <si>
    <t>EEM Category</t>
  </si>
  <si>
    <t>Spend Category</t>
  </si>
  <si>
    <t>IT&amp;S Risk Total</t>
  </si>
  <si>
    <t>This worksheet is for recording assumptions about the case to be documented</t>
  </si>
  <si>
    <t>Version No</t>
  </si>
  <si>
    <t>Description of assumption</t>
  </si>
  <si>
    <t>Assumption Value</t>
  </si>
  <si>
    <t>Confidence Level e.g. P50, P10, P90</t>
  </si>
  <si>
    <t>SPA Name</t>
  </si>
  <si>
    <t>Source</t>
  </si>
  <si>
    <t>Date Agreed</t>
  </si>
  <si>
    <t>Assumptions</t>
  </si>
  <si>
    <t>discount rate</t>
  </si>
  <si>
    <t xml:space="preserve">                    one-off costs</t>
  </si>
  <si>
    <t>benefits</t>
  </si>
  <si>
    <t>January</t>
  </si>
  <si>
    <t>February</t>
  </si>
  <si>
    <t>March</t>
  </si>
  <si>
    <t>April</t>
  </si>
  <si>
    <t>May</t>
  </si>
  <si>
    <t>June</t>
  </si>
  <si>
    <t>July</t>
  </si>
  <si>
    <t>August</t>
  </si>
  <si>
    <t>Inflation</t>
  </si>
  <si>
    <t>September</t>
  </si>
  <si>
    <t>October</t>
  </si>
  <si>
    <t>November</t>
  </si>
  <si>
    <t>December</t>
  </si>
  <si>
    <t>Exchange Rates</t>
  </si>
  <si>
    <t>Algeria</t>
  </si>
  <si>
    <t>Angola</t>
  </si>
  <si>
    <t>Argentina</t>
  </si>
  <si>
    <t>Azerbaijan</t>
  </si>
  <si>
    <t>Bolivia</t>
  </si>
  <si>
    <t>Botswana</t>
  </si>
  <si>
    <t>Brazil</t>
  </si>
  <si>
    <t>Bulgaria</t>
  </si>
  <si>
    <t>CFA Franc</t>
  </si>
  <si>
    <t>Chile</t>
  </si>
  <si>
    <t>China</t>
  </si>
  <si>
    <t>Colombia</t>
  </si>
  <si>
    <t>Croatia</t>
  </si>
  <si>
    <t>Egypt</t>
  </si>
  <si>
    <t>Gambia</t>
  </si>
  <si>
    <t>Ghana</t>
  </si>
  <si>
    <t>Hungary</t>
  </si>
  <si>
    <t>India</t>
  </si>
  <si>
    <t>Indonesia</t>
  </si>
  <si>
    <t>Iran</t>
  </si>
  <si>
    <t>Kazakhstan</t>
  </si>
  <si>
    <t>Kenya</t>
  </si>
  <si>
    <t>Lesotho</t>
  </si>
  <si>
    <t>Liberia</t>
  </si>
  <si>
    <t>Malawi</t>
  </si>
  <si>
    <t>Malaysia</t>
  </si>
  <si>
    <t>Mexico</t>
  </si>
  <si>
    <t>Mozambique</t>
  </si>
  <si>
    <t>Namibia</t>
  </si>
  <si>
    <t>Nigeria</t>
  </si>
  <si>
    <t>Pakistan</t>
  </si>
  <si>
    <t>Papua New Guinea</t>
  </si>
  <si>
    <t>Peru</t>
  </si>
  <si>
    <t>Philippines</t>
  </si>
  <si>
    <t>Poland</t>
  </si>
  <si>
    <t>Romania</t>
  </si>
  <si>
    <t>Russia</t>
  </si>
  <si>
    <t>Slovak Republic</t>
  </si>
  <si>
    <t>Slovenia</t>
  </si>
  <si>
    <t>South Africa</t>
  </si>
  <si>
    <t>Sri Lanka</t>
  </si>
  <si>
    <t>Tanzania</t>
  </si>
  <si>
    <t>Thailand</t>
  </si>
  <si>
    <t>Trinidad</t>
  </si>
  <si>
    <t>Tunisia</t>
  </si>
  <si>
    <t>Turkmenistan</t>
  </si>
  <si>
    <t>Ukraine</t>
  </si>
  <si>
    <t>Venezuela</t>
  </si>
  <si>
    <t>Yemen</t>
  </si>
  <si>
    <t>Zambia</t>
  </si>
  <si>
    <t>Zimbabwe</t>
  </si>
  <si>
    <t>South Korea</t>
  </si>
  <si>
    <t>Singapore</t>
  </si>
  <si>
    <t>Hong Kong</t>
  </si>
  <si>
    <t>Taiwan</t>
  </si>
  <si>
    <t>Cyprus</t>
  </si>
  <si>
    <t>Oman</t>
  </si>
  <si>
    <t>Ireland</t>
  </si>
  <si>
    <t>Malta</t>
  </si>
  <si>
    <t>Portugal</t>
  </si>
  <si>
    <t>Greece</t>
  </si>
  <si>
    <t>Kuwait</t>
  </si>
  <si>
    <t>Saudi Arabia</t>
  </si>
  <si>
    <t>UAE</t>
  </si>
  <si>
    <t>Spain</t>
  </si>
  <si>
    <t>Austria</t>
  </si>
  <si>
    <t>Belgium</t>
  </si>
  <si>
    <t>Finland</t>
  </si>
  <si>
    <t>France</t>
  </si>
  <si>
    <t>Germany</t>
  </si>
  <si>
    <t>Netherlands</t>
  </si>
  <si>
    <t>Denmark</t>
  </si>
  <si>
    <t>Norway</t>
  </si>
  <si>
    <t>Sweden</t>
  </si>
  <si>
    <t>Switzerland</t>
  </si>
  <si>
    <t>USA</t>
  </si>
  <si>
    <t>Canada</t>
  </si>
  <si>
    <t>Australia</t>
  </si>
  <si>
    <t>Fiji</t>
  </si>
  <si>
    <t>New Zealand</t>
  </si>
  <si>
    <t>Italy</t>
  </si>
  <si>
    <t>Japan</t>
  </si>
  <si>
    <t>$000s</t>
  </si>
  <si>
    <t>RevEx inflation calculation</t>
  </si>
  <si>
    <t>Inflation factor</t>
  </si>
  <si>
    <t>Costs to be brought forward in the profit / loss account</t>
  </si>
  <si>
    <t>Total RevEx and depreciation to be charged to the P&amp;L account</t>
  </si>
  <si>
    <t>CapEx inflation calculation</t>
  </si>
  <si>
    <t>One off project costs:CapEx inflated at (0%)</t>
  </si>
  <si>
    <t>Costs to be brought forward in the cash flow statement</t>
  </si>
  <si>
    <t>Total CapEx costs</t>
  </si>
  <si>
    <t>Depreciation</t>
  </si>
  <si>
    <t>Total Capex and depreciation to be added back to cash flow</t>
  </si>
  <si>
    <t>Depreciation calculation</t>
  </si>
  <si>
    <t>total</t>
  </si>
  <si>
    <t xml:space="preserve">   </t>
  </si>
  <si>
    <t>Yr 0</t>
  </si>
  <si>
    <t>Yr 1</t>
  </si>
  <si>
    <t>Yr 2</t>
  </si>
  <si>
    <t>Yr 3</t>
  </si>
  <si>
    <t>Yr 4</t>
  </si>
  <si>
    <t>Insert additional years benefits if applicable in line with asset life</t>
  </si>
  <si>
    <t>TOTAL</t>
  </si>
  <si>
    <t>Revenue Increase</t>
  </si>
  <si>
    <t>Cost Reduction</t>
  </si>
  <si>
    <t>Working Capital - Debtors</t>
  </si>
  <si>
    <t>Working Capital - Creditors</t>
  </si>
  <si>
    <t>Working Capital - Inventory</t>
  </si>
  <si>
    <t>ABBREVIATED FINANCIAL SUMMARY (US Dollar 000's)</t>
  </si>
  <si>
    <t>Profit and Loss Account</t>
  </si>
  <si>
    <t>Sales Revenue</t>
  </si>
  <si>
    <t>Variable and Fixed Costs</t>
  </si>
  <si>
    <t>Contribution</t>
  </si>
  <si>
    <t>Tax</t>
  </si>
  <si>
    <t>Balance Sheet</t>
  </si>
  <si>
    <t>Fixed Assets</t>
  </si>
  <si>
    <t>Receivables (Debtors)</t>
  </si>
  <si>
    <t>Payables (Creditors)</t>
  </si>
  <si>
    <t>Inventories (Stocks)</t>
  </si>
  <si>
    <t>Net Working Capital</t>
  </si>
  <si>
    <t>Capital Employed</t>
  </si>
  <si>
    <t>ROACE</t>
  </si>
  <si>
    <t>Cash Flow Statement</t>
  </si>
  <si>
    <r>
      <t xml:space="preserve">Profit / </t>
    </r>
    <r>
      <rPr>
        <sz val="12"/>
        <color indexed="10"/>
        <rFont val="Arial"/>
        <family val="2"/>
      </rPr>
      <t>(loss)</t>
    </r>
  </si>
  <si>
    <t>Working Capital (increase)/ decrease</t>
  </si>
  <si>
    <t>Cash Flow</t>
  </si>
  <si>
    <t>Discount Factor</t>
  </si>
  <si>
    <t>PV Cash Flow</t>
  </si>
  <si>
    <t>Cumulative PV</t>
  </si>
  <si>
    <t>NPV</t>
  </si>
  <si>
    <t>IRR</t>
  </si>
  <si>
    <t>Investment Efficiency (IE)</t>
  </si>
  <si>
    <t>Discounted Payback (DP)</t>
  </si>
  <si>
    <t>$(k)</t>
  </si>
  <si>
    <t>Cost by Category $k</t>
  </si>
  <si>
    <t>Cost by Vendor $k</t>
  </si>
  <si>
    <t>DCP calculation conversion years to months</t>
  </si>
  <si>
    <t>project start date (month)</t>
  </si>
  <si>
    <t>no of months in start year</t>
  </si>
  <si>
    <t>months if negative cash flow</t>
  </si>
  <si>
    <t>monthly income</t>
  </si>
  <si>
    <t>$ to positive</t>
  </si>
  <si>
    <t>number of months to turn cashflow to positive</t>
  </si>
  <si>
    <t>cumulative months NPV</t>
  </si>
  <si>
    <t>Business Total</t>
  </si>
  <si>
    <t>PT (P50)</t>
  </si>
  <si>
    <t>Business Spend</t>
  </si>
  <si>
    <t>Key Vendor</t>
  </si>
  <si>
    <t>Vendor Activity</t>
  </si>
  <si>
    <t>Other 3rd Party</t>
  </si>
  <si>
    <t>Version Log</t>
  </si>
  <si>
    <t>File Name</t>
  </si>
  <si>
    <t>Change Made</t>
  </si>
  <si>
    <t>hansdw</t>
  </si>
  <si>
    <t>2014 v1.1</t>
  </si>
  <si>
    <t>Point Forward</t>
  </si>
  <si>
    <t>2014 v1.2</t>
  </si>
  <si>
    <t>Total Sum of CapEx</t>
  </si>
  <si>
    <t>Total Sum of RevEx</t>
  </si>
  <si>
    <t xml:space="preserve">1.Removed Mround function
2.Far and FM Rounded to 3 dpoint.
3. FM - Neg numbers for rows 2-5 removed.
4 FM RCOP Calculation Revised.
</t>
  </si>
  <si>
    <t>PEP</t>
  </si>
  <si>
    <t>EEM</t>
  </si>
  <si>
    <t>TARGET</t>
  </si>
  <si>
    <t>Gate PPT</t>
  </si>
  <si>
    <t>FAR</t>
  </si>
  <si>
    <t>Cost by Cat</t>
  </si>
  <si>
    <t>FM</t>
  </si>
  <si>
    <t>2014 v2</t>
  </si>
  <si>
    <t>Sheets Locked</t>
  </si>
  <si>
    <t xml:space="preserve">1.Changed Headcounts to sum Qtrs then divide by 4 on FAR
2. Changed "Forecast" group on EEM Cost tab pivots to "Point Forward" </t>
  </si>
  <si>
    <t>2014 v2.1</t>
  </si>
  <si>
    <t>Category Pivot source updated on Pivot tab</t>
  </si>
  <si>
    <t>$k</t>
  </si>
  <si>
    <t>(blank)</t>
  </si>
  <si>
    <t>Set Up</t>
  </si>
  <si>
    <t>Months</t>
  </si>
  <si>
    <t>Months left</t>
  </si>
  <si>
    <t>Decision</t>
  </si>
  <si>
    <t>Year in which Investment will be approved</t>
  </si>
  <si>
    <t>Yes</t>
  </si>
  <si>
    <t>Month in which Investment will be approved</t>
  </si>
  <si>
    <t>No</t>
  </si>
  <si>
    <t>Annual depreciation rate</t>
  </si>
  <si>
    <t>Sensitivity analysis: increase OR decrease to base case</t>
  </si>
  <si>
    <t>adjusted by</t>
  </si>
  <si>
    <t>Has inflation been included in cost assumptions?</t>
  </si>
  <si>
    <t>Euro area</t>
  </si>
  <si>
    <t>Year</t>
  </si>
  <si>
    <t>Enter tax contact name</t>
  </si>
  <si>
    <t>(Currency against the US$) /1</t>
  </si>
  <si>
    <t>Euro area (US$/Euro)</t>
  </si>
  <si>
    <t>Turkey</t>
  </si>
  <si>
    <t>Libya</t>
  </si>
  <si>
    <t>Iraq</t>
  </si>
  <si>
    <t>Jordan</t>
  </si>
  <si>
    <t>Czech Republic</t>
  </si>
  <si>
    <t>Serbia</t>
  </si>
  <si>
    <t>Georgia</t>
  </si>
  <si>
    <t>/1  This means: the number of local currency units per US dollar, except where indicated for the Euro and for the Pound Sterling.</t>
  </si>
  <si>
    <t>(% change on previous year) /1</t>
  </si>
  <si>
    <t>UK</t>
  </si>
  <si>
    <t>Vietnam</t>
  </si>
  <si>
    <t>Sensitivity Analysis</t>
  </si>
  <si>
    <t>Scenario factor</t>
  </si>
  <si>
    <t>Post Tax Cash Flow</t>
  </si>
  <si>
    <t>One off project costs RevEx inflated</t>
  </si>
  <si>
    <t>Discounted Payback in months</t>
  </si>
  <si>
    <t>2014 v2.2</t>
  </si>
  <si>
    <t xml:space="preserve">1. Adjusted Opex from PEP Tables to $k and $m on FAR and FM
2. Updated Formula Post Project Opex Impact +/- on Far tab
</t>
  </si>
  <si>
    <t>1 - Authority Requested</t>
  </si>
  <si>
    <t>1 - PROJECT FINANCIALS (in $M)</t>
  </si>
  <si>
    <t>IT&amp;S 
Capex</t>
  </si>
  <si>
    <t>IT&amp;S 
Revex</t>
  </si>
  <si>
    <t>IT&amp;S
Total</t>
  </si>
  <si>
    <t>*If the request includes business funds, it should be separately identified and split between revex and capex.</t>
  </si>
  <si>
    <t>IT&amp;S NTE (P90)</t>
  </si>
  <si>
    <t>2 - IT&amp;S YEARLY BREAKDOWN -INVESTMENT (in $M)</t>
  </si>
  <si>
    <t>PT $m</t>
  </si>
  <si>
    <t xml:space="preserve">  Capex</t>
  </si>
  <si>
    <t xml:space="preserve">  Revex</t>
  </si>
  <si>
    <t>PT(P50)</t>
  </si>
  <si>
    <t>RCOP*</t>
  </si>
  <si>
    <t>Financial Request ($m)</t>
  </si>
  <si>
    <t>NPV ($m)</t>
  </si>
  <si>
    <t>IRR (%)</t>
  </si>
  <si>
    <t xml:space="preserve">IE ($/$) </t>
  </si>
  <si>
    <t>DP (yrs)</t>
  </si>
  <si>
    <t>Not-to-Exceed (NTE)</t>
  </si>
  <si>
    <t>Performance Target (PT)</t>
  </si>
  <si>
    <t>Segment</t>
  </si>
  <si>
    <t>Legal Entity</t>
  </si>
  <si>
    <t>SPU</t>
  </si>
  <si>
    <t>Allocation Method</t>
  </si>
  <si>
    <t>%</t>
  </si>
  <si>
    <t>Approver’s name and job title</t>
  </si>
  <si>
    <t>Payback (years)</t>
  </si>
  <si>
    <t>6 - KEY VENDORS – CONTRACT DETAILS (in $M)</t>
  </si>
  <si>
    <t>Adapted to New EEM - new SetUp, Costs,&amp; AFS tabs. New FM FAR tab available</t>
  </si>
  <si>
    <t>Adjusted to 5 Year plan</t>
  </si>
  <si>
    <t>Countries</t>
  </si>
  <si>
    <t>Y/N</t>
  </si>
  <si>
    <t>Gross Margin Growth</t>
  </si>
  <si>
    <t>Cost Efficiency (Excl. COGS)</t>
  </si>
  <si>
    <t>Asset Efficiency (Capital Employed)</t>
  </si>
  <si>
    <t>Expectations</t>
  </si>
  <si>
    <t>SVML1</t>
  </si>
  <si>
    <t>Income from Franchisee and Dealers network</t>
  </si>
  <si>
    <t>3 days to bill the invoice</t>
  </si>
  <si>
    <t>6 days to bill the invoice</t>
  </si>
  <si>
    <t>Technical Architecture</t>
  </si>
  <si>
    <t>Technical Design</t>
  </si>
  <si>
    <t>Testing</t>
  </si>
  <si>
    <t>Quality assurance</t>
  </si>
  <si>
    <t>Functional Architecture</t>
  </si>
  <si>
    <t>Functional Design</t>
  </si>
  <si>
    <t>Data conversion (create tool)</t>
  </si>
  <si>
    <t>Data conversion &amp; data quality work</t>
  </si>
  <si>
    <t>Data Cleansing</t>
  </si>
  <si>
    <t>Backfill Position</t>
  </si>
  <si>
    <t>Business Process Analysis</t>
  </si>
  <si>
    <t>Business Process Analysis (As Is &amp; To Be)</t>
  </si>
  <si>
    <t>Capex / Revex</t>
  </si>
  <si>
    <t>Introduction</t>
  </si>
  <si>
    <t>Links to more information</t>
  </si>
  <si>
    <t>GIAAP website</t>
  </si>
  <si>
    <t>Economic Evaluation Methodology (EEM)</t>
  </si>
  <si>
    <t>Depreciation, Tax and Cash Flow timings</t>
  </si>
  <si>
    <t xml:space="preserve">User guide </t>
  </si>
  <si>
    <t xml:space="preserve">The Economic Evaluation Model (EEM) is color coded for ease of use. The BLUE cells indicate there is a drop down list provided. The GREEN cells indicate data must be entered manually. The GREY cells indicate data is automatically populated.  </t>
  </si>
  <si>
    <t>AFS (Abbreviated Financial Statement) EEM calculations worksheet</t>
  </si>
  <si>
    <t xml:space="preserve">This is the presentation layer showing the 4 Economic Indicators. Each indicator shows a different perspective on the attractiveness of investments / options. </t>
  </si>
  <si>
    <t>As required by GIAAP, economic indicators are calculated under both NTE and PT basis.</t>
  </si>
  <si>
    <t>NPV: (Net present Value); Shows the shareholder value added by the project; ideally NPV should be greater than 0.</t>
  </si>
  <si>
    <t>Investment Efficiency: (NPV/net present cash exposure): A measure of how efficient the investment is given the resources needed to generate the NPV</t>
  </si>
  <si>
    <t>Total Project Costs ex Opex</t>
  </si>
  <si>
    <t>Count</t>
  </si>
  <si>
    <t>One off project costs CapEx inflated</t>
  </si>
  <si>
    <t>RCOP Calculation</t>
  </si>
  <si>
    <t>2014 v3.0</t>
  </si>
  <si>
    <t>2014 v3.5a</t>
  </si>
  <si>
    <t>2014 v3.5b</t>
  </si>
  <si>
    <t>2014 v3.5c</t>
  </si>
  <si>
    <t>Updated deprecation formulas, Beni tab formating</t>
  </si>
  <si>
    <t>RCOP  Formula - FM(NetCFlow) - TP AFS - EEM Cost/Costs - Minor format additions</t>
  </si>
  <si>
    <t>4 - Target ECONOMIC INDICATORS based on Point Forward Economics</t>
  </si>
  <si>
    <t>NTE Based on Point Forward Economics</t>
  </si>
  <si>
    <t>NTE - Point Forward</t>
  </si>
  <si>
    <t>2014 v3.5e</t>
  </si>
  <si>
    <t>Added Operate to "FAR and FM" Tab. Corrected formula on Cost by Category/vendor.  Added "First Year" Opex categories to Data Entry, EEM Cost and Cost Tabs</t>
  </si>
  <si>
    <t>Main2</t>
  </si>
  <si>
    <t>Main Data Entry</t>
  </si>
  <si>
    <t>From Main2</t>
  </si>
  <si>
    <t>First Year OPEX</t>
  </si>
  <si>
    <t>2014 V4.1</t>
  </si>
  <si>
    <t>Added OPEX calculations</t>
  </si>
  <si>
    <t>Sensitivity Case</t>
  </si>
  <si>
    <t>First Year Other IT&amp;S Opex</t>
  </si>
  <si>
    <t>First Year Other IT&amp;S Opex Total</t>
  </si>
  <si>
    <t>2014 V4.2a</t>
  </si>
  <si>
    <t>2014 V4.2b</t>
  </si>
  <si>
    <t>Changed data collect and pivots to new ITS Opex title and IncOp to Benefits tab</t>
  </si>
  <si>
    <t>copied IncOpex across on Beni Tab</t>
  </si>
  <si>
    <t>_yr0</t>
  </si>
  <si>
    <t>_yr1</t>
  </si>
  <si>
    <t>_yr2</t>
  </si>
  <si>
    <t>_yr3</t>
  </si>
  <si>
    <t>_yr4</t>
  </si>
  <si>
    <t>Sum of _yr0</t>
  </si>
  <si>
    <t>Sum of _yr1</t>
  </si>
  <si>
    <t>Sum of _yr2</t>
  </si>
  <si>
    <t>Sum of _yr3</t>
  </si>
  <si>
    <t>Sum of _yr4</t>
  </si>
  <si>
    <t>Month</t>
  </si>
  <si>
    <t>Quarter</t>
  </si>
  <si>
    <t>String Year</t>
  </si>
  <si>
    <t>New Title</t>
  </si>
  <si>
    <t>YR0-Q1</t>
  </si>
  <si>
    <t>YR0-Q2</t>
  </si>
  <si>
    <t>YR0-Q3</t>
  </si>
  <si>
    <t>YR0-Q4</t>
  </si>
  <si>
    <t>YR1-Q1</t>
  </si>
  <si>
    <t>YR1-Q2</t>
  </si>
  <si>
    <t>YR1-Q3</t>
  </si>
  <si>
    <t>YR1-Q4</t>
  </si>
  <si>
    <t>YR2-Q1</t>
  </si>
  <si>
    <t>YR2-Q2</t>
  </si>
  <si>
    <t>YR2-Q3</t>
  </si>
  <si>
    <t>YR2-Q4</t>
  </si>
  <si>
    <t>YR3-Q1</t>
  </si>
  <si>
    <t>YR3-Q2</t>
  </si>
  <si>
    <t>YR3-Q3</t>
  </si>
  <si>
    <t>YR3-Q4</t>
  </si>
  <si>
    <t>YR4-Q1</t>
  </si>
  <si>
    <t>YR4-Q2</t>
  </si>
  <si>
    <t>YR4-Q3</t>
  </si>
  <si>
    <t>YR4-Q4</t>
  </si>
  <si>
    <t>Sum of YR0-Q1</t>
  </si>
  <si>
    <t>Sum of YR0-Q2</t>
  </si>
  <si>
    <t>Sum of YR0-Q3</t>
  </si>
  <si>
    <t>Sum of YR0-Q4</t>
  </si>
  <si>
    <t>Sum of YR1-Q1</t>
  </si>
  <si>
    <t>Sum of YR1-Q2</t>
  </si>
  <si>
    <t>Sum of YR1-Q3</t>
  </si>
  <si>
    <t>Sum of YR1-Q4</t>
  </si>
  <si>
    <t>Sum of YR2-Q1</t>
  </si>
  <si>
    <t>Sum of YR2-Q2</t>
  </si>
  <si>
    <t>Sum of YR2-Q3</t>
  </si>
  <si>
    <t>Sum of YR2-Q4</t>
  </si>
  <si>
    <t>Sum of YR3-Q1</t>
  </si>
  <si>
    <t>Sum of YR3-Q2</t>
  </si>
  <si>
    <t>Sum of YR3-Q3</t>
  </si>
  <si>
    <t>Sum of YR3-Q4</t>
  </si>
  <si>
    <t>Sum of YR4-Q1</t>
  </si>
  <si>
    <t>Sum of YR4-Q2</t>
  </si>
  <si>
    <t>Sum of YR4-Q3</t>
  </si>
  <si>
    <t>Sum of YR4-Q4</t>
  </si>
  <si>
    <t>2014 V4.3</t>
  </si>
  <si>
    <t>HardCoded Year on Cost Tab (row 4), running through to AFS
Added ISERROR to Tax formula on AFS Tax line (row 11)</t>
  </si>
  <si>
    <t>keeljrrd</t>
  </si>
  <si>
    <t>_yr5</t>
  </si>
  <si>
    <t>Sum of _yr5</t>
  </si>
  <si>
    <t>YR5-Q1</t>
  </si>
  <si>
    <t>YR5-Q2</t>
  </si>
  <si>
    <t>YR5-Q3</t>
  </si>
  <si>
    <t>YR5-Q4</t>
  </si>
  <si>
    <t>Sum of YR5-Q1</t>
  </si>
  <si>
    <t>Sum of YR5-Q2</t>
  </si>
  <si>
    <t>Sum of YR5-Q3</t>
  </si>
  <si>
    <t>Sum of YR5-Q4</t>
  </si>
  <si>
    <t>Removed changes in V4.3
Added incremental opex to Variable and Fixed Costs on the AFS in row 7 for all three models (Target, NTE, and Full)
Changed all underlying pivot tables to represent Year 0 through Year 5 based on the year used in the Setup tab.   Also moved the Setup tab before the data entry sheet
Added Year 5 to the Model.</t>
  </si>
  <si>
    <t>2015 V5</t>
  </si>
  <si>
    <t>2015 V5.1</t>
  </si>
  <si>
    <t>Adjusted Views for Macro.  Total Project Cost and AFS tables hidden.  Hard coded 7+ years on Benefits.
Deleted FM Table and FAR worksheets.  Changed FAR and FM Tables to change wording when you are creating a Define FM or creating an Execute FM.   Added a zero in front of the decimal point on the Economics table</t>
  </si>
  <si>
    <t>hansdw
keeljrrd</t>
  </si>
  <si>
    <t>2/26/2015
2/27/2015</t>
  </si>
  <si>
    <t>FM Tables</t>
  </si>
  <si>
    <t>Inv. Efficiency ($/$)</t>
  </si>
  <si>
    <t>2015 V5.2</t>
  </si>
  <si>
    <t>B.Goslett</t>
  </si>
  <si>
    <t>Set Up Tab – just clarified that you need to enter the start date of the project as the Assumption text makes reference to the approval date which can be misleading
Benefits Tab – removed the R&amp;M refences from the following 3 headings: R&amp;M SVM L1, R&amp;M SVM L2, R&amp;M SVM L3
FAR and FM Tables Tab – for the FAR Slides, changed the IE from (%) to ($/$) 
Locked Green tabs
Restored Links on Introduction Tab</t>
  </si>
  <si>
    <t>2015 V5.3</t>
  </si>
  <si>
    <t xml:space="preserve">Set Up Tab – updated Currency rates and Inflation rates to latest September 2014 Bluebook Assumptions </t>
  </si>
  <si>
    <t>N. Metcalf</t>
  </si>
  <si>
    <t>2015 V5.4</t>
  </si>
  <si>
    <t>FAR and FM Tables - Fixed problem with Table 3 Economics where the Financial Request was not being reported properly</t>
  </si>
  <si>
    <t>KeelJrRD</t>
  </si>
  <si>
    <t>2015 V5.5</t>
  </si>
  <si>
    <t>FAR and FM Tables - Fixed problem with Table 2 Expected Impact on External BP Metrics where the Benefit row and the Incremental Opex row did not have the correct calculations</t>
  </si>
  <si>
    <t>2015 V5.6</t>
  </si>
  <si>
    <t>FAR and FM Tables - Fixed problem with Table 3 Project Headcount where the formulas for Contractor and Other third party in the third year were wrong.
Also fixed the formula in Table 5 Opex Impact did not take into account the last year was a summation of several years
FAR and FM Tables - Fixed problem with Table 2 - Expected Impact on External BP Metrics where certain types of Opex were getting excluded from the totals
Changed all references to Investment Efficiency to a number format with two decimal places instead of a percentage</t>
  </si>
  <si>
    <t>Business Capex</t>
  </si>
  <si>
    <t>Business Revex</t>
  </si>
  <si>
    <t>2015 V5.7</t>
  </si>
  <si>
    <t>FAR and FM Tables - added automatic calculation of Business Capex and Revex to the Authority Requested Table</t>
  </si>
  <si>
    <t>FTE</t>
  </si>
  <si>
    <t>Nigel Metcalf</t>
  </si>
  <si>
    <t>Changed header from Headcount to FTE in cell B10 on PEP Tables tab for clarity</t>
  </si>
  <si>
    <t>2015 V5.8</t>
  </si>
  <si>
    <t>devak4</t>
  </si>
  <si>
    <t>Replaced "macro-View" combination to single line of code on Button click  (View Details Columns &amp; View All Columns).Functionality remains same</t>
  </si>
  <si>
    <t>Added comment on Set Up tab (cell B25) to explain tax rates to use</t>
  </si>
  <si>
    <t>Tax rates - consult with Tax concerning the applicable tax rates (see comment in cell B25)</t>
  </si>
  <si>
    <t>2015 V5.9</t>
  </si>
  <si>
    <t>Made reference to comment on Set Up tab (cell B25) to explain tax rates to use</t>
  </si>
  <si>
    <t>Updated currency and inflation rates on Set Up tab to latest 24/09/2015 version</t>
  </si>
  <si>
    <t>Updated comment on Data Entry tab (cell G1) to clarify that amounts have to be entered in $'s not $K.</t>
  </si>
  <si>
    <t>Tab</t>
  </si>
  <si>
    <t>Issue</t>
  </si>
  <si>
    <t>Data Entry</t>
  </si>
  <si>
    <t>2015 V5.10</t>
  </si>
  <si>
    <t>Updated formulae in column AZ on Data Entry tab to automate entries correctly in column B of Table 1 on FAR and FM Tables tab</t>
  </si>
  <si>
    <t>PT</t>
  </si>
  <si>
    <t>2016 V5.10</t>
  </si>
  <si>
    <t>FAR and FM Tables tab - table 4 now shows metrics based on both NTE and PT</t>
  </si>
  <si>
    <t>PEP Tables and FAR and FM Tables tabs - renamed GOI as Infrastructure and ES as Application Support to be consistent with FAR deck</t>
  </si>
  <si>
    <t>2016 V5.11</t>
  </si>
  <si>
    <t>Set up tab - changed discount rate from 8% to 7% (as per instruction from Treasury)</t>
  </si>
  <si>
    <t>Cost by Category_Vendor Spend tab - added extra rows to the tables</t>
  </si>
  <si>
    <t>What region(s) are the costs charged to?</t>
  </si>
  <si>
    <t>Set up tab (cell B21) - clarified that tax rate is for country that costs are recharged to and added comment</t>
  </si>
  <si>
    <t>Set up tab (cell C5) - added drop-down to select month and added comment to clarify that month is normally that in which Select to Define FAR approval meeting takes place</t>
  </si>
  <si>
    <t>Europe</t>
  </si>
  <si>
    <t>Global</t>
  </si>
  <si>
    <t>Set up tab (cell D21) - added Global and Europe as chooses in the drop-down box</t>
  </si>
  <si>
    <t xml:space="preserve">Country </t>
  </si>
  <si>
    <t>US</t>
  </si>
  <si>
    <t>KL</t>
  </si>
  <si>
    <t>Global blend</t>
  </si>
  <si>
    <t xml:space="preserve">Tax rates to apply based on country(ies) where costs are charged to </t>
  </si>
  <si>
    <t>Tax rate (see Tax Rates tab)</t>
  </si>
  <si>
    <t>Edited comments on Set up tab (cells C21, C25 and C28) re tax rates and added Tax Rate tab for commonly used countries</t>
  </si>
  <si>
    <t>Set Up tab - Changed wording in text box in E5 to explain month selected should be month of Select to Defnie FAR</t>
  </si>
  <si>
    <t>FAR and FM Tables  tab (cell B23)- Changed wording to correct wording of Post Tax Cash Flow</t>
  </si>
  <si>
    <t>Project Name</t>
  </si>
  <si>
    <t xml:space="preserve">CVP Stage Gate </t>
  </si>
  <si>
    <t>&lt;&lt;Insert Here&gt;&gt;</t>
  </si>
  <si>
    <t xml:space="preserve">White Spend </t>
  </si>
  <si>
    <t xml:space="preserve">Benefit Description </t>
  </si>
  <si>
    <t>Improvement Action or Assumption</t>
  </si>
  <si>
    <t>Investment Category</t>
  </si>
  <si>
    <t>Benefit Home (Region/Function)</t>
  </si>
  <si>
    <t>Benefit Metric</t>
  </si>
  <si>
    <t>PPI Description</t>
  </si>
  <si>
    <t>FPI Description</t>
  </si>
  <si>
    <t>PPE Date</t>
  </si>
  <si>
    <r>
      <rPr>
        <b/>
        <sz val="10"/>
        <color theme="0"/>
        <rFont val="Univers 45 Light"/>
      </rPr>
      <t>Soft Benefits:</t>
    </r>
    <r>
      <rPr>
        <b/>
        <sz val="10"/>
        <rFont val="Univers 45 Light"/>
      </rPr>
      <t xml:space="preserve">                                                                                                                                                                                                                                                                                                                                   Risk Reduction:                                                                                                                                                                                                                                                                                                                               </t>
    </r>
    <r>
      <rPr>
        <b/>
        <sz val="10"/>
        <rFont val="Arial"/>
        <family val="2"/>
      </rPr>
      <t xml:space="preserve">Net Risk                                                                                                                                                                                                                                                                                                                               Measurement Baseline           </t>
    </r>
  </si>
  <si>
    <t xml:space="preserve">$k </t>
  </si>
  <si>
    <t>Categories in excluded in the Abbreviated Financial Summary (AFS)</t>
  </si>
  <si>
    <t>Soft Benefits (Excluded from AFS)</t>
  </si>
  <si>
    <t>Hard Benefit Categories included in the Abbreviated Financial Summary (AFS)</t>
  </si>
  <si>
    <t>IT&amp;S Investment Category</t>
  </si>
  <si>
    <t>Benefit Owner                                                                                                                                                                                                                                                                                                                                   (Name / Role)</t>
  </si>
  <si>
    <t>Benefits Measurer                                                                                                                                                                                                                                                                                                                                                 (Name / Role)</t>
  </si>
  <si>
    <t xml:space="preserve">Benefit Type </t>
  </si>
  <si>
    <r>
      <rPr>
        <b/>
        <sz val="10"/>
        <color indexed="9"/>
        <rFont val="Arial"/>
        <family val="2"/>
      </rPr>
      <t>Benefits:</t>
    </r>
    <r>
      <rPr>
        <b/>
        <sz val="10"/>
        <rFont val="Arial"/>
        <family val="2"/>
      </rPr>
      <t xml:space="preserve">                                                                                                                                                                                                                                                                                                                                   PPI                                                                                                                                                                                                                                                                                                                                         Measurement Baseline</t>
    </r>
  </si>
  <si>
    <r>
      <rPr>
        <b/>
        <sz val="10"/>
        <color indexed="9"/>
        <rFont val="Arial"/>
        <family val="2"/>
      </rPr>
      <t>Benefits:</t>
    </r>
    <r>
      <rPr>
        <b/>
        <sz val="10"/>
        <rFont val="Arial"/>
        <family val="2"/>
      </rPr>
      <t xml:space="preserve">                                                                                                                                                                                                                                                                                                                                   PPI                                                                                                                                                                                                                                                                                                                                         Measurement Target</t>
    </r>
  </si>
  <si>
    <r>
      <rPr>
        <b/>
        <sz val="10"/>
        <color indexed="9"/>
        <rFont val="Arial"/>
        <family val="2"/>
      </rPr>
      <t>Benefits:</t>
    </r>
    <r>
      <rPr>
        <b/>
        <sz val="10"/>
        <rFont val="Arial"/>
        <family val="2"/>
      </rPr>
      <t xml:space="preserve">                                                                                                                                                                                                                                                                                                                                              FPI                                                                                                                                                                                                                                                                                                                                                      Measurement Baseline ($k)</t>
    </r>
  </si>
  <si>
    <r>
      <rPr>
        <b/>
        <sz val="10"/>
        <color indexed="9"/>
        <rFont val="Arial"/>
        <family val="2"/>
      </rPr>
      <t>Benefits:</t>
    </r>
    <r>
      <rPr>
        <b/>
        <sz val="10"/>
        <rFont val="Arial"/>
        <family val="2"/>
      </rPr>
      <t xml:space="preserve">                                                                                                                                                                                                                                                                                                                                       FPI                                                                                                                                                                                                                                                                                                                                               Measurement Target ($k)</t>
    </r>
  </si>
  <si>
    <t>TOTAL BENEFITS</t>
  </si>
  <si>
    <t>Check Total</t>
  </si>
  <si>
    <t xml:space="preserve">Project Name </t>
  </si>
  <si>
    <t>White Spend</t>
  </si>
  <si>
    <t>N</t>
  </si>
  <si>
    <t>N/a</t>
  </si>
  <si>
    <t>Hard Benefit - Cost Reduction</t>
  </si>
  <si>
    <t xml:space="preserve">Soft Benefit - Efficiency </t>
  </si>
  <si>
    <t>Number of sites fined</t>
  </si>
  <si>
    <t>$2,500 per site fined</t>
  </si>
  <si>
    <t>Typically 1% of sites fined each year = 10 sites per year</t>
  </si>
  <si>
    <t>0 sites fined</t>
  </si>
  <si>
    <t>Hard Benefit - Working Capital Creditors</t>
  </si>
  <si>
    <t>Hard Benefit - Revenue Increase</t>
  </si>
  <si>
    <t>Sales volume &amp; Sales Margin</t>
  </si>
  <si>
    <t>Soft Benefit - Risk Reduction - Ref to Net &amp; Residual Risk OMS references</t>
  </si>
  <si>
    <t>Y</t>
  </si>
  <si>
    <t>Cost of time spent</t>
  </si>
  <si>
    <t>Overtime Hours</t>
  </si>
  <si>
    <t>Average annual paid OT hours = 1000</t>
  </si>
  <si>
    <t xml:space="preserve"> Benefit Register</t>
  </si>
  <si>
    <t>The Benefit Register should be refined as projects move through the phases. Benefit Register should begin to be completed at the same time as the Business Case and the key benefits must be reflected in the Business Case and EEM, and continually refined at each CVP stage.</t>
  </si>
  <si>
    <t>What action enables the benefits to be derived? “Improvement action” should start with a verb.</t>
  </si>
  <si>
    <t>Benefit Owner Name / Role</t>
  </si>
  <si>
    <t>Benefits Measurer Name / Role</t>
  </si>
  <si>
    <t>The person who will be responsible for measuring and reporting the benefits. There must also be a MOC for role transitions and benefits handover.</t>
  </si>
  <si>
    <t>The Unit of measure or KPI used to demonstrate that the benefit has been achieved e.g. Contractors, Sales Volume, FTE's,  Time, Invoices, Servers &amp; Licences etc.</t>
  </si>
  <si>
    <t xml:space="preserve">PPI &amp; FPI Description </t>
  </si>
  <si>
    <t>The purpose of Process Performance Indicators (PPI) is to measure activities and results against a project in order to drive performance. Financial Performance Indicators (FPI) are to measure and monitor the financial performance against a project.
PPIs and FPIs are introduced in Select. PPIs are measures for establishing whether process improvements have been achieved. FPIs are measures of the financial benefit arising from the process improvement. 
The FPI´s can be broken down into 2 categories; Direct FPIs which can be calculated directly from the PPI, or Estimated FPIs which are used when the financial benefit cannot be directly calculated from the PPI. Financial benefits are estimated and are deemed to be achieved when the PPI targets are achieved.</t>
  </si>
  <si>
    <r>
      <t xml:space="preserve">The value coming from each benefit is often initially expressed in terms of Process Performance Indicators or PPIs (sometimes referred to as measures).  A PPI is a directly observable characteristic of the process or asset that is being changed, and the benefit is defined in terms of </t>
    </r>
    <r>
      <rPr>
        <u/>
        <sz val="8"/>
        <rFont val="Univers 45 Light"/>
      </rPr>
      <t>the current or BASELINE value of the measure</t>
    </r>
    <r>
      <rPr>
        <sz val="8"/>
        <rFont val="Univers 45 Light"/>
      </rPr>
      <t xml:space="preserve">, and </t>
    </r>
    <r>
      <rPr>
        <u/>
        <sz val="8"/>
        <rFont val="Univers 45 Light"/>
      </rPr>
      <t xml:space="preserve">the expected or TARGET value.  </t>
    </r>
    <r>
      <rPr>
        <sz val="8"/>
        <rFont val="Univers 45 Light"/>
      </rPr>
      <t xml:space="preserve">
Examples of measures might include the number of system outages; percentage of orders processed automatically, or average time a tanker waits at the refinery gate.  The </t>
    </r>
    <r>
      <rPr>
        <u/>
        <sz val="8"/>
        <rFont val="Univers 45 Light"/>
      </rPr>
      <t>baseline</t>
    </r>
    <r>
      <rPr>
        <sz val="8"/>
        <rFont val="Univers 45 Light"/>
      </rPr>
      <t xml:space="preserve"> and </t>
    </r>
    <r>
      <rPr>
        <u/>
        <sz val="8"/>
        <rFont val="Univers 45 Light"/>
      </rPr>
      <t>target</t>
    </r>
    <r>
      <rPr>
        <sz val="8"/>
        <rFont val="Univers 45 Light"/>
      </rPr>
      <t xml:space="preserve"> values for the PPI describe how much the change will “move the dial” on the affected process.  
</t>
    </r>
  </si>
  <si>
    <t>The FPI is the $ value of the PPI Measure</t>
  </si>
  <si>
    <r>
      <t xml:space="preserve">Translate the process indicator into a financial indicator; this is used to calculate the total $value of the benefit.
• The financial indicator is the direct financial equivalent of the PPI. Like the PPI, it is expressed in terms of </t>
    </r>
    <r>
      <rPr>
        <u/>
        <sz val="8"/>
        <rFont val="Univers 45 Light"/>
      </rPr>
      <t>the current or BASELINE $ value of the FPI</t>
    </r>
    <r>
      <rPr>
        <sz val="8"/>
        <rFont val="Univers 45 Light"/>
      </rPr>
      <t xml:space="preserve"> and </t>
    </r>
    <r>
      <rPr>
        <u/>
        <sz val="8"/>
        <rFont val="Univers 45 Light"/>
      </rPr>
      <t>the expected or TARGET $ value</t>
    </r>
    <r>
      <rPr>
        <sz val="8"/>
        <rFont val="Univers 45 Light"/>
      </rPr>
      <t xml:space="preserve"> i.e. the end goal target for what we can claim success. i.e. the To-be scenario for PPI's. 
• The total benefit value is calculated from the financial indicator taking account of the scope and timing of the project deployment.  The benefit value will be expressed in terms of the full annualized benefit run rate, supported by a time profile.
</t>
    </r>
  </si>
  <si>
    <t>Identifying the benefits is the start of the Benefits Assessment activity. Is the benefit hard or soft i.e. is the benefit tangible or intangible?</t>
  </si>
  <si>
    <t xml:space="preserve">Benefits type:  </t>
  </si>
  <si>
    <t>The $ value of future avoided costs, the $ value of a process efficiency gain, or the reduction in risk exposure for the organisation cannot be included in the economic calculations for a project. In such instances, a value statement should be included in the Business case to clearly articulate the value of the costs to be avoided, the efficiency gained, or of the risk exposure reduction.</t>
  </si>
  <si>
    <t>A new invoicing system is expected to reduce the average processing effort per invoice from ten minutes to nine, a 10% saving.  With 20 people in the back office invoice management team, a cash saving equivalent to 2 FTE is forecast.</t>
  </si>
  <si>
    <t>In practice, the invoicing team has been overloaded and working extensive unpaid overtime. The new system enables a return to normality but does not allow any bottom line cost savings if, for example, any overtime payments were not included in the business plan.</t>
  </si>
  <si>
    <r>
      <rPr>
        <b/>
        <i/>
        <sz val="8"/>
        <color theme="1"/>
        <rFont val="Univers 45 Light"/>
      </rPr>
      <t>Soft benefit</t>
    </r>
    <r>
      <rPr>
        <i/>
        <sz val="8"/>
        <color theme="1"/>
        <rFont val="Univers 45 Light"/>
      </rPr>
      <t xml:space="preserve"> </t>
    </r>
    <r>
      <rPr>
        <sz val="8"/>
        <color theme="1"/>
        <rFont val="Univers 45 Light"/>
      </rPr>
      <t>– most cases.  But even here, thorough conversations are needed to assess.  Often the business would be able to put mitigations and controls in place to avoid the fines.  And the likelihood of the fine actually being levied and having to be paid needs to be assessed.  In these cases, the benefit of the project is usually risk reduction, not cost avoidance.  Possibly, you could claim avoiding the cost of the mitigations and controls that had to be implement while the project is in process.</t>
    </r>
  </si>
  <si>
    <t xml:space="preserve">Soft Benefits: Risk Reduction Net Risk </t>
  </si>
  <si>
    <t xml:space="preserve">Soft Benefits: Risk Reduction Residual Risk </t>
  </si>
  <si>
    <t>An improved manufacturing quality control process will reduce the percentage of defective items from 3% to 2%.  The measure/PPI is the percentage of rejected items.</t>
  </si>
  <si>
    <t>The associated FPI is the unit cost of manufacturing an item. This reduces from $100 to $99 due to the reduced wastage.</t>
  </si>
  <si>
    <t>The total benefit value is calculated based on a total manufacturing volume of 100,000 items per year. The reduced unit cost means that the total cost for this volume will reduce from $10,000K to $9,900K per year, providing a benefit at full run rate of $100,000 per annum. However, only half the improvement is expected in the first year, while the new process is being optimized, so the saving in year 1 will be reduced to $50,000.</t>
  </si>
  <si>
    <t xml:space="preserve">The amount of expected benefit split by year; this should be in line with the FM. </t>
  </si>
  <si>
    <t>Benefits Register Drop Down Menu</t>
  </si>
  <si>
    <t>CVP Gate</t>
  </si>
  <si>
    <t>Benefit Type</t>
  </si>
  <si>
    <r>
      <rPr>
        <b/>
        <sz val="10"/>
        <color theme="0"/>
        <rFont val="Univers 45 Light"/>
      </rPr>
      <t>Soft Benefits:</t>
    </r>
    <r>
      <rPr>
        <b/>
        <sz val="10"/>
        <rFont val="Univers 45 Light"/>
      </rPr>
      <t xml:space="preserve">                                                                                                                                                                                                                                                                                                                                           Risk Reduction:                                                                                                                                                                                                                                                                                                                      Residual Risk Measurement Target</t>
    </r>
  </si>
  <si>
    <t xml:space="preserve">Investment Category </t>
  </si>
  <si>
    <t>AFS Category MANDATORY for Hard Benefits Only</t>
  </si>
  <si>
    <t xml:space="preserve">Hard Benefit </t>
  </si>
  <si>
    <t>Soft Benefit</t>
  </si>
  <si>
    <t>Innovation</t>
  </si>
  <si>
    <t>Soft Benefit - Other</t>
  </si>
  <si>
    <t>Hard Benefit - Working Capital Inventory</t>
  </si>
  <si>
    <t>Updated Benefits Examples tab and inserted Benefits register Guidance tab</t>
  </si>
  <si>
    <t>Repalced Benefits tab with new agreed format Benefits tab from Geeta Rehal and updated formulae affected in the AFS and FAR and FM Tables tabs and validation in Look Up tab</t>
  </si>
  <si>
    <t>All Appraise/Select costs</t>
  </si>
  <si>
    <t>Configuration &amp; Build Design</t>
  </si>
  <si>
    <t>Project / Programme Management</t>
  </si>
  <si>
    <t>Hardware and software costs</t>
  </si>
  <si>
    <t>Expenses (Revex)</t>
  </si>
  <si>
    <t>Expenses (Capex)</t>
  </si>
  <si>
    <t>Contingency (Revex)</t>
  </si>
  <si>
    <t>Contingency (Capex)</t>
  </si>
  <si>
    <t>Configuration &amp; Build Activity</t>
  </si>
  <si>
    <t>Go-Live (Cutover) to Production</t>
  </si>
  <si>
    <t>Change Management (inc. training delivery)</t>
  </si>
  <si>
    <t>Programme / Project Management</t>
  </si>
  <si>
    <t>Early Life (Bubble) Support</t>
  </si>
  <si>
    <t>1st Year Support Costs</t>
  </si>
  <si>
    <t>Capex / Revex Activity List by CVP Stage</t>
  </si>
  <si>
    <t>CVP Stage</t>
  </si>
  <si>
    <t>Activity</t>
  </si>
  <si>
    <t>Hardware and Software costs</t>
  </si>
  <si>
    <t>Change Management (inc.training design)</t>
  </si>
  <si>
    <t>Updated Activity Capx_Revx Split  tab</t>
  </si>
  <si>
    <t>FAR and FM Tables tab - added rows and fixed formulae in vendor spend table</t>
  </si>
  <si>
    <t>2016 V5.13</t>
  </si>
  <si>
    <t>2016 V5.12</t>
  </si>
  <si>
    <t>Added macro button to insert rows</t>
  </si>
  <si>
    <t>Ken Beuden</t>
  </si>
  <si>
    <t>Assumptions tab moved to front so assumptions are made as you move through the tabs</t>
  </si>
  <si>
    <t>Removed errors in AFS tab</t>
  </si>
  <si>
    <t>Benefits Tab - moved IT&amp;S Investment Category to top left corner and Benefits Register Guidance tab updated</t>
  </si>
  <si>
    <t>Comments</t>
  </si>
  <si>
    <t>Travel and entertainment expenses incurred against capex-related activities</t>
  </si>
  <si>
    <t>Travel and entertainment expenses incurred against revex-related activities</t>
  </si>
  <si>
    <t>Risk contingency relating to revex-related activities</t>
  </si>
  <si>
    <t>Risks contingency relating to capex-related activities</t>
  </si>
  <si>
    <t>1st Year support costs up to end of first calendar year. Subsequent costs recorded as opex</t>
  </si>
  <si>
    <t>Activity Capex_Revx Split tab - added comments against some rows</t>
  </si>
  <si>
    <t>Cleared all formating issues identified by Janet Peng email 17/02/2016</t>
  </si>
  <si>
    <t>Benefits tab - cell D11 - renamed as the wording was mis-leading</t>
  </si>
  <si>
    <t>H1 (White)</t>
  </si>
  <si>
    <t>H2 (White)</t>
  </si>
  <si>
    <t>H3 (White)</t>
  </si>
  <si>
    <t>H4 (White)</t>
  </si>
  <si>
    <t>H5 (White)</t>
  </si>
  <si>
    <t>H6 (White)</t>
  </si>
  <si>
    <t>H7 (Cyan)</t>
  </si>
  <si>
    <t>H8 (Cyan)</t>
  </si>
  <si>
    <t>G1 (White)</t>
  </si>
  <si>
    <t>G2 (White)</t>
  </si>
  <si>
    <t>G3 (White)</t>
  </si>
  <si>
    <t>G4 (White)</t>
  </si>
  <si>
    <t>G5 (White)</t>
  </si>
  <si>
    <t>G6 (Cyan)</t>
  </si>
  <si>
    <t>G7 (Cyan)</t>
  </si>
  <si>
    <t>G8 (Cyan)</t>
  </si>
  <si>
    <t>F1 (White)</t>
  </si>
  <si>
    <t>F2 (White)</t>
  </si>
  <si>
    <t>F3 (White)</t>
  </si>
  <si>
    <t>F4 (White)</t>
  </si>
  <si>
    <t>F5 (Cyan)</t>
  </si>
  <si>
    <t>F6 (Cyan)</t>
  </si>
  <si>
    <t>F7 (Cyan)</t>
  </si>
  <si>
    <t>F8 (Cyan)</t>
  </si>
  <si>
    <t>E1 (White)</t>
  </si>
  <si>
    <t>E2 (White)</t>
  </si>
  <si>
    <t>E3 (White)</t>
  </si>
  <si>
    <t>E4 (Blue)</t>
  </si>
  <si>
    <t>E5 (Blue)</t>
  </si>
  <si>
    <t>E6 (Blue)</t>
  </si>
  <si>
    <t>E7 (Blue)</t>
  </si>
  <si>
    <t>E8 (Blue)</t>
  </si>
  <si>
    <t>D1 (White)</t>
  </si>
  <si>
    <t>D2 (White)</t>
  </si>
  <si>
    <t>D3 (Blue)</t>
  </si>
  <si>
    <t>D4 (Blue)</t>
  </si>
  <si>
    <t>D5 (Blue)</t>
  </si>
  <si>
    <t>D6 (Purple)</t>
  </si>
  <si>
    <t>D7 (Purple)</t>
  </si>
  <si>
    <t>D8 (Purple)</t>
  </si>
  <si>
    <t>C1 (Blue)</t>
  </si>
  <si>
    <t>C2 (Blue)</t>
  </si>
  <si>
    <t>C3 (Blue)</t>
  </si>
  <si>
    <t>C4 (Purple)</t>
  </si>
  <si>
    <t>C5 (Purple)</t>
  </si>
  <si>
    <t>C6 (Purple)</t>
  </si>
  <si>
    <t>C7 (Purple)</t>
  </si>
  <si>
    <t>C8 (Purple)</t>
  </si>
  <si>
    <t>B1 (Blue)</t>
  </si>
  <si>
    <t>B2 (Blue)</t>
  </si>
  <si>
    <t>B3 (Purple)</t>
  </si>
  <si>
    <t>B4 (Purple)</t>
  </si>
  <si>
    <t>B5 (Purple)</t>
  </si>
  <si>
    <t>B6 (Purple)</t>
  </si>
  <si>
    <t>B7 (Purple)</t>
  </si>
  <si>
    <t>B8 (Purple)</t>
  </si>
  <si>
    <t>A1 (Blue)</t>
  </si>
  <si>
    <t>A2 (Purple)</t>
  </si>
  <si>
    <t>A3 (Purple)</t>
  </si>
  <si>
    <t>A4 (Purple)</t>
  </si>
  <si>
    <t>A5 (Purple)</t>
  </si>
  <si>
    <t>A6 (Purple)</t>
  </si>
  <si>
    <t>A7 (Purple)</t>
  </si>
  <si>
    <t>A8 (Purple)</t>
  </si>
  <si>
    <t>Made all the Benefits Group changes in sheet 1 of v5.12 1</t>
  </si>
  <si>
    <t>FAR &amp; FM Tables tab - Table 3 - cells E30 &amp; E31 - changed sign to show finnacial requests as negative</t>
  </si>
  <si>
    <t>Macros sheet at start to navigate - per CR review meeting</t>
  </si>
  <si>
    <t>Validation_Lookup</t>
  </si>
  <si>
    <t>Costs</t>
  </si>
  <si>
    <t>Cost by Category_Vendor Spend</t>
  </si>
  <si>
    <t>Gate PPT tab - deleted. Duplicates data on FAR and FM Tables tab</t>
  </si>
  <si>
    <t>Deleted PPI-FPI Examples, SVM Info, SVM Dependant Lists and Bus-IT Process tabs as no longer required</t>
  </si>
  <si>
    <t>Benefits Examples</t>
  </si>
  <si>
    <t>Benefits Register Guidance</t>
  </si>
  <si>
    <t>Activity Capex_Revx Split</t>
  </si>
  <si>
    <t>Benefits tab - rows 33 &amp; 52 - formulae corrected to shows reduced opex as a benefit an vice versa</t>
  </si>
  <si>
    <t>Group Blue Book Economic Assumptions</t>
  </si>
  <si>
    <t>Please enter the SPA for each key assumption, the source of the assumption and the date it was agreed and whether it is a P50, P10 or P90 or some other confidence level. Make sure you fill in the assumptions tab as you work through the blue input tabs.</t>
  </si>
  <si>
    <t>PEP Tables tab - removed table shown from cells R15 to X21 as it duplicates content shown on the FAR and FM Tables tab.</t>
  </si>
  <si>
    <t>Enter amounts in $ per month for columns G to BZ ( 6 years are available). For each column select the CVP stage that the costs relate to from the dropdown in row 4.</t>
  </si>
  <si>
    <t>Extra rows can be inserted but take care not to insert any rows below the bottom row.</t>
  </si>
  <si>
    <t>Firstly, complete the project data in cells C2 to C6.</t>
  </si>
  <si>
    <t>The totals are summarised in the Summary table starting in cell S39</t>
  </si>
  <si>
    <t>Performance Target - Based on Point Forward Economics</t>
  </si>
  <si>
    <t>Performance Target - Point Forward</t>
  </si>
  <si>
    <t>This provides a summary of the costs by spend category and costs by vendor (which then populates the vendor spend table on the FAR and FM Tables tab).</t>
  </si>
  <si>
    <t>Capex / revex classfications by CVP stage and Activity (for use in completing the Data Input tab)</t>
  </si>
  <si>
    <t>Used to drive the calculations in the data sheets</t>
  </si>
  <si>
    <t xml:space="preserve">IMPORTANT:  Before beginning the EEM, please visit the PDM website to verify that you have the correct version of the EEM. </t>
  </si>
  <si>
    <t>Examples of spend categories are Appraise activities, Testing, Build, Bubble Support etc.</t>
  </si>
  <si>
    <t>Once data has been entered Click the Refresh macro button in column CJ. This will refresh all the pivots and tables in the workbook.</t>
  </si>
  <si>
    <t>Benefits should be modelled in line with the expected useful life of the asset. This is the same length as the depreciation and is normally 4 years for IT&amp;S assets as this is the expected useful life. Discuss with Finance if this is not the case.</t>
  </si>
  <si>
    <t>Used for the selections in the dropdown boxes in other tabs</t>
  </si>
  <si>
    <t>Tax Rates</t>
  </si>
  <si>
    <t>Tax rates for use on Set up tab</t>
  </si>
  <si>
    <t>Shows all material changes made between versions</t>
  </si>
  <si>
    <t>Future Updates (hidden tab)</t>
  </si>
  <si>
    <t>YELLOW (hidden) tabs are for version control and to log potential improvements for future updates, BLUE tabs require data entry, DARK GREEN tabs show data outputs and analyses, LIGHT GREEN tabs offer guidance and BLACK (hidden) tabs contain pivot tables and lookups used to do the calculations</t>
  </si>
  <si>
    <t>Tables &amp; Pivots (hidden)</t>
  </si>
  <si>
    <t>Lookup (hidden)</t>
  </si>
  <si>
    <t xml:space="preserve">Inflation: Cost assumptions should either be entered as nominal values, i.e. Including inflation effects, or real values (today's prices), i.e. excluding inflation. If real values, please state so in the box below.  If in doubt about inflation assumptions for your base case, consult with an expert in your team or BP Finance. </t>
  </si>
  <si>
    <t>Country Mix</t>
  </si>
  <si>
    <t>Removed hidden sheets that are no longwer required (Total AFS, Total Costs, NTE DCF and Target DCF),</t>
  </si>
  <si>
    <t>Costs tab - deleted row 29 covering Pre-appraise costs as this is no longer used</t>
  </si>
  <si>
    <t>Costs tab - deleted Sustaining revex rows as no longer required. Deleted Sustaining sensitivity option from Set up tab.</t>
  </si>
  <si>
    <t>Countries for inflation</t>
  </si>
  <si>
    <t>What country / region are the costs incurred in?</t>
  </si>
  <si>
    <t>Set up tab (cell D20) - reinstated ability to inflate costs and corrected errors in formulae on Costs tab</t>
  </si>
  <si>
    <t>Ken</t>
  </si>
  <si>
    <t>Tax Rates (hidden)</t>
  </si>
  <si>
    <t>This tool will calculate NPV, IRR, Investment Efficiency and Discounted Payback (BP's 4 'Economic Indicators') in accordance with BP's approved methodology to allow comparison of investments in a consistent manner and allows and enables multiple sensitivity analysis. It can also be used to validate the project's economic case as significant changes occur throughout the project life cycle.</t>
  </si>
  <si>
    <t>The Economic Evaluation Model (EEM) is colour coded for ease of use.  The BLUE areas indicate there is a drop down list provided.  The GREEN areas indicate data must be entered manually.  The GREY areas indicate data is automatically populated based on the inputs in the blue/green cells.</t>
  </si>
  <si>
    <t>Improvements that could potentially be included in later version updates</t>
  </si>
  <si>
    <t xml:space="preserve">Enter the spend categories and vendors that you wish to use for the drop-downs in columns D and C in the Data Entry tab. These will then appear in the drop-downs on the Data Entry tab. You can enter additional rows below. The table will automatically expand. If you have made a mistake and entered a row that you wish to delete then use Design, Resize Table to delete unwanted rows. </t>
  </si>
  <si>
    <r>
      <t xml:space="preserve">Select the appropriate entry from the dropdowns for column A to E. The dropdowns in columns B and C will depend on the inputs made in the Validation_Lookup tab. Make sure if you have selected capex in column A that you do not select a revex or opex related category in column E and vice versa. Capex/revex classifications are shown for reference on the Activity Capx_Revx Split tab. Note: </t>
    </r>
    <r>
      <rPr>
        <sz val="10"/>
        <color rgb="FFFF0000"/>
        <rFont val="Arial"/>
        <family val="2"/>
      </rPr>
      <t>Do not enter manually into columns A to E as this may lead to errors.</t>
    </r>
  </si>
  <si>
    <t>In column F enter any additional comments you wish to make e.g. assumptions used.</t>
  </si>
  <si>
    <r>
      <rPr>
        <sz val="10"/>
        <color rgb="FFFF0000"/>
        <rFont val="Arial"/>
        <family val="2"/>
      </rPr>
      <t>Prior CVP Stage Costs:</t>
    </r>
    <r>
      <rPr>
        <sz val="10"/>
        <rFont val="Arial"/>
        <family val="2"/>
      </rPr>
      <t xml:space="preserve"> If, for example, you are preparing for a Select to Define stage FAR in March 2016, because the columns will begin from Jan 2016, place any prior year costs relating to earlier CVP phases in Jan 2016. You will need to insert columns in Jan 2016 if prior year costs relate to more than 1 CVP stage e.g. Appraise and Select stages in our example. </t>
    </r>
    <r>
      <rPr>
        <sz val="10"/>
        <color rgb="FFFF0000"/>
        <rFont val="Arial"/>
        <family val="2"/>
      </rPr>
      <t>(Columns cannot be inserted for months prior to the start year).</t>
    </r>
  </si>
  <si>
    <t>In cells CJ7, CJ9 and CJ10 select the appropriate status - Released, Approval Request or Forecast. Select is assumed to have the same status as Appraise and Operate as Execute. As an example, if you are going from Select ot Define then Appraise and Select will be Released, Define will be the Approval Request and Execute and Operate will be Forecasts.</t>
  </si>
  <si>
    <t>Then, from row 12 complete separate rows for each benefit identified.</t>
  </si>
  <si>
    <t>The costs and benefits entered on the input tabs are gathered here on a Point Forward Basis, i.e. any Released costs from the Data Entry tab are excluded, and shown on a Performance Target (PT) and Not to Exceed (NTE) basis. This allows economic indicators to be calculated under both NTE and PT, as required by GIAAP</t>
  </si>
  <si>
    <t>Discounted payback (years); the point at which cumulative cash flows become positive: A measure of how quickly you get your money back and therefore a proxy for the riskiness of the investment;</t>
  </si>
  <si>
    <t>Instructions tab updated</t>
  </si>
  <si>
    <t>2016 V5.13 1</t>
  </si>
  <si>
    <t>Validation_Lookup tab - upprotected so extra rows can be added to the table</t>
  </si>
  <si>
    <t>Benefits tab (columns R to S) - unlocked cells</t>
  </si>
  <si>
    <r>
      <t>·</t>
    </r>
    <r>
      <rPr>
        <sz val="7"/>
        <rFont val="Times New Roman"/>
        <family val="1"/>
      </rPr>
      <t xml:space="preserve">         </t>
    </r>
    <r>
      <rPr>
        <sz val="10"/>
        <color theme="1"/>
        <rFont val="Arial"/>
        <family val="2"/>
      </rPr>
      <t>Projects that increase functionality would answer Yes</t>
    </r>
  </si>
  <si>
    <r>
      <t>·</t>
    </r>
    <r>
      <rPr>
        <sz val="7"/>
        <rFont val="Times New Roman"/>
        <family val="1"/>
      </rPr>
      <t xml:space="preserve">         </t>
    </r>
    <r>
      <rPr>
        <sz val="10"/>
        <color theme="1"/>
        <rFont val="Arial"/>
        <family val="2"/>
      </rPr>
      <t>LTO work and/or projects to fix and/or repair a current asset would answer No</t>
    </r>
  </si>
  <si>
    <r>
      <t>·</t>
    </r>
    <r>
      <rPr>
        <sz val="7"/>
        <rFont val="Times New Roman"/>
        <family val="1"/>
      </rPr>
      <t xml:space="preserve">         </t>
    </r>
    <r>
      <rPr>
        <sz val="10"/>
        <color theme="1"/>
        <rFont val="Arial"/>
        <family val="2"/>
      </rPr>
      <t>Projects that build and/or deploy the GFT and/or BW or other major templates would answer Yes</t>
    </r>
  </si>
  <si>
    <r>
      <t xml:space="preserve">is </t>
    </r>
    <r>
      <rPr>
        <b/>
        <sz val="10"/>
        <color rgb="FFFF0000"/>
        <rFont val="Arial"/>
        <family val="2"/>
      </rPr>
      <t>not</t>
    </r>
    <r>
      <rPr>
        <sz val="10"/>
        <color theme="1"/>
        <rFont val="Arial"/>
        <family val="2"/>
      </rPr>
      <t xml:space="preserve"> acquiring / building / deploying an asset?" (see bullet points below for guidance)</t>
    </r>
  </si>
  <si>
    <r>
      <t xml:space="preserve">Note: Re Capex / Revex classification in column A, you will need to classify all costs as </t>
    </r>
    <r>
      <rPr>
        <b/>
        <sz val="10"/>
        <color rgb="FFFF0000"/>
        <rFont val="Arial"/>
        <family val="2"/>
      </rPr>
      <t>revex</t>
    </r>
    <r>
      <rPr>
        <sz val="10"/>
        <rFont val="Arial"/>
        <family val="2"/>
      </rPr>
      <t xml:space="preserve"> (with the exception of hardware / software purchased from third parties) if the project</t>
    </r>
  </si>
  <si>
    <r>
      <t>·</t>
    </r>
    <r>
      <rPr>
        <sz val="7"/>
        <rFont val="Times New Roman"/>
        <family val="1"/>
      </rPr>
      <t xml:space="preserve">         </t>
    </r>
    <r>
      <rPr>
        <sz val="10"/>
        <color theme="1"/>
        <rFont val="Arial"/>
        <family val="2"/>
      </rPr>
      <t xml:space="preserve">Technical upgrade projects would answer No. (Technical upgrades refer to systems patches or application maintenance release activities where no system functionality </t>
    </r>
  </si>
  <si>
    <t xml:space="preserve"> enhancements occur). Technical upgrades associated with a significant scale project or program where the activities to move from one version/instance/release of the product to a</t>
  </si>
  <si>
    <t xml:space="preserve">more current one result in an architectural end state where the lives of the associated IT assets have been extended, the environment is more resilient and scalable, it creates </t>
  </si>
  <si>
    <t>capacity for future growth and greater potential for integration, and offers new business functionality the costs may be treated as capex. Note that costs normally treated as revex</t>
  </si>
  <si>
    <r>
      <t xml:space="preserve">or opex should </t>
    </r>
    <r>
      <rPr>
        <b/>
        <sz val="10"/>
        <rFont val="Univers 45 Light"/>
      </rPr>
      <t>not</t>
    </r>
    <r>
      <rPr>
        <sz val="10"/>
        <color theme="1"/>
        <rFont val="Arial"/>
        <family val="2"/>
      </rPr>
      <t xml:space="preserve"> be reclassified as capex because they are part of a wider technical upgrade. All costs should be assessed based upon their nature and the merits of the</t>
    </r>
  </si>
  <si>
    <t>activity. Please contact your IT&amp;S Finance or Accounting Policy rep. for any clarifications.</t>
  </si>
  <si>
    <t>Include a short summary of the project and the rationale for selecting Yes or No on the Assumptions tab</t>
  </si>
  <si>
    <t>Instructions tab (rows 37 to 48) - included guidance on treatment of capex / revex for different types of projects</t>
  </si>
  <si>
    <t>Bangladesh</t>
  </si>
  <si>
    <t>United Arab Emirates</t>
  </si>
  <si>
    <t>United Kingdom  (US$/£)</t>
  </si>
  <si>
    <t>United States</t>
  </si>
  <si>
    <t>Vietnam ('000)</t>
  </si>
  <si>
    <t xml:space="preserve">United Kingdom </t>
  </si>
  <si>
    <t>/1  Inflation is measured as the percentage change between the average level of the consumer price index in one year compared to the previous year.</t>
  </si>
  <si>
    <t>2016 V5.13 2</t>
  </si>
  <si>
    <t>Set Up tab - updated currency and inflation rates for latest Bluebook Assumptions (07/04/2016)</t>
  </si>
  <si>
    <t>Set Up tab - tax comment updated in cell B23.</t>
  </si>
  <si>
    <t xml:space="preserve">Select to Define </t>
  </si>
  <si>
    <t xml:space="preserve">Define to Execute </t>
  </si>
  <si>
    <t>End of Execute</t>
  </si>
  <si>
    <t>Appraise to Select</t>
  </si>
  <si>
    <t>In Appraise</t>
  </si>
  <si>
    <t>Benefits tab - updated options in drop-down in cell C4 (CVP Stage Gate)</t>
  </si>
  <si>
    <t>Costs tab  (row 66) - updated formulae to include round factor to eliminate error</t>
  </si>
  <si>
    <t>Validation_Lookup tab  (cell B2) - added comment re types of Spend Categories to use</t>
  </si>
  <si>
    <t>Costs tab - updated NTE depreciation formulae in row 52 to 60 to correct for error</t>
  </si>
  <si>
    <t>Set-Up tab - extended tax rates out to 2031</t>
  </si>
  <si>
    <t>Business Risk</t>
  </si>
  <si>
    <r>
      <t xml:space="preserve">Total Project Cost (PT)- </t>
    </r>
    <r>
      <rPr>
        <b/>
        <i/>
        <sz val="26"/>
        <color theme="0"/>
        <rFont val="Arial"/>
        <family val="2"/>
      </rPr>
      <t>NOT</t>
    </r>
    <r>
      <rPr>
        <b/>
        <sz val="26"/>
        <color theme="0"/>
        <rFont val="Arial"/>
        <family val="2"/>
      </rPr>
      <t xml:space="preserve"> based on Point Forward Economics</t>
    </r>
  </si>
  <si>
    <t>One off project costs RevEx:</t>
  </si>
  <si>
    <t>One off project costs:CapEx</t>
  </si>
  <si>
    <t>Total Project Cost (NTE)- NOT based on Point Forward Economics</t>
  </si>
  <si>
    <t>Business Risk Total</t>
  </si>
  <si>
    <t>Pre Tax Profit (RCOP)</t>
  </si>
  <si>
    <t>Post Tax Profit</t>
  </si>
  <si>
    <t>2 - Expected Impact on External BP Metrics (based on Point Forward costs only)</t>
  </si>
  <si>
    <t>3 - Expected Impact on External BP Metrics (based on Total Project costs)</t>
  </si>
  <si>
    <t>4 - Economics</t>
  </si>
  <si>
    <t>5 - Appendix : Allocation of Cost by SPU (Performance Target)</t>
  </si>
  <si>
    <r>
      <t xml:space="preserve">TOTAL COST (PT) AFS - </t>
    </r>
    <r>
      <rPr>
        <b/>
        <i/>
        <sz val="26"/>
        <color theme="0"/>
        <rFont val="Arial"/>
        <family val="2"/>
      </rPr>
      <t>NOT</t>
    </r>
    <r>
      <rPr>
        <b/>
        <sz val="26"/>
        <color theme="0"/>
        <rFont val="Arial"/>
        <family val="2"/>
      </rPr>
      <t xml:space="preserve"> Point Forward</t>
    </r>
  </si>
  <si>
    <t>Outsourced Services</t>
  </si>
  <si>
    <t>Contract Labour</t>
  </si>
  <si>
    <t>Outsourced Services Total</t>
  </si>
  <si>
    <t>Contract Labour Total</t>
  </si>
  <si>
    <t>FAR and FM Tables tab - RCOP in tables 2 and 3 now calculated pre-tax instead of post-tax in line with company guidance</t>
  </si>
  <si>
    <t>Data Entry tab - replaced EEM Category column drop-down option of  "Third Party Resources" with "Outsourced Services" and "Contract Labour" options</t>
  </si>
  <si>
    <t>Data Entry tab -  Under Spend column,  included option in drop-down to enter Business Risk</t>
  </si>
  <si>
    <t xml:space="preserve">FAR and FM Tables tab - inserted new table 2 covering Expected Impact on External BP Metrics based on Point Forward Economics to be used in the main table in the FM. Table 3 based on Total Costs should be included in the appendix of the FM if required </t>
  </si>
  <si>
    <t>Benefits tab - increased number of years to 16 to cover a project lasting max 6 years with max 10 years of benefits thereafter. Also highlighted cells in green in row 33 where manual entry is required for any incremental opex impacts as the PEP Tables tab only covers the first 7 years. Likewise Costs and AFS tabs now allow for max of 16 years. On Set-up Tab, increased numners of years allowed for tax rates in row 28</t>
  </si>
  <si>
    <t>Data Entry, PEP Tables, Benefits and FAR and FM Tables tabs - protected tabs allowing cells to be re-formatted if necessary</t>
  </si>
  <si>
    <t>Version History (hidden tab)</t>
  </si>
  <si>
    <t>Rows 28 to 50 will incorporate the impacts of any inflation or sensitivity variables that have been entered on the Set up tab</t>
  </si>
  <si>
    <t>FAR and FM Tables tab - deleted headcount table as no longer included in CIO FAR deck</t>
  </si>
  <si>
    <t>First Year I&amp;IS Opex</t>
  </si>
  <si>
    <t>First Year BAS Opex</t>
  </si>
  <si>
    <t>First Year I&amp;IS Opex Total</t>
  </si>
  <si>
    <t>First Year BAS Opex Total</t>
  </si>
  <si>
    <t>Changed GOI to I&amp;IS and ES to BAS throughout file</t>
  </si>
  <si>
    <t>Set Up tab - corrected error in month lookup in column P</t>
  </si>
  <si>
    <t>Data entry  - consider automating capex  revex from Capx_ Revex activity tab and automating as revex when project is not improving functionality - from Shin Yung / Alvin Ho conversation 18/03/2016</t>
  </si>
  <si>
    <t>Update FM templates in guidance documents to say Point forward in main body and total costs as an appendix</t>
  </si>
  <si>
    <t>FAR and FM Tables tab - table 4 - Economics - formula corrected to show N/a for IRR and IE when NPV is negative</t>
  </si>
  <si>
    <t xml:space="preserve">FAR and FM Tables tab - table 2, row 19 (Benefits) - corrected formula </t>
  </si>
  <si>
    <t>P</t>
  </si>
  <si>
    <t>filter</t>
  </si>
  <si>
    <t>Column Choice</t>
  </si>
  <si>
    <t>PEP Tables tab - updated comments box above incremental opex tables and inserted comment box alongside existing opex table</t>
  </si>
  <si>
    <t>Data Entry tab - Delete column macro button added</t>
  </si>
  <si>
    <r>
      <t xml:space="preserve">If a month covers more than 1 CVP stage then highlight the column and press the Insert Monthly Column macro button to insert a column for a particular month. </t>
    </r>
    <r>
      <rPr>
        <sz val="10"/>
        <color rgb="FFFF0000"/>
        <rFont val="Arial"/>
        <family val="2"/>
      </rPr>
      <t>Note: Do not use Ctrl I as this will cause spreadsheet issues. Note that if you have inserted a column in error then you can delete it by pressing the Delete Monthly Column macro button and selecting the month you wish to delete.</t>
    </r>
  </si>
  <si>
    <t>Note: This sheet must remain unprotected for the tables above to update correctly</t>
  </si>
  <si>
    <t>2016 V5.13 3</t>
  </si>
  <si>
    <t>Economic Evaluation Model</t>
  </si>
  <si>
    <t>GIAAP</t>
  </si>
  <si>
    <t>Group Investment Assurance and Approvals Process</t>
  </si>
  <si>
    <t xml:space="preserve">NPV </t>
  </si>
  <si>
    <t>Net Present Value</t>
  </si>
  <si>
    <t>Internal Rate of Return</t>
  </si>
  <si>
    <t>IE</t>
  </si>
  <si>
    <t>Investment Efficiency</t>
  </si>
  <si>
    <t>DP</t>
  </si>
  <si>
    <t>Discounted payback period</t>
  </si>
  <si>
    <t>Performance Target</t>
  </si>
  <si>
    <t>Acronyms</t>
  </si>
  <si>
    <t>Not to Exceed</t>
  </si>
  <si>
    <t>Financial Memorandum</t>
  </si>
  <si>
    <t>AtN</t>
  </si>
  <si>
    <t>Authority to Negotiate</t>
  </si>
  <si>
    <t>Added Acronyms tab</t>
  </si>
  <si>
    <t>$K</t>
  </si>
  <si>
    <t>Underlying</t>
  </si>
  <si>
    <t>Tax Year</t>
  </si>
  <si>
    <t>Legend:</t>
  </si>
  <si>
    <t>Cash Tax payment not expected</t>
  </si>
  <si>
    <t>Cash Tax payment expected</t>
  </si>
  <si>
    <t>Not applicable</t>
  </si>
  <si>
    <t>Total Costs PT (Not Point Forward)</t>
  </si>
  <si>
    <t>Deferred Tax</t>
  </si>
  <si>
    <t>Financial Depreciation</t>
  </si>
  <si>
    <t>Post Tax Profit (Net Income)</t>
  </si>
  <si>
    <t>Add back financial depreciation</t>
  </si>
  <si>
    <t>(Increase)/Decrease in Deferred Tax</t>
  </si>
  <si>
    <t>Post Tax Cash Flow (Net Cash Flow)</t>
  </si>
  <si>
    <t>Finance Depreciation period (years)</t>
  </si>
  <si>
    <t>Tax Depreciation period (years)</t>
  </si>
  <si>
    <t>Taxation</t>
  </si>
  <si>
    <t>Pre Tax Profit (Financial Book)</t>
  </si>
  <si>
    <t>Add back Financial Depreciation</t>
  </si>
  <si>
    <t>Minus Tax Depreciation</t>
  </si>
  <si>
    <t>Taxable Profit</t>
  </si>
  <si>
    <t>Tax Losses Carried Forward</t>
  </si>
  <si>
    <t>Taxable Profit after Tax Loss Allowance</t>
  </si>
  <si>
    <t>Tax Payable</t>
  </si>
  <si>
    <t>Financial depreciation</t>
  </si>
  <si>
    <t>Financial depreciation calculation</t>
  </si>
  <si>
    <t xml:space="preserve">Financial </t>
  </si>
  <si>
    <t>Financial</t>
  </si>
  <si>
    <t>Tax depreciation calculation</t>
  </si>
  <si>
    <t>2017 V5.14</t>
  </si>
  <si>
    <t>Set up tab - Updated cost of capital to 6% (effective 14/11/2016)</t>
  </si>
  <si>
    <t>Set up tab - updated Exchange rates and Inflation to latest 21 September 2016 rates</t>
  </si>
  <si>
    <t>Total NTE ($m)</t>
  </si>
  <si>
    <t xml:space="preserve">AFS Tab - cell E19. Added comment that tax losses are off-set in current year (as agreed with Phil Spoehr / Silvio Mejia) and amended formula in row 19 </t>
  </si>
  <si>
    <t>Note: Tax US tab is used to calculate US tax because a more complicated calculation is required due to phasing of tax charges</t>
  </si>
  <si>
    <t>AFS Tab - rows 11 and 21 - amended formula to read either Tax US or Tax Rates tabs</t>
  </si>
  <si>
    <t>Hardware</t>
  </si>
  <si>
    <t>Country</t>
  </si>
  <si>
    <t>Confirmed by:</t>
  </si>
  <si>
    <t>Niraja Fletcher</t>
  </si>
  <si>
    <t>Phil Spoehr</t>
  </si>
  <si>
    <t>Binod Jain - 60% p.a. reducing balance</t>
  </si>
  <si>
    <t>Lianne van Elswijk</t>
  </si>
  <si>
    <t>Seow Rou Lee - 100% allowance in 1st year</t>
  </si>
  <si>
    <t>Zsombor Laszlo</t>
  </si>
  <si>
    <t>Alexander Klempt</t>
  </si>
  <si>
    <t>Other Europe</t>
  </si>
  <si>
    <t>Tax Rates tab - rates updated, added note in red re using different tab for US tax rates and added tax depreciation rates for use with cases over NTE $100m costs</t>
  </si>
  <si>
    <t>Benefits Register Guidance tab - updated Benefits Description in row 24 as per Bev Michels request</t>
  </si>
  <si>
    <t>Existing IT&amp;S Opex</t>
  </si>
  <si>
    <t>Existing Total IT&amp;S Opex Run Rate</t>
  </si>
  <si>
    <t>Post Project IT&amp;S Opex Run Rate</t>
  </si>
  <si>
    <t>Segment IT&amp;S Opex Impact</t>
  </si>
  <si>
    <t>Application Support IT&amp;S Opex Impact</t>
  </si>
  <si>
    <t>Infrastructure IT&amp;S Opex Impact</t>
  </si>
  <si>
    <t>IT&amp;S Opex Impact</t>
  </si>
  <si>
    <t>Total IT&amp;S Opex Impact - Costs / (Savings)</t>
  </si>
  <si>
    <t>Populate the existing IT&amp;S opex table (cells M23 - V28) with the existing opex costs for the legacy system (s).  Enter description of opex in column M. Enter existing opex costs (in $) in columns O to V e.g. if existing opex is $1m per annum enter $1,000,000 in columns O to V. There are a number of rows to split out the opex if necessary e.g. BAS, I&amp;IS, Segment etc. The total will be populated in the summary table (C23 to J23).</t>
  </si>
  <si>
    <t>PEP Tables and Benefits tabs - references updated to show IT&amp;S Opex iImpact and instructions updated</t>
  </si>
  <si>
    <t>Existing IT&amp;S Total Opex Run Rate</t>
  </si>
  <si>
    <t>Post Project IT&amp;S Opex Impact +/-</t>
  </si>
  <si>
    <t>5 - IT&amp;S OPEX IMPACT (in $M)</t>
  </si>
  <si>
    <t>Benefits Category (hidden column)</t>
  </si>
  <si>
    <t>Benefits tab - hid Benefits Category column which now vlookups Benefits Type and updated Benefits Type comment</t>
  </si>
  <si>
    <t>Added Tax US tab to calculate US tax (phased calculation by year required). Set-Up tab cell E28 formula updated to reflect this</t>
  </si>
  <si>
    <t>Costs tab - added matrix to calculate tax depreciation in addition to finance depreciation</t>
  </si>
  <si>
    <t xml:space="preserve">AFS tab - added tax payable calculation based on tax depreciation and deferred tax movement calculation </t>
  </si>
  <si>
    <t>FAR and FM Tables tab - added bubble against IT&amp;S Yearly Breakdown table stating that any prior year costs will need to be analysed out separately from the first year of costs</t>
  </si>
  <si>
    <t>Niraja Fletcher. Same as financial accounting treatment for simplicity. Strictly 18% tax depreciation on written down balance</t>
  </si>
  <si>
    <t>For a mixture of countries calculate a weighted average tax % and use Country Mix from the dropdown box on Set up tab</t>
  </si>
  <si>
    <t>See Tax US tab for calculation as rates are phased</t>
  </si>
  <si>
    <t>AFS tab - corrected Net Working Capital formula in row 28</t>
  </si>
  <si>
    <t>Set up tab - cell E32 - inserted vlookup to Tax Rates tab to enter tax contact name</t>
  </si>
  <si>
    <t xml:space="preserve">Set up tab - entered conditional format in cell C9 to ask for separate tax depreciation period if NTE costs exceed $100m </t>
  </si>
  <si>
    <t>Set up tab - row 9 and 10 - added rows to enter tax depreciation period and years and updated comment bubbles</t>
  </si>
  <si>
    <t xml:space="preserve">Depreciation: straight line depreciation is the group standard for accounting purposes. Depreciation can be charged as soon as the asset is operational; the model assumes that this occurs in the year following the last year of project costs. For IT&amp;S, the useful economic life of assets is assumed to be  4 years. Contact Finance if a different method is to be applied.
Tax: accounting profit is used to calculate tax for all cases where projects costs are below NTE $100m.  For cases of NTE $100m and above, the model also calculates tax based on tax profit and calculates a working capital deferred tax debtor or creditor. This is necessary to be GIAAP complaint for larger material cases. The tax calculation has been updated to allow different tax rates for different years (where applicable).
Cash Flows: all cash flows are assumed to occur evenly in their respective years; the model does not allow for exceptional cash flows. </t>
  </si>
  <si>
    <t>Shows commonly used acronyms for investment cases</t>
  </si>
  <si>
    <t>Enter Start of Year in which FAR Review occurs in format DD/MM/YYYY in cell D4</t>
  </si>
  <si>
    <t>Pick from the drop-down list the month in which the project will be approved i.e. the month that the stage gate FAR occurs in cell D5</t>
  </si>
  <si>
    <t>In cell D6 enter the discount rate i.e. BP's Cost of Capital - currently 6% (since 14/11/2016)</t>
  </si>
  <si>
    <t>Enter finance depreciation period (years) in cell D7 ; use the expected useful life of the asset which is assumed to be 4 years unless agreed otherwise</t>
  </si>
  <si>
    <t>Enter tax depreciation period (years) in cell D9 ; agree with Finance / Tax the appropriate period to use. For projects with NTE costs below $100m this is not required - use same period as in cell D7. A comment box pops up in cell C9 where NTE costs are $100m or above.</t>
  </si>
  <si>
    <t>Sensitivity analysis should be completed if needed as per "Recommended use" box (input cells E14 &amp; E15)</t>
  </si>
  <si>
    <t>Inflation: all cash flows should be expressed as nominal values (including inflation). Please state whether cash flows include inflation or not in cell E22. If No is selected then select the country / region inflation rate to apply from the dropdown in cell E23. This will then apply the appropriate Bluebook inflation rate from the table starting from row 102 (hidden). Contact your finance representative to discuss whether the costs used include inflation or whether an inflation factor needs to be applied.</t>
  </si>
  <si>
    <t xml:space="preserve">Tax: In cell E28 indicate the countries or regions that the project costs will be charged to. This is used to automatically populate row 31 with the appropriate tax rates to use. (Global and Europe are options as well as well as "Country Mix" if costs will be allocated to more than 1 country. If "Country Mix" is used,  calculate the tax rate based on the weighted average. You will then have to manually populate row 31 with the tax rates). </t>
  </si>
  <si>
    <t>From row 35 are shown the Blue Book Currency rates and Inflation rates. Do not amend.</t>
  </si>
  <si>
    <t>Check the NTE total in cell CO28 agrees to the total shown in cell CG3</t>
  </si>
  <si>
    <t>Enter FTEs by type manually in the table from cell D10 to AA12. An FTE analysis is no longer required in the Group CIO slide deck so entry of FTE data is optional.</t>
  </si>
  <si>
    <t>Now populate the IT&amp;S opex impact tables starting from row 33. Separate tables exist for Infrastructure (I&amp;IS), Application Support (BAS) and Segment opex impacts. Use separate rows in each table to show the opex savings from closing the legacy system and the additional opex from the new system. Enter the impact by year (in $) where a decrease in costs is shown as a negative. The totals are populated in the Summary table above (rows 24 - 26).</t>
  </si>
  <si>
    <t xml:space="preserve">Row 33 shows the IT&amp;S Opex Impact (from the PEP Tables tab). As only the first 7 years of data are brought across from the PEP Tables tab you will need to enter manually from cell AB33 for opex impacts after that year. Generally opex impacts will last as long as the asset's expected useful life in line with other recurring benefits identified - see row 66 above. </t>
  </si>
  <si>
    <t>IRR: (Internal Rate of Return): Shows the return of the project, i.e. the discount rate needed to return a zero NPV.  Ideally IRR should be greater than BP's Cost of Capital, currently 6%,  (to return a positive NPV)</t>
  </si>
  <si>
    <t>Tax US (hidden)</t>
  </si>
  <si>
    <t>Calculates tax for projects with costs recharged to USA. This involves a more complicated calculation than for other locations.</t>
  </si>
  <si>
    <t>Deferred Tax (Liability) / Asset</t>
  </si>
  <si>
    <t>Spend Category 1</t>
  </si>
  <si>
    <t>Vendor 1</t>
  </si>
  <si>
    <t>Spend Category 2</t>
  </si>
  <si>
    <t>Spend Category 3</t>
  </si>
  <si>
    <t>Spend Category 4</t>
  </si>
  <si>
    <t>Spend Category 5</t>
  </si>
  <si>
    <t>Spend Category 6</t>
  </si>
  <si>
    <t>Spend Category 7</t>
  </si>
  <si>
    <t>Spend Category 8</t>
  </si>
  <si>
    <t>Vendor 2</t>
  </si>
  <si>
    <t>Vendor 3</t>
  </si>
  <si>
    <t>Vendor 4</t>
  </si>
  <si>
    <t>Vendor 5</t>
  </si>
  <si>
    <t>Vendor 6</t>
  </si>
  <si>
    <t>Vendor 7</t>
  </si>
  <si>
    <t>Vendor 8</t>
  </si>
  <si>
    <t>Status 2</t>
  </si>
  <si>
    <t xml:space="preserve">Project Online ID </t>
  </si>
  <si>
    <t>The name format provided for the project in Project Online</t>
  </si>
  <si>
    <t xml:space="preserve">Use the OMS Risk Matrix to identify the target (residual) operational risk reference to be achieved. </t>
  </si>
  <si>
    <t>The closing date for when benefits are measured; this should be in line with the FM.</t>
  </si>
  <si>
    <t>Expected Benefit $  - Yearly - Total Expected</t>
  </si>
  <si>
    <t>Benefits tab - cell AK10 changed from "Total Benefits Claimed" to "Total Benefits Expected"</t>
  </si>
  <si>
    <t>TOTAL Benefit Expected</t>
  </si>
  <si>
    <t>Benefits Register Guidance tab - updated wording as suggested by Bev Michels mail of 19/12/2016</t>
  </si>
  <si>
    <t>Tax Rates tab - Germany and Austria rates updated for decrease in CoC to 6% as advised by Beata  Brueckner. Beata confirmed that other European rates were unchanged.</t>
  </si>
  <si>
    <t>Detail around the actual benefit i.e. what is the benefit (e.g. reduced headcount)?  This will be the outcome of the improvement action.  Each benefit description should start with a comparative (e.g. reduced, increased, fewer, improved, greater, better, etc)</t>
  </si>
  <si>
    <r>
      <t xml:space="preserve">Benefits Register - </t>
    </r>
    <r>
      <rPr>
        <b/>
        <sz val="18"/>
        <color rgb="FFFF0000"/>
        <rFont val="Arial"/>
        <family val="2"/>
      </rPr>
      <t>reference the Benefits Register Guidance and Benefits Examples tabs for help</t>
    </r>
  </si>
  <si>
    <t>Benefits tab - corrected formulae in hidden column K and added reference to guidance tabs in cell B9</t>
  </si>
  <si>
    <t>Improved working capital exposure</t>
  </si>
  <si>
    <t>Implement a new automated invoicing system which delivers more timely invoicing for sales</t>
  </si>
  <si>
    <t>UK MS&amp;L</t>
  </si>
  <si>
    <t>Name / Job Title</t>
  </si>
  <si>
    <t>Days to Invoice</t>
  </si>
  <si>
    <t>Number of days to bill invoices</t>
  </si>
  <si>
    <t>Working Capital value of days to invoice</t>
  </si>
  <si>
    <t>N/A</t>
  </si>
  <si>
    <t>Days to pay</t>
  </si>
  <si>
    <t>Number of days invoices are paid earlier than terms</t>
  </si>
  <si>
    <t>Working Capital value of days to pay</t>
  </si>
  <si>
    <t>Invoices paid an average of 4 days before payment terms dictate</t>
  </si>
  <si>
    <t>Invoices paid at 1 day before payment terms</t>
  </si>
  <si>
    <t>Pricing Team Headcount</t>
  </si>
  <si>
    <t>Pricing Team Cost (Business Opex)</t>
  </si>
  <si>
    <t>OT worked by current CTS contractor administrator</t>
  </si>
  <si>
    <t>OT Cost</t>
  </si>
  <si>
    <t>250 OT Hours</t>
  </si>
  <si>
    <t>ANZ Fuels Supply</t>
  </si>
  <si>
    <t>Implement new offer on retail sites to improve Cross-Sell and Up-Sell</t>
  </si>
  <si>
    <t>Number of Franchisee and Dealers in BP network using food offer</t>
  </si>
  <si>
    <t xml:space="preserve">N/A.  No PPI; FPI only - System Cost </t>
  </si>
  <si>
    <t>Cost of fines</t>
  </si>
  <si>
    <t>OMS 8x8 Risk Matrix</t>
  </si>
  <si>
    <t>OMS Net Risk and Residual Risk positions</t>
  </si>
  <si>
    <t>Implement a new Purchase Ledger system which enables more orderly processing of purchase invoices in line with payment terms</t>
  </si>
  <si>
    <t>Reduced overtime (OT) of accounts payable hourly staff</t>
  </si>
  <si>
    <t>Additional Guidance - Header Data</t>
  </si>
  <si>
    <t>Additional Guidance - Table Data</t>
  </si>
  <si>
    <t>Guidance for completing the Benefits Register.  Examples given in the Benefits Examples tab.</t>
  </si>
  <si>
    <t>Unique ID derived from Project Online</t>
  </si>
  <si>
    <r>
      <rPr>
        <b/>
        <sz val="10"/>
        <color theme="0"/>
        <rFont val="Univers 45 Light"/>
      </rPr>
      <t>Soft Benefit:</t>
    </r>
    <r>
      <rPr>
        <b/>
        <sz val="10"/>
        <rFont val="Univers 45 Light"/>
      </rPr>
      <t xml:space="preserve">                                                                                                                                                                                                                                                                                                                                   Risk Reduction:                                                                                                                                                                                                                                                                                                                               </t>
    </r>
    <r>
      <rPr>
        <b/>
        <sz val="10"/>
        <rFont val="Arial"/>
        <family val="2"/>
      </rPr>
      <t xml:space="preserve">Net Risk                                                                                                                                                                                                                                                                                                                               Measurement Baseline           </t>
    </r>
  </si>
  <si>
    <r>
      <rPr>
        <b/>
        <sz val="10"/>
        <color theme="0"/>
        <rFont val="Univers 45 Light"/>
      </rPr>
      <t>Soft Benefit:</t>
    </r>
    <r>
      <rPr>
        <b/>
        <sz val="10"/>
        <rFont val="Univers 45 Light"/>
      </rPr>
      <t xml:space="preserve">                                                                                                                                                                                                                                                                                                                                           Risk Reduction:                                                                                                                                                                                                                                                                                                                      Residual Risk Measuerment Target</t>
    </r>
  </si>
  <si>
    <t>Benefits Register Examples</t>
  </si>
  <si>
    <t>PPI Measurement Baseline and Target</t>
  </si>
  <si>
    <t>FPI Measurement Baseline ($k) and Target ($k)</t>
  </si>
  <si>
    <t>Hard Benefits Examples</t>
  </si>
  <si>
    <t>Example: Hard Benefit - Cost Reduction</t>
  </si>
  <si>
    <t>Avoid fines being levied - distinguishing between whether it is a hard or soft benefit</t>
  </si>
  <si>
    <t>This is a summary of the IT&amp;S Opex items entered on the PEP tab. The benefits tab is automatically updated from the PEP tab.</t>
  </si>
  <si>
    <t>Benefits Register reference to OMS Matrix</t>
  </si>
  <si>
    <t>IT&amp;S Opex Impact - bottom line of benefits table</t>
  </si>
  <si>
    <t>Use the OMS Risk Matrix to identify the current starting point (net) operational risk reference.  See table below.  Operational Risk ID should be included in benefit description.</t>
  </si>
  <si>
    <t>Start Date for Benefit</t>
  </si>
  <si>
    <t>End Date for Benefit</t>
  </si>
  <si>
    <t>Example: Hard Benefit - Working Capital Inventory:</t>
  </si>
  <si>
    <t>The new stock ordering system gives a one-off improvement to undiscounted cashflow of $4m</t>
  </si>
  <si>
    <t>Currently BP needs to hold $5m of product A in stock to ensure sufficient inventory is on hand.  An improved stock ordering system means that BP needs to hold only $1m of product A in stock.</t>
  </si>
  <si>
    <t xml:space="preserve">A risk reduction project (e.g. LTO, EoSL, or Security) should have at least one soft benefit with an OMS matrix reference.
</t>
  </si>
  <si>
    <t>Risk Reduction Benefits</t>
  </si>
  <si>
    <r>
      <t>Note if Risk Reduction is sele</t>
    </r>
    <r>
      <rPr>
        <sz val="8"/>
        <rFont val="Univers 45 Light"/>
      </rPr>
      <t>cted, the OMS axes references need to be provided. Risk reduction benefits will be especially associated with LTO, EoSL, and Security Projects.</t>
    </r>
  </si>
  <si>
    <t xml:space="preserve">Select from the drop down menu the relevant Capital Value Process Stage Gate for the EEM. </t>
  </si>
  <si>
    <r>
      <t>This determines the benefit type selected for the Abbreviated Financial Summary. Only hard benefits are included in the Abbreviated Financial Summary (AFS) to calculate the financials (</t>
    </r>
    <r>
      <rPr>
        <i/>
        <sz val="8"/>
        <rFont val="Univers 45 Light"/>
      </rPr>
      <t>e.g.</t>
    </r>
    <r>
      <rPr>
        <sz val="8"/>
        <rFont val="Univers 45 Light"/>
      </rPr>
      <t xml:space="preserve"> NPV and IRR) </t>
    </r>
  </si>
  <si>
    <r>
      <t xml:space="preserve">The Benefit Owner will ensure that the right benefit/s are chosen. They will sign them off and they normally are part of the business. Enter the Name/Job Title of the person with </t>
    </r>
    <r>
      <rPr>
        <sz val="8"/>
        <rFont val="Univers 45 Light"/>
      </rPr>
      <t xml:space="preserve">Responsibility for the Benefit delivery.  In exceptional cases where there is no business owner (e.g. the benefit is internal to IT&amp;S),  an IT&amp;S Manager or Service Delivery Manager may be identified as the benefit owner. However then they will have </t>
    </r>
    <r>
      <rPr>
        <sz val="8"/>
        <rFont val="Univers 45 Light"/>
      </rPr>
      <t xml:space="preserve"> responsibility for ensuring the benefits are delivered.  There must also be a MOC for role transitions and benefits handover.</t>
    </r>
  </si>
  <si>
    <t>Soft Benefit - Cost Avoidance - "UNPLANNED"</t>
  </si>
  <si>
    <t xml:space="preserve">Hard Benefit - Working Capital Debtors </t>
  </si>
  <si>
    <t>Benefits adjusted by 0%</t>
  </si>
  <si>
    <t>Critical EoSL</t>
  </si>
  <si>
    <t>Digital</t>
  </si>
  <si>
    <t>EoSL</t>
  </si>
  <si>
    <t>Functions Investment</t>
  </si>
  <si>
    <t>Invest 2 Save (Opex)</t>
  </si>
  <si>
    <t>LTO</t>
  </si>
  <si>
    <t>Major Investments - Segments &amp; Functions</t>
  </si>
  <si>
    <t>SAP License Renewal</t>
  </si>
  <si>
    <t>Security</t>
  </si>
  <si>
    <t>Segments Investment</t>
  </si>
  <si>
    <t>Service Transformation</t>
  </si>
  <si>
    <t>Critical EoSL – Solution exceeded its serviceable/useful life (vendor stops sustaining the solution)</t>
  </si>
  <si>
    <t>Digital – Digitalization initiatives; achieve business value by leveraging digital tools</t>
  </si>
  <si>
    <t>EoSL – Solution coming to the end of its serviceable/useful life</t>
  </si>
  <si>
    <t>Functions/Segments/Shared Service Investment – general functions/segments/shared service investment projects</t>
  </si>
  <si>
    <t>Innovation – Distinctive, frontier technology solutions for BP; brand new IT capability</t>
  </si>
  <si>
    <t>Invest 2 Save (Opex) – Investment project that will reduce IT&amp;S opex spend</t>
  </si>
  <si>
    <t>Major Investments – Segments &amp; Functions – major initiative within the Segments/Functions (i.e. Backbone, Chili); major change to the way BP operates</t>
  </si>
  <si>
    <t xml:space="preserve">SAP License Renewal – directly associated with SAP licenses.  Since this spend is significant, this cost has been segregated from other categories.  </t>
  </si>
  <si>
    <t>Security – Ensure confidentiality and integrity of IoT (data, software, hardware, network connectivity, etc.)</t>
  </si>
  <si>
    <t>Select the BP investment purpose from the dropdown list. The list is in line with IT&amp;S Investment Planning:</t>
  </si>
  <si>
    <t>LTO – License to Operate (regulatory compliance)</t>
  </si>
  <si>
    <t>Replatform Project Estimate</t>
  </si>
  <si>
    <t>IT&amp;S CBAF</t>
  </si>
  <si>
    <t>Procurement</t>
  </si>
  <si>
    <t>Implement functionality that will improve control of stock volumes allowing for just-in-time ordering</t>
  </si>
  <si>
    <t>Global Wells</t>
  </si>
  <si>
    <t>Stock Volume</t>
  </si>
  <si>
    <t>Cost of stock</t>
  </si>
  <si>
    <t>Average amount of stock stored in warehouse</t>
  </si>
  <si>
    <t>3000 litres</t>
  </si>
  <si>
    <t>40% Reduction after 2 years = 1800 litres</t>
  </si>
  <si>
    <t>Reduced Costs</t>
  </si>
  <si>
    <t>IST</t>
  </si>
  <si>
    <t>HR</t>
  </si>
  <si>
    <t>Introduce automated AP system to replace  paper-based system</t>
  </si>
  <si>
    <t>Global Operations</t>
  </si>
  <si>
    <t>Improve profitability of food offer enabling COGS  margin growth</t>
  </si>
  <si>
    <t>UK / Retail</t>
  </si>
  <si>
    <t>Maintain operational risk #256 - prevent reversion to worst credible risk ranking</t>
  </si>
  <si>
    <t>Stabilise the DR position of the platform to Maintain a DR recovery time objective of 3 hours</t>
  </si>
  <si>
    <t>Remediate unsupported EoSL environments  within defined project timeframes</t>
  </si>
  <si>
    <t>Upstream Regions</t>
  </si>
  <si>
    <t>Reduce operational risk #40 and digital security risk #16.  (Note - the digital security risk is the higher ranking risk)</t>
  </si>
  <si>
    <t>Reduced Team Headcount (employees)</t>
  </si>
  <si>
    <t>Automate the database such that fewer manual updates are needed</t>
  </si>
  <si>
    <t>IT&amp;S Upstream</t>
  </si>
  <si>
    <t>Project does not meet PPE requirement criteria</t>
  </si>
  <si>
    <t>NA Fuels / Retail</t>
  </si>
  <si>
    <t>Refineries</t>
  </si>
  <si>
    <t>Soft Benefits Examples</t>
  </si>
  <si>
    <t xml:space="preserve">Confirm if the spend to be incurred is funded by the business Y or N? If the business FM is being used for a White spend project, the benefits tab in the IT&amp;S EEM still needs to be populated so it can be transferred to the IT&amp;S Master Benefits Tracker.                                                                                                                                                                                                                                       </t>
  </si>
  <si>
    <t>Service Transformation - to modernize and transform BP workplace through latest devices, network and infrastructure upgrades, and improved customer service (i.e. myIT bar).</t>
  </si>
  <si>
    <t>Move resources from business team to GBS to take advantage of lower fully-loaded cost structure</t>
  </si>
  <si>
    <t>Implementation of a new financial acounting system means that an Planned replatform upgrade of the legacy system is no longer required</t>
  </si>
  <si>
    <t>Amount of spend avoided = replatform cost estimate ($4.6m)</t>
  </si>
  <si>
    <t>Implementation of a new financial acounting system means that an Unplanned replatform upgrade of the legacy system is no longer required</t>
  </si>
  <si>
    <t>Amount of spend avoided = replatform cost estimate ($5m)</t>
  </si>
  <si>
    <t>Avoid fines from IRS levied at $2,500 per missing document.</t>
  </si>
  <si>
    <t>Cost reduction</t>
  </si>
  <si>
    <t>Auto-scheduling of contractor actvities</t>
  </si>
  <si>
    <t>0% auto-scheduling of contractor activities</t>
  </si>
  <si>
    <t>100% auto-scheduling of contractor activities</t>
  </si>
  <si>
    <t>Time Saved by Support Analyst</t>
  </si>
  <si>
    <t>Time spent in updating Operations Dashboard</t>
  </si>
  <si>
    <t>2 1/2 hours per month to manually update Dashboard (*10 systems)</t>
  </si>
  <si>
    <t>1/2 hour per month to check automated production of Dashboard (*10 systems)</t>
  </si>
  <si>
    <r>
      <t xml:space="preserve">Avoid </t>
    </r>
    <r>
      <rPr>
        <b/>
        <sz val="10"/>
        <rFont val="Arial"/>
        <family val="2"/>
      </rPr>
      <t>planned</t>
    </r>
    <r>
      <rPr>
        <sz val="10"/>
        <rFont val="Arial"/>
        <family val="2"/>
      </rPr>
      <t xml:space="preserve"> cost of upgrading existing system</t>
    </r>
  </si>
  <si>
    <r>
      <t xml:space="preserve">Avoid </t>
    </r>
    <r>
      <rPr>
        <b/>
        <sz val="10"/>
        <rFont val="Arial"/>
        <family val="2"/>
      </rPr>
      <t>unplanned</t>
    </r>
    <r>
      <rPr>
        <sz val="10"/>
        <rFont val="Arial"/>
        <family val="2"/>
      </rPr>
      <t xml:space="preserve"> cost of upgrading existing system</t>
    </r>
  </si>
  <si>
    <t>Number of FTEs moved into GBS</t>
  </si>
  <si>
    <t>Contractor hours worked</t>
  </si>
  <si>
    <t>Reduced Contractor Costs</t>
  </si>
  <si>
    <t>Reduced Support Time</t>
  </si>
  <si>
    <t>Related contractor resource costs</t>
  </si>
  <si>
    <t>Enable scheduling of contractor activities in the new system to be more efficicent reducing the number of contractors hours required</t>
  </si>
  <si>
    <t>Automate production of Operations Dashboard reduces activity of salaried support analysts by 2 hours per month per system (soft benefit as time saving does not result in cost saving) * 10 systems</t>
  </si>
  <si>
    <t>Difference in FTE rates between the 2 locations</t>
  </si>
  <si>
    <t>Historically, 1% of sites are fined each year i.e. 10 sites for missing documentation.  While budget is NOT set aside to cover fines, historically fines have always been incurred. New system will ensure that documents are filed and tracked appropriately such that no fines are levied</t>
  </si>
  <si>
    <t>This is where the value will be realized. Update the country and or functional area e.g.  FVC SAMS UK - Fuels Value Chain, Sales and Marketing in the UK.</t>
  </si>
  <si>
    <r>
      <rPr>
        <b/>
        <i/>
        <sz val="8"/>
        <rFont val="Univers 45 Light"/>
      </rPr>
      <t>Hard benefit</t>
    </r>
    <r>
      <rPr>
        <b/>
        <i/>
        <sz val="8"/>
        <color rgb="FFFF0000"/>
        <rFont val="Univers 45 Light"/>
      </rPr>
      <t xml:space="preserve"> (see rows 71-79)</t>
    </r>
    <r>
      <rPr>
        <sz val="8"/>
        <rFont val="Univers 45 Light"/>
      </rPr>
      <t xml:space="preserve"> - Benefit  can be traced to the bottom line (e.g. reduction in the number of licences required for the same service) and forms part of the project financials (NPV, IRR). Note: each TYPE of hard benefit should be summed to fill in the Project Online benefits tables</t>
    </r>
  </si>
  <si>
    <r>
      <rPr>
        <b/>
        <i/>
        <sz val="8"/>
        <rFont val="Univers 45 Light"/>
      </rPr>
      <t xml:space="preserve">Soft benefit </t>
    </r>
    <r>
      <rPr>
        <b/>
        <i/>
        <sz val="8"/>
        <color rgb="FFFF0000"/>
        <rFont val="Univers 45 Light"/>
      </rPr>
      <t>(see rows 80-100)</t>
    </r>
    <r>
      <rPr>
        <sz val="8"/>
        <color rgb="FFFF0000"/>
        <rFont val="Univers 45 Light"/>
      </rPr>
      <t xml:space="preserve"> </t>
    </r>
    <r>
      <rPr>
        <sz val="8"/>
        <rFont val="Univers 45 Light"/>
      </rPr>
      <t>-  Benefit has an intangible value which can be quantified in Soft Benefit PPI's &amp; FPI's but does not form part of the project financials. Note:  individual soft benefits values should all be summed to fill in the Project Online table.</t>
    </r>
  </si>
  <si>
    <r>
      <rPr>
        <b/>
        <i/>
        <sz val="8"/>
        <color theme="1"/>
        <rFont val="Univers 45 Light"/>
      </rPr>
      <t>Hard benefit</t>
    </r>
    <r>
      <rPr>
        <i/>
        <sz val="8"/>
        <color theme="1"/>
        <rFont val="Univers 45 Light"/>
      </rPr>
      <t xml:space="preserve"> </t>
    </r>
    <r>
      <rPr>
        <sz val="8"/>
        <color theme="1"/>
        <rFont val="Univers 45 Light"/>
      </rPr>
      <t>– seldom a hard benefit.  Only if the potential fine has been budgeted for or there is a history of incurring the fine which will continue if the project is not conducted.</t>
    </r>
  </si>
  <si>
    <t>Hard Benefit (Hard Benefit - Cost Reduction, Hard Benefit - Revenue Increase, Hard Benefit - Working Capital;Debtors, Creditors, Inventory, Hard Benefit - Other, etc.):</t>
  </si>
  <si>
    <t>Implement a new financial acounting system thereby making a Planned replatform upgrade of the legacy system no longer necessary.</t>
  </si>
  <si>
    <t>The cost reduction benefit would be the expected upgrade cost which is now avoided.</t>
  </si>
  <si>
    <t>Implementation of a new financial acounting system means that an as-yet Unplanned replatform upgrade of the legacy system will not be required in the future</t>
  </si>
  <si>
    <t>Example: Soft - Benefit Efficiency</t>
  </si>
  <si>
    <t>Example: Soft Benefit - Cost Avoidance - "Unplanned"</t>
  </si>
  <si>
    <t>Benefits Realization</t>
  </si>
  <si>
    <t xml:space="preserve">The date from when benefits can be achieved; this should be in line with the FM.                                                                                                                                                                                   
i. For many projects that will be when the project closes or goes into operate
ii. But for others there may be benefits achieved before the project is closed (e.g., programme of work with sub-projects that go live before programme done; or for pilots.
</t>
  </si>
  <si>
    <t>Once benefit realization activities have started, the achieved benefits are monitored and reported on a regular basis.  This means looking at the agreed measures/PPIs, the FPIs and the actual total benefit being achieved.</t>
  </si>
  <si>
    <t>The date that the first Post Project Evaluation is to be completed. Note that this date can be up to 12 months post the go-live date.</t>
  </si>
  <si>
    <r>
      <t xml:space="preserve">Benefit Types - </t>
    </r>
    <r>
      <rPr>
        <b/>
        <sz val="8"/>
        <color rgb="FFFF0000"/>
        <rFont val="Univers 45 Light"/>
      </rPr>
      <t>see rows 70-100 for additional notes and examples</t>
    </r>
  </si>
  <si>
    <t>Benefit tab - removed Hard Benefit - Cost avoidance and Soft Benefit - Business efficiency options as no longer needed</t>
  </si>
  <si>
    <t xml:space="preserve">Benefit Examples and Benefits Register Guidance tabs updated </t>
  </si>
  <si>
    <t>Nigel Metcalf / Bev Michels</t>
  </si>
  <si>
    <t>Project Online ID</t>
  </si>
  <si>
    <t>Shared Service Investments</t>
  </si>
  <si>
    <t>Soft Benefit (Soft Benefit - Risk Reduction, Soft Benefit - Cost Avoidance etc.):</t>
  </si>
  <si>
    <t>Benefits Register</t>
  </si>
  <si>
    <t>The Benefits Register Guidance tab gives detailed guidance notes to complete the Benefits Register tab and the Benefits Examples tab gives many examples of different types of benefits (both hard and soft).</t>
  </si>
  <si>
    <t>Detailed guidance on how to fill out the Benefits Register tab</t>
  </si>
  <si>
    <t>Benefits examples to help with completion of the Benefits Register tab</t>
  </si>
  <si>
    <r>
      <t xml:space="preserve">Tax Depreciation Rates by Country (%) - only applicable to cases over NTE $100m. </t>
    </r>
    <r>
      <rPr>
        <b/>
        <sz val="10"/>
        <color rgb="FFFF0000"/>
        <rFont val="Arial"/>
        <family val="2"/>
      </rPr>
      <t>Consult Finance</t>
    </r>
  </si>
  <si>
    <t>Does this need to be unlocked so can pivot against it or do I just unlock cells - no, it doesn't need to be unlocked. Validation_Lookup does need to be unprotected</t>
  </si>
  <si>
    <t>H - Feb 2017 Appraise</t>
  </si>
  <si>
    <t>L - May 2017 Select</t>
  </si>
  <si>
    <t>M - Jun 2017 Select</t>
  </si>
  <si>
    <t>N - Jul 2017 Select</t>
  </si>
  <si>
    <t>O - Aug 2017 Select</t>
  </si>
  <si>
    <t>P - Sep 2017 Select</t>
  </si>
  <si>
    <t>Q - Oct 2017 Define</t>
  </si>
  <si>
    <t>R - Nov 2017 Define</t>
  </si>
  <si>
    <t>S - Dec 2017 Define</t>
  </si>
  <si>
    <t>T - Jan 2018 Define</t>
  </si>
  <si>
    <t>U - Feb 2018 Define</t>
  </si>
  <si>
    <t>V - Mar 2018 Execute</t>
  </si>
  <si>
    <t>W - Apr 2018 Execute</t>
  </si>
  <si>
    <t>X - May 2018 Execute</t>
  </si>
  <si>
    <t>Y - Jun 2018 Execute</t>
  </si>
  <si>
    <t>Z - Jul 2018 Execute</t>
  </si>
  <si>
    <t>AA - Aug 2018 Execute</t>
  </si>
  <si>
    <t>AB - Sep 2018 Execute</t>
  </si>
  <si>
    <t>AC - Oct 2018 Execute</t>
  </si>
  <si>
    <t>AD - Nov 2018 Execute</t>
  </si>
  <si>
    <t>AE - Dec 2018 Execute</t>
  </si>
  <si>
    <t>AF - Jan 2019 Execute</t>
  </si>
  <si>
    <t>AG - Feb 2019 Execute</t>
  </si>
  <si>
    <t>AH - Mar 2019 Execute</t>
  </si>
  <si>
    <t>AI - Apr 2019 Execute</t>
  </si>
  <si>
    <t>AJ - May 2019 Execute</t>
  </si>
  <si>
    <t>AK - Jun 2019 Execute</t>
  </si>
  <si>
    <t>AL - Jul 2019 Execute</t>
  </si>
  <si>
    <t>AM - Aug 2019 Operate</t>
  </si>
  <si>
    <t>AN - Sep 2019 Operate</t>
  </si>
  <si>
    <t>AO - Oct 2019 Operate</t>
  </si>
  <si>
    <t>AP - Nov 2019 Operate</t>
  </si>
  <si>
    <t>AQ - Dec 2019 Operate</t>
  </si>
  <si>
    <t>AR - Jan 2020 Operate</t>
  </si>
  <si>
    <t>AS - Feb 2020 Operate</t>
  </si>
  <si>
    <t>AT - Mar 2020 Operate</t>
  </si>
  <si>
    <t>AU - Apr 2020 Operate</t>
  </si>
  <si>
    <t>AV - May 2020 Operate</t>
  </si>
  <si>
    <t>AW - Jun 2020 Operate</t>
  </si>
  <si>
    <t>AX - Jul 2020 Operate</t>
  </si>
  <si>
    <t>AY - Aug 2020 Operate</t>
  </si>
  <si>
    <t>AZ - Sep 2020 Operate</t>
  </si>
  <si>
    <t>BA - Oct 2020 Operate</t>
  </si>
  <si>
    <t>BB - Nov 2020 Operate</t>
  </si>
  <si>
    <t>BC - Dec 2020 Operate</t>
  </si>
  <si>
    <t>BD - Jan 2021 Operate</t>
  </si>
  <si>
    <t>BE - Feb 2021 Operate</t>
  </si>
  <si>
    <t>BF - Mar 2021 Operate</t>
  </si>
  <si>
    <t>BG - Apr 2021 Operate</t>
  </si>
  <si>
    <t>BH - May 2021 Operate</t>
  </si>
  <si>
    <t>BI - Jun 2021 Operate</t>
  </si>
  <si>
    <t>BJ - Jul 2021 Operate</t>
  </si>
  <si>
    <t>BK - Aug 2021 Operate</t>
  </si>
  <si>
    <t>BL - Sep 2021 Operate</t>
  </si>
  <si>
    <t>BM - Oct 2021 Operate</t>
  </si>
  <si>
    <t>BN - Nov 2021 Operate</t>
  </si>
  <si>
    <t>BO - Dec 2021 Operate</t>
  </si>
  <si>
    <t>BP - Jan 2022 Operate</t>
  </si>
  <si>
    <t>BQ - Feb 2022 Operate</t>
  </si>
  <si>
    <t>BR - Mar 2022 Operate</t>
  </si>
  <si>
    <t>BS - Apr 2022 Operate</t>
  </si>
  <si>
    <t>BT - May 2022 Operate</t>
  </si>
  <si>
    <t>BU - Jun 2022 Operate</t>
  </si>
  <si>
    <t>BV - Jul 2022 Operate</t>
  </si>
  <si>
    <t>BW - Aug 2022 Operate</t>
  </si>
  <si>
    <t>BX - Sep 2022 Operate</t>
  </si>
  <si>
    <t>BY - Oct 2022 Operate</t>
  </si>
  <si>
    <t>BZ - Nov 2022 Operate</t>
  </si>
  <si>
    <t>CA - Dec 2022 Operate</t>
  </si>
  <si>
    <t>2017 V5.15</t>
  </si>
  <si>
    <t>Tax US tab - updated rates to latest version as agreed with Phil Spoehr (25/01/2017)</t>
  </si>
  <si>
    <t>2017 V5.16</t>
  </si>
  <si>
    <t>Data Entry tab - deleted macro to hide/unhide columns A to E as it adds no real value and was causing run-time errors.</t>
  </si>
  <si>
    <t>2017 V5.17</t>
  </si>
  <si>
    <t>AFS tab - row 37 - copied across corrected formula</t>
  </si>
  <si>
    <t>FAR and FM Tables tab - tables 2 and 3 on left hand side - Total column sums data for all years not just years shown in table - as per GIAAP requirement</t>
  </si>
  <si>
    <t>Data Entry tab - now protected so can use filters</t>
  </si>
  <si>
    <t xml:space="preserve">Data Entry tab - rows 211 and 212 - added sum totals for performance target capex and revex (for IT&amp;S costs only) which can be copied into Project Server Online </t>
  </si>
  <si>
    <t>Rows 211 and 212 show the performance target capex and revex (for IT&amp;S costs only). These can then be copied over into Project Server on-line forecasts</t>
  </si>
  <si>
    <t>FAR Tables (for old CIO FAR slide deck financials page)</t>
  </si>
  <si>
    <t>NTE (P90)</t>
  </si>
  <si>
    <t>Benefits (hard $)</t>
  </si>
  <si>
    <t>Remaining Yrs</t>
  </si>
  <si>
    <t>Point forward Costs</t>
  </si>
  <si>
    <t>Performance target</t>
  </si>
  <si>
    <t>Per Costs Tab</t>
  </si>
  <si>
    <t>Check Totals - if Error shown check classification of costs in column A vs column E</t>
  </si>
  <si>
    <t>Enter Rate %</t>
  </si>
  <si>
    <t>Set Up tab - row 31 - changed wording that comes up when Country Mix tax option is chosen</t>
  </si>
  <si>
    <t>IT&amp;S Capex (Performance Target)</t>
  </si>
  <si>
    <t>IT&amp;S Revex (Performance Target)</t>
  </si>
  <si>
    <t>Benefits Register tab (cell T11) - amended comment re PPE date</t>
  </si>
  <si>
    <t>By</t>
  </si>
  <si>
    <t>Date</t>
  </si>
  <si>
    <t>NTE Split:</t>
  </si>
  <si>
    <t>Set Up tab - currency rates and inflation rates updated to latest Bluebook update (15/03/2017)</t>
  </si>
  <si>
    <t>Tax Rates tab - ESA tax rates updated</t>
  </si>
  <si>
    <t xml:space="preserve">Data Entry Tab - included check total section (from cell CM39) which also is used for financial request on FAR and FM Tables tab </t>
  </si>
  <si>
    <t xml:space="preserve">FAR and FM Tables tab - updated the financial request calculation in table 4 - Economics and the economics table starting in cell AC15 (to show financial request based on the current approval request only as per GIAAP) </t>
  </si>
  <si>
    <t>Check cells CT 46 and CT51 do not show as Error. If they do check for consistency between entries in columns A and E e.g if capex is shown in column A then can't have a revex or opex category in column E</t>
  </si>
  <si>
    <t>FAR &amp; FM Tables tab - Created financials table for the new FAR deck (columns O to AH)</t>
  </si>
  <si>
    <t>I - Mar 2017 Appraise</t>
  </si>
  <si>
    <t>J - Apr 2017 Select</t>
  </si>
  <si>
    <t>K - Apr 2017 Define</t>
  </si>
  <si>
    <t>FAR and FM Tables tab - in table 1 in columns T and U and in Table 2 in columns AM and AN unlocked PY and 2017 data cells so manual adjustments can be made for PY amounts if needed</t>
  </si>
  <si>
    <t>2017 V5.18</t>
  </si>
  <si>
    <t>Set Up tab - currency rates and inflation rates updated to latest Bluebook update (15/09/2017)</t>
  </si>
  <si>
    <t>2018 V1 0</t>
  </si>
  <si>
    <t>Instructions (version 2018 v1 0)</t>
  </si>
  <si>
    <t xml:space="preserve">Set-Up tab (cell D4) - set start year as 2018 </t>
  </si>
  <si>
    <t>Renamed PEP Tables tab as IT&amp;S Opex Impact tab</t>
  </si>
  <si>
    <t>Note: Any non-IT&amp;S benefits including impacts to business opex should be shown on the Benefits Register tab and not the IT&amp;S Opex Impact tab</t>
  </si>
  <si>
    <t>The summary table now shows the Post Project IT&amp;S Opex in row 27 and the Total IT&amp;S Opex Impact in row 28. The Total IT&amp;S Opex Impact populates row 33 of the Benefits Register tab where a decrease in opex in row 28 of the IT&amp;S Opex Impact tab shows as a positive on the Benefits Register tab i.e. a cost saving and vice versa.</t>
  </si>
  <si>
    <t>ITSR Tables (for IT&amp;S Review slide deck financials page)</t>
  </si>
  <si>
    <t>Renamed FAR and FM Tables tab as ITSR &amp; FM Tables tab and updated references to Far to IT&amp;S Review (ITSR) instead</t>
  </si>
  <si>
    <t>ITSR &amp; FM tables</t>
  </si>
  <si>
    <t>This worksheet contains all the financial tables required in the ITSR deck and FM documents (Define and Execute). Wherever possible, the figures are linked from the AFS worksheet to ensure the correct numbers are being used. Also, certain tables such as Project Headcount and Key Vendors have been included in this model for consistency but don't need to be completed if the user prefers inputting data directly into the ITSR deck.</t>
  </si>
  <si>
    <t>In columns O to AH the new table has been added that is used in the ITSR power point slide decks</t>
  </si>
  <si>
    <t>Instructions tab updated for all changes</t>
  </si>
  <si>
    <t>Tax US tab - updated rates to latest version as agreed with Phil Spoehr (31/01/2018)</t>
  </si>
  <si>
    <t>Updated per Julian Kersting (26/03/2018)</t>
  </si>
  <si>
    <t>ITSR &amp; FM tab - change 'Incremental Opex' to 'Opex' only - show full opex impact on tables 2 &amp; 3.</t>
  </si>
  <si>
    <t>IT&amp;S Opex</t>
  </si>
  <si>
    <t>Incremental IT&amp;S Opex</t>
  </si>
  <si>
    <t xml:space="preserve"> </t>
  </si>
  <si>
    <t xml:space="preserve">IT&amp;S Opex </t>
  </si>
  <si>
    <t>Mauritania</t>
  </si>
  <si>
    <t>Senegal</t>
  </si>
  <si>
    <t>United Kingdom</t>
  </si>
  <si>
    <t>Tax rates updated</t>
  </si>
  <si>
    <t>Wendy Baker</t>
  </si>
  <si>
    <t>Set up tab - FX and Inflation rates changed as per Bluebook 10/3/18</t>
  </si>
  <si>
    <t>Niraja Fletcher (14/09/2018)</t>
  </si>
  <si>
    <t>2018 V1 1</t>
  </si>
  <si>
    <t>FX and Inflation rates update as per Bluebook from 1/9/18</t>
  </si>
  <si>
    <t>Update global blend tax rate to 25% as per Niraja Fletcher 140918</t>
  </si>
  <si>
    <t>US tax rate phasing updated as per email from Phil Spoehr (Sept 18)</t>
  </si>
  <si>
    <t>Update formula for tax liability in row 12 of AFS tab. We incur full liability for US tax, but have a deferred cash payment schedule. Deferred tax liability row reflects this.</t>
  </si>
  <si>
    <t>Enterprise IT&amp;S Opex Impact</t>
  </si>
  <si>
    <t>Other OB&amp;C  IT&amp;S Opex Impact</t>
  </si>
  <si>
    <t>Other OB&amp;C IT&amp;S Opex Impact</t>
  </si>
  <si>
    <t>ITSR and FM tables tab - inclusion of incremental IT&amp;S opex and total IT&amp;S opex lines.</t>
  </si>
  <si>
    <t>IT&amp;S Opex Impact tab - update IT&amp;S grouping from I&amp;IS &amp; BAS to 'Enterprise' and 'Other OB&amp;C' in line with current views. Build out impacts to 10 year views.</t>
  </si>
  <si>
    <t>IT&amp;S Opex (@PT)</t>
  </si>
  <si>
    <t>Incremental Opex Savings / (Costs) (@PT)</t>
  </si>
  <si>
    <t>Updating of formulas</t>
  </si>
  <si>
    <t>2018 v1.2</t>
  </si>
  <si>
    <t>Updating of FX &amp; Inflation rates as per Bluebook</t>
  </si>
  <si>
    <t>2019_v1.0</t>
  </si>
  <si>
    <t>Released Total</t>
  </si>
  <si>
    <t>2019_v1.1</t>
  </si>
  <si>
    <t xml:space="preserve">Venezuela </t>
  </si>
  <si>
    <t>2020_v1.0</t>
  </si>
  <si>
    <t>Update US tax rates for 2020/21/22</t>
  </si>
  <si>
    <t>Update FX and Inflation rates as per bluebook.</t>
  </si>
  <si>
    <t>Phil Spoehr (09/03/2020)</t>
  </si>
  <si>
    <t>Paulo Raposo - 2019 rates still valid, awaiting 2020 rates (09/03/20)</t>
  </si>
  <si>
    <t>Niraja Fletcher - sent message to check 09/03/2020</t>
  </si>
  <si>
    <t>Binod Jain - sent message to check 09/03/2020</t>
  </si>
  <si>
    <t>Grace Yeo (05/02/18) - sent message to check 09/03/2020</t>
  </si>
  <si>
    <t>2020_v1.1</t>
  </si>
  <si>
    <t>Source: Bluebook Investment Appraisal Assumptions  as at 6th April 2020</t>
  </si>
  <si>
    <t>2020_v1.2</t>
  </si>
  <si>
    <t>Correct macro that was erroring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</si>
</sst>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0">
    <numFmt numFmtId="42" formatCode="_(&quot;$&quot;* #,##0_);_(&quot;$&quot;* \(#,##0\);_(&quot;$&quot;* &quot;-&quot;_);_(@_)"/>
    <numFmt numFmtId="44" formatCode="_(&quot;$&quot;* #,##0.00_);_(&quot;$&quot;* \(#,##0.00\);_(&quot;$&quot;* &quot;-&quot;??_);_(@_)"/>
    <numFmt numFmtId="43" formatCode="_(* #,##0.00_);_(* \(#,##0.00\);_(* &quot;-&quot;??_);_(@_)"/>
    <numFmt numFmtId="164" formatCode="_-* #,##0.00_-;\-* #,##0.00_-;_-* &quot;-&quot;??_-;_-@_-"/>
    <numFmt numFmtId="165" formatCode="_(* #,##0_);_(* \(#,##0\);_(* &quot;-&quot;??_);_(@_)"/>
    <numFmt numFmtId="166" formatCode="_(* #,##0.0_);_(* \(#,##0.0\);_(* &quot;-&quot;??_);_(@_)"/>
    <numFmt numFmtId="167" formatCode="_(&quot;$&quot;* #,##0.0_);_(&quot;$&quot;* \(#,##0.0\);_(&quot;$&quot;* &quot;-&quot;??_);_(@_)"/>
    <numFmt numFmtId="168" formatCode="yyyy"/>
    <numFmt numFmtId="169" formatCode="0.0%"/>
    <numFmt numFmtId="170" formatCode="#,##0.0"/>
    <numFmt numFmtId="171" formatCode="[$$-409]#,##0"/>
    <numFmt numFmtId="172" formatCode="#,##0.0;[Red]\(#,##0.0\);\-"/>
    <numFmt numFmtId="173" formatCode="#,##0.000;[Red]\(#,##0.000\);\-"/>
    <numFmt numFmtId="174" formatCode="#,##0\ ;\(#,##0\)"/>
    <numFmt numFmtId="175" formatCode="_(* #,##0.000_);_(* \(#,##0.000\);_(* &quot;-&quot;??_);_(@_)"/>
    <numFmt numFmtId="176" formatCode="0.0"/>
    <numFmt numFmtId="177" formatCode="_(* #,##0.0_);_(* \(#,##0.0\);_(* &quot;-&quot;?_);_(@_)"/>
    <numFmt numFmtId="178" formatCode="_(* #,##0.0000_);_(* \(#,##0.0000\);_(* &quot;-&quot;??_);_(@_)"/>
    <numFmt numFmtId="179" formatCode="#,##0.0000"/>
    <numFmt numFmtId="180" formatCode="_-* #,##0.00\ &quot;€&quot;_-;\-* #,##0.00\ &quot;€&quot;_-;_-* &quot;-&quot;??\ &quot;€&quot;_-;_-@_-"/>
    <numFmt numFmtId="181" formatCode="_-* #,##0.00\ _€_-;\-* #,##0.00\ _€_-;_-* &quot;-&quot;??\ _€_-;_-@_-"/>
    <numFmt numFmtId="182" formatCode="_(&quot;$&quot;* #,##0_);_(&quot;$&quot;* \(#,##0\);_(&quot;$&quot;* &quot;-&quot;??_);_(@_)"/>
    <numFmt numFmtId="183" formatCode="dd/mm/yyyy;@"/>
    <numFmt numFmtId="184" formatCode="#0.0,;[Red]\(#0.0,\)"/>
    <numFmt numFmtId="185" formatCode="#,##0;[Red]\(#,##0\)"/>
    <numFmt numFmtId="186" formatCode="#,##0.0;[Red]\(#,##0.0\)"/>
    <numFmt numFmtId="187" formatCode="#,##0.00000;[Red]\(#,##0.00000\)"/>
    <numFmt numFmtId="188" formatCode="[$-409]d\-mmm\-yy;@"/>
    <numFmt numFmtId="189" formatCode="[$-409]dd\-mmm\-yy;@"/>
    <numFmt numFmtId="190" formatCode="0.0_);[Red]\(0.0\)"/>
  </numFmts>
  <fonts count="138">
    <font>
      <sz val="10"/>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color theme="0"/>
      <name val="Arial"/>
      <family val="2"/>
    </font>
    <font>
      <sz val="11"/>
      <color theme="1"/>
      <name val="Arial"/>
      <family val="2"/>
    </font>
    <font>
      <sz val="11"/>
      <color theme="1"/>
      <name val="Calibri"/>
      <family val="2"/>
      <scheme val="minor"/>
    </font>
    <font>
      <b/>
      <sz val="10"/>
      <color theme="1"/>
      <name val="Arial"/>
      <family val="2"/>
    </font>
    <font>
      <sz val="8"/>
      <color theme="1"/>
      <name val="Arial"/>
      <family val="2"/>
    </font>
    <font>
      <sz val="10"/>
      <color rgb="FF3366FF"/>
      <name val="Univers 45 Light"/>
    </font>
    <font>
      <b/>
      <sz val="10"/>
      <color theme="1"/>
      <name val="Univers 45 Light"/>
    </font>
    <font>
      <b/>
      <sz val="10"/>
      <color rgb="FF3366FF"/>
      <name val="Univers 45 Light"/>
    </font>
    <font>
      <sz val="8"/>
      <color theme="1"/>
      <name val="Calibri"/>
      <family val="2"/>
      <scheme val="minor"/>
    </font>
    <font>
      <sz val="10"/>
      <name val="Arial"/>
      <family val="2"/>
    </font>
    <font>
      <sz val="8"/>
      <name val="Arial"/>
      <family val="2"/>
    </font>
    <font>
      <b/>
      <sz val="10"/>
      <name val="Arial"/>
      <family val="2"/>
    </font>
    <font>
      <b/>
      <sz val="8"/>
      <color theme="1"/>
      <name val="Arial"/>
      <family val="2"/>
    </font>
    <font>
      <b/>
      <sz val="11"/>
      <color rgb="FF000000"/>
      <name val="Univers 45 Light"/>
    </font>
    <font>
      <sz val="11"/>
      <color rgb="FF000000"/>
      <name val="Univers 45 Light"/>
    </font>
    <font>
      <b/>
      <sz val="10"/>
      <name val="Tahoma"/>
      <family val="2"/>
    </font>
    <font>
      <b/>
      <sz val="10"/>
      <color indexed="10"/>
      <name val="Arial"/>
      <family val="2"/>
    </font>
    <font>
      <b/>
      <sz val="12"/>
      <name val="Arial"/>
      <family val="2"/>
    </font>
    <font>
      <sz val="10"/>
      <name val="Tahoma"/>
      <family val="2"/>
    </font>
    <font>
      <b/>
      <sz val="18"/>
      <name val="Arial"/>
      <family val="2"/>
    </font>
    <font>
      <sz val="12"/>
      <name val="Arial"/>
      <family val="2"/>
    </font>
    <font>
      <sz val="12"/>
      <color indexed="10"/>
      <name val="Arial"/>
      <family val="2"/>
    </font>
    <font>
      <sz val="12"/>
      <name val="Times New Roman"/>
      <family val="1"/>
    </font>
    <font>
      <sz val="7"/>
      <name val="Arial"/>
      <family val="2"/>
    </font>
    <font>
      <i/>
      <sz val="10"/>
      <name val="Helv"/>
    </font>
    <font>
      <b/>
      <sz val="12"/>
      <color indexed="56"/>
      <name val="Times New Roman"/>
      <family val="1"/>
    </font>
    <font>
      <sz val="10"/>
      <color indexed="8"/>
      <name val="Arial"/>
      <family val="2"/>
    </font>
    <font>
      <sz val="10"/>
      <color theme="4" tint="-0.249977111117893"/>
      <name val="Arial"/>
      <family val="2"/>
    </font>
    <font>
      <sz val="10"/>
      <color rgb="FF000000"/>
      <name val="Arial"/>
      <family val="2"/>
    </font>
    <font>
      <b/>
      <sz val="10"/>
      <color rgb="FFFFFFFF"/>
      <name val="Arial"/>
      <family val="2"/>
    </font>
    <font>
      <sz val="10"/>
      <name val="Univers 45 Light"/>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Arial"/>
      <family val="2"/>
    </font>
    <font>
      <b/>
      <sz val="9"/>
      <color theme="1"/>
      <name val="Univers 45 Light"/>
    </font>
    <font>
      <b/>
      <sz val="12"/>
      <color theme="1"/>
      <name val="Arial"/>
      <family val="2"/>
    </font>
    <font>
      <b/>
      <sz val="8"/>
      <name val="Arial"/>
      <family val="2"/>
    </font>
    <font>
      <sz val="11"/>
      <name val="Univers 45 Light"/>
    </font>
    <font>
      <b/>
      <sz val="11"/>
      <color indexed="18"/>
      <name val="Univers 45 Light"/>
    </font>
    <font>
      <b/>
      <sz val="10"/>
      <name val="Univers 45 Light"/>
    </font>
    <font>
      <b/>
      <sz val="11"/>
      <name val="Univers 45 Light"/>
    </font>
    <font>
      <b/>
      <sz val="11"/>
      <name val="Calibri"/>
      <family val="2"/>
    </font>
    <font>
      <b/>
      <sz val="26"/>
      <color theme="0"/>
      <name val="Arial"/>
      <family val="2"/>
    </font>
    <font>
      <sz val="12"/>
      <color theme="0"/>
      <name val="Arial"/>
      <family val="2"/>
    </font>
    <font>
      <sz val="10"/>
      <name val="Arial"/>
      <family val="2"/>
    </font>
    <font>
      <b/>
      <sz val="16"/>
      <name val="Arial"/>
      <family val="2"/>
    </font>
    <font>
      <sz val="16"/>
      <name val="Arial"/>
      <family val="2"/>
    </font>
    <font>
      <sz val="10"/>
      <color indexed="9"/>
      <name val="Univers 45 Light"/>
    </font>
    <font>
      <b/>
      <sz val="10"/>
      <color indexed="9"/>
      <name val="Univers 45 Light"/>
    </font>
    <font>
      <sz val="10"/>
      <color rgb="FFFF0000"/>
      <name val="Univers 45 Light"/>
    </font>
    <font>
      <b/>
      <sz val="10"/>
      <color theme="0"/>
      <name val="Arial"/>
      <family val="2"/>
    </font>
    <font>
      <sz val="10"/>
      <color theme="9" tint="-0.499984740745262"/>
      <name val="Arial"/>
      <family val="2"/>
    </font>
    <font>
      <sz val="8"/>
      <color theme="9" tint="-0.499984740745262"/>
      <name val="Arial"/>
      <family val="2"/>
    </font>
    <font>
      <b/>
      <sz val="8"/>
      <color theme="9" tint="-0.499984740745262"/>
      <name val="Arial"/>
      <family val="2"/>
    </font>
    <font>
      <sz val="9"/>
      <color theme="1"/>
      <name val="Arial"/>
      <family val="2"/>
    </font>
    <font>
      <b/>
      <sz val="11"/>
      <color theme="9" tint="-0.499984740745262"/>
      <name val="Univers 45 Light"/>
    </font>
    <font>
      <b/>
      <sz val="12"/>
      <color indexed="9"/>
      <name val="Univers 45 Light"/>
    </font>
    <font>
      <u/>
      <sz val="10"/>
      <color indexed="12"/>
      <name val="Arial"/>
      <family val="2"/>
    </font>
    <font>
      <sz val="10"/>
      <name val="Courier"/>
      <family val="3"/>
    </font>
    <font>
      <sz val="10"/>
      <name val="Arial"/>
      <family val="2"/>
    </font>
    <font>
      <b/>
      <i/>
      <sz val="26"/>
      <color theme="0"/>
      <name val="Arial"/>
      <family val="2"/>
    </font>
    <font>
      <b/>
      <sz val="11"/>
      <color theme="3" tint="0.39997558519241921"/>
      <name val="Arial"/>
      <family val="2"/>
    </font>
    <font>
      <sz val="10"/>
      <color theme="1"/>
      <name val="Univers 45 Light"/>
    </font>
    <font>
      <b/>
      <sz val="22"/>
      <color rgb="FFFF0000"/>
      <name val="Arial"/>
      <family val="2"/>
    </font>
    <font>
      <b/>
      <sz val="20"/>
      <color theme="0"/>
      <name val="Arial"/>
      <family val="2"/>
    </font>
    <font>
      <sz val="10"/>
      <color rgb="FFFF0000"/>
      <name val="Arial"/>
      <family val="2"/>
    </font>
    <font>
      <sz val="10"/>
      <color theme="0" tint="-0.14999847407452621"/>
      <name val="Arial"/>
      <family val="2"/>
    </font>
    <font>
      <sz val="9"/>
      <color indexed="81"/>
      <name val="Tahoma"/>
      <family val="2"/>
    </font>
    <font>
      <b/>
      <sz val="9"/>
      <color indexed="81"/>
      <name val="Tahoma"/>
      <family val="2"/>
    </font>
    <font>
      <sz val="10"/>
      <color rgb="FF7030A0"/>
      <name val="Arial"/>
      <family val="2"/>
    </font>
    <font>
      <b/>
      <sz val="10"/>
      <color theme="0"/>
      <name val="Univers 45 Light"/>
    </font>
    <font>
      <b/>
      <sz val="10"/>
      <color indexed="9"/>
      <name val="Arial"/>
      <family val="2"/>
    </font>
    <font>
      <sz val="6"/>
      <color theme="1"/>
      <name val="Arial"/>
      <family val="2"/>
    </font>
    <font>
      <b/>
      <sz val="8"/>
      <name val="Univers 45 Light"/>
    </font>
    <font>
      <sz val="8"/>
      <name val="Univers 45 Light"/>
    </font>
    <font>
      <u/>
      <sz val="10"/>
      <color theme="0"/>
      <name val="Arial"/>
      <family val="2"/>
    </font>
    <font>
      <b/>
      <sz val="8"/>
      <color theme="1"/>
      <name val="Univers 45 Light"/>
    </font>
    <font>
      <sz val="8"/>
      <color theme="0"/>
      <name val="Calibri"/>
      <family val="2"/>
      <scheme val="minor"/>
    </font>
    <font>
      <u/>
      <sz val="8"/>
      <name val="Univers 45 Light"/>
    </font>
    <font>
      <sz val="8"/>
      <color theme="1"/>
      <name val="Univers 45 Light"/>
    </font>
    <font>
      <b/>
      <i/>
      <sz val="8"/>
      <name val="Univers 45 Light"/>
    </font>
    <font>
      <sz val="8"/>
      <color rgb="FF333333"/>
      <name val="Univers 45 Light"/>
    </font>
    <font>
      <sz val="8"/>
      <color theme="0"/>
      <name val="Univers 45 Light"/>
    </font>
    <font>
      <i/>
      <sz val="8"/>
      <color theme="1"/>
      <name val="Univers 45 Light"/>
    </font>
    <font>
      <b/>
      <i/>
      <sz val="8"/>
      <color theme="1"/>
      <name val="Univers 45 Light"/>
    </font>
    <font>
      <sz val="8"/>
      <color theme="1"/>
      <name val="Calibri"/>
      <family val="2"/>
    </font>
    <font>
      <sz val="10"/>
      <color rgb="FF000000"/>
      <name val="Univers 45 Light"/>
    </font>
    <font>
      <b/>
      <sz val="10"/>
      <color rgb="FF000000"/>
      <name val="Univers 45 Light"/>
    </font>
    <font>
      <b/>
      <sz val="11"/>
      <color theme="4" tint="-0.249977111117893"/>
      <name val="Univers 45 Light"/>
    </font>
    <font>
      <sz val="11"/>
      <color rgb="FFFF0000"/>
      <name val="Univers 45 Light"/>
    </font>
    <font>
      <sz val="10"/>
      <name val="Symbol"/>
      <family val="1"/>
      <charset val="2"/>
    </font>
    <font>
      <sz val="7"/>
      <name val="Times New Roman"/>
      <family val="1"/>
    </font>
    <font>
      <b/>
      <sz val="10"/>
      <color rgb="FFFF0000"/>
      <name val="Arial"/>
      <family val="2"/>
    </font>
    <font>
      <sz val="10"/>
      <name val="Arial"/>
      <family val="2"/>
    </font>
    <font>
      <b/>
      <sz val="14"/>
      <color indexed="18"/>
      <name val="Univers 45 Light"/>
    </font>
    <font>
      <sz val="10"/>
      <name val="Times New Roman"/>
      <family val="1"/>
    </font>
    <font>
      <sz val="12"/>
      <name val="Univers 45 Light"/>
    </font>
    <font>
      <sz val="11"/>
      <color theme="1"/>
      <name val="Calibri"/>
      <family val="2"/>
    </font>
    <font>
      <sz val="10"/>
      <color rgb="FF92D050"/>
      <name val="Arial"/>
      <family val="2"/>
    </font>
    <font>
      <sz val="8"/>
      <color rgb="FFFF0000"/>
      <name val="Arial"/>
      <family val="2"/>
    </font>
    <font>
      <sz val="8"/>
      <color rgb="FF0070C0"/>
      <name val="Arial"/>
      <family val="2"/>
    </font>
    <font>
      <i/>
      <sz val="10"/>
      <color rgb="FFFF0000"/>
      <name val="Arial"/>
      <family val="2"/>
    </font>
    <font>
      <sz val="11"/>
      <color rgb="FF1F497D"/>
      <name val="Symbol"/>
      <family val="1"/>
      <charset val="2"/>
    </font>
    <font>
      <sz val="11"/>
      <color rgb="FF1F497D"/>
      <name val="Calibri"/>
      <family val="2"/>
    </font>
    <font>
      <sz val="10"/>
      <color theme="1"/>
      <name val="Times New Roman"/>
      <family val="1"/>
    </font>
    <font>
      <sz val="10"/>
      <color rgb="FF000000"/>
      <name val="Calibri"/>
      <family val="2"/>
    </font>
    <font>
      <b/>
      <sz val="10"/>
      <color rgb="FF000000"/>
      <name val="Calibri"/>
      <family val="2"/>
    </font>
    <font>
      <b/>
      <sz val="18"/>
      <color rgb="FFFF0000"/>
      <name val="Arial"/>
      <family val="2"/>
    </font>
    <font>
      <sz val="8"/>
      <color rgb="FFFF0000"/>
      <name val="Univers 45 Light"/>
    </font>
    <font>
      <b/>
      <sz val="8"/>
      <color rgb="FFFF0000"/>
      <name val="Univers 45 Light"/>
    </font>
    <font>
      <b/>
      <sz val="8"/>
      <color theme="1" tint="0.249977111117893"/>
      <name val="Univers 45 Light"/>
    </font>
    <font>
      <sz val="8"/>
      <color theme="1" tint="0.249977111117893"/>
      <name val="Univers 45 Light"/>
    </font>
    <font>
      <sz val="10"/>
      <color theme="1" tint="0.249977111117893"/>
      <name val="Univers 45 Light"/>
    </font>
    <font>
      <i/>
      <sz val="8"/>
      <name val="Univers 45 Light"/>
    </font>
    <font>
      <b/>
      <i/>
      <sz val="8"/>
      <color rgb="FFFF0000"/>
      <name val="Univers 45 Light"/>
    </font>
  </fonts>
  <fills count="73">
    <fill>
      <patternFill patternType="none"/>
    </fill>
    <fill>
      <patternFill patternType="gray125"/>
    </fill>
    <fill>
      <patternFill patternType="solid">
        <fgColor theme="0" tint="-0.14999847407452621"/>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indexed="22"/>
        <bgColor indexed="64"/>
      </patternFill>
    </fill>
    <fill>
      <patternFill patternType="solid">
        <fgColor indexed="9"/>
        <bgColor indexed="64"/>
      </patternFill>
    </fill>
    <fill>
      <patternFill patternType="solid">
        <fgColor theme="6" tint="0.39997558519241921"/>
        <bgColor indexed="64"/>
      </patternFill>
    </fill>
    <fill>
      <patternFill patternType="solid">
        <fgColor theme="0"/>
        <bgColor indexed="64"/>
      </patternFill>
    </fill>
    <fill>
      <patternFill patternType="solid">
        <fgColor rgb="FFFFFF00"/>
        <bgColor indexed="64"/>
      </patternFill>
    </fill>
    <fill>
      <patternFill patternType="solid">
        <fgColor theme="3" tint="0.79998168889431442"/>
        <bgColor indexed="64"/>
      </patternFill>
    </fill>
    <fill>
      <patternFill patternType="solid">
        <fgColor indexed="43"/>
        <bgColor indexed="64"/>
      </patternFill>
    </fill>
    <fill>
      <patternFill patternType="solid">
        <fgColor indexed="50"/>
        <bgColor indexed="64"/>
      </patternFill>
    </fill>
    <fill>
      <patternFill patternType="gray125">
        <fgColor indexed="26"/>
        <bgColor indexed="26"/>
      </patternFill>
    </fill>
    <fill>
      <patternFill patternType="gray0625">
        <fgColor indexed="9"/>
        <bgColor indexed="44"/>
      </patternFill>
    </fill>
    <fill>
      <patternFill patternType="gray0625">
        <fgColor indexed="9"/>
        <bgColor indexed="42"/>
      </patternFill>
    </fill>
    <fill>
      <patternFill patternType="solid">
        <fgColor indexed="41"/>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2" tint="-0.249977111117893"/>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8" tint="-0.249977111117893"/>
        <bgColor indexed="64"/>
      </patternFill>
    </fill>
    <fill>
      <patternFill patternType="solid">
        <fgColor rgb="FF006600"/>
        <bgColor indexed="64"/>
      </patternFill>
    </fill>
    <fill>
      <patternFill patternType="solid">
        <fgColor theme="0" tint="-4.9989318521683403E-2"/>
        <bgColor indexed="64"/>
      </patternFill>
    </fill>
    <fill>
      <patternFill patternType="solid">
        <fgColor theme="2"/>
        <bgColor indexed="64"/>
      </patternFill>
    </fill>
    <fill>
      <patternFill patternType="solid">
        <fgColor indexed="17"/>
        <bgColor indexed="64"/>
      </patternFill>
    </fill>
    <fill>
      <patternFill patternType="solid">
        <fgColor rgb="FF008000"/>
        <bgColor indexed="64"/>
      </patternFill>
    </fill>
    <fill>
      <patternFill patternType="solid">
        <fgColor rgb="FF00B0F0"/>
        <bgColor indexed="64"/>
      </patternFill>
    </fill>
    <fill>
      <patternFill patternType="solid">
        <fgColor rgb="FF0070C0"/>
        <bgColor indexed="64"/>
      </patternFill>
    </fill>
    <fill>
      <patternFill patternType="solid">
        <fgColor rgb="FF00B050"/>
        <bgColor indexed="64"/>
      </patternFill>
    </fill>
    <fill>
      <patternFill patternType="solid">
        <fgColor indexed="23"/>
      </patternFill>
    </fill>
    <fill>
      <patternFill patternType="solid">
        <fgColor theme="5" tint="0.59999389629810485"/>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tint="-0.499984740745262"/>
        <bgColor indexed="64"/>
      </patternFill>
    </fill>
    <fill>
      <patternFill patternType="solid">
        <fgColor rgb="FF60497A"/>
        <bgColor rgb="FF000000"/>
      </patternFill>
    </fill>
    <fill>
      <patternFill patternType="solid">
        <fgColor rgb="FFFF0000"/>
        <bgColor indexed="64"/>
      </patternFill>
    </fill>
    <fill>
      <patternFill patternType="solid">
        <fgColor rgb="FF92D050"/>
        <bgColor indexed="64"/>
      </patternFill>
    </fill>
    <fill>
      <patternFill patternType="solid">
        <fgColor theme="3" tint="0.39997558519241921"/>
        <bgColor indexed="64"/>
      </patternFill>
    </fill>
    <fill>
      <patternFill patternType="solid">
        <fgColor theme="8" tint="0.59999389629810485"/>
        <bgColor indexed="64"/>
      </patternFill>
    </fill>
    <fill>
      <patternFill patternType="solid">
        <fgColor rgb="FFFFFF99"/>
        <bgColor indexed="64"/>
      </patternFill>
    </fill>
    <fill>
      <patternFill patternType="solid">
        <fgColor rgb="FFCCFFCC"/>
        <bgColor indexed="64"/>
      </patternFill>
    </fill>
    <fill>
      <patternFill patternType="solid">
        <fgColor rgb="FF99FF99"/>
        <bgColor indexed="64"/>
      </patternFill>
    </fill>
    <fill>
      <patternFill patternType="solid">
        <fgColor theme="1"/>
        <bgColor indexed="64"/>
      </patternFill>
    </fill>
    <fill>
      <patternFill patternType="solid">
        <fgColor rgb="FF000000"/>
        <bgColor indexed="64"/>
      </patternFill>
    </fill>
    <fill>
      <patternFill patternType="solid">
        <fgColor theme="6"/>
        <bgColor indexed="64"/>
      </patternFill>
    </fill>
  </fills>
  <borders count="26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auto="1"/>
      </top>
      <bottom style="thin">
        <color auto="1"/>
      </bottom>
      <diagonal/>
    </border>
    <border>
      <left/>
      <right style="thin">
        <color indexed="64"/>
      </right>
      <top style="thin">
        <color indexed="64"/>
      </top>
      <bottom/>
      <diagonal/>
    </border>
    <border>
      <left/>
      <right/>
      <top style="thin">
        <color indexed="64"/>
      </top>
      <bottom style="thin">
        <color auto="1"/>
      </bottom>
      <diagonal/>
    </border>
    <border>
      <left style="thin">
        <color indexed="64"/>
      </left>
      <right style="thin">
        <color indexed="64"/>
      </right>
      <top style="thin">
        <color indexed="64"/>
      </top>
      <bottom/>
      <diagonal/>
    </border>
    <border>
      <left/>
      <right/>
      <top/>
      <bottom style="medium">
        <color rgb="FFC0C0C0"/>
      </bottom>
      <diagonal/>
    </border>
    <border>
      <left/>
      <right style="medium">
        <color rgb="FFC0C0C0"/>
      </right>
      <top/>
      <bottom style="medium">
        <color rgb="FFC0C0C0"/>
      </bottom>
      <diagonal/>
    </border>
    <border>
      <left/>
      <right style="medium">
        <color rgb="FFC0C0C0"/>
      </right>
      <top style="medium">
        <color rgb="FFC0C0C0"/>
      </top>
      <bottom style="medium">
        <color rgb="FFC0C0C0"/>
      </bottom>
      <diagonal/>
    </border>
    <border>
      <left style="medium">
        <color rgb="FFC0C0C0"/>
      </left>
      <right style="medium">
        <color rgb="FFC0C0C0"/>
      </right>
      <top/>
      <bottom style="medium">
        <color rgb="FFC0C0C0"/>
      </bottom>
      <diagonal/>
    </border>
    <border>
      <left style="medium">
        <color rgb="FFC0C0C0"/>
      </left>
      <right style="medium">
        <color rgb="FFC0C0C0"/>
      </right>
      <top/>
      <bottom/>
      <diagonal/>
    </border>
    <border>
      <left style="medium">
        <color rgb="FFC0C0C0"/>
      </left>
      <right/>
      <top style="medium">
        <color rgb="FFC0C0C0"/>
      </top>
      <bottom style="medium">
        <color rgb="FFC0C0C0"/>
      </bottom>
      <diagonal/>
    </border>
    <border>
      <left style="thin">
        <color indexed="64"/>
      </left>
      <right style="thin">
        <color indexed="64"/>
      </right>
      <top style="thin">
        <color indexed="64"/>
      </top>
      <bottom/>
      <diagonal/>
    </border>
    <border>
      <left/>
      <right/>
      <top style="thin">
        <color auto="1"/>
      </top>
      <bottom style="thin">
        <color auto="1"/>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5"/>
      </left>
      <right/>
      <top style="thin">
        <color indexed="65"/>
      </top>
      <bottom/>
      <diagonal/>
    </border>
    <border>
      <left style="thin">
        <color indexed="64"/>
      </left>
      <right/>
      <top/>
      <bottom style="thin">
        <color indexed="64"/>
      </bottom>
      <diagonal/>
    </border>
    <border>
      <left/>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bottom/>
      <diagonal/>
    </border>
    <border>
      <left style="thin">
        <color indexed="64"/>
      </left>
      <right style="thin">
        <color indexed="64"/>
      </right>
      <top style="thin">
        <color indexed="64"/>
      </top>
      <bottom style="double">
        <color indexed="64"/>
      </bottom>
      <diagonal/>
    </border>
    <border>
      <left/>
      <right/>
      <top/>
      <bottom style="thin">
        <color indexed="64"/>
      </bottom>
      <diagonal/>
    </border>
    <border>
      <left/>
      <right/>
      <top style="double">
        <color indexed="64"/>
      </top>
      <bottom/>
      <diagonal/>
    </border>
    <border>
      <left style="medium">
        <color rgb="FFC0C0C0"/>
      </left>
      <right style="medium">
        <color rgb="FFC0C0C0"/>
      </right>
      <top style="medium">
        <color rgb="FFC0C0C0"/>
      </top>
      <bottom style="medium">
        <color rgb="FFC0C0C0"/>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thin">
        <color indexed="64"/>
      </top>
      <bottom style="medium">
        <color indexed="64"/>
      </bottom>
      <diagonal/>
    </border>
    <border>
      <left/>
      <right style="medium">
        <color indexed="64"/>
      </right>
      <top/>
      <bottom/>
      <diagonal/>
    </border>
    <border>
      <left/>
      <right/>
      <top style="double">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medium">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bottom style="double">
        <color indexed="64"/>
      </bottom>
      <diagonal/>
    </border>
    <border>
      <left style="thin">
        <color indexed="48"/>
      </left>
      <right style="thin">
        <color indexed="48"/>
      </right>
      <top style="thin">
        <color indexed="48"/>
      </top>
      <bottom style="thin">
        <color indexed="48"/>
      </bottom>
      <diagonal/>
    </border>
    <border>
      <left style="thin">
        <color indexed="64"/>
      </left>
      <right style="thin">
        <color indexed="64"/>
      </right>
      <top style="thin">
        <color indexed="64"/>
      </top>
      <bottom/>
      <diagonal/>
    </border>
    <border>
      <left style="medium">
        <color indexed="64"/>
      </left>
      <right style="medium">
        <color indexed="64"/>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rgb="FFC0C0C0"/>
      </left>
      <right/>
      <top style="medium">
        <color rgb="FFC0C0C0"/>
      </top>
      <bottom/>
      <diagonal/>
    </border>
    <border>
      <left style="thin">
        <color indexed="48"/>
      </left>
      <right style="thin">
        <color indexed="48"/>
      </right>
      <top style="thin">
        <color indexed="48"/>
      </top>
      <bottom style="thin">
        <color indexed="48"/>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auto="1"/>
      </top>
      <bottom style="thin">
        <color auto="1"/>
      </bottom>
      <diagonal/>
    </border>
    <border>
      <left style="thin">
        <color indexed="48"/>
      </left>
      <right style="thin">
        <color indexed="48"/>
      </right>
      <top style="thin">
        <color indexed="48"/>
      </top>
      <bottom style="thin">
        <color indexed="48"/>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diagonal/>
    </border>
    <border>
      <left/>
      <right style="thin">
        <color indexed="64"/>
      </right>
      <top/>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top/>
      <bottom style="thin">
        <color indexed="64"/>
      </bottom>
      <diagonal/>
    </border>
    <border>
      <left/>
      <right style="medium">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hair">
        <color indexed="64"/>
      </left>
      <right style="hair">
        <color indexed="64"/>
      </right>
      <top style="hair">
        <color indexed="64"/>
      </top>
      <bottom style="hair">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right/>
      <top style="hair">
        <color indexed="64"/>
      </top>
      <bottom/>
      <diagonal/>
    </border>
    <border>
      <left style="hair">
        <color rgb="FF808080"/>
      </left>
      <right style="hair">
        <color rgb="FF808080"/>
      </right>
      <top style="hair">
        <color rgb="FF808080"/>
      </top>
      <bottom style="hair">
        <color rgb="FF808080"/>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right/>
      <top style="thin">
        <color indexed="49"/>
      </top>
      <bottom style="double">
        <color indexed="49"/>
      </bottom>
      <diagonal/>
    </border>
    <border>
      <left/>
      <right/>
      <top style="medium">
        <color rgb="FFC0C0C0"/>
      </top>
      <bottom/>
      <diagonal/>
    </border>
    <border>
      <left/>
      <right style="medium">
        <color rgb="FFC0C0C0"/>
      </right>
      <top style="medium">
        <color rgb="FFC0C0C0"/>
      </top>
      <bottom/>
      <diagonal/>
    </border>
    <border>
      <left style="thick">
        <color theme="3" tint="0.39994506668294322"/>
      </left>
      <right/>
      <top style="thick">
        <color theme="3" tint="0.39994506668294322"/>
      </top>
      <bottom/>
      <diagonal/>
    </border>
    <border>
      <left/>
      <right style="medium">
        <color rgb="FFC0C0C0"/>
      </right>
      <top style="thick">
        <color theme="3" tint="0.39994506668294322"/>
      </top>
      <bottom style="medium">
        <color rgb="FFC0C0C0"/>
      </bottom>
      <diagonal/>
    </border>
    <border>
      <left/>
      <right style="thick">
        <color theme="3" tint="0.39994506668294322"/>
      </right>
      <top style="thick">
        <color theme="3" tint="0.39994506668294322"/>
      </top>
      <bottom style="medium">
        <color rgb="FFC0C0C0"/>
      </bottom>
      <diagonal/>
    </border>
    <border>
      <left style="thick">
        <color theme="3" tint="0.39994506668294322"/>
      </left>
      <right/>
      <top/>
      <bottom/>
      <diagonal/>
    </border>
    <border>
      <left/>
      <right style="thick">
        <color theme="3" tint="0.39994506668294322"/>
      </right>
      <top/>
      <bottom style="medium">
        <color rgb="FFC0C0C0"/>
      </bottom>
      <diagonal/>
    </border>
    <border>
      <left style="thick">
        <color theme="3" tint="0.39994506668294322"/>
      </left>
      <right/>
      <top/>
      <bottom style="medium">
        <color rgb="FFC0C0C0"/>
      </bottom>
      <diagonal/>
    </border>
    <border>
      <left style="thick">
        <color theme="3" tint="0.39994506668294322"/>
      </left>
      <right/>
      <top style="medium">
        <color rgb="FFC0C0C0"/>
      </top>
      <bottom style="thick">
        <color theme="3" tint="0.39994506668294322"/>
      </bottom>
      <diagonal/>
    </border>
    <border>
      <left/>
      <right style="medium">
        <color rgb="FFC0C0C0"/>
      </right>
      <top style="medium">
        <color rgb="FFC0C0C0"/>
      </top>
      <bottom style="thick">
        <color theme="3" tint="0.39994506668294322"/>
      </bottom>
      <diagonal/>
    </border>
    <border>
      <left/>
      <right style="medium">
        <color rgb="FFC0C0C0"/>
      </right>
      <top/>
      <bottom style="thick">
        <color theme="3" tint="0.39994506668294322"/>
      </bottom>
      <diagonal/>
    </border>
    <border>
      <left/>
      <right style="thick">
        <color theme="3" tint="0.39994506668294322"/>
      </right>
      <top/>
      <bottom style="thick">
        <color theme="3" tint="0.39994506668294322"/>
      </bottom>
      <diagonal/>
    </border>
    <border>
      <left style="thick">
        <color theme="3" tint="0.39994506668294322"/>
      </left>
      <right style="thin">
        <color indexed="64"/>
      </right>
      <top style="thick">
        <color theme="3" tint="0.39994506668294322"/>
      </top>
      <bottom style="thin">
        <color indexed="64"/>
      </bottom>
      <diagonal/>
    </border>
    <border>
      <left style="thin">
        <color indexed="64"/>
      </left>
      <right style="thick">
        <color theme="3" tint="0.39994506668294322"/>
      </right>
      <top style="thick">
        <color theme="3" tint="0.39994506668294322"/>
      </top>
      <bottom style="thin">
        <color indexed="64"/>
      </bottom>
      <diagonal/>
    </border>
    <border>
      <left style="thick">
        <color theme="3" tint="0.39994506668294322"/>
      </left>
      <right style="thin">
        <color indexed="64"/>
      </right>
      <top style="thin">
        <color indexed="64"/>
      </top>
      <bottom style="thin">
        <color indexed="64"/>
      </bottom>
      <diagonal/>
    </border>
    <border>
      <left style="thin">
        <color indexed="64"/>
      </left>
      <right style="thick">
        <color theme="3" tint="0.39994506668294322"/>
      </right>
      <top style="thin">
        <color indexed="64"/>
      </top>
      <bottom style="thin">
        <color indexed="64"/>
      </bottom>
      <diagonal/>
    </border>
    <border>
      <left style="thick">
        <color theme="3" tint="0.39994506668294322"/>
      </left>
      <right style="thin">
        <color indexed="64"/>
      </right>
      <top style="thin">
        <color indexed="64"/>
      </top>
      <bottom style="thick">
        <color theme="3" tint="0.39994506668294322"/>
      </bottom>
      <diagonal/>
    </border>
    <border>
      <left style="thin">
        <color indexed="64"/>
      </left>
      <right style="thick">
        <color theme="3" tint="0.39994506668294322"/>
      </right>
      <top style="thin">
        <color indexed="64"/>
      </top>
      <bottom style="thick">
        <color theme="3" tint="0.39994506668294322"/>
      </bottom>
      <diagonal/>
    </border>
    <border>
      <left style="thin">
        <color indexed="64"/>
      </left>
      <right style="thin">
        <color indexed="64"/>
      </right>
      <top style="thick">
        <color theme="3" tint="0.39994506668294322"/>
      </top>
      <bottom style="thin">
        <color indexed="64"/>
      </bottom>
      <diagonal/>
    </border>
    <border>
      <left style="thin">
        <color indexed="64"/>
      </left>
      <right style="thin">
        <color indexed="64"/>
      </right>
      <top style="thin">
        <color indexed="64"/>
      </top>
      <bottom style="thick">
        <color theme="3" tint="0.39994506668294322"/>
      </bottom>
      <diagonal/>
    </border>
    <border>
      <left style="thick">
        <color theme="3" tint="0.39994506668294322"/>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theme="3" tint="0.39994506668294322"/>
      </right>
      <top style="thin">
        <color indexed="64"/>
      </top>
      <bottom/>
      <diagonal/>
    </border>
    <border>
      <left style="thick">
        <color theme="3" tint="0.39994506668294322"/>
      </left>
      <right style="thin">
        <color indexed="64"/>
      </right>
      <top/>
      <bottom style="thin">
        <color indexed="64"/>
      </bottom>
      <diagonal/>
    </border>
    <border>
      <left style="thick">
        <color theme="3" tint="0.39994506668294322"/>
      </left>
      <right style="thin">
        <color indexed="64"/>
      </right>
      <top style="thick">
        <color theme="3" tint="0.39991454817346722"/>
      </top>
      <bottom style="thick">
        <color theme="3" tint="0.39991454817346722"/>
      </bottom>
      <diagonal/>
    </border>
    <border>
      <left style="thin">
        <color indexed="64"/>
      </left>
      <right style="thin">
        <color indexed="64"/>
      </right>
      <top style="thick">
        <color theme="3" tint="0.39991454817346722"/>
      </top>
      <bottom style="thick">
        <color theme="3" tint="0.39991454817346722"/>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theme="2" tint="-0.749961851863155"/>
      </left>
      <right/>
      <top style="medium">
        <color theme="2" tint="-0.749961851863155"/>
      </top>
      <bottom style="medium">
        <color theme="2" tint="-0.749961851863155"/>
      </bottom>
      <diagonal/>
    </border>
    <border>
      <left/>
      <right/>
      <top style="medium">
        <color theme="2" tint="-0.749961851863155"/>
      </top>
      <bottom style="medium">
        <color theme="2" tint="-0.749961851863155"/>
      </bottom>
      <diagonal/>
    </border>
    <border>
      <left style="thin">
        <color indexed="48"/>
      </left>
      <right style="thin">
        <color indexed="48"/>
      </right>
      <top style="thin">
        <color indexed="48"/>
      </top>
      <bottom style="thin">
        <color indexed="48"/>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49"/>
      </top>
      <bottom style="double">
        <color indexed="49"/>
      </bottom>
      <diagonal/>
    </border>
    <border>
      <left style="thin">
        <color indexed="64"/>
      </left>
      <right/>
      <top style="medium">
        <color indexed="64"/>
      </top>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theme="2" tint="-0.749961851863155"/>
      </top>
      <bottom style="medium">
        <color theme="2" tint="-0.749961851863155"/>
      </bottom>
      <diagonal/>
    </border>
    <border>
      <left style="thick">
        <color rgb="FF00B050"/>
      </left>
      <right style="thick">
        <color rgb="FF00B050"/>
      </right>
      <top style="thick">
        <color rgb="FF00B050"/>
      </top>
      <bottom/>
      <diagonal/>
    </border>
    <border>
      <left style="thick">
        <color rgb="FF00B050"/>
      </left>
      <right style="thick">
        <color rgb="FF00B050"/>
      </right>
      <top/>
      <bottom/>
      <diagonal/>
    </border>
    <border>
      <left style="thick">
        <color rgb="FF00B050"/>
      </left>
      <right style="thick">
        <color rgb="FF00B050"/>
      </right>
      <top/>
      <bottom style="thick">
        <color rgb="FF00B050"/>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thin">
        <color indexed="64"/>
      </left>
      <right style="thin">
        <color indexed="64"/>
      </right>
      <top style="thin">
        <color indexed="64"/>
      </top>
      <bottom/>
      <diagonal/>
    </border>
    <border>
      <left/>
      <right/>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thin">
        <color auto="1"/>
      </bottom>
      <diagonal/>
    </border>
    <border>
      <left style="hair">
        <color indexed="64"/>
      </left>
      <right/>
      <top style="hair">
        <color indexed="64"/>
      </top>
      <bottom style="medium">
        <color indexed="64"/>
      </bottom>
      <diagonal/>
    </border>
    <border>
      <left/>
      <right/>
      <top style="hair">
        <color indexed="64"/>
      </top>
      <bottom style="medium">
        <color indexed="64"/>
      </bottom>
      <diagonal/>
    </border>
    <border>
      <left/>
      <right style="hair">
        <color indexed="64"/>
      </right>
      <top style="hair">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ck">
        <color theme="3" tint="0.39994506668294322"/>
      </left>
      <right style="thin">
        <color indexed="64"/>
      </right>
      <top/>
      <bottom style="thick">
        <color theme="3" tint="0.39991454817346722"/>
      </bottom>
      <diagonal/>
    </border>
    <border>
      <left style="thin">
        <color indexed="64"/>
      </left>
      <right style="thin">
        <color indexed="64"/>
      </right>
      <top/>
      <bottom style="thick">
        <color theme="3" tint="0.39991454817346722"/>
      </bottom>
      <diagonal/>
    </border>
    <border>
      <left style="medium">
        <color theme="4" tint="-0.249977111117893"/>
      </left>
      <right style="thin">
        <color indexed="64"/>
      </right>
      <top style="medium">
        <color theme="4" tint="-0.249977111117893"/>
      </top>
      <bottom style="thin">
        <color indexed="64"/>
      </bottom>
      <diagonal/>
    </border>
    <border>
      <left style="thin">
        <color indexed="64"/>
      </left>
      <right style="thin">
        <color indexed="64"/>
      </right>
      <top style="medium">
        <color theme="4" tint="-0.249977111117893"/>
      </top>
      <bottom style="thin">
        <color indexed="64"/>
      </bottom>
      <diagonal/>
    </border>
    <border>
      <left style="medium">
        <color theme="4" tint="-0.249977111117893"/>
      </left>
      <right style="thin">
        <color indexed="64"/>
      </right>
      <top style="thin">
        <color indexed="64"/>
      </top>
      <bottom style="thin">
        <color indexed="64"/>
      </bottom>
      <diagonal/>
    </border>
    <border>
      <left style="thin">
        <color indexed="64"/>
      </left>
      <right style="medium">
        <color theme="4" tint="-0.249977111117893"/>
      </right>
      <top style="thin">
        <color indexed="64"/>
      </top>
      <bottom style="thin">
        <color indexed="64"/>
      </bottom>
      <diagonal/>
    </border>
    <border>
      <left style="medium">
        <color theme="4" tint="-0.249977111117893"/>
      </left>
      <right style="thin">
        <color indexed="64"/>
      </right>
      <top style="thin">
        <color indexed="64"/>
      </top>
      <bottom style="medium">
        <color theme="4" tint="-0.249977111117893"/>
      </bottom>
      <diagonal/>
    </border>
    <border>
      <left style="thin">
        <color indexed="64"/>
      </left>
      <right style="thin">
        <color indexed="64"/>
      </right>
      <top style="thin">
        <color indexed="64"/>
      </top>
      <bottom style="medium">
        <color theme="4" tint="-0.249977111117893"/>
      </bottom>
      <diagonal/>
    </border>
    <border>
      <left style="thin">
        <color indexed="64"/>
      </left>
      <right style="medium">
        <color theme="4" tint="-0.249977111117893"/>
      </right>
      <top style="thin">
        <color indexed="64"/>
      </top>
      <bottom style="medium">
        <color theme="4" tint="-0.249977111117893"/>
      </bottom>
      <diagonal/>
    </border>
    <border>
      <left style="medium">
        <color theme="4" tint="-0.249977111117893"/>
      </left>
      <right style="thin">
        <color indexed="64"/>
      </right>
      <top style="thin">
        <color indexed="64"/>
      </top>
      <bottom/>
      <diagonal/>
    </border>
    <border>
      <left style="thin">
        <color indexed="64"/>
      </left>
      <right style="medium">
        <color theme="4" tint="-0.249977111117893"/>
      </right>
      <top style="thin">
        <color indexed="64"/>
      </top>
      <bottom/>
      <diagonal/>
    </border>
    <border>
      <left style="medium">
        <color theme="4" tint="-0.249977111117893"/>
      </left>
      <right style="thin">
        <color indexed="64"/>
      </right>
      <top style="medium">
        <color theme="4" tint="-0.249977111117893"/>
      </top>
      <bottom style="medium">
        <color theme="4" tint="-0.249977111117893"/>
      </bottom>
      <diagonal/>
    </border>
    <border>
      <left style="thin">
        <color indexed="64"/>
      </left>
      <right style="thin">
        <color indexed="64"/>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style="thin">
        <color theme="3" tint="0.39994506668294322"/>
      </right>
      <top style="medium">
        <color theme="4" tint="-0.249977111117893"/>
      </top>
      <bottom/>
      <diagonal/>
    </border>
    <border>
      <left style="thin">
        <color theme="3" tint="0.39994506668294322"/>
      </left>
      <right style="thin">
        <color theme="3" tint="0.39994506668294322"/>
      </right>
      <top style="medium">
        <color theme="4" tint="-0.249977111117893"/>
      </top>
      <bottom/>
      <diagonal/>
    </border>
    <border>
      <left style="medium">
        <color theme="4" tint="-0.249977111117893"/>
      </left>
      <right style="thin">
        <color indexed="64"/>
      </right>
      <top style="thin">
        <color indexed="64"/>
      </top>
      <bottom style="thick">
        <color theme="3" tint="0.39994506668294322"/>
      </bottom>
      <diagonal/>
    </border>
    <border>
      <left style="thin">
        <color indexed="64"/>
      </left>
      <right style="medium">
        <color theme="4" tint="-0.249977111117893"/>
      </right>
      <top style="thin">
        <color indexed="64"/>
      </top>
      <bottom style="thick">
        <color theme="3" tint="0.39994506668294322"/>
      </bottom>
      <diagonal/>
    </border>
    <border>
      <left style="medium">
        <color theme="4" tint="-0.249977111117893"/>
      </left>
      <right style="thin">
        <color indexed="64"/>
      </right>
      <top style="thick">
        <color theme="3" tint="0.39994506668294322"/>
      </top>
      <bottom style="medium">
        <color theme="4" tint="-0.249977111117893"/>
      </bottom>
      <diagonal/>
    </border>
    <border>
      <left style="thin">
        <color indexed="64"/>
      </left>
      <right style="thin">
        <color indexed="64"/>
      </right>
      <top style="thick">
        <color theme="3" tint="0.39994506668294322"/>
      </top>
      <bottom style="medium">
        <color theme="4" tint="-0.249977111117893"/>
      </bottom>
      <diagonal/>
    </border>
    <border>
      <left style="thin">
        <color indexed="64"/>
      </left>
      <right style="medium">
        <color theme="4" tint="-0.249977111117893"/>
      </right>
      <top style="thick">
        <color theme="3" tint="0.39994506668294322"/>
      </top>
      <bottom style="medium">
        <color theme="4" tint="-0.249977111117893"/>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style="thin">
        <color indexed="64"/>
      </top>
      <bottom/>
      <diagonal/>
    </border>
    <border>
      <left/>
      <right/>
      <top style="thin">
        <color auto="1"/>
      </top>
      <bottom style="thin">
        <color auto="1"/>
      </bottom>
      <diagonal/>
    </border>
    <border>
      <left style="thin">
        <color indexed="64"/>
      </left>
      <right style="thin">
        <color indexed="64"/>
      </right>
      <top style="thin">
        <color auto="1"/>
      </top>
      <bottom style="thin">
        <color auto="1"/>
      </bottom>
      <diagonal/>
    </border>
    <border>
      <left style="medium">
        <color theme="4" tint="-0.249977111117893"/>
      </left>
      <right/>
      <top style="thin">
        <color indexed="64"/>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ck">
        <color theme="3" tint="0.39994506668294322"/>
      </top>
      <bottom style="thin">
        <color indexed="64"/>
      </bottom>
      <diagonal/>
    </border>
    <border>
      <left/>
      <right style="thin">
        <color indexed="64"/>
      </right>
      <top style="thin">
        <color indexed="64"/>
      </top>
      <bottom style="thin">
        <color indexed="64"/>
      </bottom>
      <diagonal/>
    </border>
    <border>
      <left/>
      <right/>
      <top style="thin">
        <color indexed="64"/>
      </top>
      <bottom style="thick">
        <color theme="3" tint="0.39994506668294322"/>
      </bottom>
      <diagonal/>
    </border>
    <border>
      <left/>
      <right style="thin">
        <color indexed="64"/>
      </right>
      <top style="thick">
        <color theme="3" tint="0.39994506668294322"/>
      </top>
      <bottom style="thin">
        <color indexed="64"/>
      </bottom>
      <diagonal/>
    </border>
    <border>
      <left/>
      <right style="thin">
        <color indexed="64"/>
      </right>
      <top style="thin">
        <color indexed="64"/>
      </top>
      <bottom style="thick">
        <color theme="3" tint="0.39994506668294322"/>
      </bottom>
      <diagonal/>
    </border>
    <border>
      <left style="thick">
        <color theme="3" tint="0.39994506668294322"/>
      </left>
      <right style="thin">
        <color indexed="64"/>
      </right>
      <top style="thin">
        <color indexed="64"/>
      </top>
      <bottom/>
      <diagonal/>
    </border>
    <border>
      <left/>
      <right/>
      <top style="thin">
        <color auto="1"/>
      </top>
      <bottom/>
      <diagonal/>
    </border>
    <border>
      <left style="thin">
        <color indexed="64"/>
      </left>
      <right style="thick">
        <color theme="3" tint="0.39994506668294322"/>
      </right>
      <top style="thin">
        <color indexed="64"/>
      </top>
      <bottom/>
      <diagonal/>
    </border>
    <border>
      <left style="thin">
        <color indexed="64"/>
      </left>
      <right style="thick">
        <color theme="3" tint="0.39994506668294322"/>
      </right>
      <top/>
      <bottom style="thin">
        <color indexed="64"/>
      </bottom>
      <diagonal/>
    </border>
    <border>
      <left style="thick">
        <color theme="3" tint="0.39991454817346722"/>
      </left>
      <right style="thin">
        <color indexed="64"/>
      </right>
      <top style="thick">
        <color theme="3" tint="0.39991454817346722"/>
      </top>
      <bottom style="thin">
        <color indexed="64"/>
      </bottom>
      <diagonal/>
    </border>
    <border>
      <left/>
      <right/>
      <top style="thick">
        <color theme="3" tint="0.39991454817346722"/>
      </top>
      <bottom style="thin">
        <color indexed="64"/>
      </bottom>
      <diagonal/>
    </border>
    <border>
      <left style="thin">
        <color indexed="64"/>
      </left>
      <right style="thick">
        <color theme="3" tint="0.39991454817346722"/>
      </right>
      <top style="thick">
        <color theme="3" tint="0.39991454817346722"/>
      </top>
      <bottom style="thin">
        <color indexed="64"/>
      </bottom>
      <diagonal/>
    </border>
    <border>
      <left style="thick">
        <color theme="3" tint="0.39991454817346722"/>
      </left>
      <right style="thin">
        <color indexed="64"/>
      </right>
      <top style="thin">
        <color indexed="64"/>
      </top>
      <bottom style="thick">
        <color theme="3" tint="0.39991454817346722"/>
      </bottom>
      <diagonal/>
    </border>
    <border>
      <left/>
      <right/>
      <top style="thin">
        <color indexed="64"/>
      </top>
      <bottom style="thick">
        <color theme="3" tint="0.39991454817346722"/>
      </bottom>
      <diagonal/>
    </border>
    <border>
      <left style="thin">
        <color indexed="64"/>
      </left>
      <right style="thick">
        <color theme="3" tint="0.39991454817346722"/>
      </right>
      <top style="thin">
        <color indexed="64"/>
      </top>
      <bottom style="thick">
        <color theme="3" tint="0.39991454817346722"/>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auto="1"/>
      </top>
      <bottom style="thin">
        <color auto="1"/>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thin">
        <color indexed="64"/>
      </left>
      <right style="medium">
        <color indexed="64"/>
      </right>
      <top style="medium">
        <color indexed="64"/>
      </top>
      <bottom/>
      <diagonal/>
    </border>
    <border>
      <left style="thin">
        <color indexed="64"/>
      </left>
      <right/>
      <top/>
      <bottom/>
      <diagonal/>
    </border>
    <border>
      <left/>
      <right/>
      <top style="medium">
        <color rgb="FF00B050"/>
      </top>
      <bottom/>
      <diagonal/>
    </border>
    <border>
      <left/>
      <right/>
      <top/>
      <bottom style="medium">
        <color rgb="FF00B050"/>
      </bottom>
      <diagonal/>
    </border>
    <border>
      <left style="medium">
        <color rgb="FF00B050"/>
      </left>
      <right/>
      <top/>
      <bottom/>
      <diagonal/>
    </border>
    <border>
      <left/>
      <right style="medium">
        <color rgb="FF00B050"/>
      </right>
      <top/>
      <bottom style="medium">
        <color rgb="FF00B050"/>
      </bottom>
      <diagonal/>
    </border>
    <border>
      <left style="medium">
        <color rgb="FF00B050"/>
      </left>
      <right/>
      <top style="medium">
        <color rgb="FF00B050"/>
      </top>
      <bottom/>
      <diagonal/>
    </border>
    <border>
      <left/>
      <right style="medium">
        <color rgb="FF00B050"/>
      </right>
      <top style="medium">
        <color rgb="FF00B050"/>
      </top>
      <bottom/>
      <diagonal/>
    </border>
    <border>
      <left style="medium">
        <color rgb="FF00B050"/>
      </left>
      <right/>
      <top/>
      <bottom style="medium">
        <color rgb="FF00B050"/>
      </bottom>
      <diagonal/>
    </border>
    <border>
      <left style="thin">
        <color indexed="64"/>
      </left>
      <right/>
      <top style="thin">
        <color indexed="64"/>
      </top>
      <bottom style="medium">
        <color theme="4" tint="-0.249977111117893"/>
      </bottom>
      <diagonal/>
    </border>
    <border>
      <left style="thin">
        <color indexed="64"/>
      </left>
      <right/>
      <top style="thin">
        <color indexed="64"/>
      </top>
      <bottom style="thick">
        <color theme="3" tint="0.39994506668294322"/>
      </bottom>
      <diagonal/>
    </border>
    <border>
      <left style="thin">
        <color indexed="64"/>
      </left>
      <right/>
      <top style="thick">
        <color theme="3" tint="0.39994506668294322"/>
      </top>
      <bottom style="medium">
        <color theme="4" tint="-0.249977111117893"/>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right/>
      <top style="thin">
        <color rgb="FF999999"/>
      </top>
      <bottom/>
      <diagonal/>
    </border>
    <border>
      <left style="thin">
        <color rgb="FF999999"/>
      </left>
      <right style="thin">
        <color rgb="FF999999"/>
      </right>
      <top style="thin">
        <color rgb="FF999999"/>
      </top>
      <bottom/>
      <diagonal/>
    </border>
    <border>
      <left style="thin">
        <color rgb="FF999999"/>
      </left>
      <right/>
      <top style="thin">
        <color indexed="65"/>
      </top>
      <bottom/>
      <diagonal/>
    </border>
    <border>
      <left style="thin">
        <color rgb="FF999999"/>
      </left>
      <right/>
      <top/>
      <bottom/>
      <diagonal/>
    </border>
    <border>
      <left style="thin">
        <color rgb="FF999999"/>
      </left>
      <right style="thin">
        <color rgb="FF999999"/>
      </right>
      <top/>
      <bottom/>
      <diagonal/>
    </border>
    <border>
      <left style="thin">
        <color rgb="FF999999"/>
      </left>
      <right/>
      <top style="thin">
        <color rgb="FF999999"/>
      </top>
      <bottom style="thin">
        <color rgb="FF999999"/>
      </bottom>
      <diagonal/>
    </border>
    <border>
      <left style="thin">
        <color indexed="65"/>
      </left>
      <right/>
      <top style="thin">
        <color rgb="FF999999"/>
      </top>
      <bottom style="thin">
        <color rgb="FF999999"/>
      </bottom>
      <diagonal/>
    </border>
    <border>
      <left/>
      <right/>
      <top style="thin">
        <color rgb="FF999999"/>
      </top>
      <bottom style="thin">
        <color rgb="FF999999"/>
      </bottom>
      <diagonal/>
    </border>
    <border>
      <left style="thin">
        <color rgb="FF999999"/>
      </left>
      <right style="thin">
        <color rgb="FF999999"/>
      </right>
      <top style="thin">
        <color rgb="FF999999"/>
      </top>
      <bottom style="thin">
        <color rgb="FF999999"/>
      </bottom>
      <diagonal/>
    </border>
    <border>
      <left/>
      <right style="thin">
        <color rgb="FF999999"/>
      </right>
      <top style="thin">
        <color rgb="FF999999"/>
      </top>
      <bottom/>
      <diagonal/>
    </border>
    <border>
      <left/>
      <right style="thin">
        <color rgb="FF999999"/>
      </right>
      <top/>
      <bottom/>
      <diagonal/>
    </border>
    <border>
      <left/>
      <right style="thin">
        <color rgb="FF999999"/>
      </right>
      <top style="thin">
        <color rgb="FF999999"/>
      </top>
      <bottom style="thin">
        <color rgb="FF999999"/>
      </bottom>
      <diagonal/>
    </border>
    <border>
      <left style="thin">
        <color rgb="FF999999"/>
      </left>
      <right/>
      <top/>
      <bottom style="thin">
        <color rgb="FF999999"/>
      </bottom>
      <diagonal/>
    </border>
    <border>
      <left style="thin">
        <color rgb="FF999999"/>
      </left>
      <right style="thin">
        <color rgb="FF999999"/>
      </right>
      <top/>
      <bottom style="thin">
        <color rgb="FF999999"/>
      </bottom>
      <diagonal/>
    </border>
    <border>
      <left style="thin">
        <color rgb="FF999999"/>
      </left>
      <right style="thin">
        <color rgb="FF999999"/>
      </right>
      <top style="thin">
        <color indexed="65"/>
      </top>
      <bottom/>
      <diagonal/>
    </border>
  </borders>
  <cellStyleXfs count="525">
    <xf numFmtId="0" fontId="0" fillId="0" borderId="0"/>
    <xf numFmtId="43" fontId="7" fillId="0" borderId="0" applyFont="0" applyFill="0" applyBorder="0" applyAlignment="0" applyProtection="0"/>
    <xf numFmtId="0" fontId="10" fillId="0" borderId="0"/>
    <xf numFmtId="43" fontId="10" fillId="0" borderId="0" applyFont="0" applyFill="0" applyBorder="0" applyAlignment="0" applyProtection="0"/>
    <xf numFmtId="9" fontId="10" fillId="0" borderId="0" applyFont="0" applyFill="0" applyBorder="0" applyAlignment="0" applyProtection="0"/>
    <xf numFmtId="44" fontId="10" fillId="0" borderId="0" applyFont="0" applyFill="0" applyBorder="0" applyAlignment="0" applyProtection="0"/>
    <xf numFmtId="0" fontId="17" fillId="0" borderId="0"/>
    <xf numFmtId="0" fontId="17" fillId="0" borderId="0"/>
    <xf numFmtId="9" fontId="17" fillId="0" borderId="0" applyFont="0" applyFill="0" applyBorder="0" applyAlignment="0" applyProtection="0"/>
    <xf numFmtId="0" fontId="17" fillId="0" borderId="0"/>
    <xf numFmtId="166" fontId="17" fillId="12" borderId="0" applyBorder="0" applyAlignment="0">
      <alignment horizontal="center" wrapText="1"/>
    </xf>
    <xf numFmtId="0" fontId="30" fillId="14" borderId="0" applyNumberFormat="0" applyBorder="0" applyAlignment="0"/>
    <xf numFmtId="49" fontId="31" fillId="0" borderId="0">
      <alignment horizontal="right"/>
    </xf>
    <xf numFmtId="0" fontId="32" fillId="0" borderId="32"/>
    <xf numFmtId="0" fontId="33" fillId="15" borderId="0" applyNumberFormat="0" applyFont="0" applyBorder="0" applyAlignment="0"/>
    <xf numFmtId="0" fontId="33" fillId="16" borderId="0" applyNumberFormat="0" applyFont="0" applyBorder="0" applyAlignment="0"/>
    <xf numFmtId="4" fontId="34" fillId="17" borderId="61" applyNumberFormat="0" applyProtection="0">
      <alignment horizontal="right" vertical="center"/>
    </xf>
    <xf numFmtId="9" fontId="7" fillId="0" borderId="0" applyFont="0" applyFill="0" applyBorder="0" applyAlignment="0" applyProtection="0"/>
    <xf numFmtId="0" fontId="39" fillId="18" borderId="0" applyNumberFormat="0" applyBorder="0" applyAlignment="0" applyProtection="0"/>
    <xf numFmtId="0" fontId="39" fillId="19" borderId="0" applyNumberFormat="0" applyBorder="0" applyAlignment="0" applyProtection="0"/>
    <xf numFmtId="0" fontId="39" fillId="20" borderId="0" applyNumberFormat="0" applyBorder="0" applyAlignment="0" applyProtection="0"/>
    <xf numFmtId="0" fontId="39" fillId="21" borderId="0" applyNumberFormat="0" applyBorder="0" applyAlignment="0" applyProtection="0"/>
    <xf numFmtId="0" fontId="39" fillId="22" borderId="0" applyNumberFormat="0" applyBorder="0" applyAlignment="0" applyProtection="0"/>
    <xf numFmtId="0" fontId="39" fillId="23" borderId="0" applyNumberFormat="0" applyBorder="0" applyAlignment="0" applyProtection="0"/>
    <xf numFmtId="0" fontId="39" fillId="24" borderId="0" applyNumberFormat="0" applyBorder="0" applyAlignment="0" applyProtection="0"/>
    <xf numFmtId="0" fontId="39" fillId="25" borderId="0" applyNumberFormat="0" applyBorder="0" applyAlignment="0" applyProtection="0"/>
    <xf numFmtId="0" fontId="39" fillId="26" borderId="0" applyNumberFormat="0" applyBorder="0" applyAlignment="0" applyProtection="0"/>
    <xf numFmtId="0" fontId="39" fillId="21" borderId="0" applyNumberFormat="0" applyBorder="0" applyAlignment="0" applyProtection="0"/>
    <xf numFmtId="0" fontId="39" fillId="24" borderId="0" applyNumberFormat="0" applyBorder="0" applyAlignment="0" applyProtection="0"/>
    <xf numFmtId="0" fontId="39" fillId="27" borderId="0" applyNumberFormat="0" applyBorder="0" applyAlignment="0" applyProtection="0"/>
    <xf numFmtId="0" fontId="40" fillId="28" borderId="0" applyNumberFormat="0" applyBorder="0" applyAlignment="0" applyProtection="0"/>
    <xf numFmtId="0" fontId="40" fillId="25" borderId="0" applyNumberFormat="0" applyBorder="0" applyAlignment="0" applyProtection="0"/>
    <xf numFmtId="0" fontId="40" fillId="26" borderId="0" applyNumberFormat="0" applyBorder="0" applyAlignment="0" applyProtection="0"/>
    <xf numFmtId="0" fontId="40" fillId="29" borderId="0" applyNumberFormat="0" applyBorder="0" applyAlignment="0" applyProtection="0"/>
    <xf numFmtId="0" fontId="40" fillId="30" borderId="0" applyNumberFormat="0" applyBorder="0" applyAlignment="0" applyProtection="0"/>
    <xf numFmtId="0" fontId="40" fillId="31" borderId="0" applyNumberFormat="0" applyBorder="0" applyAlignment="0" applyProtection="0"/>
    <xf numFmtId="0" fontId="40" fillId="32" borderId="0" applyNumberFormat="0" applyBorder="0" applyAlignment="0" applyProtection="0"/>
    <xf numFmtId="0" fontId="40" fillId="33" borderId="0" applyNumberFormat="0" applyBorder="0" applyAlignment="0" applyProtection="0"/>
    <xf numFmtId="0" fontId="40" fillId="34" borderId="0" applyNumberFormat="0" applyBorder="0" applyAlignment="0" applyProtection="0"/>
    <xf numFmtId="0" fontId="40" fillId="29" borderId="0" applyNumberFormat="0" applyBorder="0" applyAlignment="0" applyProtection="0"/>
    <xf numFmtId="0" fontId="40" fillId="30" borderId="0" applyNumberFormat="0" applyBorder="0" applyAlignment="0" applyProtection="0"/>
    <xf numFmtId="0" fontId="40" fillId="35" borderId="0" applyNumberFormat="0" applyBorder="0" applyAlignment="0" applyProtection="0"/>
    <xf numFmtId="0" fontId="41" fillId="19" borderId="0" applyNumberFormat="0" applyBorder="0" applyAlignment="0" applyProtection="0"/>
    <xf numFmtId="0" fontId="42" fillId="36" borderId="64" applyNumberFormat="0" applyAlignment="0" applyProtection="0"/>
    <xf numFmtId="0" fontId="43" fillId="37" borderId="65" applyNumberFormat="0" applyAlignment="0" applyProtection="0"/>
    <xf numFmtId="164" fontId="17" fillId="0" borderId="0" applyFont="0" applyFill="0" applyBorder="0" applyAlignment="0" applyProtection="0"/>
    <xf numFmtId="0" fontId="44" fillId="0" borderId="0" applyNumberFormat="0" applyFill="0" applyBorder="0" applyAlignment="0" applyProtection="0"/>
    <xf numFmtId="0" fontId="45" fillId="20" borderId="0" applyNumberFormat="0" applyBorder="0" applyAlignment="0" applyProtection="0"/>
    <xf numFmtId="0" fontId="46" fillId="0" borderId="66" applyNumberFormat="0" applyFill="0" applyAlignment="0" applyProtection="0"/>
    <xf numFmtId="0" fontId="47" fillId="0" borderId="67" applyNumberFormat="0" applyFill="0" applyAlignment="0" applyProtection="0"/>
    <xf numFmtId="0" fontId="48" fillId="0" borderId="68" applyNumberFormat="0" applyFill="0" applyAlignment="0" applyProtection="0"/>
    <xf numFmtId="0" fontId="48" fillId="0" borderId="0" applyNumberFormat="0" applyFill="0" applyBorder="0" applyAlignment="0" applyProtection="0"/>
    <xf numFmtId="0" fontId="49" fillId="23" borderId="64" applyNumberFormat="0" applyAlignment="0" applyProtection="0"/>
    <xf numFmtId="0" fontId="50" fillId="0" borderId="69" applyNumberFormat="0" applyFill="0" applyAlignment="0" applyProtection="0"/>
    <xf numFmtId="0" fontId="51" fillId="38" borderId="0" applyNumberFormat="0" applyBorder="0" applyAlignment="0" applyProtection="0"/>
    <xf numFmtId="0" fontId="38" fillId="39" borderId="70" applyNumberFormat="0" applyFont="0" applyAlignment="0" applyProtection="0"/>
    <xf numFmtId="0" fontId="52" fillId="36" borderId="71" applyNumberFormat="0" applyAlignment="0" applyProtection="0"/>
    <xf numFmtId="0" fontId="53" fillId="0" borderId="0" applyNumberFormat="0" applyFill="0" applyBorder="0" applyAlignment="0" applyProtection="0"/>
    <xf numFmtId="0" fontId="54" fillId="0" borderId="72" applyNumberFormat="0" applyFill="0" applyAlignment="0" applyProtection="0"/>
    <xf numFmtId="0" fontId="55" fillId="0" borderId="0" applyNumberFormat="0" applyFill="0" applyBorder="0" applyAlignment="0" applyProtection="0"/>
    <xf numFmtId="0" fontId="56" fillId="0" borderId="0"/>
    <xf numFmtId="164" fontId="56" fillId="0" borderId="0" applyFont="0" applyFill="0" applyBorder="0" applyAlignment="0" applyProtection="0"/>
    <xf numFmtId="43" fontId="5"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44"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 fontId="34" fillId="17" borderId="74" applyNumberFormat="0" applyProtection="0">
      <alignment horizontal="right" vertical="center"/>
    </xf>
    <xf numFmtId="9" fontId="5" fillId="0" borderId="0" applyFont="0" applyFill="0" applyBorder="0" applyAlignment="0" applyProtection="0"/>
    <xf numFmtId="43" fontId="5" fillId="0" borderId="0" applyFont="0" applyFill="0" applyBorder="0" applyAlignment="0" applyProtection="0"/>
    <xf numFmtId="0" fontId="5" fillId="0" borderId="0"/>
    <xf numFmtId="4" fontId="34" fillId="17" borderId="74" applyNumberFormat="0" applyProtection="0">
      <alignment horizontal="right" vertical="center"/>
    </xf>
    <xf numFmtId="44" fontId="5" fillId="0" borderId="0" applyFont="0" applyFill="0" applyBorder="0" applyAlignment="0" applyProtection="0"/>
    <xf numFmtId="0" fontId="5" fillId="0" borderId="0"/>
    <xf numFmtId="44" fontId="5" fillId="0" borderId="0" applyFont="0" applyFill="0" applyBorder="0" applyAlignment="0" applyProtection="0"/>
    <xf numFmtId="0" fontId="5" fillId="0" borderId="0"/>
    <xf numFmtId="0" fontId="5" fillId="0" borderId="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42" fillId="36" borderId="75" applyNumberFormat="0" applyAlignment="0" applyProtection="0"/>
    <xf numFmtId="0" fontId="5" fillId="0" borderId="0"/>
    <xf numFmtId="0" fontId="5" fillId="0" borderId="0"/>
    <xf numFmtId="44"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 fillId="0" borderId="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 fillId="0" borderId="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 fillId="0" borderId="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 fillId="0" borderId="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 fillId="0" borderId="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 fillId="0" borderId="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44" fontId="5" fillId="0" borderId="0" applyFont="0" applyFill="0" applyBorder="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43" fontId="5" fillId="0" borderId="0" applyFont="0" applyFill="0" applyBorder="0" applyAlignment="0" applyProtection="0"/>
    <xf numFmtId="0" fontId="17" fillId="0" borderId="0"/>
    <xf numFmtId="164" fontId="17" fillId="0" borderId="0" applyFont="0" applyFill="0" applyBorder="0" applyAlignment="0" applyProtection="0"/>
    <xf numFmtId="9" fontId="5"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0" fontId="17" fillId="0" borderId="0"/>
    <xf numFmtId="164" fontId="17"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0" fontId="17" fillId="0" borderId="0"/>
    <xf numFmtId="164" fontId="17" fillId="0" borderId="0" applyFont="0" applyFill="0" applyBorder="0" applyAlignment="0" applyProtection="0"/>
    <xf numFmtId="4" fontId="34" fillId="17" borderId="74" applyNumberFormat="0" applyProtection="0">
      <alignment horizontal="right" vertical="center"/>
    </xf>
    <xf numFmtId="0" fontId="49" fillId="23" borderId="75" applyNumberFormat="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0" fontId="17" fillId="0" borderId="0"/>
    <xf numFmtId="164" fontId="17" fillId="0" borderId="0" applyFont="0" applyFill="0" applyBorder="0" applyAlignment="0" applyProtection="0"/>
    <xf numFmtId="0" fontId="49" fillId="23" borderId="75" applyNumberFormat="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0" fontId="17" fillId="0" borderId="0"/>
    <xf numFmtId="164" fontId="17" fillId="0" borderId="0" applyFont="0" applyFill="0" applyBorder="0" applyAlignment="0" applyProtection="0"/>
    <xf numFmtId="0" fontId="49" fillId="23" borderId="75" applyNumberFormat="0" applyAlignment="0" applyProtection="0"/>
    <xf numFmtId="0" fontId="38" fillId="39" borderId="76" applyNumberFormat="0" applyFont="0" applyAlignment="0" applyProtection="0"/>
    <xf numFmtId="0" fontId="52" fillId="36" borderId="77" applyNumberFormat="0" applyAlignment="0" applyProtection="0"/>
    <xf numFmtId="0" fontId="54" fillId="0" borderId="78" applyNumberFormat="0" applyFill="0" applyAlignment="0" applyProtection="0"/>
    <xf numFmtId="0" fontId="17" fillId="0" borderId="0"/>
    <xf numFmtId="164" fontId="17"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44" fontId="5" fillId="0" borderId="0" applyFont="0" applyFill="0" applyBorder="0" applyAlignment="0" applyProtection="0"/>
    <xf numFmtId="9" fontId="5" fillId="0" borderId="0" applyFont="0" applyFill="0" applyBorder="0" applyAlignment="0" applyProtection="0"/>
    <xf numFmtId="4" fontId="34" fillId="17" borderId="80" applyNumberFormat="0" applyProtection="0">
      <alignment horizontal="right" vertical="center"/>
    </xf>
    <xf numFmtId="43" fontId="5" fillId="0" borderId="0" applyFont="0" applyFill="0" applyBorder="0" applyAlignment="0" applyProtection="0"/>
    <xf numFmtId="0" fontId="5" fillId="0" borderId="0"/>
    <xf numFmtId="4" fontId="34" fillId="17" borderId="80" applyNumberFormat="0" applyProtection="0">
      <alignment horizontal="right" vertical="center"/>
    </xf>
    <xf numFmtId="44" fontId="5" fillId="0" borderId="0" applyFont="0" applyFill="0" applyBorder="0" applyAlignment="0" applyProtection="0"/>
    <xf numFmtId="0" fontId="42" fillId="36" borderId="81" applyNumberFormat="0" applyAlignment="0" applyProtection="0"/>
    <xf numFmtId="0" fontId="42" fillId="36" borderId="81" applyNumberFormat="0" applyAlignment="0" applyProtection="0"/>
    <xf numFmtId="0" fontId="49" fillId="23" borderId="81" applyNumberFormat="0" applyAlignment="0" applyProtection="0"/>
    <xf numFmtId="0" fontId="38" fillId="39" borderId="82" applyNumberFormat="0" applyFont="0" applyAlignment="0" applyProtection="0"/>
    <xf numFmtId="0" fontId="52" fillId="36" borderId="83" applyNumberFormat="0" applyAlignment="0" applyProtection="0"/>
    <xf numFmtId="0" fontId="54" fillId="0" borderId="84" applyNumberFormat="0" applyFill="0" applyAlignment="0" applyProtection="0"/>
    <xf numFmtId="0" fontId="17" fillId="0" borderId="0"/>
    <xf numFmtId="164" fontId="17" fillId="0" borderId="0" applyFont="0" applyFill="0" applyBorder="0" applyAlignment="0" applyProtection="0"/>
    <xf numFmtId="0" fontId="49" fillId="23" borderId="81" applyNumberFormat="0" applyAlignment="0" applyProtection="0"/>
    <xf numFmtId="0" fontId="38" fillId="39" borderId="82" applyNumberFormat="0" applyFont="0" applyAlignment="0" applyProtection="0"/>
    <xf numFmtId="0" fontId="52" fillId="36" borderId="83" applyNumberFormat="0" applyAlignment="0" applyProtection="0"/>
    <xf numFmtId="0" fontId="54" fillId="0" borderId="84" applyNumberFormat="0" applyFill="0" applyAlignment="0" applyProtection="0"/>
    <xf numFmtId="0" fontId="17" fillId="0" borderId="0"/>
    <xf numFmtId="164" fontId="17" fillId="0" borderId="0" applyFont="0" applyFill="0" applyBorder="0" applyAlignment="0" applyProtection="0"/>
    <xf numFmtId="0" fontId="80" fillId="0" borderId="0" applyNumberFormat="0" applyFill="0" applyBorder="0" applyAlignment="0" applyProtection="0">
      <alignment vertical="top"/>
      <protection locked="0"/>
    </xf>
    <xf numFmtId="0" fontId="17" fillId="0" borderId="0"/>
    <xf numFmtId="0" fontId="17" fillId="0" borderId="0"/>
    <xf numFmtId="0" fontId="17" fillId="0" borderId="0"/>
    <xf numFmtId="0" fontId="17" fillId="0" borderId="0"/>
    <xf numFmtId="0" fontId="39" fillId="36" borderId="0" applyNumberFormat="0" applyBorder="0" applyAlignment="0" applyProtection="0"/>
    <xf numFmtId="0" fontId="39" fillId="23" borderId="0" applyNumberFormat="0" applyBorder="0" applyAlignment="0" applyProtection="0"/>
    <xf numFmtId="0" fontId="39" fillId="39" borderId="0" applyNumberFormat="0" applyBorder="0" applyAlignment="0" applyProtection="0"/>
    <xf numFmtId="0" fontId="39" fillId="36" borderId="0" applyNumberFormat="0" applyBorder="0" applyAlignment="0" applyProtection="0"/>
    <xf numFmtId="0" fontId="39" fillId="22" borderId="0" applyNumberFormat="0" applyBorder="0" applyAlignment="0" applyProtection="0"/>
    <xf numFmtId="0" fontId="39" fillId="23" borderId="0" applyNumberFormat="0" applyBorder="0" applyAlignment="0" applyProtection="0"/>
    <xf numFmtId="0" fontId="39" fillId="54" borderId="0" applyNumberFormat="0" applyBorder="0" applyAlignment="0" applyProtection="0"/>
    <xf numFmtId="0" fontId="39" fillId="25" borderId="0" applyNumberFormat="0" applyBorder="0" applyAlignment="0" applyProtection="0"/>
    <xf numFmtId="0" fontId="39" fillId="38" borderId="0" applyNumberFormat="0" applyBorder="0" applyAlignment="0" applyProtection="0"/>
    <xf numFmtId="0" fontId="39" fillId="54" borderId="0" applyNumberFormat="0" applyBorder="0" applyAlignment="0" applyProtection="0"/>
    <xf numFmtId="0" fontId="39" fillId="24" borderId="0" applyNumberFormat="0" applyBorder="0" applyAlignment="0" applyProtection="0"/>
    <xf numFmtId="0" fontId="39" fillId="23" borderId="0" applyNumberFormat="0" applyBorder="0" applyAlignment="0" applyProtection="0"/>
    <xf numFmtId="0" fontId="40" fillId="30" borderId="0" applyNumberFormat="0" applyBorder="0" applyAlignment="0" applyProtection="0"/>
    <xf numFmtId="0" fontId="40" fillId="25" borderId="0" applyNumberFormat="0" applyBorder="0" applyAlignment="0" applyProtection="0"/>
    <xf numFmtId="0" fontId="40" fillId="38" borderId="0" applyNumberFormat="0" applyBorder="0" applyAlignment="0" applyProtection="0"/>
    <xf numFmtId="0" fontId="40" fillId="54" borderId="0" applyNumberFormat="0" applyBorder="0" applyAlignment="0" applyProtection="0"/>
    <xf numFmtId="0" fontId="40" fillId="30" borderId="0" applyNumberFormat="0" applyBorder="0" applyAlignment="0" applyProtection="0"/>
    <xf numFmtId="0" fontId="40" fillId="23" borderId="0" applyNumberFormat="0" applyBorder="0" applyAlignment="0" applyProtection="0"/>
    <xf numFmtId="0" fontId="52" fillId="36" borderId="83" applyNumberFormat="0" applyAlignment="0" applyProtection="0"/>
    <xf numFmtId="0" fontId="52" fillId="36" borderId="83" applyNumberFormat="0" applyAlignment="0" applyProtection="0"/>
    <xf numFmtId="0" fontId="42" fillId="36" borderId="81" applyNumberFormat="0" applyAlignment="0" applyProtection="0"/>
    <xf numFmtId="0" fontId="42" fillId="36" borderId="81" applyNumberFormat="0" applyAlignment="0" applyProtection="0"/>
    <xf numFmtId="164" fontId="17" fillId="0" borderId="0" applyFont="0" applyFill="0" applyBorder="0" applyAlignment="0" applyProtection="0"/>
    <xf numFmtId="164" fontId="17" fillId="0" borderId="0" applyFont="0" applyFill="0" applyBorder="0" applyAlignment="0" applyProtection="0"/>
    <xf numFmtId="181" fontId="17" fillId="0" borderId="0" applyFont="0" applyFill="0" applyBorder="0" applyAlignment="0" applyProtection="0"/>
    <xf numFmtId="180" fontId="17" fillId="0" borderId="0" applyFont="0" applyFill="0" applyBorder="0" applyAlignment="0" applyProtection="0"/>
    <xf numFmtId="180" fontId="17" fillId="0" borderId="0" applyFont="0" applyFill="0" applyBorder="0" applyAlignment="0" applyProtection="0"/>
    <xf numFmtId="0" fontId="49" fillId="23" borderId="81" applyNumberFormat="0" applyAlignment="0" applyProtection="0"/>
    <xf numFmtId="0" fontId="49" fillId="23" borderId="81" applyNumberFormat="0" applyAlignment="0" applyProtection="0"/>
    <xf numFmtId="0" fontId="54" fillId="0" borderId="100" applyNumberFormat="0" applyFill="0" applyAlignment="0" applyProtection="0"/>
    <xf numFmtId="0" fontId="54" fillId="0" borderId="100" applyNumberFormat="0" applyFill="0" applyAlignment="0" applyProtection="0"/>
    <xf numFmtId="0" fontId="44" fillId="0" borderId="0" applyNumberFormat="0" applyFill="0" applyBorder="0" applyAlignment="0" applyProtection="0"/>
    <xf numFmtId="0" fontId="44" fillId="0" borderId="0" applyNumberFormat="0" applyFill="0" applyBorder="0" applyAlignment="0" applyProtection="0"/>
    <xf numFmtId="180" fontId="17" fillId="0" borderId="0" applyFont="0" applyFill="0" applyBorder="0" applyAlignment="0" applyProtection="0"/>
    <xf numFmtId="49" fontId="31" fillId="0" borderId="0">
      <alignment horizontal="right"/>
    </xf>
    <xf numFmtId="0" fontId="80" fillId="0" borderId="0" applyNumberFormat="0" applyFill="0" applyBorder="0" applyAlignment="0" applyProtection="0">
      <alignment vertical="top"/>
      <protection locked="0"/>
    </xf>
    <xf numFmtId="181" fontId="17" fillId="0" borderId="0" applyFont="0" applyFill="0" applyBorder="0" applyAlignment="0" applyProtection="0"/>
    <xf numFmtId="181" fontId="17" fillId="0" borderId="0" applyFont="0" applyFill="0" applyBorder="0" applyAlignment="0" applyProtection="0"/>
    <xf numFmtId="0" fontId="17" fillId="0" borderId="0"/>
    <xf numFmtId="0" fontId="17" fillId="0" borderId="0"/>
    <xf numFmtId="9" fontId="82"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9" fontId="17" fillId="0" borderId="0" applyFont="0" applyFill="0" applyBorder="0" applyAlignment="0" applyProtection="0"/>
    <xf numFmtId="4" fontId="34" fillId="17" borderId="80" applyNumberFormat="0" applyProtection="0">
      <alignment horizontal="right" vertical="center"/>
    </xf>
    <xf numFmtId="0" fontId="17" fillId="0" borderId="0"/>
    <xf numFmtId="0" fontId="17" fillId="0" borderId="0"/>
    <xf numFmtId="0" fontId="4" fillId="0" borderId="0"/>
    <xf numFmtId="0" fontId="81" fillId="0" borderId="0"/>
    <xf numFmtId="180" fontId="17" fillId="0" borderId="0" applyFont="0" applyFill="0" applyBorder="0" applyAlignment="0" applyProtection="0"/>
    <xf numFmtId="180" fontId="17" fillId="0" borderId="0" applyFon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0" fontId="82" fillId="0" borderId="0"/>
    <xf numFmtId="0" fontId="82" fillId="0" borderId="0"/>
    <xf numFmtId="0" fontId="3" fillId="0" borderId="0"/>
    <xf numFmtId="44" fontId="7"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4" fontId="34" fillId="17" borderId="138" applyNumberFormat="0" applyProtection="0">
      <alignment horizontal="right" vertical="center"/>
    </xf>
    <xf numFmtId="0" fontId="42" fillId="36" borderId="139" applyNumberFormat="0" applyAlignment="0" applyProtection="0"/>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3"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 fontId="34" fillId="17" borderId="138" applyNumberFormat="0" applyProtection="0">
      <alignment horizontal="right" vertical="center"/>
    </xf>
    <xf numFmtId="9" fontId="2" fillId="0" borderId="0" applyFont="0" applyFill="0" applyBorder="0" applyAlignment="0" applyProtection="0"/>
    <xf numFmtId="43" fontId="2" fillId="0" borderId="0" applyFont="0" applyFill="0" applyBorder="0" applyAlignment="0" applyProtection="0"/>
    <xf numFmtId="0" fontId="2" fillId="0" borderId="0"/>
    <xf numFmtId="4" fontId="34" fillId="17" borderId="138" applyNumberFormat="0" applyProtection="0">
      <alignment horizontal="right" vertical="center"/>
    </xf>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0" fontId="2" fillId="0" borderId="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42" fillId="36" borderId="139" applyNumberFormat="0" applyAlignment="0" applyProtection="0"/>
    <xf numFmtId="0" fontId="2" fillId="0" borderId="0"/>
    <xf numFmtId="0" fontId="2" fillId="0" borderId="0"/>
    <xf numFmtId="44"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2" fillId="0" borderId="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2" fillId="0" borderId="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2" fillId="0" borderId="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2" fillId="0" borderId="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2" fillId="0" borderId="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2" fillId="0" borderId="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44" fontId="2" fillId="0" borderId="0" applyFont="0" applyFill="0" applyBorder="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3"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 fontId="34" fillId="17" borderId="138" applyNumberFormat="0" applyProtection="0">
      <alignment horizontal="right" vertical="center"/>
    </xf>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4" fontId="34" fillId="17" borderId="138" applyNumberFormat="0" applyProtection="0">
      <alignment horizontal="right" vertical="center"/>
    </xf>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4" fontId="34" fillId="17" borderId="138" applyNumberFormat="0" applyProtection="0">
      <alignment horizontal="right" vertical="center"/>
    </xf>
    <xf numFmtId="43" fontId="2" fillId="0" borderId="0" applyFont="0" applyFill="0" applyBorder="0" applyAlignment="0" applyProtection="0"/>
    <xf numFmtId="0" fontId="2" fillId="0" borderId="0"/>
    <xf numFmtId="4" fontId="34" fillId="17" borderId="138" applyNumberFormat="0" applyProtection="0">
      <alignment horizontal="right" vertical="center"/>
    </xf>
    <xf numFmtId="44" fontId="2" fillId="0" borderId="0" applyFont="0" applyFill="0" applyBorder="0" applyAlignment="0" applyProtection="0"/>
    <xf numFmtId="0" fontId="42" fillId="36" borderId="139" applyNumberFormat="0" applyAlignment="0" applyProtection="0"/>
    <xf numFmtId="0" fontId="42" fillId="36" borderId="139" applyNumberFormat="0" applyAlignment="0" applyProtection="0"/>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0" fontId="49" fillId="23" borderId="139" applyNumberFormat="0" applyAlignment="0" applyProtection="0"/>
    <xf numFmtId="0" fontId="38" fillId="39" borderId="140" applyNumberFormat="0" applyFont="0" applyAlignment="0" applyProtection="0"/>
    <xf numFmtId="0" fontId="52" fillId="36" borderId="141" applyNumberFormat="0" applyAlignment="0" applyProtection="0"/>
    <xf numFmtId="0" fontId="54" fillId="0" borderId="142" applyNumberFormat="0" applyFill="0" applyAlignment="0" applyProtection="0"/>
    <xf numFmtId="0" fontId="52" fillId="36" borderId="141" applyNumberFormat="0" applyAlignment="0" applyProtection="0"/>
    <xf numFmtId="0" fontId="52" fillId="36" borderId="141" applyNumberFormat="0" applyAlignment="0" applyProtection="0"/>
    <xf numFmtId="0" fontId="42" fillId="36" borderId="139" applyNumberFormat="0" applyAlignment="0" applyProtection="0"/>
    <xf numFmtId="0" fontId="42" fillId="36" borderId="139" applyNumberFormat="0" applyAlignment="0" applyProtection="0"/>
    <xf numFmtId="0" fontId="49" fillId="23" borderId="139" applyNumberFormat="0" applyAlignment="0" applyProtection="0"/>
    <xf numFmtId="0" fontId="49" fillId="23" borderId="139" applyNumberFormat="0" applyAlignment="0" applyProtection="0"/>
    <xf numFmtId="0" fontId="54" fillId="0" borderId="143" applyNumberFormat="0" applyFill="0" applyAlignment="0" applyProtection="0"/>
    <xf numFmtId="0" fontId="54" fillId="0" borderId="143" applyNumberFormat="0" applyFill="0" applyAlignment="0" applyProtection="0"/>
    <xf numFmtId="9" fontId="17" fillId="0" borderId="0" applyFont="0" applyFill="0" applyBorder="0" applyAlignment="0" applyProtection="0"/>
    <xf numFmtId="4" fontId="34" fillId="17" borderId="138" applyNumberFormat="0" applyProtection="0">
      <alignment horizontal="right" vertical="center"/>
    </xf>
    <xf numFmtId="0" fontId="2" fillId="0" borderId="0"/>
    <xf numFmtId="0" fontId="17" fillId="0" borderId="0"/>
    <xf numFmtId="0" fontId="17" fillId="0" borderId="0"/>
    <xf numFmtId="0" fontId="2" fillId="0" borderId="0"/>
    <xf numFmtId="0" fontId="116" fillId="0" borderId="0"/>
    <xf numFmtId="9" fontId="118" fillId="0" borderId="0" applyFont="0" applyFill="0" applyBorder="0" applyAlignment="0" applyProtection="0"/>
    <xf numFmtId="9" fontId="17" fillId="0" borderId="0" applyFont="0" applyFill="0" applyBorder="0" applyAlignment="0" applyProtection="0"/>
  </cellStyleXfs>
  <cellXfs count="1560">
    <xf numFmtId="0" fontId="0" fillId="0" borderId="0" xfId="0"/>
    <xf numFmtId="0" fontId="0" fillId="2" borderId="0" xfId="0" applyFill="1"/>
    <xf numFmtId="0" fontId="0" fillId="0" borderId="0" xfId="0" applyAlignment="1">
      <alignment horizontal="center" vertical="center"/>
    </xf>
    <xf numFmtId="0" fontId="12" fillId="0" borderId="0" xfId="0" applyFont="1"/>
    <xf numFmtId="165" fontId="16" fillId="0" borderId="1" xfId="1" applyNumberFormat="1" applyFont="1" applyBorder="1"/>
    <xf numFmtId="165" fontId="16" fillId="2" borderId="1" xfId="1" applyNumberFormat="1" applyFont="1" applyFill="1" applyBorder="1"/>
    <xf numFmtId="0" fontId="16" fillId="0" borderId="1" xfId="0" applyFont="1" applyBorder="1" applyAlignment="1">
      <alignment horizontal="center" vertical="center"/>
    </xf>
    <xf numFmtId="0" fontId="12" fillId="0" borderId="0" xfId="0" applyFont="1" applyBorder="1"/>
    <xf numFmtId="165" fontId="16" fillId="0" borderId="17" xfId="1" applyNumberFormat="1" applyFont="1" applyBorder="1"/>
    <xf numFmtId="0" fontId="12" fillId="0" borderId="1" xfId="0" applyFont="1" applyBorder="1" applyAlignment="1">
      <alignment horizontal="center" vertical="center"/>
    </xf>
    <xf numFmtId="165" fontId="12" fillId="4" borderId="3" xfId="1" applyNumberFormat="1" applyFont="1" applyFill="1" applyBorder="1" applyProtection="1">
      <protection locked="0"/>
    </xf>
    <xf numFmtId="165" fontId="12" fillId="4" borderId="14" xfId="1" applyNumberFormat="1" applyFont="1" applyFill="1" applyBorder="1" applyProtection="1">
      <protection locked="0"/>
    </xf>
    <xf numFmtId="0" fontId="16" fillId="0" borderId="17" xfId="0" applyFont="1" applyBorder="1" applyAlignment="1">
      <alignment horizontal="center" vertical="center"/>
    </xf>
    <xf numFmtId="0" fontId="18" fillId="0" borderId="0" xfId="0" applyFont="1" applyFill="1"/>
    <xf numFmtId="165" fontId="12" fillId="4" borderId="0" xfId="1" applyNumberFormat="1" applyFont="1" applyFill="1" applyBorder="1" applyProtection="1">
      <protection locked="0"/>
    </xf>
    <xf numFmtId="0" fontId="0" fillId="0" borderId="0" xfId="0" applyProtection="1"/>
    <xf numFmtId="0" fontId="9" fillId="0" borderId="0" xfId="0" applyFont="1" applyBorder="1" applyProtection="1"/>
    <xf numFmtId="0" fontId="17" fillId="0" borderId="0" xfId="0" applyFont="1" applyFill="1" applyProtection="1"/>
    <xf numFmtId="0" fontId="9" fillId="0" borderId="0" xfId="0" applyFont="1" applyProtection="1"/>
    <xf numFmtId="0" fontId="0" fillId="0" borderId="1" xfId="0" applyBorder="1"/>
    <xf numFmtId="0" fontId="0" fillId="0" borderId="0" xfId="0" applyAlignment="1">
      <alignment vertical="center"/>
    </xf>
    <xf numFmtId="165" fontId="12" fillId="4" borderId="20" xfId="1" applyNumberFormat="1" applyFont="1" applyFill="1" applyBorder="1" applyProtection="1">
      <protection locked="0"/>
    </xf>
    <xf numFmtId="43" fontId="16" fillId="2" borderId="1" xfId="1" applyNumberFormat="1" applyFont="1" applyFill="1" applyBorder="1"/>
    <xf numFmtId="165" fontId="18" fillId="0" borderId="0" xfId="1" applyNumberFormat="1" applyFont="1" applyFill="1" applyBorder="1" applyProtection="1"/>
    <xf numFmtId="0" fontId="0" fillId="2" borderId="1" xfId="0" applyFill="1" applyBorder="1" applyAlignment="1" applyProtection="1">
      <alignment horizontal="center"/>
    </xf>
    <xf numFmtId="0" fontId="0" fillId="0" borderId="0" xfId="0" applyProtection="1">
      <protection locked="0"/>
    </xf>
    <xf numFmtId="0" fontId="0" fillId="2" borderId="1" xfId="0" applyFill="1" applyBorder="1" applyAlignment="1">
      <alignment horizontal="center" vertical="center"/>
    </xf>
    <xf numFmtId="0" fontId="12" fillId="0" borderId="0" xfId="0" applyFont="1" applyProtection="1"/>
    <xf numFmtId="0" fontId="0" fillId="0" borderId="0" xfId="0" applyAlignment="1" applyProtection="1">
      <alignment vertical="center"/>
    </xf>
    <xf numFmtId="0" fontId="10" fillId="0" borderId="13" xfId="0" applyFont="1" applyBorder="1" applyAlignment="1" applyProtection="1">
      <alignment horizontal="center" vertical="center"/>
    </xf>
    <xf numFmtId="165" fontId="10" fillId="2" borderId="34" xfId="1" applyNumberFormat="1" applyFont="1" applyFill="1" applyBorder="1" applyProtection="1"/>
    <xf numFmtId="165" fontId="10" fillId="2" borderId="22" xfId="1" applyNumberFormat="1" applyFont="1" applyFill="1" applyBorder="1" applyProtection="1"/>
    <xf numFmtId="165" fontId="10" fillId="2" borderId="38" xfId="1" applyNumberFormat="1" applyFont="1" applyFill="1" applyBorder="1" applyProtection="1"/>
    <xf numFmtId="0" fontId="19" fillId="7" borderId="0" xfId="6" applyFont="1" applyFill="1" applyProtection="1"/>
    <xf numFmtId="0" fontId="17" fillId="7" borderId="0" xfId="6" applyFill="1"/>
    <xf numFmtId="0" fontId="17" fillId="0" borderId="0" xfId="6" applyFill="1"/>
    <xf numFmtId="0" fontId="17" fillId="7" borderId="0" xfId="6" applyFont="1" applyFill="1"/>
    <xf numFmtId="0" fontId="17" fillId="7" borderId="0" xfId="6" applyFill="1" applyBorder="1" applyAlignment="1"/>
    <xf numFmtId="1" fontId="19" fillId="7" borderId="29" xfId="6" applyNumberFormat="1" applyFont="1" applyFill="1" applyBorder="1" applyAlignment="1" applyProtection="1">
      <alignment horizontal="center"/>
    </xf>
    <xf numFmtId="1" fontId="17" fillId="7" borderId="30" xfId="6" applyNumberFormat="1" applyFill="1" applyBorder="1" applyProtection="1"/>
    <xf numFmtId="1" fontId="17" fillId="0" borderId="0" xfId="6" applyNumberFormat="1" applyFill="1" applyProtection="1"/>
    <xf numFmtId="1" fontId="17" fillId="6" borderId="17" xfId="6" applyNumberFormat="1" applyFont="1" applyFill="1" applyBorder="1" applyAlignment="1" applyProtection="1">
      <alignment horizontal="right"/>
    </xf>
    <xf numFmtId="1" fontId="19" fillId="6" borderId="20" xfId="6" applyNumberFormat="1" applyFont="1" applyFill="1" applyBorder="1" applyProtection="1"/>
    <xf numFmtId="1" fontId="19" fillId="6" borderId="45" xfId="6" applyNumberFormat="1" applyFont="1" applyFill="1" applyBorder="1" applyProtection="1"/>
    <xf numFmtId="1" fontId="17" fillId="7" borderId="50" xfId="6" applyNumberFormat="1" applyFill="1" applyBorder="1" applyProtection="1"/>
    <xf numFmtId="1" fontId="19" fillId="6" borderId="23" xfId="6" applyNumberFormat="1" applyFont="1" applyFill="1" applyBorder="1" applyAlignment="1" applyProtection="1">
      <alignment horizontal="right"/>
    </xf>
    <xf numFmtId="1" fontId="19" fillId="7" borderId="23" xfId="6" applyNumberFormat="1" applyFont="1" applyFill="1" applyBorder="1" applyAlignment="1" applyProtection="1">
      <alignment horizontal="right"/>
    </xf>
    <xf numFmtId="1" fontId="17" fillId="0" borderId="26" xfId="6" applyNumberFormat="1" applyFill="1" applyBorder="1" applyProtection="1"/>
    <xf numFmtId="1" fontId="19" fillId="7" borderId="31" xfId="6" applyNumberFormat="1" applyFont="1" applyFill="1" applyBorder="1" applyAlignment="1" applyProtection="1">
      <alignment horizontal="right"/>
    </xf>
    <xf numFmtId="1" fontId="17" fillId="0" borderId="51" xfId="6" applyNumberFormat="1" applyFill="1" applyBorder="1" applyProtection="1"/>
    <xf numFmtId="1" fontId="17" fillId="7" borderId="16" xfId="6" applyNumberFormat="1" applyFill="1" applyBorder="1" applyProtection="1"/>
    <xf numFmtId="1" fontId="17" fillId="7" borderId="0" xfId="6" applyNumberFormat="1" applyFill="1" applyProtection="1"/>
    <xf numFmtId="1" fontId="17" fillId="7" borderId="0" xfId="6" applyNumberFormat="1" applyFill="1" applyBorder="1" applyProtection="1"/>
    <xf numFmtId="1" fontId="17" fillId="7" borderId="0" xfId="6" applyNumberFormat="1" applyFill="1" applyAlignment="1" applyProtection="1">
      <alignment horizontal="right"/>
    </xf>
    <xf numFmtId="0" fontId="0" fillId="0" borderId="0" xfId="0" applyProtection="1">
      <protection hidden="1"/>
    </xf>
    <xf numFmtId="166" fontId="12" fillId="0" borderId="0" xfId="0" applyNumberFormat="1" applyFont="1" applyProtection="1">
      <protection hidden="1"/>
    </xf>
    <xf numFmtId="165" fontId="12" fillId="0" borderId="0" xfId="1" applyNumberFormat="1" applyFont="1" applyProtection="1">
      <protection hidden="1"/>
    </xf>
    <xf numFmtId="0" fontId="17" fillId="0" borderId="0" xfId="0" applyFont="1" applyFill="1" applyProtection="1">
      <protection hidden="1"/>
    </xf>
    <xf numFmtId="17" fontId="18" fillId="0" borderId="1" xfId="0" applyNumberFormat="1" applyFont="1" applyFill="1" applyBorder="1" applyProtection="1">
      <protection hidden="1"/>
    </xf>
    <xf numFmtId="166" fontId="18" fillId="0" borderId="1" xfId="1" applyNumberFormat="1" applyFont="1" applyFill="1" applyBorder="1" applyProtection="1">
      <protection hidden="1"/>
    </xf>
    <xf numFmtId="17" fontId="18" fillId="2" borderId="1" xfId="0" applyNumberFormat="1" applyFont="1" applyFill="1" applyBorder="1" applyProtection="1">
      <protection hidden="1"/>
    </xf>
    <xf numFmtId="166" fontId="18" fillId="2" borderId="1" xfId="1" applyNumberFormat="1" applyFont="1" applyFill="1" applyBorder="1" applyProtection="1">
      <protection hidden="1"/>
    </xf>
    <xf numFmtId="175" fontId="0" fillId="0" borderId="0" xfId="0" applyNumberFormat="1" applyProtection="1">
      <protection hidden="1"/>
    </xf>
    <xf numFmtId="43" fontId="0" fillId="0" borderId="1" xfId="1" applyFont="1" applyBorder="1" applyProtection="1"/>
    <xf numFmtId="43" fontId="0" fillId="2" borderId="1" xfId="0" applyNumberFormat="1" applyFill="1" applyBorder="1" applyProtection="1"/>
    <xf numFmtId="175" fontId="12" fillId="0" borderId="0" xfId="0" applyNumberFormat="1" applyFont="1" applyProtection="1">
      <protection hidden="1"/>
    </xf>
    <xf numFmtId="0" fontId="17" fillId="7" borderId="0" xfId="6" applyFill="1" applyProtection="1"/>
    <xf numFmtId="0" fontId="17" fillId="7" borderId="0" xfId="6" applyFill="1" applyBorder="1" applyProtection="1"/>
    <xf numFmtId="1" fontId="17" fillId="7" borderId="0" xfId="6" applyNumberFormat="1" applyFill="1" applyProtection="1"/>
    <xf numFmtId="1" fontId="17" fillId="7" borderId="0" xfId="6" applyNumberFormat="1" applyFill="1" applyBorder="1" applyProtection="1"/>
    <xf numFmtId="0" fontId="17" fillId="7" borderId="48" xfId="6" applyFill="1" applyBorder="1" applyProtection="1"/>
    <xf numFmtId="0" fontId="11" fillId="10" borderId="1" xfId="0" applyFont="1" applyFill="1" applyBorder="1" applyAlignment="1">
      <alignment horizontal="centerContinuous"/>
    </xf>
    <xf numFmtId="0" fontId="0" fillId="10" borderId="1" xfId="0" applyFill="1" applyBorder="1" applyAlignment="1">
      <alignment horizontal="centerContinuous"/>
    </xf>
    <xf numFmtId="0" fontId="11" fillId="0" borderId="1" xfId="0" applyFont="1" applyBorder="1" applyAlignment="1">
      <alignment horizontal="center" vertical="center"/>
    </xf>
    <xf numFmtId="0" fontId="0" fillId="0" borderId="1" xfId="0" applyBorder="1" applyAlignment="1">
      <alignment vertical="center"/>
    </xf>
    <xf numFmtId="0" fontId="0" fillId="0" borderId="1" xfId="0" applyBorder="1" applyAlignment="1">
      <alignment vertical="center" wrapText="1"/>
    </xf>
    <xf numFmtId="14" fontId="0" fillId="0" borderId="1" xfId="0" applyNumberFormat="1" applyBorder="1" applyAlignment="1">
      <alignment vertical="center"/>
    </xf>
    <xf numFmtId="178" fontId="12" fillId="0" borderId="1" xfId="0" applyNumberFormat="1" applyFont="1" applyBorder="1"/>
    <xf numFmtId="0" fontId="0" fillId="0" borderId="0" xfId="0" applyAlignment="1" applyProtection="1"/>
    <xf numFmtId="0" fontId="14" fillId="0" borderId="7" xfId="0" applyFont="1" applyFill="1" applyBorder="1" applyAlignment="1" applyProtection="1">
      <alignment vertical="center" wrapText="1"/>
    </xf>
    <xf numFmtId="0" fontId="14" fillId="0" borderId="0" xfId="0" applyFont="1" applyFill="1" applyBorder="1" applyAlignment="1" applyProtection="1">
      <alignment vertical="center" wrapText="1"/>
    </xf>
    <xf numFmtId="0" fontId="15" fillId="0" borderId="0" xfId="0" applyFont="1" applyBorder="1" applyAlignment="1" applyProtection="1">
      <alignment vertical="center" wrapText="1"/>
    </xf>
    <xf numFmtId="0" fontId="14" fillId="5" borderId="1" xfId="0" applyFont="1" applyFill="1" applyBorder="1" applyAlignment="1" applyProtection="1">
      <alignment horizontal="center" vertical="center" wrapText="1" readingOrder="1"/>
    </xf>
    <xf numFmtId="170" fontId="0" fillId="0" borderId="0" xfId="0" applyNumberFormat="1" applyProtection="1"/>
    <xf numFmtId="177" fontId="0" fillId="0" borderId="0" xfId="0" applyNumberFormat="1" applyProtection="1"/>
    <xf numFmtId="0" fontId="35" fillId="0" borderId="0" xfId="0" applyFont="1" applyBorder="1" applyAlignment="1" applyProtection="1">
      <alignment horizontal="left" vertical="center" wrapText="1"/>
    </xf>
    <xf numFmtId="0" fontId="19" fillId="7" borderId="0" xfId="6" applyFont="1" applyFill="1" applyBorder="1" applyProtection="1"/>
    <xf numFmtId="0" fontId="17" fillId="6" borderId="1" xfId="6" applyFont="1" applyFill="1" applyBorder="1" applyProtection="1"/>
    <xf numFmtId="0" fontId="17" fillId="6" borderId="1" xfId="6" applyFont="1" applyFill="1" applyBorder="1" applyAlignment="1" applyProtection="1">
      <alignment horizontal="center" wrapText="1"/>
    </xf>
    <xf numFmtId="0" fontId="17" fillId="7" borderId="0" xfId="6" applyFont="1" applyFill="1" applyProtection="1"/>
    <xf numFmtId="0" fontId="17" fillId="7" borderId="0" xfId="6" applyFill="1" applyAlignment="1" applyProtection="1">
      <alignment vertical="top" wrapText="1"/>
    </xf>
    <xf numFmtId="0" fontId="12" fillId="4" borderId="0" xfId="0" applyFont="1" applyFill="1"/>
    <xf numFmtId="0" fontId="20" fillId="4" borderId="0" xfId="0" applyFont="1" applyFill="1"/>
    <xf numFmtId="0" fontId="59" fillId="41" borderId="0" xfId="0" applyFont="1" applyFill="1"/>
    <xf numFmtId="0" fontId="0" fillId="0" borderId="0" xfId="0"/>
    <xf numFmtId="0" fontId="0" fillId="0" borderId="0" xfId="0" applyBorder="1"/>
    <xf numFmtId="0" fontId="0" fillId="0" borderId="0" xfId="0" applyBorder="1" applyAlignment="1">
      <alignment horizontal="center" vertical="center" wrapText="1"/>
    </xf>
    <xf numFmtId="0" fontId="8" fillId="0" borderId="0" xfId="0" applyFont="1"/>
    <xf numFmtId="0" fontId="8" fillId="0" borderId="0" xfId="0" applyFont="1" applyBorder="1"/>
    <xf numFmtId="14" fontId="0" fillId="0" borderId="1" xfId="0" applyNumberFormat="1" applyBorder="1" applyAlignment="1">
      <alignment vertical="center"/>
    </xf>
    <xf numFmtId="0" fontId="18" fillId="42" borderId="0" xfId="0" applyFont="1" applyFill="1"/>
    <xf numFmtId="0" fontId="12" fillId="8" borderId="0" xfId="0" applyFont="1" applyFill="1"/>
    <xf numFmtId="0" fontId="20" fillId="40" borderId="0" xfId="0" applyFont="1" applyFill="1"/>
    <xf numFmtId="0" fontId="11" fillId="0" borderId="0" xfId="0" applyFont="1" applyAlignment="1" applyProtection="1">
      <alignment horizontal="center" vertical="center"/>
    </xf>
    <xf numFmtId="0" fontId="12" fillId="0" borderId="0" xfId="0" applyFont="1" applyFill="1"/>
    <xf numFmtId="0" fontId="60" fillId="7" borderId="0" xfId="0" applyFont="1" applyFill="1" applyAlignment="1" applyProtection="1">
      <alignment vertical="center"/>
    </xf>
    <xf numFmtId="0" fontId="60" fillId="43" borderId="0" xfId="0" applyFont="1" applyFill="1" applyAlignment="1" applyProtection="1">
      <alignment vertical="center"/>
    </xf>
    <xf numFmtId="0" fontId="60" fillId="7" borderId="0" xfId="0" applyFont="1" applyFill="1" applyProtection="1"/>
    <xf numFmtId="0" fontId="63" fillId="7" borderId="0" xfId="0" applyFont="1" applyFill="1" applyBorder="1" applyAlignment="1" applyProtection="1"/>
    <xf numFmtId="0" fontId="62" fillId="7" borderId="85" xfId="0" applyFont="1" applyFill="1" applyBorder="1" applyAlignment="1" applyProtection="1">
      <alignment horizontal="center"/>
    </xf>
    <xf numFmtId="0" fontId="38" fillId="7" borderId="32" xfId="0" applyFont="1" applyFill="1" applyBorder="1" applyAlignment="1" applyProtection="1">
      <alignment horizontal="center"/>
    </xf>
    <xf numFmtId="0" fontId="38" fillId="7" borderId="86" xfId="0" applyFont="1" applyFill="1" applyBorder="1" applyAlignment="1" applyProtection="1">
      <alignment horizontal="center"/>
    </xf>
    <xf numFmtId="0" fontId="38" fillId="7" borderId="43" xfId="0" applyFont="1" applyFill="1" applyBorder="1" applyAlignment="1" applyProtection="1">
      <alignment horizontal="center"/>
    </xf>
    <xf numFmtId="0" fontId="60" fillId="7" borderId="0" xfId="0" applyFont="1" applyFill="1" applyBorder="1" applyProtection="1"/>
    <xf numFmtId="9" fontId="60" fillId="7" borderId="0" xfId="0" applyNumberFormat="1" applyFont="1" applyFill="1" applyProtection="1"/>
    <xf numFmtId="0" fontId="38" fillId="7" borderId="0" xfId="0" applyFont="1" applyFill="1" applyProtection="1"/>
    <xf numFmtId="169" fontId="60" fillId="7" borderId="0" xfId="0" applyNumberFormat="1" applyFont="1" applyFill="1" applyProtection="1"/>
    <xf numFmtId="0" fontId="60" fillId="7" borderId="32" xfId="0" applyFont="1" applyFill="1" applyBorder="1" applyAlignment="1" applyProtection="1">
      <alignment horizontal="center"/>
    </xf>
    <xf numFmtId="0" fontId="63" fillId="7" borderId="0" xfId="0" applyFont="1" applyFill="1" applyBorder="1" applyAlignment="1" applyProtection="1">
      <alignment vertical="center"/>
    </xf>
    <xf numFmtId="0" fontId="60" fillId="7" borderId="0" xfId="0" applyFont="1" applyFill="1" applyAlignment="1" applyProtection="1">
      <alignment horizontal="left"/>
    </xf>
    <xf numFmtId="0" fontId="63" fillId="7" borderId="0" xfId="0" applyFont="1" applyFill="1" applyAlignment="1" applyProtection="1">
      <alignment horizontal="left"/>
    </xf>
    <xf numFmtId="0" fontId="60" fillId="7" borderId="0" xfId="0" applyFont="1" applyFill="1" applyBorder="1" applyAlignment="1" applyProtection="1">
      <alignment horizontal="right"/>
    </xf>
    <xf numFmtId="0" fontId="60" fillId="7" borderId="0" xfId="0" applyFont="1" applyFill="1" applyBorder="1" applyAlignment="1" applyProtection="1"/>
    <xf numFmtId="0" fontId="60" fillId="9" borderId="0" xfId="0" applyFont="1" applyFill="1" applyAlignment="1" applyProtection="1">
      <alignment vertical="center"/>
    </xf>
    <xf numFmtId="0" fontId="60" fillId="9" borderId="0" xfId="0" applyFont="1" applyFill="1" applyProtection="1"/>
    <xf numFmtId="0" fontId="60" fillId="9" borderId="0" xfId="0" applyFont="1" applyFill="1" applyBorder="1" applyAlignment="1" applyProtection="1">
      <alignment horizontal="right"/>
    </xf>
    <xf numFmtId="0" fontId="60" fillId="9" borderId="0" xfId="0" applyFont="1" applyFill="1" applyBorder="1" applyAlignment="1" applyProtection="1">
      <alignment horizontal="center" vertical="center"/>
    </xf>
    <xf numFmtId="0" fontId="60" fillId="9" borderId="0" xfId="0" applyFont="1" applyFill="1" applyAlignment="1" applyProtection="1">
      <alignment horizontal="center" vertical="center"/>
    </xf>
    <xf numFmtId="0" fontId="60" fillId="9" borderId="0" xfId="0" applyFont="1" applyFill="1" applyBorder="1" applyProtection="1"/>
    <xf numFmtId="0" fontId="63" fillId="9" borderId="29" xfId="0" applyFont="1" applyFill="1" applyBorder="1" applyProtection="1"/>
    <xf numFmtId="0" fontId="60" fillId="9" borderId="42" xfId="0" applyFont="1" applyFill="1" applyBorder="1" applyAlignment="1" applyProtection="1">
      <alignment horizontal="center" vertical="center"/>
    </xf>
    <xf numFmtId="0" fontId="60" fillId="9" borderId="23" xfId="0" applyFont="1" applyFill="1" applyBorder="1" applyProtection="1"/>
    <xf numFmtId="0" fontId="61" fillId="43" borderId="23" xfId="2" applyFont="1" applyFill="1" applyBorder="1" applyAlignment="1" applyProtection="1">
      <alignment horizontal="left" vertical="center" indent="1"/>
    </xf>
    <xf numFmtId="0" fontId="60" fillId="43" borderId="0" xfId="2" applyFont="1" applyFill="1" applyBorder="1" applyAlignment="1" applyProtection="1">
      <alignment horizontal="center" vertical="center"/>
    </xf>
    <xf numFmtId="0" fontId="60" fillId="43" borderId="50" xfId="2" applyFont="1" applyFill="1" applyBorder="1" applyAlignment="1" applyProtection="1">
      <alignment horizontal="center" vertical="center"/>
    </xf>
    <xf numFmtId="0" fontId="60" fillId="0" borderId="0" xfId="2" applyFont="1" applyBorder="1" applyAlignment="1" applyProtection="1">
      <alignment horizontal="center" vertical="center"/>
    </xf>
    <xf numFmtId="0" fontId="60" fillId="0" borderId="0" xfId="0" applyFont="1" applyBorder="1" applyProtection="1"/>
    <xf numFmtId="0" fontId="60" fillId="7" borderId="50" xfId="0" applyFont="1" applyFill="1" applyBorder="1" applyProtection="1"/>
    <xf numFmtId="0" fontId="60" fillId="7" borderId="48" xfId="0" applyFont="1" applyFill="1" applyBorder="1" applyProtection="1"/>
    <xf numFmtId="0" fontId="60" fillId="7" borderId="16" xfId="0" applyFont="1" applyFill="1" applyBorder="1" applyProtection="1"/>
    <xf numFmtId="0" fontId="0" fillId="2" borderId="23" xfId="0" applyFill="1" applyBorder="1" applyAlignment="1" applyProtection="1"/>
    <xf numFmtId="0" fontId="19" fillId="2" borderId="23" xfId="0" applyFont="1" applyFill="1" applyBorder="1" applyProtection="1"/>
    <xf numFmtId="0" fontId="0" fillId="2" borderId="0" xfId="0" applyFill="1" applyBorder="1" applyProtection="1"/>
    <xf numFmtId="1" fontId="0" fillId="2" borderId="23" xfId="0" applyNumberFormat="1" applyFill="1" applyBorder="1" applyAlignment="1" applyProtection="1">
      <alignment horizontal="center"/>
    </xf>
    <xf numFmtId="1" fontId="19" fillId="2" borderId="0" xfId="0" applyNumberFormat="1" applyFont="1" applyFill="1" applyBorder="1" applyAlignment="1" applyProtection="1"/>
    <xf numFmtId="0" fontId="0" fillId="2" borderId="23" xfId="0" applyFill="1" applyBorder="1" applyProtection="1"/>
    <xf numFmtId="1" fontId="26" fillId="2" borderId="23" xfId="0" applyNumberFormat="1" applyFont="1" applyFill="1" applyBorder="1" applyAlignment="1" applyProtection="1">
      <alignment horizontal="left"/>
    </xf>
    <xf numFmtId="2" fontId="0" fillId="2" borderId="55" xfId="0" applyNumberFormat="1" applyFill="1" applyBorder="1" applyProtection="1"/>
    <xf numFmtId="0" fontId="19" fillId="2" borderId="31" xfId="0" applyFont="1" applyFill="1" applyBorder="1" applyProtection="1"/>
    <xf numFmtId="0" fontId="0" fillId="9" borderId="0" xfId="0" applyFill="1"/>
    <xf numFmtId="0" fontId="25" fillId="9" borderId="0" xfId="6" applyFont="1" applyFill="1" applyAlignment="1"/>
    <xf numFmtId="0" fontId="28" fillId="9" borderId="0" xfId="6" applyFont="1" applyFill="1"/>
    <xf numFmtId="0" fontId="17" fillId="9" borderId="0" xfId="6" applyFill="1"/>
    <xf numFmtId="172" fontId="17" fillId="9" borderId="0" xfId="6" applyNumberFormat="1" applyFont="1" applyFill="1" applyAlignment="1">
      <alignment horizontal="center"/>
    </xf>
    <xf numFmtId="0" fontId="25" fillId="9" borderId="0" xfId="6" applyFont="1" applyFill="1"/>
    <xf numFmtId="1" fontId="19" fillId="9" borderId="35" xfId="6" applyNumberFormat="1" applyFont="1" applyFill="1" applyBorder="1" applyAlignment="1">
      <alignment horizontal="center" vertical="center" wrapText="1"/>
    </xf>
    <xf numFmtId="0" fontId="28" fillId="9" borderId="25" xfId="6" applyFont="1" applyFill="1" applyBorder="1"/>
    <xf numFmtId="0" fontId="17" fillId="9" borderId="25" xfId="6" applyFill="1" applyBorder="1"/>
    <xf numFmtId="172" fontId="17" fillId="9" borderId="25" xfId="6" applyNumberFormat="1" applyFont="1" applyFill="1" applyBorder="1" applyAlignment="1">
      <alignment horizontal="center"/>
    </xf>
    <xf numFmtId="0" fontId="28" fillId="9" borderId="0" xfId="6" applyFont="1" applyFill="1" applyBorder="1"/>
    <xf numFmtId="0" fontId="28" fillId="9" borderId="60" xfId="6" applyFont="1" applyFill="1" applyBorder="1"/>
    <xf numFmtId="0" fontId="17" fillId="9" borderId="0" xfId="6" applyFont="1" applyFill="1"/>
    <xf numFmtId="0" fontId="17" fillId="9" borderId="0" xfId="6" applyFill="1" applyBorder="1" applyAlignment="1"/>
    <xf numFmtId="0" fontId="0" fillId="0" borderId="0" xfId="0" applyFill="1"/>
    <xf numFmtId="172" fontId="17" fillId="0" borderId="0" xfId="6" applyNumberFormat="1" applyFill="1"/>
    <xf numFmtId="1" fontId="0" fillId="2" borderId="29" xfId="0" applyNumberFormat="1" applyFill="1" applyBorder="1" applyAlignment="1" applyProtection="1">
      <alignment horizontal="center"/>
    </xf>
    <xf numFmtId="1" fontId="19" fillId="2" borderId="23" xfId="0" applyNumberFormat="1" applyFont="1" applyFill="1" applyBorder="1" applyAlignment="1" applyProtection="1">
      <alignment horizontal="right"/>
    </xf>
    <xf numFmtId="1" fontId="23" fillId="2" borderId="0" xfId="0" applyNumberFormat="1" applyFont="1" applyFill="1" applyBorder="1" applyAlignment="1" applyProtection="1">
      <alignment horizontal="right"/>
    </xf>
    <xf numFmtId="1" fontId="26" fillId="2" borderId="23" xfId="0" applyNumberFormat="1" applyFont="1" applyFill="1" applyBorder="1" applyAlignment="1" applyProtection="1">
      <alignment horizontal="right"/>
    </xf>
    <xf numFmtId="1" fontId="0" fillId="2" borderId="31" xfId="0" applyNumberFormat="1" applyFill="1" applyBorder="1" applyAlignment="1" applyProtection="1">
      <alignment horizontal="right"/>
    </xf>
    <xf numFmtId="1" fontId="17" fillId="2" borderId="29" xfId="6" applyNumberFormat="1" applyFill="1" applyBorder="1" applyAlignment="1" applyProtection="1">
      <alignment horizontal="center"/>
    </xf>
    <xf numFmtId="1" fontId="19" fillId="2" borderId="23" xfId="6" applyNumberFormat="1" applyFont="1" applyFill="1" applyBorder="1" applyAlignment="1" applyProtection="1">
      <alignment horizontal="right"/>
    </xf>
    <xf numFmtId="1" fontId="23" fillId="2" borderId="0" xfId="6" applyNumberFormat="1" applyFont="1" applyFill="1" applyBorder="1" applyAlignment="1" applyProtection="1">
      <alignment horizontal="right"/>
    </xf>
    <xf numFmtId="1" fontId="26" fillId="2" borderId="23" xfId="6" applyNumberFormat="1" applyFont="1" applyFill="1" applyBorder="1" applyAlignment="1" applyProtection="1">
      <alignment horizontal="right"/>
    </xf>
    <xf numFmtId="2" fontId="17" fillId="2" borderId="25" xfId="6" applyNumberFormat="1" applyFill="1" applyBorder="1" applyProtection="1"/>
    <xf numFmtId="1" fontId="26" fillId="2" borderId="31" xfId="6" applyNumberFormat="1" applyFont="1" applyFill="1" applyBorder="1" applyAlignment="1" applyProtection="1">
      <alignment horizontal="right"/>
    </xf>
    <xf numFmtId="1" fontId="17" fillId="2" borderId="48" xfId="6" applyNumberFormat="1" applyFont="1" applyFill="1" applyBorder="1" applyAlignment="1" applyProtection="1"/>
    <xf numFmtId="1" fontId="0" fillId="2" borderId="23" xfId="0" applyNumberFormat="1" applyFill="1" applyBorder="1" applyAlignment="1" applyProtection="1">
      <alignment horizontal="right"/>
    </xf>
    <xf numFmtId="1" fontId="0" fillId="2" borderId="23" xfId="0" applyNumberFormat="1" applyFill="1" applyBorder="1" applyAlignment="1">
      <alignment horizontal="right"/>
    </xf>
    <xf numFmtId="1" fontId="0" fillId="2" borderId="31" xfId="0" applyNumberFormat="1" applyFill="1" applyBorder="1" applyAlignment="1">
      <alignment horizontal="right"/>
    </xf>
    <xf numFmtId="0" fontId="66" fillId="0" borderId="0" xfId="0" applyFont="1"/>
    <xf numFmtId="0" fontId="8" fillId="7" borderId="0" xfId="0" applyFont="1" applyFill="1"/>
    <xf numFmtId="172" fontId="17" fillId="7" borderId="0" xfId="0" applyNumberFormat="1" applyFont="1" applyFill="1" applyAlignment="1">
      <alignment horizontal="center"/>
    </xf>
    <xf numFmtId="172" fontId="17" fillId="44" borderId="60" xfId="6" applyNumberFormat="1" applyFont="1" applyFill="1" applyBorder="1" applyAlignment="1">
      <alignment horizontal="center"/>
    </xf>
    <xf numFmtId="0" fontId="19" fillId="7" borderId="92" xfId="0" applyFont="1" applyFill="1" applyBorder="1" applyAlignment="1" applyProtection="1"/>
    <xf numFmtId="0" fontId="0" fillId="7" borderId="92" xfId="0" applyFill="1" applyBorder="1"/>
    <xf numFmtId="0" fontId="0" fillId="7" borderId="0" xfId="0" applyFill="1" applyBorder="1"/>
    <xf numFmtId="0" fontId="0" fillId="9" borderId="0" xfId="0" applyFill="1" applyBorder="1" applyAlignment="1" applyProtection="1">
      <alignment horizontal="right"/>
    </xf>
    <xf numFmtId="0" fontId="0" fillId="9" borderId="0" xfId="0" applyFill="1" applyBorder="1" applyAlignment="1" applyProtection="1">
      <alignment horizontal="center"/>
    </xf>
    <xf numFmtId="1" fontId="0" fillId="9" borderId="0" xfId="0" applyNumberFormat="1" applyFill="1" applyBorder="1" applyProtection="1"/>
    <xf numFmtId="0" fontId="0" fillId="7" borderId="0" xfId="0" applyFill="1" applyBorder="1" applyAlignment="1" applyProtection="1">
      <alignment horizontal="right"/>
    </xf>
    <xf numFmtId="0" fontId="0" fillId="7" borderId="25" xfId="0" applyFill="1" applyBorder="1"/>
    <xf numFmtId="0" fontId="0" fillId="7" borderId="25" xfId="0" applyFill="1" applyBorder="1" applyAlignment="1" applyProtection="1">
      <alignment horizontal="right"/>
    </xf>
    <xf numFmtId="1" fontId="0" fillId="9" borderId="25" xfId="0" applyNumberFormat="1" applyFill="1" applyBorder="1" applyAlignment="1" applyProtection="1">
      <alignment horizontal="center"/>
    </xf>
    <xf numFmtId="0" fontId="0" fillId="9" borderId="25" xfId="0" applyFill="1" applyBorder="1" applyProtection="1"/>
    <xf numFmtId="0" fontId="0" fillId="7" borderId="0" xfId="0" applyFill="1"/>
    <xf numFmtId="0" fontId="19" fillId="7" borderId="0" xfId="0" applyFont="1" applyFill="1" applyBorder="1" applyAlignment="1">
      <alignment horizontal="center"/>
    </xf>
    <xf numFmtId="0" fontId="19" fillId="7" borderId="0" xfId="0" applyFont="1" applyFill="1" applyBorder="1"/>
    <xf numFmtId="0" fontId="0" fillId="9" borderId="0" xfId="0" applyFill="1" applyBorder="1"/>
    <xf numFmtId="1" fontId="0" fillId="7" borderId="0" xfId="0" applyNumberFormat="1" applyFill="1" applyBorder="1" applyProtection="1"/>
    <xf numFmtId="0" fontId="0" fillId="48" borderId="0" xfId="0" applyFill="1" applyBorder="1" applyProtection="1"/>
    <xf numFmtId="1" fontId="0" fillId="48" borderId="0" xfId="0" applyNumberFormat="1" applyFill="1" applyBorder="1" applyAlignment="1" applyProtection="1">
      <alignment horizontal="center"/>
    </xf>
    <xf numFmtId="0" fontId="0" fillId="9" borderId="25" xfId="0" applyFill="1" applyBorder="1"/>
    <xf numFmtId="0" fontId="0" fillId="9" borderId="25" xfId="0" applyFill="1" applyBorder="1" applyAlignment="1" applyProtection="1">
      <alignment horizontal="right"/>
    </xf>
    <xf numFmtId="0" fontId="0" fillId="7" borderId="25" xfId="0" applyFill="1" applyBorder="1" applyProtection="1"/>
    <xf numFmtId="172" fontId="17" fillId="6" borderId="60" xfId="0" applyNumberFormat="1" applyFont="1" applyFill="1" applyBorder="1" applyAlignment="1">
      <alignment horizontal="center"/>
    </xf>
    <xf numFmtId="172" fontId="17" fillId="47" borderId="60" xfId="0" applyNumberFormat="1" applyFont="1" applyFill="1" applyBorder="1" applyAlignment="1">
      <alignment horizontal="center"/>
    </xf>
    <xf numFmtId="174" fontId="17" fillId="9" borderId="1" xfId="0" applyNumberFormat="1" applyFont="1" applyFill="1" applyBorder="1" applyAlignment="1" applyProtection="1">
      <alignment horizontal="center"/>
    </xf>
    <xf numFmtId="173" fontId="67" fillId="7" borderId="0" xfId="0" applyNumberFormat="1" applyFont="1" applyFill="1" applyAlignment="1">
      <alignment horizontal="center"/>
    </xf>
    <xf numFmtId="0" fontId="0" fillId="2" borderId="0" xfId="0" applyFill="1" applyBorder="1" applyAlignment="1" applyProtection="1"/>
    <xf numFmtId="0" fontId="0" fillId="2" borderId="48" xfId="0" applyFill="1" applyBorder="1" applyProtection="1"/>
    <xf numFmtId="0" fontId="68" fillId="43" borderId="0" xfId="0" applyFont="1" applyFill="1" applyAlignment="1">
      <alignment vertical="center"/>
    </xf>
    <xf numFmtId="0" fontId="69" fillId="43" borderId="0" xfId="0" applyFont="1" applyFill="1" applyAlignment="1">
      <alignment vertical="center"/>
    </xf>
    <xf numFmtId="0" fontId="69" fillId="43" borderId="0" xfId="0" applyFont="1" applyFill="1" applyAlignment="1">
      <alignment horizontal="center" vertical="center"/>
    </xf>
    <xf numFmtId="0" fontId="0" fillId="43" borderId="0" xfId="0" applyFill="1"/>
    <xf numFmtId="0" fontId="0" fillId="0" borderId="0" xfId="0" applyAlignment="1">
      <alignment horizontal="center"/>
    </xf>
    <xf numFmtId="0" fontId="71" fillId="49" borderId="1" xfId="9" applyFont="1" applyFill="1" applyBorder="1" applyAlignment="1">
      <alignment horizontal="center" vertical="center"/>
    </xf>
    <xf numFmtId="0" fontId="0" fillId="0" borderId="0" xfId="0" applyAlignment="1">
      <alignment horizontal="left" vertical="center"/>
    </xf>
    <xf numFmtId="0" fontId="71" fillId="49" borderId="17" xfId="9" applyFont="1" applyFill="1" applyBorder="1" applyAlignment="1">
      <alignment vertical="center"/>
    </xf>
    <xf numFmtId="0" fontId="71" fillId="49" borderId="45" xfId="9" applyFont="1" applyFill="1" applyBorder="1" applyAlignment="1">
      <alignment vertical="center"/>
    </xf>
    <xf numFmtId="0" fontId="71" fillId="50" borderId="17" xfId="9" applyFont="1" applyFill="1" applyBorder="1" applyAlignment="1">
      <alignment vertical="center"/>
    </xf>
    <xf numFmtId="0" fontId="71" fillId="50" borderId="45" xfId="9" applyFont="1" applyFill="1" applyBorder="1" applyAlignment="1">
      <alignment vertical="center"/>
    </xf>
    <xf numFmtId="0" fontId="8" fillId="9" borderId="0" xfId="0" applyFont="1" applyFill="1" applyAlignment="1">
      <alignment vertical="center"/>
    </xf>
    <xf numFmtId="0" fontId="73" fillId="50" borderId="1" xfId="0" applyFont="1" applyFill="1" applyBorder="1" applyAlignment="1">
      <alignment horizontal="center" vertical="center"/>
    </xf>
    <xf numFmtId="175" fontId="0" fillId="0" borderId="1" xfId="1" applyNumberFormat="1" applyFont="1" applyBorder="1" applyAlignment="1">
      <alignment vertical="center"/>
    </xf>
    <xf numFmtId="0" fontId="14" fillId="5" borderId="0" xfId="0" applyFont="1" applyFill="1" applyBorder="1" applyAlignment="1" applyProtection="1">
      <alignment vertical="center" wrapText="1"/>
    </xf>
    <xf numFmtId="14" fontId="8" fillId="0" borderId="0" xfId="0" applyNumberFormat="1" applyFont="1" applyProtection="1">
      <protection hidden="1"/>
    </xf>
    <xf numFmtId="0" fontId="20" fillId="11" borderId="0" xfId="0" applyFont="1" applyFill="1"/>
    <xf numFmtId="0" fontId="20" fillId="2" borderId="0" xfId="0" applyFont="1" applyFill="1"/>
    <xf numFmtId="0" fontId="12" fillId="2" borderId="0" xfId="0" applyFont="1" applyFill="1"/>
    <xf numFmtId="0" fontId="77" fillId="2" borderId="0" xfId="0" applyFont="1" applyFill="1"/>
    <xf numFmtId="0" fontId="8" fillId="9" borderId="0" xfId="0" applyFont="1" applyFill="1"/>
    <xf numFmtId="0" fontId="25" fillId="9" borderId="0" xfId="6" applyFont="1" applyFill="1" applyAlignment="1">
      <alignment horizontal="right"/>
    </xf>
    <xf numFmtId="172" fontId="17" fillId="9" borderId="1" xfId="6" applyNumberFormat="1" applyFont="1" applyFill="1" applyBorder="1" applyAlignment="1">
      <alignment horizontal="center"/>
    </xf>
    <xf numFmtId="169" fontId="17" fillId="9" borderId="1" xfId="8" applyNumberFormat="1" applyFont="1" applyFill="1" applyBorder="1" applyAlignment="1">
      <alignment horizontal="center"/>
    </xf>
    <xf numFmtId="1" fontId="0" fillId="9" borderId="1" xfId="0" applyNumberFormat="1" applyFill="1" applyBorder="1" applyAlignment="1">
      <alignment horizontal="center"/>
    </xf>
    <xf numFmtId="0" fontId="25" fillId="9" borderId="0" xfId="0" applyFont="1" applyFill="1" applyBorder="1" applyAlignment="1" applyProtection="1">
      <alignment horizontal="right"/>
    </xf>
    <xf numFmtId="0" fontId="73" fillId="52" borderId="28" xfId="0" applyFont="1" applyFill="1" applyBorder="1" applyAlignment="1">
      <alignment horizontal="center" vertical="center"/>
    </xf>
    <xf numFmtId="0" fontId="0" fillId="7" borderId="0" xfId="0" applyFill="1" applyAlignment="1">
      <alignment vertical="center"/>
    </xf>
    <xf numFmtId="0" fontId="0" fillId="0" borderId="63" xfId="0" applyFill="1" applyBorder="1" applyAlignment="1">
      <alignment vertical="top" wrapText="1"/>
    </xf>
    <xf numFmtId="0" fontId="19" fillId="7" borderId="0" xfId="0" applyFont="1" applyFill="1"/>
    <xf numFmtId="0" fontId="80" fillId="7" borderId="63" xfId="266" applyFill="1" applyBorder="1" applyAlignment="1" applyProtection="1">
      <alignment horizontal="center"/>
    </xf>
    <xf numFmtId="0" fontId="80" fillId="7" borderId="63" xfId="266" applyFill="1" applyBorder="1" applyAlignment="1" applyProtection="1">
      <alignment horizontal="center" vertical="top"/>
    </xf>
    <xf numFmtId="0" fontId="73" fillId="52" borderId="63" xfId="0" applyFont="1" applyFill="1" applyBorder="1" applyAlignment="1">
      <alignment horizontal="center" vertical="center"/>
    </xf>
    <xf numFmtId="0" fontId="17" fillId="7" borderId="63" xfId="0" applyFont="1" applyFill="1" applyBorder="1" applyAlignment="1">
      <alignment vertical="top" wrapText="1"/>
    </xf>
    <xf numFmtId="0" fontId="0" fillId="7" borderId="63" xfId="0" applyFill="1" applyBorder="1" applyAlignment="1">
      <alignment wrapText="1"/>
    </xf>
    <xf numFmtId="0" fontId="17" fillId="7" borderId="63" xfId="0" applyFont="1" applyFill="1" applyBorder="1" applyAlignment="1">
      <alignment wrapText="1"/>
    </xf>
    <xf numFmtId="0" fontId="17" fillId="9" borderId="63" xfId="0" applyFont="1" applyFill="1" applyBorder="1" applyAlignment="1">
      <alignment horizontal="left" wrapText="1"/>
    </xf>
    <xf numFmtId="0" fontId="17" fillId="7" borderId="63" xfId="0" applyNumberFormat="1" applyFont="1" applyFill="1" applyBorder="1" applyAlignment="1">
      <alignment wrapText="1"/>
    </xf>
    <xf numFmtId="0" fontId="19" fillId="53" borderId="63" xfId="0" applyFont="1" applyFill="1" applyBorder="1" applyAlignment="1">
      <alignment horizontal="center" vertical="center" wrapText="1"/>
    </xf>
    <xf numFmtId="0" fontId="17" fillId="7" borderId="63" xfId="0" applyFont="1" applyFill="1" applyBorder="1"/>
    <xf numFmtId="0" fontId="19" fillId="7" borderId="63" xfId="0" applyFont="1" applyFill="1" applyBorder="1" applyAlignment="1">
      <alignment vertical="top" wrapText="1"/>
    </xf>
    <xf numFmtId="0" fontId="19" fillId="7" borderId="63" xfId="0" applyFont="1" applyFill="1" applyBorder="1" applyAlignment="1">
      <alignment vertical="center"/>
    </xf>
    <xf numFmtId="1" fontId="19" fillId="6" borderId="45" xfId="6" applyNumberFormat="1" applyFont="1" applyFill="1" applyBorder="1" applyAlignment="1" applyProtection="1">
      <alignment horizontal="center" vertical="center"/>
    </xf>
    <xf numFmtId="1" fontId="17" fillId="7" borderId="0" xfId="6" applyNumberFormat="1" applyFill="1" applyBorder="1" applyProtection="1"/>
    <xf numFmtId="0" fontId="17" fillId="0" borderId="0" xfId="6" applyFill="1"/>
    <xf numFmtId="1" fontId="19" fillId="6" borderId="1" xfId="6" applyNumberFormat="1" applyFont="1" applyFill="1" applyBorder="1" applyProtection="1"/>
    <xf numFmtId="172" fontId="17" fillId="9" borderId="0" xfId="6" applyNumberFormat="1" applyFont="1" applyFill="1" applyAlignment="1">
      <alignment horizontal="center"/>
    </xf>
    <xf numFmtId="1" fontId="17" fillId="2" borderId="30" xfId="6" applyNumberFormat="1" applyFill="1" applyBorder="1" applyProtection="1"/>
    <xf numFmtId="2" fontId="17" fillId="2" borderId="55" xfId="6" applyNumberFormat="1" applyFill="1" applyBorder="1" applyProtection="1"/>
    <xf numFmtId="0" fontId="17" fillId="9" borderId="25" xfId="6" applyFill="1" applyBorder="1"/>
    <xf numFmtId="1" fontId="17" fillId="2" borderId="16" xfId="6" applyNumberFormat="1" applyFont="1" applyFill="1" applyBorder="1" applyAlignment="1" applyProtection="1"/>
    <xf numFmtId="1" fontId="19" fillId="2" borderId="30" xfId="6" applyNumberFormat="1" applyFont="1" applyFill="1" applyBorder="1" applyAlignment="1" applyProtection="1">
      <alignment horizontal="right"/>
    </xf>
    <xf numFmtId="0" fontId="0" fillId="0" borderId="0" xfId="0" applyAlignment="1">
      <alignment horizontal="right"/>
    </xf>
    <xf numFmtId="1" fontId="19" fillId="2" borderId="50" xfId="6" applyNumberFormat="1" applyFont="1" applyFill="1" applyBorder="1" applyAlignment="1" applyProtection="1">
      <alignment horizontal="center" vertical="center"/>
    </xf>
    <xf numFmtId="1" fontId="17" fillId="2" borderId="16" xfId="6" applyNumberFormat="1" applyFill="1" applyBorder="1" applyProtection="1"/>
    <xf numFmtId="1" fontId="23" fillId="2" borderId="50" xfId="0" applyNumberFormat="1" applyFont="1" applyFill="1" applyBorder="1" applyAlignment="1" applyProtection="1">
      <alignment horizontal="center"/>
    </xf>
    <xf numFmtId="1" fontId="19" fillId="6" borderId="23" xfId="309" applyNumberFormat="1" applyFont="1" applyFill="1" applyBorder="1" applyAlignment="1">
      <alignment horizontal="right"/>
    </xf>
    <xf numFmtId="1" fontId="19" fillId="6" borderId="45" xfId="6" applyNumberFormat="1" applyFont="1" applyFill="1" applyBorder="1" applyAlignment="1" applyProtection="1">
      <alignment horizontal="right"/>
    </xf>
    <xf numFmtId="2" fontId="17" fillId="2" borderId="25" xfId="325" applyNumberFormat="1" applyFont="1" applyFill="1" applyBorder="1" applyProtection="1"/>
    <xf numFmtId="0" fontId="75" fillId="55" borderId="0" xfId="0" applyFont="1" applyFill="1"/>
    <xf numFmtId="0" fontId="12" fillId="55" borderId="0" xfId="0" applyFont="1" applyFill="1"/>
    <xf numFmtId="0" fontId="76" fillId="55" borderId="0" xfId="0" applyFont="1" applyFill="1"/>
    <xf numFmtId="0" fontId="0" fillId="0" borderId="1" xfId="0" applyBorder="1" applyAlignment="1">
      <alignment vertical="center"/>
    </xf>
    <xf numFmtId="0" fontId="0" fillId="0" borderId="1" xfId="0" applyBorder="1" applyAlignment="1">
      <alignment vertical="center"/>
    </xf>
    <xf numFmtId="0" fontId="0" fillId="0" borderId="1" xfId="0" applyBorder="1" applyAlignment="1">
      <alignment vertical="top" wrapText="1"/>
    </xf>
    <xf numFmtId="0" fontId="84" fillId="7" borderId="0" xfId="6" applyFont="1" applyFill="1" applyBorder="1" applyProtection="1"/>
    <xf numFmtId="0" fontId="38" fillId="0" borderId="115" xfId="0" applyFont="1" applyFill="1" applyBorder="1" applyAlignment="1" applyProtection="1">
      <alignment horizontal="right"/>
    </xf>
    <xf numFmtId="0" fontId="38" fillId="7" borderId="115" xfId="0" applyFont="1" applyFill="1" applyBorder="1" applyAlignment="1" applyProtection="1">
      <alignment horizontal="right"/>
    </xf>
    <xf numFmtId="0" fontId="38" fillId="7" borderId="117" xfId="0" applyFont="1" applyFill="1" applyBorder="1" applyAlignment="1" applyProtection="1">
      <alignment horizontal="right"/>
    </xf>
    <xf numFmtId="0" fontId="12" fillId="58" borderId="1" xfId="0" applyFont="1" applyFill="1" applyBorder="1" applyAlignment="1" applyProtection="1">
      <alignment horizontal="left" vertical="center"/>
      <protection locked="0"/>
    </xf>
    <xf numFmtId="0" fontId="12" fillId="58" borderId="1" xfId="0" applyFont="1" applyFill="1" applyBorder="1" applyAlignment="1" applyProtection="1">
      <alignment horizontal="left" vertical="center" wrapText="1"/>
      <protection locked="0"/>
    </xf>
    <xf numFmtId="0" fontId="12" fillId="3" borderId="1" xfId="0" applyFont="1" applyFill="1" applyBorder="1" applyAlignment="1" applyProtection="1">
      <alignment horizontal="left" vertical="center" wrapText="1"/>
      <protection locked="0"/>
    </xf>
    <xf numFmtId="175" fontId="12" fillId="44" borderId="1" xfId="0" applyNumberFormat="1" applyFont="1" applyFill="1" applyBorder="1" applyProtection="1">
      <protection hidden="1"/>
    </xf>
    <xf numFmtId="0" fontId="11" fillId="58" borderId="1" xfId="0" applyFont="1" applyFill="1" applyBorder="1" applyAlignment="1" applyProtection="1">
      <alignment horizontal="center" vertical="center"/>
      <protection locked="0"/>
    </xf>
    <xf numFmtId="0" fontId="11" fillId="58" borderId="13" xfId="0" applyFont="1" applyFill="1" applyBorder="1" applyAlignment="1" applyProtection="1">
      <alignment horizontal="center" vertical="center"/>
      <protection locked="0"/>
    </xf>
    <xf numFmtId="175" fontId="11" fillId="2" borderId="2" xfId="0" applyNumberFormat="1" applyFont="1" applyFill="1" applyBorder="1" applyAlignment="1" applyProtection="1">
      <alignment horizontal="center"/>
      <protection hidden="1"/>
    </xf>
    <xf numFmtId="175" fontId="12" fillId="2" borderId="3" xfId="1" applyNumberFormat="1" applyFont="1" applyFill="1" applyBorder="1" applyProtection="1">
      <protection hidden="1"/>
    </xf>
    <xf numFmtId="175" fontId="12" fillId="2" borderId="5" xfId="1" applyNumberFormat="1" applyFont="1" applyFill="1" applyBorder="1" applyProtection="1">
      <protection hidden="1"/>
    </xf>
    <xf numFmtId="175" fontId="11" fillId="2" borderId="1" xfId="0" applyNumberFormat="1" applyFont="1" applyFill="1" applyBorder="1" applyAlignment="1" applyProtection="1">
      <alignment horizontal="center" vertical="top"/>
      <protection hidden="1"/>
    </xf>
    <xf numFmtId="0" fontId="10" fillId="2" borderId="13" xfId="0" applyFont="1" applyFill="1" applyBorder="1" applyAlignment="1" applyProtection="1">
      <alignment horizontal="center" vertical="center"/>
    </xf>
    <xf numFmtId="165" fontId="10" fillId="2" borderId="35" xfId="1" applyNumberFormat="1" applyFont="1" applyFill="1" applyBorder="1" applyProtection="1"/>
    <xf numFmtId="165" fontId="10" fillId="2" borderId="33" xfId="1" applyNumberFormat="1" applyFont="1" applyFill="1" applyBorder="1" applyProtection="1"/>
    <xf numFmtId="165" fontId="6" fillId="2" borderId="35" xfId="1" applyNumberFormat="1" applyFont="1" applyFill="1" applyBorder="1" applyProtection="1"/>
    <xf numFmtId="165" fontId="6" fillId="2" borderId="33" xfId="1" applyNumberFormat="1" applyFont="1" applyFill="1" applyBorder="1" applyProtection="1"/>
    <xf numFmtId="0" fontId="11" fillId="2" borderId="2" xfId="0" applyFont="1" applyFill="1" applyBorder="1" applyAlignment="1" applyProtection="1">
      <alignment horizontal="center" vertical="center"/>
    </xf>
    <xf numFmtId="0" fontId="14" fillId="47" borderId="11" xfId="0" applyFont="1" applyFill="1" applyBorder="1" applyAlignment="1" applyProtection="1">
      <alignment vertical="center" wrapText="1"/>
    </xf>
    <xf numFmtId="0" fontId="14" fillId="47" borderId="8" xfId="0" applyFont="1" applyFill="1" applyBorder="1" applyAlignment="1" applyProtection="1">
      <alignment vertical="center" wrapText="1"/>
    </xf>
    <xf numFmtId="0" fontId="14" fillId="47" borderId="10" xfId="0" applyFont="1" applyFill="1" applyBorder="1" applyAlignment="1" applyProtection="1">
      <alignment vertical="center" wrapText="1"/>
    </xf>
    <xf numFmtId="0" fontId="57" fillId="47" borderId="104" xfId="0" applyFont="1" applyFill="1" applyBorder="1" applyAlignment="1" applyProtection="1">
      <alignment vertical="center" wrapText="1"/>
    </xf>
    <xf numFmtId="0" fontId="57" fillId="47" borderId="8" xfId="0" applyFont="1" applyFill="1" applyBorder="1" applyAlignment="1" applyProtection="1">
      <alignment vertical="center" wrapText="1"/>
    </xf>
    <xf numFmtId="0" fontId="14" fillId="2" borderId="111" xfId="0" applyFont="1" applyFill="1" applyBorder="1" applyAlignment="1" applyProtection="1">
      <alignment vertical="center" wrapText="1"/>
    </xf>
    <xf numFmtId="0" fontId="14" fillId="2" borderId="112" xfId="0" applyFont="1" applyFill="1" applyBorder="1" applyAlignment="1" applyProtection="1">
      <alignment vertical="center" wrapText="1"/>
    </xf>
    <xf numFmtId="0" fontId="14" fillId="2" borderId="62" xfId="0" applyFont="1" applyFill="1" applyBorder="1" applyAlignment="1" applyProtection="1">
      <alignment vertical="center" wrapText="1" readingOrder="1"/>
    </xf>
    <xf numFmtId="43" fontId="14" fillId="2" borderId="62" xfId="1" applyNumberFormat="1" applyFont="1" applyFill="1" applyBorder="1" applyAlignment="1" applyProtection="1">
      <alignment vertical="center" wrapText="1" readingOrder="1"/>
    </xf>
    <xf numFmtId="166" fontId="14" fillId="2" borderId="62" xfId="1" applyNumberFormat="1" applyFont="1" applyFill="1" applyBorder="1" applyAlignment="1" applyProtection="1">
      <alignment vertical="center" wrapText="1" readingOrder="1"/>
    </xf>
    <xf numFmtId="0" fontId="14" fillId="2" borderId="1" xfId="0" applyFont="1" applyFill="1" applyBorder="1" applyAlignment="1" applyProtection="1">
      <alignment vertical="center" wrapText="1" readingOrder="1"/>
    </xf>
    <xf numFmtId="166" fontId="14" fillId="2" borderId="1" xfId="1" applyNumberFormat="1" applyFont="1" applyFill="1" applyBorder="1" applyAlignment="1" applyProtection="1">
      <alignment vertical="center" wrapText="1" readingOrder="1"/>
    </xf>
    <xf numFmtId="0" fontId="14" fillId="2" borderId="1" xfId="0" applyFont="1" applyFill="1" applyBorder="1" applyAlignment="1" applyProtection="1">
      <alignment horizontal="left" vertical="center" wrapText="1" readingOrder="1"/>
    </xf>
    <xf numFmtId="0" fontId="85" fillId="3" borderId="104" xfId="0" applyFont="1" applyFill="1" applyBorder="1" applyAlignment="1" applyProtection="1">
      <alignment vertical="center" wrapText="1"/>
      <protection locked="0"/>
    </xf>
    <xf numFmtId="0" fontId="14" fillId="3" borderId="105" xfId="0" applyFont="1" applyFill="1" applyBorder="1" applyAlignment="1" applyProtection="1">
      <alignment vertical="center" wrapText="1"/>
    </xf>
    <xf numFmtId="0" fontId="85" fillId="3" borderId="8" xfId="0" applyFont="1" applyFill="1" applyBorder="1" applyAlignment="1" applyProtection="1">
      <alignment vertical="center" wrapText="1"/>
      <protection locked="0"/>
    </xf>
    <xf numFmtId="0" fontId="14" fillId="3" borderId="107" xfId="0" applyFont="1" applyFill="1" applyBorder="1" applyAlignment="1" applyProtection="1">
      <alignment vertical="center" wrapText="1"/>
    </xf>
    <xf numFmtId="9" fontId="60" fillId="8" borderId="0" xfId="8" applyFont="1" applyFill="1" applyBorder="1" applyAlignment="1" applyProtection="1">
      <alignment horizontal="center" vertical="center"/>
      <protection locked="0"/>
    </xf>
    <xf numFmtId="9" fontId="62" fillId="8" borderId="118" xfId="0" applyNumberFormat="1" applyFont="1" applyFill="1" applyBorder="1" applyAlignment="1" applyProtection="1">
      <alignment vertical="center"/>
      <protection locked="0"/>
    </xf>
    <xf numFmtId="9" fontId="62" fillId="8" borderId="116" xfId="0" applyNumberFormat="1" applyFont="1" applyFill="1" applyBorder="1" applyAlignment="1" applyProtection="1">
      <alignment vertical="center"/>
      <protection locked="0"/>
    </xf>
    <xf numFmtId="0" fontId="19" fillId="2" borderId="30" xfId="0" applyFont="1" applyFill="1" applyBorder="1" applyAlignment="1" applyProtection="1">
      <alignment horizontal="right" vertical="center"/>
    </xf>
    <xf numFmtId="3" fontId="0" fillId="2" borderId="50" xfId="0" applyNumberFormat="1" applyFill="1" applyBorder="1" applyProtection="1"/>
    <xf numFmtId="0" fontId="0" fillId="2" borderId="50" xfId="0" applyFill="1" applyBorder="1" applyProtection="1"/>
    <xf numFmtId="1" fontId="23" fillId="2" borderId="0" xfId="0" applyNumberFormat="1" applyFont="1" applyFill="1" applyBorder="1" applyAlignment="1" applyProtection="1">
      <alignment horizontal="left"/>
    </xf>
    <xf numFmtId="3" fontId="19" fillId="2" borderId="91" xfId="0" applyNumberFormat="1" applyFont="1" applyFill="1" applyBorder="1" applyProtection="1"/>
    <xf numFmtId="1" fontId="17" fillId="2" borderId="21" xfId="6" applyNumberFormat="1" applyFont="1" applyFill="1" applyBorder="1" applyAlignment="1" applyProtection="1">
      <alignment horizontal="right"/>
    </xf>
    <xf numFmtId="0" fontId="75" fillId="4" borderId="0" xfId="0" applyFont="1" applyFill="1"/>
    <xf numFmtId="0" fontId="76" fillId="4" borderId="0" xfId="0" applyFont="1" applyFill="1"/>
    <xf numFmtId="0" fontId="0" fillId="4" borderId="1" xfId="0" applyFill="1" applyBorder="1" applyProtection="1"/>
    <xf numFmtId="0" fontId="20" fillId="59" borderId="0" xfId="0" applyFont="1" applyFill="1"/>
    <xf numFmtId="0" fontId="12" fillId="59" borderId="0" xfId="0" applyFont="1" applyFill="1"/>
    <xf numFmtId="0" fontId="76" fillId="59" borderId="0" xfId="0" applyFont="1" applyFill="1"/>
    <xf numFmtId="0" fontId="75" fillId="59" borderId="0" xfId="0" applyFont="1" applyFill="1"/>
    <xf numFmtId="0" fontId="0" fillId="59" borderId="1" xfId="0" applyFill="1" applyBorder="1" applyProtection="1"/>
    <xf numFmtId="0" fontId="0" fillId="60" borderId="1" xfId="0" applyFill="1" applyBorder="1" applyProtection="1"/>
    <xf numFmtId="0" fontId="0" fillId="60" borderId="0" xfId="0" applyFill="1" applyBorder="1" applyProtection="1"/>
    <xf numFmtId="0" fontId="0" fillId="60" borderId="0" xfId="0" applyFill="1" applyProtection="1"/>
    <xf numFmtId="0" fontId="17" fillId="7" borderId="0" xfId="6" applyFill="1" applyBorder="1" applyAlignment="1" applyProtection="1">
      <alignment wrapText="1"/>
    </xf>
    <xf numFmtId="0" fontId="17" fillId="6" borderId="1" xfId="6" applyFont="1" applyFill="1" applyBorder="1" applyAlignment="1" applyProtection="1">
      <alignment wrapText="1"/>
    </xf>
    <xf numFmtId="0" fontId="0" fillId="0" borderId="0" xfId="0" applyAlignment="1" applyProtection="1">
      <alignment wrapText="1"/>
    </xf>
    <xf numFmtId="0" fontId="0" fillId="0" borderId="1" xfId="0" applyBorder="1" applyAlignment="1">
      <alignment vertical="center"/>
    </xf>
    <xf numFmtId="0" fontId="11" fillId="59" borderId="1" xfId="0" applyFont="1" applyFill="1" applyBorder="1" applyProtection="1"/>
    <xf numFmtId="0" fontId="0" fillId="4" borderId="0" xfId="0" applyFill="1" applyBorder="1" applyProtection="1"/>
    <xf numFmtId="0" fontId="0" fillId="4" borderId="0" xfId="0" applyFill="1" applyProtection="1"/>
    <xf numFmtId="170" fontId="12" fillId="4" borderId="0" xfId="0" applyNumberFormat="1" applyFont="1" applyFill="1" applyAlignment="1" applyProtection="1">
      <alignment horizontal="right" vertical="center" wrapText="1"/>
      <protection hidden="1"/>
    </xf>
    <xf numFmtId="165" fontId="12" fillId="41" borderId="0" xfId="0" applyNumberFormat="1" applyFont="1" applyFill="1"/>
    <xf numFmtId="0" fontId="0" fillId="42" borderId="0" xfId="0" applyFill="1"/>
    <xf numFmtId="165" fontId="0" fillId="42" borderId="0" xfId="0" applyNumberFormat="1" applyFill="1"/>
    <xf numFmtId="0" fontId="12" fillId="40" borderId="18" xfId="0" applyFont="1" applyFill="1" applyBorder="1" applyAlignment="1" applyProtection="1">
      <alignment horizontal="center" vertical="center" wrapText="1"/>
    </xf>
    <xf numFmtId="0" fontId="74" fillId="40" borderId="0" xfId="0" applyNumberFormat="1" applyFont="1" applyFill="1" applyProtection="1"/>
    <xf numFmtId="0" fontId="74" fillId="55" borderId="0" xfId="0" applyNumberFormat="1" applyFont="1" applyFill="1"/>
    <xf numFmtId="0" fontId="74" fillId="4" borderId="0" xfId="0" applyNumberFormat="1" applyFont="1" applyFill="1"/>
    <xf numFmtId="0" fontId="74" fillId="59" borderId="0" xfId="0" applyNumberFormat="1" applyFont="1" applyFill="1"/>
    <xf numFmtId="0" fontId="0" fillId="0" borderId="1" xfId="0" applyBorder="1" applyAlignment="1">
      <alignment vertical="center"/>
    </xf>
    <xf numFmtId="0" fontId="0" fillId="0" borderId="1" xfId="0" applyBorder="1" applyAlignment="1">
      <alignment vertical="center"/>
    </xf>
    <xf numFmtId="43" fontId="12" fillId="0" borderId="0" xfId="0" applyNumberFormat="1" applyFont="1" applyProtection="1"/>
    <xf numFmtId="0" fontId="19" fillId="9" borderId="1" xfId="0" applyFont="1" applyFill="1" applyBorder="1" applyAlignment="1">
      <alignment horizontal="center" vertical="center"/>
    </xf>
    <xf numFmtId="0" fontId="0" fillId="9" borderId="1" xfId="0" applyFill="1" applyBorder="1" applyAlignment="1">
      <alignment horizontal="left" vertical="center" wrapText="1"/>
    </xf>
    <xf numFmtId="165" fontId="0" fillId="9" borderId="1" xfId="1" applyNumberFormat="1" applyFont="1" applyFill="1" applyBorder="1" applyAlignment="1">
      <alignment horizontal="center" vertical="center" wrapText="1"/>
    </xf>
    <xf numFmtId="0" fontId="17" fillId="9" borderId="1" xfId="0" applyFont="1" applyFill="1" applyBorder="1" applyAlignment="1">
      <alignment horizontal="center" vertical="center" wrapText="1"/>
    </xf>
    <xf numFmtId="165" fontId="17" fillId="9" borderId="1" xfId="1" applyNumberFormat="1" applyFont="1" applyFill="1" applyBorder="1" applyAlignment="1">
      <alignment horizontal="center" vertical="center" wrapText="1"/>
    </xf>
    <xf numFmtId="0" fontId="19" fillId="9" borderId="1" xfId="0" applyFont="1" applyFill="1" applyBorder="1" applyAlignment="1">
      <alignment horizontal="right" vertical="center"/>
    </xf>
    <xf numFmtId="165" fontId="19" fillId="9" borderId="1" xfId="1" applyNumberFormat="1" applyFont="1" applyFill="1" applyBorder="1" applyAlignment="1">
      <alignment horizontal="right" vertical="center"/>
    </xf>
    <xf numFmtId="0" fontId="11" fillId="9" borderId="1" xfId="0" applyFont="1" applyFill="1" applyBorder="1" applyAlignment="1">
      <alignment horizontal="right"/>
    </xf>
    <xf numFmtId="165" fontId="11" fillId="9" borderId="1" xfId="1" applyNumberFormat="1" applyFont="1" applyFill="1" applyBorder="1"/>
    <xf numFmtId="0" fontId="0" fillId="9" borderId="0" xfId="0" applyFill="1" applyAlignment="1">
      <alignment horizontal="center"/>
    </xf>
    <xf numFmtId="0" fontId="63" fillId="9" borderId="0" xfId="0" applyFont="1" applyFill="1"/>
    <xf numFmtId="0" fontId="63" fillId="9" borderId="94" xfId="0" applyFont="1" applyFill="1" applyBorder="1" applyAlignment="1">
      <alignment horizontal="center" vertical="center" wrapText="1"/>
    </xf>
    <xf numFmtId="0" fontId="63" fillId="9" borderId="94" xfId="0" applyFont="1" applyFill="1" applyBorder="1" applyAlignment="1">
      <alignment horizontal="center" vertical="center"/>
    </xf>
    <xf numFmtId="0" fontId="0" fillId="9" borderId="0" xfId="0" applyFill="1" applyAlignment="1">
      <alignment horizontal="left" vertical="center"/>
    </xf>
    <xf numFmtId="0" fontId="62" fillId="9" borderId="0" xfId="0" applyFont="1" applyFill="1" applyAlignment="1">
      <alignment vertical="center"/>
    </xf>
    <xf numFmtId="0" fontId="38" fillId="9" borderId="0" xfId="0" applyFont="1" applyFill="1" applyAlignment="1">
      <alignment vertical="center"/>
    </xf>
    <xf numFmtId="1" fontId="63" fillId="9" borderId="94" xfId="0" applyNumberFormat="1" applyFont="1" applyFill="1" applyBorder="1" applyAlignment="1">
      <alignment horizontal="center" vertical="center"/>
    </xf>
    <xf numFmtId="0" fontId="21" fillId="9" borderId="94" xfId="0" applyFont="1" applyFill="1" applyBorder="1" applyAlignment="1">
      <alignment horizontal="center" vertical="center" wrapText="1"/>
    </xf>
    <xf numFmtId="9" fontId="60" fillId="9" borderId="94" xfId="8" applyFont="1" applyFill="1" applyBorder="1" applyAlignment="1">
      <alignment horizontal="center"/>
    </xf>
    <xf numFmtId="176" fontId="60" fillId="9" borderId="94" xfId="0" applyNumberFormat="1" applyFont="1" applyFill="1" applyBorder="1" applyAlignment="1">
      <alignment horizontal="center"/>
    </xf>
    <xf numFmtId="9" fontId="9" fillId="9" borderId="94" xfId="8" applyFont="1" applyFill="1" applyBorder="1" applyAlignment="1">
      <alignment horizontal="center"/>
    </xf>
    <xf numFmtId="0" fontId="63" fillId="9" borderId="0" xfId="0" applyFont="1" applyFill="1" applyAlignment="1">
      <alignment horizontal="left" vertical="center"/>
    </xf>
    <xf numFmtId="0" fontId="0" fillId="9" borderId="0" xfId="0" applyFill="1" applyAlignment="1">
      <alignment vertical="center"/>
    </xf>
    <xf numFmtId="0" fontId="0" fillId="9" borderId="17" xfId="0" applyFill="1" applyBorder="1" applyAlignment="1">
      <alignment horizontal="center" vertical="distributed"/>
    </xf>
    <xf numFmtId="0" fontId="19" fillId="9" borderId="0" xfId="0" applyFont="1" applyFill="1"/>
    <xf numFmtId="176" fontId="38" fillId="9" borderId="0" xfId="9" applyNumberFormat="1" applyFont="1" applyFill="1" applyBorder="1" applyAlignment="1">
      <alignment vertical="center"/>
    </xf>
    <xf numFmtId="14" fontId="0" fillId="0" borderId="1" xfId="0" applyNumberFormat="1" applyBorder="1"/>
    <xf numFmtId="168" fontId="0" fillId="0" borderId="0" xfId="0" applyNumberFormat="1"/>
    <xf numFmtId="1" fontId="19" fillId="6" borderId="1" xfId="6" applyNumberFormat="1" applyFont="1" applyFill="1" applyBorder="1" applyAlignment="1" applyProtection="1">
      <alignment horizontal="center" vertical="center"/>
    </xf>
    <xf numFmtId="168" fontId="14" fillId="5" borderId="1" xfId="0" applyNumberFormat="1" applyFont="1" applyFill="1" applyBorder="1" applyAlignment="1" applyProtection="1">
      <alignment horizontal="center" vertical="center" wrapText="1" readingOrder="1"/>
    </xf>
    <xf numFmtId="168" fontId="18" fillId="2" borderId="1" xfId="0" quotePrefix="1" applyNumberFormat="1" applyFont="1" applyFill="1" applyBorder="1" applyAlignment="1" applyProtection="1">
      <alignment horizontal="center" vertical="center"/>
      <protection hidden="1"/>
    </xf>
    <xf numFmtId="0" fontId="89" fillId="2" borderId="1" xfId="0" applyFont="1" applyFill="1" applyBorder="1" applyAlignment="1" applyProtection="1">
      <alignment horizontal="center" vertical="center"/>
      <protection hidden="1"/>
    </xf>
    <xf numFmtId="175" fontId="12" fillId="44" borderId="44" xfId="0" applyNumberFormat="1" applyFont="1" applyFill="1" applyBorder="1" applyProtection="1">
      <protection hidden="1"/>
    </xf>
    <xf numFmtId="14" fontId="0" fillId="0" borderId="0" xfId="0" applyNumberFormat="1" applyProtection="1"/>
    <xf numFmtId="0" fontId="0" fillId="0" borderId="1" xfId="0" applyBorder="1" applyAlignment="1">
      <alignment vertical="center"/>
    </xf>
    <xf numFmtId="1" fontId="0" fillId="2" borderId="1" xfId="0" applyNumberFormat="1" applyFill="1" applyBorder="1" applyAlignment="1" applyProtection="1">
      <alignment horizontal="center"/>
    </xf>
    <xf numFmtId="1" fontId="60" fillId="44" borderId="0" xfId="0" applyNumberFormat="1" applyFont="1" applyFill="1" applyBorder="1" applyAlignment="1" applyProtection="1">
      <alignment horizontal="center" vertical="center"/>
    </xf>
    <xf numFmtId="1" fontId="19" fillId="2" borderId="42" xfId="0" applyNumberFormat="1" applyFont="1" applyFill="1" applyBorder="1" applyProtection="1"/>
    <xf numFmtId="1" fontId="11" fillId="2" borderId="58" xfId="0" applyNumberFormat="1" applyFont="1" applyFill="1" applyBorder="1" applyAlignment="1" applyProtection="1">
      <alignment horizontal="center" vertical="center"/>
    </xf>
    <xf numFmtId="1" fontId="11" fillId="2" borderId="86" xfId="0" applyNumberFormat="1" applyFont="1" applyFill="1" applyBorder="1" applyAlignment="1" applyProtection="1">
      <alignment horizontal="center" vertical="center"/>
    </xf>
    <xf numFmtId="165" fontId="75" fillId="41" borderId="0" xfId="0" applyNumberFormat="1" applyFont="1" applyFill="1"/>
    <xf numFmtId="1" fontId="71" fillId="49" borderId="1" xfId="9" applyNumberFormat="1"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1" fontId="0" fillId="59" borderId="1" xfId="0" applyNumberFormat="1" applyFill="1" applyBorder="1" applyProtection="1"/>
    <xf numFmtId="0" fontId="11" fillId="0" borderId="0" xfId="0" applyFont="1"/>
    <xf numFmtId="0" fontId="0" fillId="0" borderId="1" xfId="0" applyBorder="1" applyAlignment="1">
      <alignment vertical="center"/>
    </xf>
    <xf numFmtId="0" fontId="0" fillId="0" borderId="1" xfId="0" applyBorder="1" applyAlignment="1">
      <alignment vertical="center"/>
    </xf>
    <xf numFmtId="0" fontId="0" fillId="0" borderId="1" xfId="0" applyBorder="1" applyAlignment="1">
      <alignment horizontal="center" vertical="center" wrapText="1"/>
    </xf>
    <xf numFmtId="14" fontId="0" fillId="0" borderId="1" xfId="0" applyNumberFormat="1" applyBorder="1" applyAlignment="1">
      <alignment horizontal="center" vertical="center" wrapText="1"/>
    </xf>
    <xf numFmtId="0" fontId="0" fillId="0" borderId="1" xfId="0" applyBorder="1" applyAlignment="1">
      <alignment vertical="center"/>
    </xf>
    <xf numFmtId="0" fontId="0" fillId="0" borderId="1" xfId="0" applyBorder="1" applyAlignment="1">
      <alignment vertical="center"/>
    </xf>
    <xf numFmtId="0" fontId="0" fillId="0" borderId="1" xfId="0" applyBorder="1" applyAlignment="1">
      <alignment vertical="center"/>
    </xf>
    <xf numFmtId="0" fontId="0" fillId="0" borderId="1" xfId="0" applyBorder="1" applyAlignment="1">
      <alignment vertical="center"/>
    </xf>
    <xf numFmtId="2" fontId="60" fillId="9" borderId="94" xfId="8" applyNumberFormat="1" applyFont="1" applyFill="1" applyBorder="1" applyAlignment="1">
      <alignment horizontal="center"/>
    </xf>
    <xf numFmtId="2" fontId="9" fillId="9" borderId="94" xfId="8" applyNumberFormat="1" applyFont="1" applyFill="1" applyBorder="1" applyAlignment="1">
      <alignment horizontal="center"/>
    </xf>
    <xf numFmtId="2" fontId="17" fillId="9" borderId="1" xfId="8" applyNumberFormat="1" applyFont="1" applyFill="1" applyBorder="1" applyAlignment="1">
      <alignment horizontal="center"/>
    </xf>
    <xf numFmtId="0" fontId="0" fillId="0" borderId="1" xfId="0" applyFill="1" applyBorder="1" applyAlignment="1">
      <alignment vertical="center"/>
    </xf>
    <xf numFmtId="0" fontId="0" fillId="0" borderId="1" xfId="0" applyFill="1" applyBorder="1" applyAlignment="1">
      <alignment vertical="top" wrapText="1"/>
    </xf>
    <xf numFmtId="0" fontId="0" fillId="0" borderId="1" xfId="0" applyFill="1" applyBorder="1" applyAlignment="1">
      <alignment horizontal="center" vertical="center" wrapText="1"/>
    </xf>
    <xf numFmtId="14" fontId="0" fillId="0" borderId="1" xfId="0" applyNumberFormat="1" applyFill="1" applyBorder="1" applyAlignment="1">
      <alignment vertical="center"/>
    </xf>
    <xf numFmtId="169" fontId="0" fillId="0" borderId="0" xfId="17" applyNumberFormat="1" applyFont="1" applyAlignment="1">
      <alignment horizontal="right"/>
    </xf>
    <xf numFmtId="0" fontId="0" fillId="2" borderId="0" xfId="0" applyFill="1" applyBorder="1" applyAlignment="1" applyProtection="1">
      <alignment horizontal="left"/>
    </xf>
    <xf numFmtId="0" fontId="92" fillId="7" borderId="0" xfId="6" applyFont="1" applyFill="1" applyAlignment="1" applyProtection="1">
      <alignment vertical="top" wrapText="1"/>
    </xf>
    <xf numFmtId="0" fontId="19" fillId="9" borderId="0" xfId="6" applyFont="1" applyFill="1" applyBorder="1" applyProtection="1"/>
    <xf numFmtId="0" fontId="19" fillId="9" borderId="0" xfId="6" applyFont="1" applyFill="1" applyBorder="1" applyAlignment="1" applyProtection="1">
      <alignment horizontal="center"/>
    </xf>
    <xf numFmtId="0" fontId="92" fillId="7" borderId="48" xfId="6" applyFont="1" applyFill="1" applyBorder="1" applyAlignment="1" applyProtection="1">
      <alignment wrapText="1"/>
    </xf>
    <xf numFmtId="0" fontId="17" fillId="3" borderId="22" xfId="0" quotePrefix="1" applyFont="1" applyFill="1" applyBorder="1" applyAlignment="1" applyProtection="1">
      <alignment wrapText="1"/>
      <protection locked="0"/>
    </xf>
    <xf numFmtId="0" fontId="0" fillId="3" borderId="43" xfId="0" applyFill="1" applyBorder="1" applyAlignment="1" applyProtection="1">
      <alignment wrapText="1"/>
      <protection locked="0"/>
    </xf>
    <xf numFmtId="0" fontId="0" fillId="3" borderId="1" xfId="0" applyFill="1" applyBorder="1" applyAlignment="1" applyProtection="1">
      <alignment wrapText="1"/>
      <protection locked="0"/>
    </xf>
    <xf numFmtId="0" fontId="0" fillId="3" borderId="133" xfId="0" applyFill="1" applyBorder="1" applyAlignment="1" applyProtection="1">
      <alignment wrapText="1"/>
      <protection locked="0"/>
    </xf>
    <xf numFmtId="171" fontId="0" fillId="3" borderId="1" xfId="0" applyNumberFormat="1" applyFill="1" applyBorder="1" applyAlignment="1" applyProtection="1">
      <alignment wrapText="1"/>
      <protection locked="0"/>
    </xf>
    <xf numFmtId="171" fontId="0" fillId="66" borderId="1" xfId="0" applyNumberFormat="1" applyFill="1" applyBorder="1" applyAlignment="1" applyProtection="1">
      <alignment wrapText="1"/>
      <protection locked="0"/>
    </xf>
    <xf numFmtId="171" fontId="0" fillId="3" borderId="43" xfId="0" applyNumberFormat="1" applyFill="1" applyBorder="1" applyAlignment="1" applyProtection="1">
      <alignment wrapText="1"/>
      <protection locked="0"/>
    </xf>
    <xf numFmtId="171" fontId="0" fillId="3" borderId="45" xfId="0" applyNumberFormat="1" applyFill="1" applyBorder="1" applyAlignment="1" applyProtection="1">
      <alignment wrapText="1"/>
      <protection locked="0"/>
    </xf>
    <xf numFmtId="0" fontId="0" fillId="3" borderId="22" xfId="0" applyFill="1" applyBorder="1" applyAlignment="1" applyProtection="1">
      <alignment wrapText="1"/>
      <protection locked="0"/>
    </xf>
    <xf numFmtId="171" fontId="0" fillId="3" borderId="17" xfId="0" applyNumberFormat="1" applyFill="1" applyBorder="1" applyAlignment="1" applyProtection="1">
      <alignment wrapText="1"/>
      <protection locked="0"/>
    </xf>
    <xf numFmtId="171" fontId="0" fillId="3" borderId="22" xfId="0" applyNumberFormat="1" applyFill="1" applyBorder="1" applyAlignment="1" applyProtection="1">
      <alignment wrapText="1"/>
      <protection locked="0"/>
    </xf>
    <xf numFmtId="171" fontId="19" fillId="3" borderId="22" xfId="0" applyNumberFormat="1" applyFont="1" applyFill="1" applyBorder="1" applyAlignment="1" applyProtection="1">
      <alignment wrapText="1"/>
      <protection locked="0"/>
    </xf>
    <xf numFmtId="171" fontId="19" fillId="3" borderId="1" xfId="0" applyNumberFormat="1" applyFont="1" applyFill="1" applyBorder="1" applyAlignment="1" applyProtection="1">
      <alignment wrapText="1"/>
      <protection locked="0"/>
    </xf>
    <xf numFmtId="0" fontId="0" fillId="3" borderId="132" xfId="0" applyFill="1" applyBorder="1" applyAlignment="1" applyProtection="1">
      <alignment wrapText="1"/>
      <protection locked="0"/>
    </xf>
    <xf numFmtId="0" fontId="0" fillId="3" borderId="86" xfId="0" applyFill="1" applyBorder="1" applyAlignment="1" applyProtection="1">
      <alignment wrapText="1"/>
      <protection locked="0"/>
    </xf>
    <xf numFmtId="171" fontId="0" fillId="3" borderId="133" xfId="0" applyNumberFormat="1" applyFill="1" applyBorder="1" applyAlignment="1" applyProtection="1">
      <alignment wrapText="1"/>
      <protection locked="0"/>
    </xf>
    <xf numFmtId="171" fontId="0" fillId="66" borderId="133" xfId="0" applyNumberFormat="1" applyFill="1" applyBorder="1" applyAlignment="1" applyProtection="1">
      <alignment wrapText="1"/>
      <protection locked="0"/>
    </xf>
    <xf numFmtId="171" fontId="0" fillId="3" borderId="132" xfId="0" applyNumberFormat="1" applyFill="1" applyBorder="1" applyAlignment="1" applyProtection="1">
      <alignment wrapText="1"/>
      <protection locked="0"/>
    </xf>
    <xf numFmtId="171" fontId="0" fillId="3" borderId="33" xfId="0" applyNumberFormat="1" applyFill="1" applyBorder="1" applyAlignment="1" applyProtection="1">
      <alignment wrapText="1"/>
      <protection locked="0"/>
    </xf>
    <xf numFmtId="171" fontId="0" fillId="3" borderId="145" xfId="0" applyNumberFormat="1" applyFill="1" applyBorder="1" applyAlignment="1" applyProtection="1">
      <alignment wrapText="1"/>
      <protection locked="0"/>
    </xf>
    <xf numFmtId="171" fontId="0" fillId="3" borderId="134" xfId="0" applyNumberFormat="1" applyFill="1" applyBorder="1" applyAlignment="1" applyProtection="1">
      <alignment wrapText="1"/>
      <protection locked="0"/>
    </xf>
    <xf numFmtId="1" fontId="19" fillId="44" borderId="42" xfId="0" applyNumberFormat="1" applyFont="1" applyFill="1" applyBorder="1" applyProtection="1"/>
    <xf numFmtId="0" fontId="19" fillId="44" borderId="30" xfId="0" applyFont="1" applyFill="1" applyBorder="1" applyAlignment="1" applyProtection="1">
      <alignment horizontal="right" vertical="center"/>
    </xf>
    <xf numFmtId="0" fontId="19" fillId="44" borderId="23" xfId="0" applyFont="1" applyFill="1" applyBorder="1" applyProtection="1"/>
    <xf numFmtId="0" fontId="0" fillId="44" borderId="0" xfId="0" applyFill="1" applyBorder="1" applyProtection="1"/>
    <xf numFmtId="1" fontId="19" fillId="44" borderId="0" xfId="0" applyNumberFormat="1" applyFont="1" applyFill="1" applyBorder="1" applyProtection="1"/>
    <xf numFmtId="0" fontId="19" fillId="44" borderId="50" xfId="0" applyFont="1" applyFill="1" applyBorder="1" applyAlignment="1" applyProtection="1">
      <alignment horizontal="right" vertical="center"/>
    </xf>
    <xf numFmtId="0" fontId="17" fillId="44" borderId="23" xfId="0" applyFont="1" applyFill="1" applyBorder="1" applyProtection="1"/>
    <xf numFmtId="0" fontId="19" fillId="2" borderId="50" xfId="0" applyFont="1" applyFill="1" applyBorder="1" applyAlignment="1" applyProtection="1">
      <alignment horizontal="right" vertical="center"/>
    </xf>
    <xf numFmtId="3" fontId="19" fillId="2" borderId="127" xfId="0" applyNumberFormat="1" applyFont="1" applyFill="1" applyBorder="1" applyProtection="1"/>
    <xf numFmtId="0" fontId="17" fillId="3" borderId="43" xfId="0" applyFont="1" applyFill="1" applyBorder="1" applyAlignment="1" applyProtection="1">
      <alignment vertical="center" wrapText="1"/>
      <protection locked="0"/>
    </xf>
    <xf numFmtId="0" fontId="96" fillId="9" borderId="0" xfId="0" applyFont="1" applyFill="1" applyAlignment="1">
      <alignment horizontal="left" vertical="top" wrapText="1"/>
    </xf>
    <xf numFmtId="0" fontId="97" fillId="9" borderId="0" xfId="0" applyFont="1" applyFill="1" applyAlignment="1">
      <alignment horizontal="left" vertical="top"/>
    </xf>
    <xf numFmtId="0" fontId="16" fillId="0" borderId="0" xfId="0" applyFont="1" applyFill="1" applyAlignment="1"/>
    <xf numFmtId="0" fontId="0" fillId="0" borderId="0" xfId="0" applyFont="1" applyFill="1"/>
    <xf numFmtId="0" fontId="97" fillId="9" borderId="0" xfId="0" applyFont="1" applyFill="1" applyAlignment="1">
      <alignment horizontal="left" vertical="top" wrapText="1"/>
    </xf>
    <xf numFmtId="0" fontId="98" fillId="0" borderId="0" xfId="266" applyFont="1" applyFill="1" applyAlignment="1" applyProtection="1">
      <alignment vertical="center"/>
    </xf>
    <xf numFmtId="0" fontId="8" fillId="0" borderId="0" xfId="0" applyFont="1" applyFill="1"/>
    <xf numFmtId="0" fontId="8" fillId="0" borderId="0" xfId="0" applyFont="1" applyFill="1" applyAlignment="1">
      <alignment vertical="center"/>
    </xf>
    <xf numFmtId="0" fontId="97" fillId="9" borderId="0" xfId="0" applyFont="1" applyFill="1" applyAlignment="1">
      <alignment vertical="top" wrapText="1"/>
    </xf>
    <xf numFmtId="0" fontId="73" fillId="0" borderId="0" xfId="0" applyFont="1" applyFill="1" applyBorder="1" applyAlignment="1">
      <alignment vertical="center" wrapText="1"/>
    </xf>
    <xf numFmtId="0" fontId="73" fillId="0" borderId="0" xfId="0" applyFont="1" applyFill="1" applyBorder="1" applyAlignment="1">
      <alignment horizontal="center" vertical="center" wrapText="1"/>
    </xf>
    <xf numFmtId="16" fontId="73" fillId="0" borderId="0" xfId="0" applyNumberFormat="1" applyFont="1" applyFill="1" applyBorder="1" applyAlignment="1">
      <alignment horizontal="center" vertical="center" wrapText="1"/>
    </xf>
    <xf numFmtId="0" fontId="100" fillId="0" borderId="0" xfId="0" applyFont="1" applyFill="1" applyAlignment="1"/>
    <xf numFmtId="0" fontId="96" fillId="9" borderId="0" xfId="0" applyFont="1" applyFill="1" applyAlignment="1">
      <alignment horizontal="left" vertical="top"/>
    </xf>
    <xf numFmtId="0" fontId="102" fillId="9" borderId="0" xfId="0" applyFont="1" applyFill="1" applyAlignment="1">
      <alignment horizontal="left" vertical="top" wrapText="1"/>
    </xf>
    <xf numFmtId="0" fontId="104" fillId="9" borderId="0" xfId="0" applyFont="1" applyFill="1" applyBorder="1" applyAlignment="1">
      <alignment horizontal="left" vertical="top" wrapText="1"/>
    </xf>
    <xf numFmtId="0" fontId="16" fillId="9" borderId="0" xfId="0" applyFont="1" applyFill="1" applyAlignment="1"/>
    <xf numFmtId="0" fontId="108" fillId="9" borderId="0" xfId="0" applyFont="1" applyFill="1" applyAlignment="1">
      <alignment horizontal="left" vertical="top" wrapText="1"/>
    </xf>
    <xf numFmtId="0" fontId="16" fillId="9" borderId="0" xfId="0" applyFont="1" applyFill="1" applyAlignment="1">
      <alignment horizontal="left" vertical="top" wrapText="1"/>
    </xf>
    <xf numFmtId="0" fontId="97" fillId="9" borderId="0" xfId="0" applyFont="1" applyFill="1" applyBorder="1" applyAlignment="1">
      <alignment horizontal="left" vertical="top" wrapText="1"/>
    </xf>
    <xf numFmtId="0" fontId="16" fillId="9" borderId="0" xfId="0" applyFont="1" applyFill="1" applyAlignment="1">
      <alignment horizontal="left" vertical="top"/>
    </xf>
    <xf numFmtId="0" fontId="105" fillId="64" borderId="150" xfId="0" applyFont="1" applyFill="1" applyBorder="1" applyAlignment="1">
      <alignment horizontal="left" vertical="top"/>
    </xf>
    <xf numFmtId="0" fontId="105" fillId="9" borderId="0" xfId="0" applyFont="1" applyFill="1" applyBorder="1" applyAlignment="1">
      <alignment horizontal="left" vertical="top"/>
    </xf>
    <xf numFmtId="0" fontId="0" fillId="0" borderId="0" xfId="0" applyFont="1" applyFill="1" applyBorder="1"/>
    <xf numFmtId="0" fontId="73" fillId="64" borderId="44" xfId="0" applyFont="1" applyFill="1" applyBorder="1" applyAlignment="1" applyProtection="1">
      <alignment vertical="center"/>
      <protection locked="0"/>
    </xf>
    <xf numFmtId="0" fontId="62" fillId="64" borderId="44" xfId="0" applyFont="1" applyFill="1" applyBorder="1" applyAlignment="1">
      <alignment horizontal="center" vertical="center" wrapText="1"/>
    </xf>
    <xf numFmtId="0" fontId="73" fillId="64" borderId="44" xfId="0" applyFont="1" applyFill="1" applyBorder="1" applyAlignment="1" applyProtection="1">
      <alignment horizontal="center" vertical="center"/>
      <protection locked="0"/>
    </xf>
    <xf numFmtId="0" fontId="0" fillId="6" borderId="1" xfId="0" applyFill="1" applyBorder="1" applyAlignment="1" applyProtection="1">
      <alignment horizontal="center" vertical="center" wrapText="1"/>
      <protection locked="0"/>
    </xf>
    <xf numFmtId="0" fontId="8" fillId="69" borderId="0" xfId="0" applyFont="1" applyFill="1"/>
    <xf numFmtId="0" fontId="0" fillId="69" borderId="0" xfId="0" applyFont="1" applyFill="1"/>
    <xf numFmtId="0" fontId="17" fillId="69" borderId="0" xfId="0" applyFont="1" applyFill="1" applyBorder="1" applyAlignment="1">
      <alignment vertical="top"/>
    </xf>
    <xf numFmtId="0" fontId="17" fillId="69" borderId="0" xfId="0" applyFont="1" applyFill="1"/>
    <xf numFmtId="0" fontId="17" fillId="69" borderId="0" xfId="0" applyFont="1" applyFill="1" applyBorder="1" applyAlignment="1"/>
    <xf numFmtId="0" fontId="38" fillId="0" borderId="1" xfId="9" applyFont="1" applyFill="1" applyBorder="1"/>
    <xf numFmtId="0" fontId="38" fillId="0" borderId="1" xfId="0" applyFont="1" applyBorder="1" applyAlignment="1">
      <alignment vertical="center"/>
    </xf>
    <xf numFmtId="0" fontId="38" fillId="0" borderId="1" xfId="0" applyFont="1" applyBorder="1" applyAlignment="1">
      <alignment horizontal="center" vertical="center"/>
    </xf>
    <xf numFmtId="0" fontId="11" fillId="58" borderId="154" xfId="0" applyFont="1" applyFill="1" applyBorder="1" applyAlignment="1" applyProtection="1">
      <alignment horizontal="center" vertical="center"/>
      <protection locked="0"/>
    </xf>
    <xf numFmtId="165" fontId="12" fillId="4" borderId="79" xfId="1" applyNumberFormat="1" applyFont="1" applyFill="1" applyBorder="1" applyProtection="1">
      <protection locked="0"/>
    </xf>
    <xf numFmtId="0" fontId="12" fillId="0" borderId="1" xfId="0" applyFont="1" applyBorder="1"/>
    <xf numFmtId="15" fontId="12" fillId="0" borderId="0" xfId="0" applyNumberFormat="1" applyFont="1"/>
    <xf numFmtId="0" fontId="0" fillId="2" borderId="155" xfId="0" applyFill="1" applyBorder="1" applyAlignment="1" applyProtection="1">
      <alignment horizontal="center" vertical="center"/>
      <protection locked="0"/>
    </xf>
    <xf numFmtId="0" fontId="97" fillId="9" borderId="0" xfId="0" applyFont="1" applyFill="1" applyAlignment="1">
      <alignment horizontal="left" vertical="top" wrapText="1"/>
    </xf>
    <xf numFmtId="0" fontId="0" fillId="9" borderId="1" xfId="0" applyFill="1" applyBorder="1" applyAlignment="1">
      <alignment vertical="center"/>
    </xf>
    <xf numFmtId="0" fontId="0" fillId="9" borderId="1" xfId="0" applyFill="1" applyBorder="1" applyAlignment="1">
      <alignment vertical="top" wrapText="1"/>
    </xf>
    <xf numFmtId="0" fontId="0" fillId="9" borderId="1" xfId="0" applyFill="1" applyBorder="1" applyAlignment="1">
      <alignment horizontal="center" vertical="center" wrapText="1"/>
    </xf>
    <xf numFmtId="14" fontId="0" fillId="9" borderId="1" xfId="0" applyNumberFormat="1" applyFill="1" applyBorder="1" applyAlignment="1">
      <alignment horizontal="center" vertical="center" wrapText="1"/>
    </xf>
    <xf numFmtId="167" fontId="109" fillId="2" borderId="8" xfId="5" applyNumberFormat="1" applyFont="1" applyFill="1" applyBorder="1" applyAlignment="1" applyProtection="1">
      <alignment vertical="center" wrapText="1"/>
    </xf>
    <xf numFmtId="167" fontId="110" fillId="2" borderId="8" xfId="5" applyNumberFormat="1" applyFont="1" applyFill="1" applyBorder="1" applyAlignment="1" applyProtection="1">
      <alignment vertical="center" wrapText="1"/>
    </xf>
    <xf numFmtId="0" fontId="14" fillId="47" borderId="27" xfId="0" applyFont="1" applyFill="1" applyBorder="1" applyAlignment="1" applyProtection="1">
      <alignment horizontal="center" vertical="center" wrapText="1"/>
    </xf>
    <xf numFmtId="165" fontId="38" fillId="3" borderId="120" xfId="1" applyNumberFormat="1" applyFont="1" applyFill="1" applyBorder="1" applyProtection="1">
      <protection locked="0"/>
    </xf>
    <xf numFmtId="0" fontId="85" fillId="3" borderId="115" xfId="0" applyFont="1" applyFill="1" applyBorder="1" applyAlignment="1" applyProtection="1">
      <alignment wrapText="1"/>
      <protection locked="0"/>
    </xf>
    <xf numFmtId="165" fontId="85" fillId="3" borderId="1" xfId="1" applyNumberFormat="1" applyFont="1" applyFill="1" applyBorder="1" applyProtection="1">
      <protection locked="0"/>
    </xf>
    <xf numFmtId="165" fontId="85" fillId="3" borderId="116" xfId="1" applyNumberFormat="1" applyFont="1" applyFill="1" applyBorder="1" applyProtection="1">
      <protection locked="0"/>
    </xf>
    <xf numFmtId="0" fontId="85" fillId="3" borderId="121" xfId="0" applyFont="1" applyFill="1" applyBorder="1" applyAlignment="1" applyProtection="1">
      <alignment wrapText="1"/>
      <protection locked="0"/>
    </xf>
    <xf numFmtId="165" fontId="85" fillId="3" borderId="122" xfId="1" applyNumberFormat="1" applyFont="1" applyFill="1" applyBorder="1" applyProtection="1">
      <protection locked="0"/>
    </xf>
    <xf numFmtId="165" fontId="85" fillId="3" borderId="123" xfId="1" applyNumberFormat="1" applyFont="1" applyFill="1" applyBorder="1" applyProtection="1">
      <protection locked="0"/>
    </xf>
    <xf numFmtId="0" fontId="14" fillId="44" borderId="124" xfId="0" applyFont="1" applyFill="1" applyBorder="1" applyAlignment="1" applyProtection="1">
      <alignment horizontal="center" vertical="center" wrapText="1"/>
    </xf>
    <xf numFmtId="0" fontId="14" fillId="44" borderId="44" xfId="0" applyFont="1" applyFill="1" applyBorder="1" applyAlignment="1" applyProtection="1">
      <alignment horizontal="center" vertical="center"/>
    </xf>
    <xf numFmtId="168" fontId="14" fillId="44" borderId="44" xfId="0" applyNumberFormat="1" applyFont="1" applyFill="1" applyBorder="1" applyAlignment="1" applyProtection="1">
      <alignment horizontal="center" vertical="center"/>
    </xf>
    <xf numFmtId="165" fontId="14" fillId="2" borderId="126" xfId="1" applyNumberFormat="1" applyFont="1" applyFill="1" applyBorder="1" applyProtection="1"/>
    <xf numFmtId="0" fontId="14" fillId="2" borderId="125" xfId="0" applyFont="1" applyFill="1" applyBorder="1" applyProtection="1"/>
    <xf numFmtId="0" fontId="0" fillId="0" borderId="0" xfId="0" applyBorder="1" applyAlignment="1">
      <alignment horizontal="center"/>
    </xf>
    <xf numFmtId="0" fontId="0" fillId="3" borderId="1" xfId="0" applyNumberFormat="1" applyFill="1" applyBorder="1" applyAlignment="1" applyProtection="1">
      <alignment wrapText="1"/>
      <protection locked="0"/>
    </xf>
    <xf numFmtId="0" fontId="0" fillId="3" borderId="133" xfId="0" applyNumberFormat="1" applyFill="1" applyBorder="1" applyAlignment="1" applyProtection="1">
      <alignment wrapText="1"/>
      <protection locked="0"/>
    </xf>
    <xf numFmtId="0" fontId="19" fillId="10" borderId="159" xfId="6" applyFont="1" applyFill="1" applyBorder="1" applyAlignment="1" applyProtection="1">
      <alignment vertical="center" wrapText="1"/>
    </xf>
    <xf numFmtId="0" fontId="19" fillId="10" borderId="160" xfId="6" applyFont="1" applyFill="1" applyBorder="1" applyProtection="1"/>
    <xf numFmtId="0" fontId="19" fillId="10" borderId="63" xfId="6" applyFont="1" applyFill="1" applyBorder="1" applyProtection="1"/>
    <xf numFmtId="0" fontId="19" fillId="10" borderId="146" xfId="6" applyFont="1" applyFill="1" applyBorder="1" applyProtection="1"/>
    <xf numFmtId="0" fontId="0" fillId="3" borderId="159" xfId="0" applyFill="1" applyBorder="1" applyAlignment="1" applyProtection="1">
      <alignment horizontal="center" wrapText="1"/>
      <protection locked="0"/>
    </xf>
    <xf numFmtId="0" fontId="0" fillId="3" borderId="56" xfId="0" applyFill="1" applyBorder="1" applyAlignment="1" applyProtection="1">
      <alignment horizontal="center" wrapText="1"/>
      <protection locked="0"/>
    </xf>
    <xf numFmtId="171" fontId="0" fillId="66" borderId="160" xfId="0" applyNumberFormat="1" applyFill="1" applyBorder="1" applyAlignment="1" applyProtection="1">
      <alignment horizontal="center" wrapText="1"/>
      <protection locked="0"/>
    </xf>
    <xf numFmtId="171" fontId="0" fillId="66" borderId="146" xfId="0" applyNumberFormat="1" applyFill="1" applyBorder="1" applyAlignment="1" applyProtection="1">
      <alignment horizontal="center" wrapText="1"/>
      <protection locked="0"/>
    </xf>
    <xf numFmtId="0" fontId="0" fillId="9" borderId="156" xfId="0" applyFill="1" applyBorder="1" applyAlignment="1">
      <alignment vertical="center"/>
    </xf>
    <xf numFmtId="0" fontId="0" fillId="9" borderId="156" xfId="0" applyFill="1" applyBorder="1" applyAlignment="1">
      <alignment vertical="top" wrapText="1"/>
    </xf>
    <xf numFmtId="0" fontId="0" fillId="9" borderId="156" xfId="0" applyFill="1" applyBorder="1" applyAlignment="1">
      <alignment horizontal="center" vertical="center" wrapText="1"/>
    </xf>
    <xf numFmtId="14" fontId="0" fillId="9" borderId="156" xfId="0" applyNumberFormat="1" applyFill="1" applyBorder="1" applyAlignment="1">
      <alignment horizontal="center" vertical="center" wrapText="1"/>
    </xf>
    <xf numFmtId="0" fontId="79" fillId="13" borderId="156" xfId="9" applyFont="1" applyFill="1" applyBorder="1" applyAlignment="1">
      <alignment horizontal="center" vertical="center"/>
    </xf>
    <xf numFmtId="0" fontId="79" fillId="13" borderId="156" xfId="9" applyFont="1" applyFill="1" applyBorder="1" applyAlignment="1">
      <alignment horizontal="center" vertical="center" wrapText="1"/>
    </xf>
    <xf numFmtId="0" fontId="0" fillId="0" borderId="156" xfId="0" applyBorder="1"/>
    <xf numFmtId="0" fontId="0" fillId="0" borderId="156" xfId="0" applyBorder="1" applyAlignment="1">
      <alignment wrapText="1"/>
    </xf>
    <xf numFmtId="0" fontId="17" fillId="69" borderId="0" xfId="0" applyFont="1" applyFill="1" applyBorder="1"/>
    <xf numFmtId="0" fontId="19" fillId="57" borderId="63" xfId="0" applyFont="1" applyFill="1" applyBorder="1" applyAlignment="1">
      <alignment horizontal="center" vertical="center" wrapText="1"/>
    </xf>
    <xf numFmtId="0" fontId="19" fillId="64" borderId="63" xfId="0" applyFont="1" applyFill="1" applyBorder="1" applyAlignment="1">
      <alignment horizontal="center" vertical="center" wrapText="1"/>
    </xf>
    <xf numFmtId="0" fontId="73" fillId="70" borderId="63" xfId="0" applyFont="1" applyFill="1" applyBorder="1" applyAlignment="1">
      <alignment horizontal="center" vertical="center" wrapText="1"/>
    </xf>
    <xf numFmtId="0" fontId="17" fillId="7" borderId="56" xfId="0" applyFont="1" applyFill="1" applyBorder="1" applyAlignment="1">
      <alignment vertical="center" wrapText="1"/>
    </xf>
    <xf numFmtId="0" fontId="17" fillId="0" borderId="63" xfId="0" applyFont="1" applyFill="1" applyBorder="1" applyAlignment="1">
      <alignment vertical="center" wrapText="1"/>
    </xf>
    <xf numFmtId="0" fontId="112" fillId="7" borderId="0" xfId="0" applyFont="1" applyFill="1" applyProtection="1"/>
    <xf numFmtId="183" fontId="62" fillId="8" borderId="116" xfId="0" applyNumberFormat="1" applyFont="1" applyFill="1" applyBorder="1" applyProtection="1">
      <protection locked="0"/>
    </xf>
    <xf numFmtId="0" fontId="17" fillId="0" borderId="63" xfId="0" applyFont="1" applyFill="1" applyBorder="1" applyAlignment="1">
      <alignment vertical="top" wrapText="1"/>
    </xf>
    <xf numFmtId="9" fontId="62" fillId="44" borderId="118" xfId="0" applyNumberFormat="1" applyFont="1" applyFill="1" applyBorder="1" applyAlignment="1" applyProtection="1">
      <alignment horizontal="center" vertical="center"/>
    </xf>
    <xf numFmtId="0" fontId="0" fillId="7" borderId="63" xfId="0" applyFill="1" applyBorder="1" applyAlignment="1">
      <alignment vertical="top" wrapText="1"/>
    </xf>
    <xf numFmtId="0" fontId="17" fillId="7" borderId="63" xfId="0" applyFont="1" applyFill="1" applyBorder="1" applyAlignment="1">
      <alignment vertical="center" wrapText="1"/>
    </xf>
    <xf numFmtId="0" fontId="73" fillId="52" borderId="28" xfId="0" applyFont="1" applyFill="1" applyBorder="1" applyAlignment="1">
      <alignment horizontal="center" vertical="center" wrapText="1"/>
    </xf>
    <xf numFmtId="0" fontId="11" fillId="7" borderId="161" xfId="0" applyFont="1" applyFill="1" applyBorder="1" applyAlignment="1">
      <alignment horizontal="center"/>
    </xf>
    <xf numFmtId="0" fontId="0" fillId="7" borderId="63" xfId="0" applyFill="1" applyBorder="1"/>
    <xf numFmtId="0" fontId="88" fillId="0" borderId="63" xfId="0" applyFont="1" applyFill="1" applyBorder="1" applyAlignment="1">
      <alignment vertical="top" wrapText="1"/>
    </xf>
    <xf numFmtId="0" fontId="17" fillId="7" borderId="15" xfId="0" applyFont="1" applyFill="1" applyBorder="1"/>
    <xf numFmtId="0" fontId="19" fillId="10" borderId="63" xfId="0" applyFont="1" applyFill="1" applyBorder="1" applyAlignment="1">
      <alignment horizontal="center" vertical="center" wrapText="1"/>
    </xf>
    <xf numFmtId="0" fontId="60" fillId="9" borderId="23" xfId="0" applyFont="1" applyFill="1" applyBorder="1" applyAlignment="1" applyProtection="1">
      <alignment horizontal="right"/>
    </xf>
    <xf numFmtId="1" fontId="60" fillId="44" borderId="50" xfId="0" applyNumberFormat="1" applyFont="1" applyFill="1" applyBorder="1" applyAlignment="1" applyProtection="1">
      <alignment horizontal="center" vertical="center"/>
    </xf>
    <xf numFmtId="0" fontId="60" fillId="9" borderId="31" xfId="0" applyFont="1" applyFill="1" applyBorder="1" applyAlignment="1" applyProtection="1">
      <alignment horizontal="right"/>
    </xf>
    <xf numFmtId="0" fontId="109" fillId="7" borderId="0" xfId="0" applyFont="1" applyFill="1" applyBorder="1" applyProtection="1"/>
    <xf numFmtId="1" fontId="17" fillId="2" borderId="23" xfId="6" applyNumberFormat="1" applyFont="1" applyFill="1" applyBorder="1" applyAlignment="1" applyProtection="1">
      <alignment horizontal="right"/>
    </xf>
    <xf numFmtId="0" fontId="109" fillId="56" borderId="165" xfId="0" applyFont="1" applyFill="1" applyBorder="1" applyAlignment="1" applyProtection="1">
      <alignment horizontal="center"/>
      <protection locked="0"/>
    </xf>
    <xf numFmtId="0" fontId="109" fillId="7" borderId="50" xfId="0" applyFont="1" applyFill="1" applyBorder="1" applyProtection="1"/>
    <xf numFmtId="0" fontId="109" fillId="7" borderId="48" xfId="0" applyFont="1" applyFill="1" applyBorder="1" applyAlignment="1" applyProtection="1"/>
    <xf numFmtId="0" fontId="109" fillId="7" borderId="48" xfId="0" applyFont="1" applyFill="1" applyBorder="1" applyProtection="1"/>
    <xf numFmtId="0" fontId="109" fillId="7" borderId="16" xfId="0" applyFont="1" applyFill="1" applyBorder="1" applyProtection="1"/>
    <xf numFmtId="0" fontId="97" fillId="0" borderId="0" xfId="7" applyFont="1" applyBorder="1" applyProtection="1"/>
    <xf numFmtId="0" fontId="97" fillId="0" borderId="0" xfId="7" applyFont="1" applyBorder="1" applyAlignment="1" applyProtection="1">
      <alignment horizontal="left" indent="1"/>
    </xf>
    <xf numFmtId="0" fontId="97" fillId="0" borderId="0" xfId="2" applyFont="1" applyBorder="1" applyProtection="1"/>
    <xf numFmtId="0" fontId="97" fillId="0" borderId="0" xfId="7" applyFont="1" applyFill="1" applyBorder="1" applyProtection="1"/>
    <xf numFmtId="0" fontId="97" fillId="0" borderId="0" xfId="7" applyFont="1" applyBorder="1" applyAlignment="1" applyProtection="1">
      <alignment horizontal="left"/>
    </xf>
    <xf numFmtId="0" fontId="97" fillId="0" borderId="0" xfId="7" applyFont="1" applyBorder="1" applyAlignment="1" applyProtection="1"/>
    <xf numFmtId="0" fontId="97" fillId="0" borderId="0" xfId="7" applyFont="1" applyFill="1" applyBorder="1" applyAlignment="1" applyProtection="1">
      <alignment horizontal="left"/>
    </xf>
    <xf numFmtId="0" fontId="110" fillId="7" borderId="23" xfId="0" applyFont="1" applyFill="1" applyBorder="1" applyAlignment="1" applyProtection="1">
      <alignment horizontal="left" vertical="top" wrapText="1"/>
    </xf>
    <xf numFmtId="0" fontId="110" fillId="7" borderId="0" xfId="0" applyFont="1" applyFill="1" applyBorder="1" applyAlignment="1" applyProtection="1">
      <alignment horizontal="left" vertical="top" wrapText="1"/>
    </xf>
    <xf numFmtId="0" fontId="110" fillId="7" borderId="50" xfId="0" applyFont="1" applyFill="1" applyBorder="1" applyAlignment="1" applyProtection="1">
      <alignment horizontal="left" vertical="top" wrapText="1"/>
    </xf>
    <xf numFmtId="0" fontId="17" fillId="8" borderId="1" xfId="6" applyFill="1" applyBorder="1" applyProtection="1">
      <protection locked="0"/>
    </xf>
    <xf numFmtId="0" fontId="17" fillId="8" borderId="1" xfId="6" applyFill="1" applyBorder="1" applyAlignment="1" applyProtection="1">
      <alignment wrapText="1"/>
      <protection locked="0"/>
    </xf>
    <xf numFmtId="0" fontId="17" fillId="8" borderId="45" xfId="6" applyFill="1" applyBorder="1" applyProtection="1">
      <protection locked="0"/>
    </xf>
    <xf numFmtId="0" fontId="17" fillId="8" borderId="45" xfId="6" applyFill="1" applyBorder="1" applyAlignment="1" applyProtection="1">
      <alignment wrapText="1"/>
      <protection locked="0"/>
    </xf>
    <xf numFmtId="9" fontId="60" fillId="8" borderId="50" xfId="8" applyFont="1" applyFill="1" applyBorder="1" applyAlignment="1" applyProtection="1">
      <alignment horizontal="center" vertical="center"/>
      <protection locked="0"/>
    </xf>
    <xf numFmtId="0" fontId="60" fillId="7" borderId="42" xfId="0" applyFont="1" applyFill="1" applyBorder="1" applyProtection="1"/>
    <xf numFmtId="0" fontId="60" fillId="7" borderId="30" xfId="0" applyFont="1" applyFill="1" applyBorder="1" applyProtection="1"/>
    <xf numFmtId="0" fontId="63" fillId="0" borderId="23" xfId="2" applyFont="1" applyBorder="1" applyProtection="1"/>
    <xf numFmtId="9" fontId="60" fillId="7" borderId="0" xfId="17" applyFont="1" applyFill="1" applyBorder="1" applyProtection="1"/>
    <xf numFmtId="0" fontId="63" fillId="0" borderId="0" xfId="7" applyFont="1" applyFill="1" applyBorder="1" applyProtection="1"/>
    <xf numFmtId="9" fontId="60" fillId="7" borderId="42" xfId="17" applyFont="1" applyFill="1" applyBorder="1" applyProtection="1"/>
    <xf numFmtId="0" fontId="0" fillId="10" borderId="165" xfId="0" applyFill="1" applyBorder="1" applyAlignment="1">
      <alignment vertical="center"/>
    </xf>
    <xf numFmtId="0" fontId="0" fillId="10" borderId="165" xfId="0" applyFill="1" applyBorder="1" applyAlignment="1">
      <alignment vertical="top" wrapText="1"/>
    </xf>
    <xf numFmtId="0" fontId="0" fillId="10" borderId="165" xfId="0" applyFill="1" applyBorder="1" applyAlignment="1">
      <alignment horizontal="center" vertical="center" wrapText="1"/>
    </xf>
    <xf numFmtId="14" fontId="0" fillId="10" borderId="165" xfId="0" applyNumberFormat="1" applyFill="1" applyBorder="1" applyAlignment="1">
      <alignment horizontal="center" vertical="center" wrapText="1"/>
    </xf>
    <xf numFmtId="0" fontId="61" fillId="43" borderId="0" xfId="2" applyFont="1" applyFill="1" applyAlignment="1" applyProtection="1">
      <alignment vertical="center"/>
    </xf>
    <xf numFmtId="9" fontId="63" fillId="7" borderId="0" xfId="0" applyNumberFormat="1" applyFont="1" applyFill="1" applyBorder="1" applyAlignment="1" applyProtection="1">
      <alignment horizontal="center" vertical="center" wrapText="1"/>
    </xf>
    <xf numFmtId="0" fontId="60" fillId="9" borderId="0" xfId="0" applyFont="1" applyFill="1" applyBorder="1" applyAlignment="1" applyProtection="1">
      <alignment wrapText="1"/>
    </xf>
    <xf numFmtId="9" fontId="63" fillId="7" borderId="0" xfId="0" applyNumberFormat="1" applyFont="1" applyFill="1" applyBorder="1" applyAlignment="1" applyProtection="1">
      <alignment vertical="center" wrapText="1"/>
    </xf>
    <xf numFmtId="0" fontId="60" fillId="0" borderId="0" xfId="0" applyFont="1" applyBorder="1" applyAlignment="1" applyProtection="1">
      <alignment wrapText="1"/>
    </xf>
    <xf numFmtId="0" fontId="60" fillId="9" borderId="0" xfId="0" applyFont="1" applyFill="1" applyAlignment="1" applyProtection="1">
      <alignment wrapText="1"/>
    </xf>
    <xf numFmtId="0" fontId="38" fillId="7" borderId="1" xfId="0" applyFont="1" applyFill="1" applyBorder="1" applyAlignment="1" applyProtection="1">
      <alignment horizontal="center"/>
    </xf>
    <xf numFmtId="0" fontId="38" fillId="7" borderId="120" xfId="0" applyFont="1" applyFill="1" applyBorder="1" applyAlignment="1" applyProtection="1">
      <alignment horizontal="center"/>
    </xf>
    <xf numFmtId="9" fontId="63" fillId="7" borderId="0" xfId="0" applyNumberFormat="1" applyFont="1" applyFill="1" applyBorder="1" applyProtection="1"/>
    <xf numFmtId="0" fontId="78" fillId="2" borderId="29" xfId="2" applyFont="1" applyFill="1" applyBorder="1" applyAlignment="1" applyProtection="1">
      <alignment vertical="center"/>
    </xf>
    <xf numFmtId="0" fontId="60" fillId="2" borderId="42" xfId="2" applyFont="1" applyFill="1" applyBorder="1" applyAlignment="1" applyProtection="1">
      <alignment vertical="center"/>
    </xf>
    <xf numFmtId="0" fontId="60" fillId="2" borderId="30" xfId="2" applyFont="1" applyFill="1" applyBorder="1" applyAlignment="1" applyProtection="1">
      <alignment vertical="center"/>
    </xf>
    <xf numFmtId="0" fontId="61" fillId="9" borderId="23" xfId="2" applyFont="1" applyFill="1" applyBorder="1" applyAlignment="1" applyProtection="1">
      <alignment vertical="center"/>
    </xf>
    <xf numFmtId="0" fontId="60" fillId="9" borderId="0" xfId="2" applyFont="1" applyFill="1" applyBorder="1" applyAlignment="1" applyProtection="1">
      <alignment vertical="center"/>
    </xf>
    <xf numFmtId="0" fontId="60" fillId="9" borderId="50" xfId="2" applyFont="1" applyFill="1" applyBorder="1" applyAlignment="1" applyProtection="1">
      <alignment vertical="center"/>
    </xf>
    <xf numFmtId="0" fontId="60" fillId="9" borderId="23" xfId="2" applyFont="1" applyFill="1" applyBorder="1" applyAlignment="1" applyProtection="1">
      <alignment horizontal="right"/>
    </xf>
    <xf numFmtId="0" fontId="60" fillId="9" borderId="48" xfId="0" applyFont="1" applyFill="1" applyBorder="1" applyAlignment="1" applyProtection="1">
      <alignment horizontal="center" vertical="center"/>
    </xf>
    <xf numFmtId="0" fontId="60" fillId="9" borderId="16" xfId="0" applyFont="1" applyFill="1" applyBorder="1" applyAlignment="1" applyProtection="1">
      <alignment horizontal="center" vertical="center"/>
    </xf>
    <xf numFmtId="0" fontId="60" fillId="0" borderId="0" xfId="2" applyFont="1" applyFill="1" applyAlignment="1" applyProtection="1">
      <alignment vertical="center"/>
    </xf>
    <xf numFmtId="0" fontId="60" fillId="0" borderId="0" xfId="2" applyFont="1" applyFill="1" applyProtection="1"/>
    <xf numFmtId="0" fontId="0" fillId="8" borderId="0" xfId="0" applyFill="1" applyProtection="1">
      <protection locked="0"/>
    </xf>
    <xf numFmtId="0" fontId="0" fillId="0" borderId="0" xfId="0" applyAlignment="1" applyProtection="1">
      <alignment horizontal="center"/>
    </xf>
    <xf numFmtId="0" fontId="0" fillId="0" borderId="0" xfId="0" applyBorder="1" applyProtection="1"/>
    <xf numFmtId="165" fontId="12" fillId="44" borderId="1" xfId="0" applyNumberFormat="1" applyFont="1" applyFill="1" applyBorder="1" applyProtection="1"/>
    <xf numFmtId="0" fontId="0" fillId="0" borderId="13" xfId="0" applyBorder="1" applyProtection="1"/>
    <xf numFmtId="0" fontId="0" fillId="0" borderId="6" xfId="0" applyBorder="1" applyProtection="1"/>
    <xf numFmtId="0" fontId="0" fillId="0" borderId="6" xfId="0" applyBorder="1" applyAlignment="1" applyProtection="1">
      <alignment horizontal="center"/>
    </xf>
    <xf numFmtId="0" fontId="11" fillId="44" borderId="2" xfId="0" applyFont="1" applyFill="1" applyBorder="1" applyAlignment="1" applyProtection="1">
      <alignment horizontal="center" vertical="top"/>
    </xf>
    <xf numFmtId="0" fontId="11" fillId="44" borderId="13" xfId="0" applyFont="1" applyFill="1" applyBorder="1" applyAlignment="1" applyProtection="1">
      <alignment horizontal="center" vertical="top"/>
    </xf>
    <xf numFmtId="0" fontId="11" fillId="43" borderId="2" xfId="0" applyFont="1" applyFill="1" applyBorder="1" applyAlignment="1" applyProtection="1">
      <alignment horizontal="center" vertical="top"/>
    </xf>
    <xf numFmtId="17" fontId="11" fillId="58" borderId="4" xfId="0" applyNumberFormat="1" applyFont="1" applyFill="1" applyBorder="1" applyAlignment="1" applyProtection="1">
      <alignment horizontal="left" vertical="top"/>
    </xf>
    <xf numFmtId="0" fontId="12" fillId="0" borderId="0" xfId="0" applyFont="1" applyAlignment="1" applyProtection="1">
      <alignment horizontal="center"/>
    </xf>
    <xf numFmtId="165" fontId="12" fillId="0" borderId="0" xfId="1" applyNumberFormat="1" applyFont="1" applyProtection="1"/>
    <xf numFmtId="0" fontId="17" fillId="0" borderId="0" xfId="0" applyFont="1" applyFill="1" applyBorder="1" applyProtection="1"/>
    <xf numFmtId="0" fontId="8" fillId="0" borderId="0" xfId="0" applyFont="1" applyFill="1" applyProtection="1"/>
    <xf numFmtId="0" fontId="37" fillId="62" borderId="0" xfId="0" applyFont="1" applyFill="1" applyBorder="1" applyProtection="1"/>
    <xf numFmtId="0" fontId="18" fillId="0" borderId="1" xfId="0" applyFont="1" applyFill="1" applyBorder="1" applyAlignment="1" applyProtection="1">
      <alignment horizontal="center" vertical="center"/>
    </xf>
    <xf numFmtId="17" fontId="18" fillId="0" borderId="1" xfId="0" applyNumberFormat="1" applyFont="1" applyFill="1" applyBorder="1" applyProtection="1"/>
    <xf numFmtId="0" fontId="0" fillId="0" borderId="79" xfId="0" applyBorder="1" applyAlignment="1" applyProtection="1">
      <alignment horizontal="center" vertical="center"/>
    </xf>
    <xf numFmtId="17" fontId="18" fillId="0" borderId="0" xfId="0" applyNumberFormat="1" applyFont="1" applyFill="1" applyBorder="1" applyProtection="1"/>
    <xf numFmtId="165" fontId="18" fillId="0" borderId="1" xfId="0" applyNumberFormat="1" applyFont="1" applyFill="1" applyBorder="1" applyProtection="1"/>
    <xf numFmtId="0" fontId="18" fillId="0" borderId="1" xfId="0" applyFont="1" applyFill="1" applyBorder="1" applyProtection="1"/>
    <xf numFmtId="165" fontId="18" fillId="0" borderId="1" xfId="1" applyNumberFormat="1" applyFont="1" applyFill="1" applyBorder="1" applyAlignment="1" applyProtection="1">
      <alignment horizontal="center"/>
    </xf>
    <xf numFmtId="165" fontId="18" fillId="0" borderId="1" xfId="1" applyNumberFormat="1" applyFont="1" applyFill="1" applyBorder="1" applyProtection="1"/>
    <xf numFmtId="43" fontId="18" fillId="0" borderId="1" xfId="1" applyFont="1" applyFill="1" applyBorder="1" applyProtection="1"/>
    <xf numFmtId="0" fontId="18" fillId="0" borderId="0" xfId="0" applyFont="1" applyFill="1" applyProtection="1"/>
    <xf numFmtId="0" fontId="17" fillId="0" borderId="0" xfId="0" applyFont="1" applyFill="1" applyAlignment="1" applyProtection="1">
      <alignment horizontal="center"/>
    </xf>
    <xf numFmtId="165" fontId="17" fillId="0" borderId="0" xfId="1" applyNumberFormat="1" applyFont="1" applyFill="1" applyBorder="1" applyProtection="1"/>
    <xf numFmtId="165" fontId="17" fillId="0" borderId="0" xfId="1" applyNumberFormat="1" applyFont="1" applyFill="1" applyProtection="1"/>
    <xf numFmtId="0" fontId="18" fillId="0" borderId="0" xfId="0" applyFont="1" applyFill="1" applyAlignment="1" applyProtection="1">
      <alignment horizontal="center"/>
    </xf>
    <xf numFmtId="165" fontId="18" fillId="0" borderId="0" xfId="1" applyNumberFormat="1" applyFont="1" applyFill="1" applyProtection="1"/>
    <xf numFmtId="165" fontId="12" fillId="0" borderId="0" xfId="0" applyNumberFormat="1" applyFont="1" applyProtection="1"/>
    <xf numFmtId="0" fontId="27" fillId="6" borderId="31" xfId="0" applyFont="1" applyFill="1" applyBorder="1" applyAlignment="1" applyProtection="1"/>
    <xf numFmtId="0" fontId="27" fillId="6" borderId="48" xfId="0" applyFont="1" applyFill="1" applyBorder="1" applyAlignment="1" applyProtection="1"/>
    <xf numFmtId="0" fontId="27" fillId="6" borderId="52" xfId="0" applyFont="1" applyFill="1" applyBorder="1" applyAlignment="1" applyProtection="1"/>
    <xf numFmtId="0" fontId="27" fillId="6" borderId="48" xfId="0" applyFont="1" applyFill="1" applyBorder="1" applyAlignment="1" applyProtection="1">
      <alignment horizontal="center"/>
    </xf>
    <xf numFmtId="0" fontId="19" fillId="6" borderId="52" xfId="0" applyFont="1" applyFill="1" applyBorder="1" applyAlignment="1" applyProtection="1"/>
    <xf numFmtId="0" fontId="19" fillId="6" borderId="48" xfId="0" applyFont="1" applyFill="1" applyBorder="1" applyAlignment="1" applyProtection="1"/>
    <xf numFmtId="0" fontId="24" fillId="2" borderId="46" xfId="0" applyFont="1" applyFill="1" applyBorder="1" applyAlignment="1" applyProtection="1">
      <alignment horizontal="center" wrapText="1"/>
    </xf>
    <xf numFmtId="0" fontId="24" fillId="2" borderId="52" xfId="0" applyFont="1" applyFill="1" applyBorder="1" applyAlignment="1" applyProtection="1">
      <alignment horizontal="center" wrapText="1"/>
    </xf>
    <xf numFmtId="1" fontId="19" fillId="44" borderId="28" xfId="0" applyNumberFormat="1" applyFont="1" applyFill="1" applyBorder="1" applyAlignment="1" applyProtection="1">
      <alignment horizontal="center" vertical="center" wrapText="1"/>
    </xf>
    <xf numFmtId="1" fontId="19" fillId="44" borderId="28" xfId="0" applyNumberFormat="1" applyFont="1" applyFill="1" applyBorder="1" applyAlignment="1" applyProtection="1">
      <alignment horizontal="center" vertical="center"/>
    </xf>
    <xf numFmtId="0" fontId="62" fillId="64" borderId="1" xfId="0" applyFont="1" applyFill="1" applyBorder="1" applyAlignment="1" applyProtection="1">
      <alignment horizontal="center" vertical="center" wrapText="1"/>
    </xf>
    <xf numFmtId="0" fontId="19" fillId="65" borderId="1" xfId="0" applyFont="1" applyFill="1" applyBorder="1" applyAlignment="1" applyProtection="1">
      <alignment horizontal="center" vertical="center" wrapText="1"/>
    </xf>
    <xf numFmtId="1" fontId="19" fillId="44" borderId="15" xfId="0" applyNumberFormat="1" applyFont="1" applyFill="1" applyBorder="1" applyAlignment="1" applyProtection="1">
      <alignment horizontal="center" vertical="center" wrapText="1"/>
    </xf>
    <xf numFmtId="1" fontId="19" fillId="44" borderId="15" xfId="0" applyNumberFormat="1" applyFont="1" applyFill="1" applyBorder="1" applyAlignment="1" applyProtection="1">
      <alignment horizontal="center" vertical="center"/>
    </xf>
    <xf numFmtId="171" fontId="0" fillId="44" borderId="56" xfId="0" applyNumberFormat="1" applyFill="1" applyBorder="1" applyAlignment="1" applyProtection="1">
      <alignment wrapText="1"/>
    </xf>
    <xf numFmtId="171" fontId="0" fillId="44" borderId="57" xfId="0" applyNumberFormat="1" applyFill="1" applyBorder="1" applyAlignment="1" applyProtection="1">
      <alignment wrapText="1"/>
    </xf>
    <xf numFmtId="171" fontId="0" fillId="44" borderId="146" xfId="0" applyNumberFormat="1" applyFill="1" applyBorder="1" applyAlignment="1" applyProtection="1">
      <alignment wrapText="1"/>
    </xf>
    <xf numFmtId="0" fontId="87" fillId="61" borderId="136" xfId="0" applyFont="1" applyFill="1" applyBorder="1" applyAlignment="1" applyProtection="1"/>
    <xf numFmtId="0" fontId="87" fillId="61" borderId="137" xfId="0" applyFont="1" applyFill="1" applyBorder="1" applyAlignment="1" applyProtection="1"/>
    <xf numFmtId="0" fontId="87" fillId="61" borderId="147" xfId="0" applyFont="1" applyFill="1" applyBorder="1" applyAlignment="1" applyProtection="1"/>
    <xf numFmtId="42" fontId="73" fillId="61" borderId="59" xfId="1" applyNumberFormat="1" applyFont="1" applyFill="1" applyBorder="1" applyAlignment="1" applyProtection="1"/>
    <xf numFmtId="182" fontId="73" fillId="61" borderId="50" xfId="327" applyNumberFormat="1" applyFont="1" applyFill="1" applyBorder="1" applyAlignment="1" applyProtection="1">
      <alignment wrapText="1"/>
    </xf>
    <xf numFmtId="0" fontId="86" fillId="6" borderId="128" xfId="0" applyFont="1" applyFill="1" applyBorder="1" applyAlignment="1" applyProtection="1">
      <alignment wrapText="1"/>
    </xf>
    <xf numFmtId="0" fontId="0" fillId="6" borderId="130" xfId="0" applyFill="1" applyBorder="1" applyAlignment="1" applyProtection="1">
      <alignment wrapText="1"/>
    </xf>
    <xf numFmtId="0" fontId="19" fillId="6" borderId="129" xfId="0" applyFont="1" applyFill="1" applyBorder="1" applyAlignment="1" applyProtection="1"/>
    <xf numFmtId="0" fontId="19" fillId="6" borderId="131" xfId="0" applyFont="1" applyFill="1" applyBorder="1" applyAlignment="1" applyProtection="1"/>
    <xf numFmtId="171" fontId="19" fillId="44" borderId="128" xfId="0" applyNumberFormat="1" applyFont="1" applyFill="1" applyBorder="1" applyAlignment="1" applyProtection="1"/>
    <xf numFmtId="171" fontId="19" fillId="44" borderId="58" xfId="0" applyNumberFormat="1" applyFont="1" applyFill="1" applyBorder="1" applyAlignment="1" applyProtection="1"/>
    <xf numFmtId="0" fontId="0" fillId="7" borderId="0" xfId="0" applyFill="1" applyProtection="1"/>
    <xf numFmtId="0" fontId="0" fillId="7" borderId="0" xfId="0" quotePrefix="1" applyFill="1" applyProtection="1"/>
    <xf numFmtId="0" fontId="0" fillId="7" borderId="0" xfId="0" applyFill="1" applyBorder="1" applyProtection="1"/>
    <xf numFmtId="0" fontId="0" fillId="44" borderId="29" xfId="0" applyFill="1" applyBorder="1" applyProtection="1"/>
    <xf numFmtId="0" fontId="0" fillId="44" borderId="42" xfId="0" applyFill="1" applyBorder="1" applyProtection="1"/>
    <xf numFmtId="0" fontId="0" fillId="44" borderId="30" xfId="0" applyFill="1" applyBorder="1" applyProtection="1"/>
    <xf numFmtId="0" fontId="0" fillId="44" borderId="31" xfId="0" applyFill="1" applyBorder="1" applyProtection="1"/>
    <xf numFmtId="0" fontId="95" fillId="44" borderId="48" xfId="0" applyFont="1" applyFill="1" applyBorder="1" applyProtection="1"/>
    <xf numFmtId="3" fontId="0" fillId="44" borderId="16" xfId="0" applyNumberFormat="1" applyFill="1" applyBorder="1" applyProtection="1"/>
    <xf numFmtId="0" fontId="73" fillId="52" borderId="167" xfId="0" applyFont="1" applyFill="1" applyBorder="1" applyAlignment="1">
      <alignment horizontal="center" vertical="center"/>
    </xf>
    <xf numFmtId="0" fontId="0" fillId="0" borderId="63" xfId="9" applyFont="1" applyBorder="1" applyAlignment="1">
      <alignment wrapText="1"/>
    </xf>
    <xf numFmtId="0" fontId="113" fillId="0" borderId="63" xfId="9" applyFont="1" applyBorder="1" applyAlignment="1">
      <alignment horizontal="left" wrapText="1" indent="1"/>
    </xf>
    <xf numFmtId="0" fontId="0" fillId="0" borderId="63" xfId="0" applyBorder="1"/>
    <xf numFmtId="0" fontId="117" fillId="0" borderId="0" xfId="522" applyFont="1"/>
    <xf numFmtId="0" fontId="60" fillId="0" borderId="0" xfId="522" applyFont="1"/>
    <xf numFmtId="0" fontId="72" fillId="0" borderId="0" xfId="522" applyFont="1"/>
    <xf numFmtId="0" fontId="60" fillId="0" borderId="0" xfId="522" applyFont="1" applyBorder="1"/>
    <xf numFmtId="0" fontId="60" fillId="0" borderId="23" xfId="522" applyFont="1" applyBorder="1"/>
    <xf numFmtId="2" fontId="60" fillId="0" borderId="0" xfId="523" applyNumberFormat="1" applyFont="1" applyBorder="1"/>
    <xf numFmtId="0" fontId="60" fillId="0" borderId="31" xfId="2" quotePrefix="1" applyFont="1" applyBorder="1" applyProtection="1"/>
    <xf numFmtId="0" fontId="60" fillId="0" borderId="48" xfId="2" applyFont="1" applyBorder="1" applyProtection="1"/>
    <xf numFmtId="9" fontId="60" fillId="7" borderId="48" xfId="17" applyFont="1" applyFill="1" applyBorder="1" applyProtection="1"/>
    <xf numFmtId="0" fontId="60" fillId="0" borderId="42" xfId="0" applyFont="1" applyBorder="1" applyProtection="1"/>
    <xf numFmtId="0" fontId="117" fillId="0" borderId="23" xfId="522" applyFont="1" applyBorder="1"/>
    <xf numFmtId="0" fontId="60" fillId="0" borderId="0" xfId="0" applyFont="1" applyBorder="1"/>
    <xf numFmtId="0" fontId="60" fillId="0" borderId="23" xfId="0" applyFont="1" applyBorder="1"/>
    <xf numFmtId="0" fontId="60" fillId="0" borderId="31" xfId="0" applyFont="1" applyBorder="1"/>
    <xf numFmtId="0" fontId="60" fillId="0" borderId="48" xfId="0" applyFont="1" applyBorder="1"/>
    <xf numFmtId="0" fontId="0" fillId="9" borderId="165" xfId="0" applyFill="1" applyBorder="1" applyAlignment="1">
      <alignment vertical="center"/>
    </xf>
    <xf numFmtId="0" fontId="0" fillId="9" borderId="165" xfId="0" applyFill="1" applyBorder="1" applyAlignment="1">
      <alignment vertical="top" wrapText="1"/>
    </xf>
    <xf numFmtId="0" fontId="0" fillId="9" borderId="165" xfId="0" applyFill="1" applyBorder="1" applyAlignment="1">
      <alignment horizontal="center" vertical="center" wrapText="1"/>
    </xf>
    <xf numFmtId="14" fontId="0" fillId="9" borderId="165" xfId="0" applyNumberFormat="1" applyFill="1" applyBorder="1" applyAlignment="1">
      <alignment horizontal="center" vertical="center" wrapText="1"/>
    </xf>
    <xf numFmtId="0" fontId="120" fillId="0" borderId="0" xfId="0" applyFont="1" applyAlignment="1">
      <alignment vertical="center"/>
    </xf>
    <xf numFmtId="1" fontId="19" fillId="2" borderId="42" xfId="6" applyNumberFormat="1" applyFont="1" applyFill="1" applyBorder="1" applyAlignment="1" applyProtection="1">
      <alignment horizontal="center"/>
    </xf>
    <xf numFmtId="1" fontId="19" fillId="7" borderId="42" xfId="6" applyNumberFormat="1" applyFont="1" applyFill="1" applyBorder="1" applyAlignment="1" applyProtection="1">
      <alignment horizontal="center"/>
    </xf>
    <xf numFmtId="1" fontId="19" fillId="2" borderId="42" xfId="0" applyNumberFormat="1" applyFont="1" applyFill="1" applyBorder="1" applyAlignment="1" applyProtection="1">
      <alignment horizontal="center"/>
    </xf>
    <xf numFmtId="1" fontId="24" fillId="7" borderId="42" xfId="6" applyNumberFormat="1" applyFont="1" applyFill="1" applyBorder="1" applyAlignment="1" applyProtection="1">
      <alignment horizontal="center"/>
    </xf>
    <xf numFmtId="1" fontId="19" fillId="2" borderId="42" xfId="6" applyNumberFormat="1" applyFont="1" applyFill="1" applyBorder="1" applyAlignment="1" applyProtection="1">
      <alignment horizontal="center"/>
    </xf>
    <xf numFmtId="1" fontId="24" fillId="7" borderId="42" xfId="6" applyNumberFormat="1" applyFont="1" applyFill="1" applyBorder="1" applyAlignment="1" applyProtection="1">
      <alignment horizontal="center"/>
    </xf>
    <xf numFmtId="1" fontId="19" fillId="2" borderId="42" xfId="0" applyNumberFormat="1" applyFont="1" applyFill="1" applyBorder="1" applyAlignment="1" applyProtection="1">
      <alignment horizontal="center"/>
    </xf>
    <xf numFmtId="2" fontId="0" fillId="2" borderId="155" xfId="0" applyNumberFormat="1" applyFill="1" applyBorder="1" applyProtection="1"/>
    <xf numFmtId="0" fontId="88" fillId="9" borderId="0" xfId="0" applyFont="1" applyFill="1"/>
    <xf numFmtId="2" fontId="17" fillId="2" borderId="155" xfId="325" applyNumberFormat="1" applyFont="1" applyFill="1" applyBorder="1" applyProtection="1"/>
    <xf numFmtId="1" fontId="17" fillId="0" borderId="0" xfId="6" applyNumberFormat="1" applyFill="1" applyBorder="1" applyProtection="1"/>
    <xf numFmtId="1" fontId="17" fillId="0" borderId="48" xfId="6" applyNumberFormat="1" applyFill="1" applyBorder="1" applyProtection="1"/>
    <xf numFmtId="2" fontId="17" fillId="2" borderId="155" xfId="6" applyNumberFormat="1" applyFill="1" applyBorder="1" applyProtection="1"/>
    <xf numFmtId="1" fontId="26" fillId="2" borderId="31" xfId="0" applyNumberFormat="1" applyFont="1" applyFill="1" applyBorder="1" applyAlignment="1" applyProtection="1">
      <alignment horizontal="right"/>
    </xf>
    <xf numFmtId="1" fontId="19" fillId="2" borderId="50" xfId="6" applyNumberFormat="1" applyFont="1" applyFill="1" applyBorder="1" applyAlignment="1" applyProtection="1">
      <alignment horizontal="right"/>
    </xf>
    <xf numFmtId="2" fontId="17" fillId="43" borderId="25" xfId="325" applyNumberFormat="1" applyFont="1" applyFill="1" applyBorder="1" applyProtection="1"/>
    <xf numFmtId="2" fontId="17" fillId="43" borderId="155" xfId="325" applyNumberFormat="1" applyFont="1" applyFill="1" applyBorder="1" applyProtection="1"/>
    <xf numFmtId="2" fontId="17" fillId="43" borderId="155" xfId="6" applyNumberFormat="1" applyFill="1" applyBorder="1" applyProtection="1"/>
    <xf numFmtId="0" fontId="63" fillId="9" borderId="87" xfId="0" applyFont="1" applyFill="1" applyBorder="1" applyAlignment="1">
      <alignment horizontal="left" vertical="center" indent="1"/>
    </xf>
    <xf numFmtId="0" fontId="63" fillId="9" borderId="88" xfId="0" applyFont="1" applyFill="1" applyBorder="1" applyAlignment="1">
      <alignment horizontal="left" vertical="center" indent="1"/>
    </xf>
    <xf numFmtId="0" fontId="63" fillId="9" borderId="89" xfId="0" applyFont="1" applyFill="1" applyBorder="1" applyAlignment="1">
      <alignment horizontal="left" vertical="center" indent="1"/>
    </xf>
    <xf numFmtId="0" fontId="63" fillId="9" borderId="97" xfId="0" applyFont="1" applyFill="1" applyBorder="1" applyAlignment="1">
      <alignment horizontal="center" vertical="center" wrapText="1"/>
    </xf>
    <xf numFmtId="0" fontId="60" fillId="9" borderId="97" xfId="0" applyFont="1" applyFill="1" applyBorder="1" applyAlignment="1">
      <alignment horizontal="center" vertical="center" wrapText="1"/>
    </xf>
    <xf numFmtId="9" fontId="60" fillId="7" borderId="0" xfId="17" applyFont="1" applyFill="1" applyProtection="1"/>
    <xf numFmtId="169" fontId="60" fillId="7" borderId="0" xfId="17" applyNumberFormat="1" applyFont="1" applyFill="1" applyProtection="1"/>
    <xf numFmtId="165" fontId="1" fillId="2" borderId="35" xfId="1" applyNumberFormat="1" applyFont="1" applyFill="1" applyBorder="1" applyProtection="1"/>
    <xf numFmtId="165" fontId="10" fillId="2" borderId="165" xfId="1" applyNumberFormat="1" applyFont="1" applyFill="1" applyBorder="1" applyProtection="1"/>
    <xf numFmtId="165" fontId="6" fillId="2" borderId="165" xfId="1" applyNumberFormat="1" applyFont="1" applyFill="1" applyBorder="1" applyProtection="1"/>
    <xf numFmtId="165" fontId="1" fillId="2" borderId="59" xfId="1" applyNumberFormat="1" applyFont="1" applyFill="1" applyBorder="1" applyProtection="1"/>
    <xf numFmtId="0" fontId="75" fillId="55" borderId="0" xfId="0" applyNumberFormat="1" applyFont="1" applyFill="1"/>
    <xf numFmtId="0" fontId="88" fillId="0" borderId="0" xfId="0" applyFont="1"/>
    <xf numFmtId="0" fontId="121" fillId="9" borderId="0" xfId="0" applyFont="1" applyFill="1"/>
    <xf numFmtId="184" fontId="60" fillId="9" borderId="94" xfId="0" applyNumberFormat="1" applyFont="1" applyFill="1" applyBorder="1" applyAlignment="1">
      <alignment horizontal="center"/>
    </xf>
    <xf numFmtId="0" fontId="18" fillId="10" borderId="1" xfId="0" applyFont="1" applyFill="1" applyBorder="1" applyProtection="1"/>
    <xf numFmtId="0" fontId="73" fillId="50" borderId="1" xfId="0" applyFont="1" applyFill="1" applyBorder="1" applyAlignment="1">
      <alignment horizontal="center"/>
    </xf>
    <xf numFmtId="0" fontId="19" fillId="9" borderId="0" xfId="0" applyFont="1" applyFill="1" applyAlignment="1">
      <alignment horizontal="left" wrapText="1"/>
    </xf>
    <xf numFmtId="165" fontId="85" fillId="3" borderId="169" xfId="1" applyNumberFormat="1" applyFont="1" applyFill="1" applyBorder="1" applyProtection="1">
      <protection locked="0"/>
    </xf>
    <xf numFmtId="165" fontId="14" fillId="3" borderId="169" xfId="1" applyNumberFormat="1" applyFont="1" applyFill="1" applyBorder="1" applyAlignment="1" applyProtection="1">
      <alignment horizontal="center" vertical="center"/>
      <protection locked="0"/>
    </xf>
    <xf numFmtId="0" fontId="14" fillId="44" borderId="173" xfId="0" applyFont="1" applyFill="1" applyBorder="1" applyAlignment="1" applyProtection="1">
      <alignment horizontal="center" vertical="center" wrapText="1"/>
    </xf>
    <xf numFmtId="0" fontId="14" fillId="44" borderId="174" xfId="0" applyFont="1" applyFill="1" applyBorder="1" applyAlignment="1" applyProtection="1">
      <alignment horizontal="center" vertical="center"/>
    </xf>
    <xf numFmtId="168" fontId="14" fillId="44" borderId="174" xfId="0" applyNumberFormat="1" applyFont="1" applyFill="1" applyBorder="1" applyAlignment="1" applyProtection="1">
      <alignment horizontal="center" vertical="center"/>
    </xf>
    <xf numFmtId="0" fontId="85" fillId="3" borderId="175" xfId="0" applyFont="1" applyFill="1" applyBorder="1" applyAlignment="1" applyProtection="1">
      <alignment wrapText="1"/>
      <protection locked="0"/>
    </xf>
    <xf numFmtId="165" fontId="85" fillId="3" borderId="176" xfId="1" applyNumberFormat="1" applyFont="1" applyFill="1" applyBorder="1" applyProtection="1">
      <protection locked="0"/>
    </xf>
    <xf numFmtId="0" fontId="14" fillId="2" borderId="171" xfId="0" applyFont="1" applyFill="1" applyBorder="1" applyAlignment="1" applyProtection="1">
      <alignment horizontal="center" vertical="center"/>
    </xf>
    <xf numFmtId="165" fontId="14" fillId="2" borderId="172" xfId="1" applyNumberFormat="1" applyFont="1" applyFill="1" applyBorder="1" applyProtection="1"/>
    <xf numFmtId="0" fontId="14" fillId="3" borderId="175" xfId="0" applyFont="1" applyFill="1" applyBorder="1" applyAlignment="1" applyProtection="1">
      <alignment horizontal="center" vertical="center" wrapText="1"/>
      <protection locked="0"/>
    </xf>
    <xf numFmtId="165" fontId="14" fillId="3" borderId="176" xfId="1" applyNumberFormat="1" applyFont="1" applyFill="1" applyBorder="1" applyAlignment="1" applyProtection="1">
      <alignment horizontal="center" vertical="center"/>
      <protection locked="0"/>
    </xf>
    <xf numFmtId="0" fontId="85" fillId="3" borderId="177" xfId="0" applyFont="1" applyFill="1" applyBorder="1" applyAlignment="1" applyProtection="1">
      <alignment wrapText="1"/>
      <protection locked="0"/>
    </xf>
    <xf numFmtId="165" fontId="85" fillId="3" borderId="178" xfId="1" applyNumberFormat="1" applyFont="1" applyFill="1" applyBorder="1" applyProtection="1">
      <protection locked="0"/>
    </xf>
    <xf numFmtId="165" fontId="85" fillId="3" borderId="179" xfId="1" applyNumberFormat="1" applyFont="1" applyFill="1" applyBorder="1" applyProtection="1">
      <protection locked="0"/>
    </xf>
    <xf numFmtId="0" fontId="85" fillId="3" borderId="180" xfId="0" applyFont="1" applyFill="1" applyBorder="1" applyAlignment="1" applyProtection="1">
      <alignment wrapText="1"/>
      <protection locked="0"/>
    </xf>
    <xf numFmtId="165" fontId="85" fillId="3" borderId="170" xfId="1" applyNumberFormat="1" applyFont="1" applyFill="1" applyBorder="1" applyProtection="1">
      <protection locked="0"/>
    </xf>
    <xf numFmtId="165" fontId="85" fillId="3" borderId="181" xfId="1" applyNumberFormat="1" applyFont="1" applyFill="1" applyBorder="1" applyProtection="1">
      <protection locked="0"/>
    </xf>
    <xf numFmtId="0" fontId="14" fillId="2" borderId="182" xfId="0" applyFont="1" applyFill="1" applyBorder="1" applyAlignment="1" applyProtection="1">
      <alignment horizontal="center" vertical="center" wrapText="1"/>
    </xf>
    <xf numFmtId="165" fontId="85" fillId="2" borderId="183" xfId="1" applyNumberFormat="1" applyFont="1" applyFill="1" applyBorder="1" applyProtection="1"/>
    <xf numFmtId="0" fontId="111" fillId="44" borderId="186" xfId="0" applyFont="1" applyFill="1" applyBorder="1" applyAlignment="1" applyProtection="1">
      <alignment horizontal="center" vertical="center"/>
    </xf>
    <xf numFmtId="168" fontId="111" fillId="44" borderId="186" xfId="0" applyNumberFormat="1" applyFont="1" applyFill="1" applyBorder="1" applyAlignment="1" applyProtection="1">
      <alignment horizontal="center" vertical="center"/>
    </xf>
    <xf numFmtId="165" fontId="38" fillId="3" borderId="169" xfId="1" applyNumberFormat="1" applyFont="1" applyFill="1" applyBorder="1" applyProtection="1">
      <protection locked="0"/>
    </xf>
    <xf numFmtId="165" fontId="38" fillId="3" borderId="176" xfId="1" applyNumberFormat="1" applyFont="1" applyFill="1" applyBorder="1" applyProtection="1">
      <protection locked="0"/>
    </xf>
    <xf numFmtId="165" fontId="38" fillId="3" borderId="188" xfId="1" applyNumberFormat="1" applyFont="1" applyFill="1" applyBorder="1" applyProtection="1">
      <protection locked="0"/>
    </xf>
    <xf numFmtId="165" fontId="38" fillId="2" borderId="190" xfId="1" applyNumberFormat="1" applyFont="1" applyFill="1" applyBorder="1" applyProtection="1"/>
    <xf numFmtId="165" fontId="38" fillId="2" borderId="191" xfId="1" applyNumberFormat="1" applyFont="1" applyFill="1" applyBorder="1" applyProtection="1"/>
    <xf numFmtId="42" fontId="19" fillId="3" borderId="59" xfId="1" applyNumberFormat="1" applyFont="1" applyFill="1" applyBorder="1" applyAlignment="1" applyProtection="1">
      <protection locked="0"/>
    </xf>
    <xf numFmtId="168" fontId="73" fillId="50" borderId="1" xfId="0" applyNumberFormat="1" applyFont="1" applyFill="1" applyBorder="1" applyAlignment="1">
      <alignment horizontal="center" vertical="center"/>
    </xf>
    <xf numFmtId="168" fontId="0" fillId="9" borderId="0" xfId="0" applyNumberFormat="1" applyFill="1"/>
    <xf numFmtId="185" fontId="0" fillId="2" borderId="0" xfId="0" applyNumberFormat="1" applyFill="1" applyBorder="1" applyProtection="1"/>
    <xf numFmtId="185" fontId="19" fillId="2" borderId="49" xfId="0" applyNumberFormat="1" applyFont="1" applyFill="1" applyBorder="1" applyProtection="1"/>
    <xf numFmtId="185" fontId="0" fillId="44" borderId="42" xfId="0" applyNumberFormat="1" applyFill="1" applyBorder="1" applyProtection="1"/>
    <xf numFmtId="185" fontId="0" fillId="44" borderId="48" xfId="0" applyNumberFormat="1" applyFill="1" applyBorder="1" applyProtection="1"/>
    <xf numFmtId="186" fontId="0" fillId="2" borderId="48" xfId="0" applyNumberFormat="1" applyFill="1" applyBorder="1" applyProtection="1"/>
    <xf numFmtId="186" fontId="0" fillId="43" borderId="48" xfId="0" applyNumberFormat="1" applyFill="1" applyBorder="1" applyProtection="1"/>
    <xf numFmtId="186" fontId="0" fillId="2" borderId="16" xfId="0" applyNumberFormat="1" applyFill="1" applyBorder="1" applyProtection="1"/>
    <xf numFmtId="186" fontId="17" fillId="7" borderId="0" xfId="6" applyNumberFormat="1" applyFill="1" applyBorder="1" applyProtection="1"/>
    <xf numFmtId="186" fontId="17" fillId="7" borderId="0" xfId="6" applyNumberFormat="1" applyFill="1" applyProtection="1"/>
    <xf numFmtId="186" fontId="0" fillId="2" borderId="0" xfId="0" applyNumberFormat="1" applyFill="1" applyBorder="1" applyProtection="1"/>
    <xf numFmtId="186" fontId="0" fillId="43" borderId="0" xfId="0" applyNumberFormat="1" applyFill="1" applyBorder="1" applyProtection="1"/>
    <xf numFmtId="186" fontId="17" fillId="2" borderId="50" xfId="6" applyNumberFormat="1" applyFill="1" applyBorder="1" applyProtection="1"/>
    <xf numFmtId="186" fontId="0" fillId="2" borderId="25" xfId="0" applyNumberFormat="1" applyFill="1" applyBorder="1" applyProtection="1"/>
    <xf numFmtId="186" fontId="0" fillId="2" borderId="55" xfId="0" applyNumberFormat="1" applyFill="1" applyBorder="1" applyProtection="1"/>
    <xf numFmtId="186" fontId="17" fillId="2" borderId="16" xfId="6" applyNumberFormat="1" applyFill="1" applyBorder="1" applyProtection="1"/>
    <xf numFmtId="186" fontId="17" fillId="2" borderId="0" xfId="6" applyNumberFormat="1" applyFill="1" applyBorder="1" applyProtection="1"/>
    <xf numFmtId="186" fontId="17" fillId="43" borderId="0" xfId="6" applyNumberFormat="1" applyFill="1" applyBorder="1" applyProtection="1"/>
    <xf numFmtId="186" fontId="0" fillId="2" borderId="50" xfId="0" applyNumberFormat="1" applyFill="1" applyBorder="1" applyProtection="1"/>
    <xf numFmtId="186" fontId="17" fillId="2" borderId="1" xfId="6" applyNumberFormat="1" applyFill="1" applyBorder="1" applyProtection="1"/>
    <xf numFmtId="186" fontId="17" fillId="43" borderId="1" xfId="6" applyNumberFormat="1" applyFill="1" applyBorder="1" applyProtection="1"/>
    <xf numFmtId="186" fontId="17" fillId="43" borderId="165" xfId="6" applyNumberFormat="1" applyFill="1" applyBorder="1" applyProtection="1"/>
    <xf numFmtId="186" fontId="17" fillId="2" borderId="166" xfId="6" applyNumberFormat="1" applyFill="1" applyBorder="1" applyProtection="1"/>
    <xf numFmtId="186" fontId="17" fillId="43" borderId="166" xfId="6" applyNumberFormat="1" applyFill="1" applyBorder="1" applyProtection="1"/>
    <xf numFmtId="186" fontId="17" fillId="43" borderId="168" xfId="6" applyNumberFormat="1" applyFill="1" applyBorder="1" applyProtection="1"/>
    <xf numFmtId="186" fontId="19" fillId="6" borderId="24" xfId="6" applyNumberFormat="1" applyFont="1" applyFill="1" applyBorder="1" applyProtection="1"/>
    <xf numFmtId="186" fontId="19" fillId="43" borderId="24" xfId="6" applyNumberFormat="1" applyFont="1" applyFill="1" applyBorder="1" applyProtection="1"/>
    <xf numFmtId="186" fontId="19" fillId="6" borderId="1" xfId="6" applyNumberFormat="1" applyFont="1" applyFill="1" applyBorder="1" applyProtection="1"/>
    <xf numFmtId="186" fontId="19" fillId="43" borderId="1" xfId="6" applyNumberFormat="1" applyFont="1" applyFill="1" applyBorder="1" applyProtection="1"/>
    <xf numFmtId="186" fontId="17" fillId="0" borderId="26" xfId="6" applyNumberFormat="1" applyFill="1" applyBorder="1" applyProtection="1"/>
    <xf numFmtId="186" fontId="19" fillId="6" borderId="1" xfId="309" applyNumberFormat="1" applyFont="1" applyFill="1" applyBorder="1" applyProtection="1"/>
    <xf numFmtId="186" fontId="17" fillId="6" borderId="0" xfId="6" applyNumberFormat="1" applyFill="1" applyProtection="1"/>
    <xf numFmtId="186" fontId="17" fillId="7" borderId="0" xfId="325" applyNumberFormat="1" applyFont="1" applyFill="1" applyBorder="1"/>
    <xf numFmtId="186" fontId="82" fillId="6" borderId="0" xfId="325" applyNumberFormat="1" applyFill="1"/>
    <xf numFmtId="186" fontId="17" fillId="44" borderId="0" xfId="6" applyNumberFormat="1" applyFill="1" applyProtection="1"/>
    <xf numFmtId="186" fontId="0" fillId="2" borderId="155" xfId="0" applyNumberFormat="1" applyFill="1" applyBorder="1" applyProtection="1"/>
    <xf numFmtId="186" fontId="0" fillId="2" borderId="0" xfId="0" applyNumberFormat="1" applyFill="1" applyBorder="1"/>
    <xf numFmtId="186" fontId="0" fillId="43" borderId="0" xfId="0" applyNumberFormat="1" applyFill="1" applyBorder="1"/>
    <xf numFmtId="186" fontId="0" fillId="2" borderId="50" xfId="0" applyNumberFormat="1" applyFill="1" applyBorder="1"/>
    <xf numFmtId="186" fontId="0" fillId="2" borderId="155" xfId="0" applyNumberFormat="1" applyFill="1" applyBorder="1"/>
    <xf numFmtId="186" fontId="0" fillId="2" borderId="55" xfId="0" applyNumberFormat="1" applyFill="1" applyBorder="1"/>
    <xf numFmtId="186" fontId="0" fillId="2" borderId="48" xfId="0" applyNumberFormat="1" applyFill="1" applyBorder="1"/>
    <xf numFmtId="186" fontId="0" fillId="2" borderId="16" xfId="0" applyNumberFormat="1" applyFill="1" applyBorder="1"/>
    <xf numFmtId="186" fontId="0" fillId="7" borderId="0" xfId="0" applyNumberFormat="1" applyFill="1" applyBorder="1"/>
    <xf numFmtId="186" fontId="17" fillId="7" borderId="0" xfId="309" applyNumberFormat="1" applyFont="1" applyFill="1" applyBorder="1"/>
    <xf numFmtId="186" fontId="0" fillId="6" borderId="0" xfId="0" applyNumberFormat="1" applyFill="1"/>
    <xf numFmtId="186" fontId="19" fillId="44" borderId="1" xfId="6" applyNumberFormat="1" applyFont="1" applyFill="1" applyBorder="1" applyProtection="1"/>
    <xf numFmtId="186" fontId="17" fillId="0" borderId="0" xfId="325" applyNumberFormat="1" applyFont="1" applyFill="1" applyBorder="1"/>
    <xf numFmtId="186" fontId="82" fillId="44" borderId="0" xfId="325" applyNumberFormat="1" applyFill="1"/>
    <xf numFmtId="0" fontId="62" fillId="0" borderId="193" xfId="0" applyFont="1" applyBorder="1" applyAlignment="1" applyProtection="1">
      <alignment horizontal="center"/>
    </xf>
    <xf numFmtId="0" fontId="60" fillId="7" borderId="32" xfId="0" applyFont="1" applyFill="1" applyBorder="1" applyProtection="1"/>
    <xf numFmtId="0" fontId="38" fillId="7" borderId="194" xfId="0" applyFont="1" applyFill="1" applyBorder="1" applyAlignment="1" applyProtection="1">
      <alignment horizontal="center"/>
    </xf>
    <xf numFmtId="0" fontId="62" fillId="7" borderId="193" xfId="0" applyFont="1" applyFill="1" applyBorder="1" applyAlignment="1" applyProtection="1">
      <alignment horizontal="center"/>
    </xf>
    <xf numFmtId="0" fontId="38" fillId="56" borderId="192" xfId="0" applyFont="1" applyFill="1" applyBorder="1" applyAlignment="1" applyProtection="1">
      <alignment horizontal="center"/>
      <protection locked="0"/>
    </xf>
    <xf numFmtId="0" fontId="38" fillId="56" borderId="1" xfId="0" applyFont="1" applyFill="1" applyBorder="1" applyAlignment="1" applyProtection="1">
      <alignment horizontal="center"/>
      <protection locked="0"/>
    </xf>
    <xf numFmtId="17" fontId="11" fillId="58" borderId="195" xfId="0" applyNumberFormat="1" applyFont="1" applyFill="1" applyBorder="1" applyAlignment="1" applyProtection="1">
      <alignment horizontal="left" vertical="top"/>
    </xf>
    <xf numFmtId="175" fontId="0" fillId="9" borderId="199" xfId="1" applyNumberFormat="1" applyFont="1" applyFill="1" applyBorder="1" applyAlignment="1">
      <alignment horizontal="center"/>
    </xf>
    <xf numFmtId="1" fontId="19" fillId="44" borderId="0" xfId="0" applyNumberFormat="1" applyFont="1" applyFill="1" applyBorder="1" applyAlignment="1" applyProtection="1">
      <alignment horizontal="right"/>
    </xf>
    <xf numFmtId="3" fontId="11" fillId="2" borderId="0" xfId="0" applyNumberFormat="1" applyFont="1" applyFill="1" applyBorder="1" applyAlignment="1" applyProtection="1">
      <alignment horizontal="right"/>
    </xf>
    <xf numFmtId="165" fontId="12" fillId="44" borderId="199" xfId="0" applyNumberFormat="1" applyFont="1" applyFill="1" applyBorder="1" applyProtection="1"/>
    <xf numFmtId="0" fontId="11" fillId="58" borderId="199" xfId="0" applyFont="1" applyFill="1" applyBorder="1" applyAlignment="1" applyProtection="1">
      <alignment horizontal="center" vertical="center"/>
      <protection locked="0"/>
    </xf>
    <xf numFmtId="165" fontId="12" fillId="4" borderId="196" xfId="1" applyNumberFormat="1" applyFont="1" applyFill="1" applyBorder="1" applyProtection="1">
      <protection locked="0"/>
    </xf>
    <xf numFmtId="17" fontId="18" fillId="0" borderId="199" xfId="0" applyNumberFormat="1" applyFont="1" applyFill="1" applyBorder="1" applyProtection="1"/>
    <xf numFmtId="165" fontId="18" fillId="0" borderId="199" xfId="1" applyNumberFormat="1" applyFont="1" applyFill="1" applyBorder="1" applyProtection="1"/>
    <xf numFmtId="17" fontId="11" fillId="58" borderId="200" xfId="0" applyNumberFormat="1" applyFont="1" applyFill="1" applyBorder="1" applyAlignment="1" applyProtection="1">
      <alignment horizontal="left" vertical="top"/>
    </xf>
    <xf numFmtId="17" fontId="11" fillId="58" borderId="201" xfId="0" applyNumberFormat="1" applyFont="1" applyFill="1" applyBorder="1" applyAlignment="1" applyProtection="1">
      <alignment horizontal="left" vertical="top"/>
    </xf>
    <xf numFmtId="165" fontId="12" fillId="4" borderId="202" xfId="1" applyNumberFormat="1" applyFont="1" applyFill="1" applyBorder="1" applyProtection="1">
      <protection locked="0"/>
    </xf>
    <xf numFmtId="0" fontId="122" fillId="0" borderId="0" xfId="0" applyFont="1"/>
    <xf numFmtId="165" fontId="10" fillId="57" borderId="34" xfId="1" applyNumberFormat="1" applyFont="1" applyFill="1" applyBorder="1" applyProtection="1">
      <protection locked="0"/>
    </xf>
    <xf numFmtId="165" fontId="10" fillId="57" borderId="22" xfId="1" applyNumberFormat="1" applyFont="1" applyFill="1" applyBorder="1" applyProtection="1">
      <protection locked="0"/>
    </xf>
    <xf numFmtId="0" fontId="12" fillId="3" borderId="203" xfId="0" applyFont="1" applyFill="1" applyBorder="1" applyAlignment="1" applyProtection="1">
      <alignment vertical="center" wrapText="1"/>
      <protection locked="0"/>
    </xf>
    <xf numFmtId="165" fontId="123" fillId="4" borderId="79" xfId="1" applyNumberFormat="1" applyFont="1" applyFill="1" applyBorder="1" applyProtection="1">
      <protection locked="0"/>
    </xf>
    <xf numFmtId="165" fontId="122" fillId="4" borderId="79" xfId="1" applyNumberFormat="1" applyFont="1" applyFill="1" applyBorder="1" applyProtection="1">
      <protection locked="0"/>
    </xf>
    <xf numFmtId="165" fontId="123" fillId="4" borderId="79" xfId="1" applyNumberFormat="1" applyFont="1" applyFill="1" applyBorder="1" applyAlignment="1" applyProtection="1">
      <alignment vertical="center"/>
      <protection locked="0"/>
    </xf>
    <xf numFmtId="165" fontId="12" fillId="4" borderId="79" xfId="1" applyNumberFormat="1" applyFont="1" applyFill="1" applyBorder="1" applyAlignment="1" applyProtection="1">
      <alignment vertical="center"/>
      <protection locked="0"/>
    </xf>
    <xf numFmtId="165" fontId="18" fillId="4" borderId="79" xfId="1" applyNumberFormat="1" applyFont="1" applyFill="1" applyBorder="1" applyProtection="1">
      <protection locked="0"/>
    </xf>
    <xf numFmtId="165" fontId="123" fillId="4" borderId="0" xfId="1" applyNumberFormat="1" applyFont="1" applyFill="1" applyBorder="1" applyProtection="1">
      <protection locked="0"/>
    </xf>
    <xf numFmtId="43" fontId="12" fillId="4" borderId="79" xfId="1" applyFont="1" applyFill="1" applyBorder="1" applyProtection="1">
      <protection locked="0"/>
    </xf>
    <xf numFmtId="165" fontId="38" fillId="3" borderId="199" xfId="1" applyNumberFormat="1" applyFont="1" applyFill="1" applyBorder="1" applyProtection="1">
      <protection locked="0"/>
    </xf>
    <xf numFmtId="165" fontId="14" fillId="3" borderId="199" xfId="1" applyNumberFormat="1" applyFont="1" applyFill="1" applyBorder="1" applyAlignment="1" applyProtection="1">
      <alignment horizontal="center" vertical="center"/>
      <protection locked="0"/>
    </xf>
    <xf numFmtId="165" fontId="85" fillId="3" borderId="199" xfId="1" applyNumberFormat="1" applyFont="1" applyFill="1" applyBorder="1" applyProtection="1">
      <protection locked="0"/>
    </xf>
    <xf numFmtId="171" fontId="0" fillId="66" borderId="199" xfId="0" applyNumberFormat="1" applyFill="1" applyBorder="1" applyAlignment="1" applyProtection="1">
      <alignment wrapText="1"/>
      <protection locked="0"/>
    </xf>
    <xf numFmtId="0" fontId="0" fillId="3" borderId="22" xfId="0" quotePrefix="1" applyFont="1" applyFill="1" applyBorder="1" applyAlignment="1" applyProtection="1">
      <alignment wrapText="1"/>
      <protection locked="0"/>
    </xf>
    <xf numFmtId="0" fontId="0" fillId="3" borderId="43" xfId="0" applyFont="1" applyFill="1" applyBorder="1" applyAlignment="1" applyProtection="1">
      <alignment wrapText="1"/>
      <protection locked="0"/>
    </xf>
    <xf numFmtId="0" fontId="0" fillId="3" borderId="22" xfId="0" applyFont="1" applyFill="1" applyBorder="1" applyAlignment="1" applyProtection="1">
      <alignment wrapText="1"/>
      <protection locked="0"/>
    </xf>
    <xf numFmtId="0" fontId="0" fillId="3" borderId="43" xfId="0" quotePrefix="1" applyFont="1" applyFill="1" applyBorder="1" applyAlignment="1" applyProtection="1">
      <alignment wrapText="1"/>
      <protection locked="0"/>
    </xf>
    <xf numFmtId="0" fontId="124" fillId="3" borderId="22" xfId="0" applyFont="1" applyFill="1" applyBorder="1" applyAlignment="1" applyProtection="1">
      <alignment wrapText="1"/>
      <protection locked="0"/>
    </xf>
    <xf numFmtId="0" fontId="124" fillId="3" borderId="43" xfId="0" applyFont="1" applyFill="1" applyBorder="1" applyAlignment="1" applyProtection="1">
      <alignment wrapText="1"/>
      <protection locked="0"/>
    </xf>
    <xf numFmtId="0" fontId="0" fillId="3" borderId="205" xfId="0" applyFont="1" applyFill="1" applyBorder="1" applyAlignment="1" applyProtection="1">
      <alignment wrapText="1"/>
      <protection locked="0"/>
    </xf>
    <xf numFmtId="0" fontId="0" fillId="3" borderId="206" xfId="0" applyFont="1" applyFill="1" applyBorder="1" applyAlignment="1" applyProtection="1">
      <alignment wrapText="1"/>
      <protection locked="0"/>
    </xf>
    <xf numFmtId="0" fontId="0" fillId="3" borderId="205" xfId="0" quotePrefix="1" applyFont="1" applyFill="1" applyBorder="1" applyAlignment="1" applyProtection="1">
      <alignment wrapText="1"/>
      <protection locked="0"/>
    </xf>
    <xf numFmtId="171" fontId="0" fillId="3" borderId="205" xfId="0" quotePrefix="1" applyNumberFormat="1" applyFont="1" applyFill="1" applyBorder="1" applyAlignment="1" applyProtection="1">
      <alignment wrapText="1"/>
      <protection locked="0"/>
    </xf>
    <xf numFmtId="0" fontId="17" fillId="3" borderId="205" xfId="0" applyFont="1" applyFill="1" applyBorder="1" applyAlignment="1" applyProtection="1">
      <alignment wrapText="1"/>
      <protection locked="0"/>
    </xf>
    <xf numFmtId="171" fontId="0" fillId="3" borderId="205" xfId="0" applyNumberFormat="1" applyFont="1" applyFill="1" applyBorder="1" applyAlignment="1" applyProtection="1">
      <alignment wrapText="1"/>
      <protection locked="0"/>
    </xf>
    <xf numFmtId="0" fontId="124" fillId="3" borderId="205" xfId="0" applyFont="1" applyFill="1" applyBorder="1" applyAlignment="1" applyProtection="1">
      <alignment wrapText="1"/>
      <protection locked="0"/>
    </xf>
    <xf numFmtId="0" fontId="124" fillId="3" borderId="205" xfId="0" quotePrefix="1" applyFont="1" applyFill="1" applyBorder="1" applyAlignment="1" applyProtection="1">
      <alignment wrapText="1"/>
      <protection locked="0"/>
    </xf>
    <xf numFmtId="171" fontId="124" fillId="3" borderId="205" xfId="0" applyNumberFormat="1" applyFont="1" applyFill="1" applyBorder="1" applyAlignment="1" applyProtection="1">
      <alignment wrapText="1"/>
      <protection locked="0"/>
    </xf>
    <xf numFmtId="0" fontId="0" fillId="3" borderId="205" xfId="0" applyNumberFormat="1" applyFont="1" applyFill="1" applyBorder="1" applyAlignment="1" applyProtection="1">
      <alignment wrapText="1"/>
      <protection locked="0"/>
    </xf>
    <xf numFmtId="171" fontId="0" fillId="3" borderId="90" xfId="0" applyNumberFormat="1" applyFont="1" applyFill="1" applyBorder="1" applyAlignment="1" applyProtection="1">
      <alignment wrapText="1"/>
      <protection locked="0"/>
    </xf>
    <xf numFmtId="171" fontId="0" fillId="3" borderId="44" xfId="0" applyNumberFormat="1" applyFont="1" applyFill="1" applyBorder="1" applyAlignment="1" applyProtection="1">
      <alignment wrapText="1"/>
      <protection locked="0"/>
    </xf>
    <xf numFmtId="171" fontId="0" fillId="3" borderId="43" xfId="0" applyNumberFormat="1" applyFont="1" applyFill="1" applyBorder="1" applyAlignment="1" applyProtection="1">
      <alignment wrapText="1"/>
      <protection locked="0"/>
    </xf>
    <xf numFmtId="171" fontId="0" fillId="3" borderId="98" xfId="0" applyNumberFormat="1" applyFont="1" applyFill="1" applyBorder="1" applyAlignment="1" applyProtection="1">
      <alignment wrapText="1"/>
      <protection locked="0"/>
    </xf>
    <xf numFmtId="171" fontId="0" fillId="3" borderId="207" xfId="0" applyNumberFormat="1" applyFont="1" applyFill="1" applyBorder="1" applyAlignment="1" applyProtection="1">
      <alignment wrapText="1"/>
      <protection locked="0"/>
    </xf>
    <xf numFmtId="171" fontId="0" fillId="3" borderId="208" xfId="0" applyNumberFormat="1" applyFont="1" applyFill="1" applyBorder="1" applyAlignment="1" applyProtection="1">
      <alignment wrapText="1"/>
      <protection locked="0"/>
    </xf>
    <xf numFmtId="171" fontId="0" fillId="3" borderId="22" xfId="0" applyNumberFormat="1" applyFont="1" applyFill="1" applyBorder="1" applyAlignment="1" applyProtection="1">
      <alignment wrapText="1"/>
      <protection locked="0"/>
    </xf>
    <xf numFmtId="171" fontId="0" fillId="3" borderId="209" xfId="0" applyNumberFormat="1" applyFont="1" applyFill="1" applyBorder="1" applyAlignment="1" applyProtection="1">
      <alignment wrapText="1"/>
      <protection locked="0"/>
    </xf>
    <xf numFmtId="171" fontId="19" fillId="3" borderId="205" xfId="0" applyNumberFormat="1" applyFont="1" applyFill="1" applyBorder="1" applyAlignment="1" applyProtection="1">
      <alignment wrapText="1"/>
      <protection locked="0"/>
    </xf>
    <xf numFmtId="171" fontId="17" fillId="3" borderId="205" xfId="0" applyNumberFormat="1" applyFont="1" applyFill="1" applyBorder="1" applyAlignment="1" applyProtection="1">
      <alignment wrapText="1"/>
      <protection locked="0"/>
    </xf>
    <xf numFmtId="171" fontId="124" fillId="3" borderId="207" xfId="0" applyNumberFormat="1" applyFont="1" applyFill="1" applyBorder="1" applyAlignment="1" applyProtection="1">
      <alignment wrapText="1"/>
      <protection locked="0"/>
    </xf>
    <xf numFmtId="171" fontId="124" fillId="3" borderId="22" xfId="0" applyNumberFormat="1" applyFont="1" applyFill="1" applyBorder="1" applyAlignment="1" applyProtection="1">
      <alignment wrapText="1"/>
      <protection locked="0"/>
    </xf>
    <xf numFmtId="0" fontId="17" fillId="8" borderId="1" xfId="6" applyFill="1" applyBorder="1" applyAlignment="1" applyProtection="1">
      <alignment horizontal="left" vertical="top"/>
      <protection locked="0"/>
    </xf>
    <xf numFmtId="0" fontId="17" fillId="8" borderId="1" xfId="6" applyFill="1" applyBorder="1" applyAlignment="1" applyProtection="1">
      <alignment horizontal="left" vertical="top" wrapText="1"/>
      <protection locked="0"/>
    </xf>
    <xf numFmtId="0" fontId="17" fillId="8" borderId="43" xfId="6" applyFill="1" applyBorder="1" applyAlignment="1" applyProtection="1">
      <alignment horizontal="left" vertical="top"/>
      <protection locked="0"/>
    </xf>
    <xf numFmtId="0" fontId="17" fillId="8" borderId="44" xfId="6" applyFill="1" applyBorder="1" applyAlignment="1" applyProtection="1">
      <alignment horizontal="left" vertical="top"/>
      <protection locked="0"/>
    </xf>
    <xf numFmtId="0" fontId="17" fillId="8" borderId="43" xfId="6" applyFill="1" applyBorder="1" applyAlignment="1" applyProtection="1">
      <alignment horizontal="center" vertical="top"/>
      <protection locked="0"/>
    </xf>
    <xf numFmtId="0" fontId="17" fillId="8" borderId="44" xfId="6" applyFill="1" applyBorder="1" applyAlignment="1" applyProtection="1">
      <alignment horizontal="center" vertical="top"/>
      <protection locked="0"/>
    </xf>
    <xf numFmtId="14" fontId="17" fillId="8" borderId="44" xfId="6" applyNumberFormat="1" applyFill="1" applyBorder="1" applyAlignment="1" applyProtection="1">
      <alignment horizontal="center" vertical="top"/>
      <protection locked="0"/>
    </xf>
    <xf numFmtId="165" fontId="122" fillId="52" borderId="79" xfId="1" applyNumberFormat="1" applyFont="1" applyFill="1" applyBorder="1" applyProtection="1">
      <protection locked="0"/>
    </xf>
    <xf numFmtId="165" fontId="123" fillId="52" borderId="79" xfId="1" applyNumberFormat="1" applyFont="1" applyFill="1" applyBorder="1" applyProtection="1">
      <protection locked="0"/>
    </xf>
    <xf numFmtId="171" fontId="17" fillId="3" borderId="1" xfId="0" applyNumberFormat="1" applyFont="1" applyFill="1" applyBorder="1" applyAlignment="1" applyProtection="1">
      <alignment wrapText="1"/>
      <protection locked="0"/>
    </xf>
    <xf numFmtId="0" fontId="17" fillId="3" borderId="205" xfId="0" applyNumberFormat="1" applyFont="1" applyFill="1" applyBorder="1" applyAlignment="1" applyProtection="1">
      <alignment wrapText="1"/>
      <protection locked="0"/>
    </xf>
    <xf numFmtId="171" fontId="17" fillId="3" borderId="207" xfId="0" applyNumberFormat="1" applyFont="1" applyFill="1" applyBorder="1" applyAlignment="1" applyProtection="1">
      <alignment wrapText="1"/>
      <protection locked="0"/>
    </xf>
    <xf numFmtId="0" fontId="17" fillId="9" borderId="0" xfId="6" applyFont="1" applyFill="1" applyBorder="1"/>
    <xf numFmtId="0" fontId="17" fillId="9" borderId="49" xfId="6" applyFont="1" applyFill="1" applyBorder="1"/>
    <xf numFmtId="9" fontId="0" fillId="0" borderId="0" xfId="0" applyNumberFormat="1"/>
    <xf numFmtId="9" fontId="0" fillId="0" borderId="0" xfId="17" applyFont="1"/>
    <xf numFmtId="0" fontId="0" fillId="71" borderId="0" xfId="0" applyFill="1"/>
    <xf numFmtId="169" fontId="0" fillId="10" borderId="0" xfId="17" applyNumberFormat="1" applyFont="1" applyFill="1"/>
    <xf numFmtId="169" fontId="0" fillId="64" borderId="0" xfId="17" applyNumberFormat="1" applyFont="1" applyFill="1"/>
    <xf numFmtId="0" fontId="0" fillId="10" borderId="0" xfId="0" applyFill="1"/>
    <xf numFmtId="0" fontId="0" fillId="64" borderId="0" xfId="0" applyFill="1"/>
    <xf numFmtId="185" fontId="0" fillId="0" borderId="0" xfId="0" applyNumberFormat="1"/>
    <xf numFmtId="185" fontId="17" fillId="9" borderId="49" xfId="6" applyNumberFormat="1" applyFont="1" applyFill="1" applyBorder="1"/>
    <xf numFmtId="185" fontId="0" fillId="10" borderId="0" xfId="17" applyNumberFormat="1" applyFont="1" applyFill="1"/>
    <xf numFmtId="185" fontId="0" fillId="64" borderId="0" xfId="17" applyNumberFormat="1" applyFont="1" applyFill="1"/>
    <xf numFmtId="38" fontId="0" fillId="0" borderId="0" xfId="0" applyNumberFormat="1"/>
    <xf numFmtId="9" fontId="0" fillId="10" borderId="0" xfId="17" applyFont="1" applyFill="1"/>
    <xf numFmtId="0" fontId="11" fillId="9" borderId="0" xfId="0" applyFont="1" applyFill="1"/>
    <xf numFmtId="0" fontId="19" fillId="9" borderId="0" xfId="6" applyFont="1" applyFill="1"/>
    <xf numFmtId="172" fontId="19" fillId="9" borderId="0" xfId="6" applyNumberFormat="1" applyFont="1" applyFill="1" applyAlignment="1">
      <alignment horizontal="center"/>
    </xf>
    <xf numFmtId="0" fontId="19" fillId="0" borderId="0" xfId="6" applyFont="1" applyFill="1"/>
    <xf numFmtId="0" fontId="11" fillId="0" borderId="0" xfId="0" applyFont="1" applyFill="1"/>
    <xf numFmtId="0" fontId="25" fillId="9" borderId="49" xfId="6" applyFont="1" applyFill="1" applyBorder="1"/>
    <xf numFmtId="172" fontId="19" fillId="9" borderId="49" xfId="6" applyNumberFormat="1" applyFont="1" applyFill="1" applyBorder="1" applyAlignment="1">
      <alignment horizontal="center"/>
    </xf>
    <xf numFmtId="0" fontId="38" fillId="7" borderId="0" xfId="0" applyFont="1" applyFill="1" applyBorder="1" applyAlignment="1" applyProtection="1">
      <alignment horizontal="right" vertical="center"/>
    </xf>
    <xf numFmtId="0" fontId="11" fillId="4" borderId="194" xfId="0" applyFont="1" applyFill="1" applyBorder="1" applyProtection="1"/>
    <xf numFmtId="0" fontId="0" fillId="66" borderId="0" xfId="0" applyFill="1"/>
    <xf numFmtId="0" fontId="17" fillId="66" borderId="0" xfId="6" applyFont="1" applyFill="1" applyBorder="1"/>
    <xf numFmtId="185" fontId="0" fillId="66" borderId="0" xfId="0" applyNumberFormat="1" applyFill="1"/>
    <xf numFmtId="187" fontId="0" fillId="0" borderId="0" xfId="0" applyNumberFormat="1"/>
    <xf numFmtId="186" fontId="0" fillId="0" borderId="0" xfId="0" applyNumberFormat="1"/>
    <xf numFmtId="0" fontId="0" fillId="0" borderId="165" xfId="0" applyFill="1" applyBorder="1" applyAlignment="1">
      <alignment vertical="center"/>
    </xf>
    <xf numFmtId="0" fontId="0" fillId="0" borderId="165" xfId="0" applyFill="1" applyBorder="1" applyAlignment="1">
      <alignment vertical="top" wrapText="1"/>
    </xf>
    <xf numFmtId="0" fontId="0" fillId="0" borderId="165" xfId="0" applyFill="1" applyBorder="1" applyAlignment="1">
      <alignment horizontal="center" vertical="center" wrapText="1"/>
    </xf>
    <xf numFmtId="14" fontId="0" fillId="0" borderId="165" xfId="0" applyNumberFormat="1" applyFill="1" applyBorder="1" applyAlignment="1">
      <alignment horizontal="center" vertical="center" wrapText="1"/>
    </xf>
    <xf numFmtId="0" fontId="63" fillId="0" borderId="0" xfId="0" applyFont="1" applyFill="1" applyBorder="1" applyAlignment="1" applyProtection="1">
      <alignment vertical="center"/>
    </xf>
    <xf numFmtId="0" fontId="60" fillId="0" borderId="0" xfId="0" applyFont="1" applyFill="1" applyProtection="1"/>
    <xf numFmtId="0" fontId="38" fillId="0" borderId="32" xfId="0" applyFont="1" applyFill="1" applyBorder="1" applyAlignment="1" applyProtection="1">
      <alignment horizontal="center"/>
    </xf>
    <xf numFmtId="0" fontId="38" fillId="0" borderId="0" xfId="0" applyFont="1" applyFill="1" applyProtection="1"/>
    <xf numFmtId="0" fontId="38" fillId="0" borderId="117" xfId="0" applyFont="1" applyFill="1" applyBorder="1" applyAlignment="1" applyProtection="1">
      <alignment horizontal="right" vertical="center"/>
    </xf>
    <xf numFmtId="0" fontId="110" fillId="7" borderId="0" xfId="0" applyFont="1" applyFill="1" applyBorder="1" applyAlignment="1" applyProtection="1">
      <alignment horizontal="left" vertical="top" wrapText="1"/>
    </xf>
    <xf numFmtId="0" fontId="38" fillId="0" borderId="79" xfId="0" applyFont="1" applyFill="1" applyBorder="1" applyAlignment="1" applyProtection="1">
      <alignment horizontal="right"/>
    </xf>
    <xf numFmtId="0" fontId="38" fillId="0" borderId="211" xfId="0" applyFont="1" applyFill="1" applyBorder="1" applyAlignment="1" applyProtection="1">
      <alignment horizontal="right"/>
    </xf>
    <xf numFmtId="0" fontId="38" fillId="0" borderId="212" xfId="0" applyFont="1" applyFill="1" applyBorder="1" applyAlignment="1" applyProtection="1">
      <alignment horizontal="right" vertical="center"/>
    </xf>
    <xf numFmtId="0" fontId="38" fillId="7" borderId="207" xfId="0" applyFont="1" applyFill="1" applyBorder="1" applyAlignment="1" applyProtection="1">
      <alignment horizontal="right"/>
    </xf>
    <xf numFmtId="0" fontId="38" fillId="7" borderId="214" xfId="0" applyFont="1" applyFill="1" applyBorder="1" applyAlignment="1" applyProtection="1">
      <alignment horizontal="right"/>
    </xf>
    <xf numFmtId="0" fontId="78" fillId="2" borderId="42" xfId="2" applyFont="1" applyFill="1" applyBorder="1" applyAlignment="1" applyProtection="1">
      <alignment vertical="center"/>
    </xf>
    <xf numFmtId="0" fontId="61" fillId="9" borderId="0" xfId="2" applyFont="1" applyFill="1" applyBorder="1" applyAlignment="1" applyProtection="1">
      <alignment vertical="center"/>
    </xf>
    <xf numFmtId="0" fontId="60" fillId="9" borderId="0" xfId="2" applyFont="1" applyFill="1" applyBorder="1" applyAlignment="1" applyProtection="1">
      <alignment horizontal="right"/>
    </xf>
    <xf numFmtId="0" fontId="60" fillId="9" borderId="48" xfId="0" applyFont="1" applyFill="1" applyBorder="1" applyAlignment="1" applyProtection="1">
      <alignment horizontal="right"/>
    </xf>
    <xf numFmtId="0" fontId="63" fillId="9" borderId="42" xfId="0" applyFont="1" applyFill="1" applyBorder="1" applyProtection="1"/>
    <xf numFmtId="0" fontId="61" fillId="43" borderId="0" xfId="2" applyFont="1" applyFill="1" applyBorder="1" applyAlignment="1" applyProtection="1">
      <alignment horizontal="left" vertical="center" indent="1"/>
    </xf>
    <xf numFmtId="0" fontId="63" fillId="0" borderId="0" xfId="2" applyFont="1" applyBorder="1" applyProtection="1"/>
    <xf numFmtId="0" fontId="60" fillId="0" borderId="48" xfId="2" quotePrefix="1" applyFont="1" applyBorder="1" applyProtection="1"/>
    <xf numFmtId="0" fontId="63" fillId="0" borderId="42" xfId="0" applyFont="1" applyBorder="1" applyProtection="1"/>
    <xf numFmtId="0" fontId="117" fillId="0" borderId="0" xfId="522" applyFont="1" applyBorder="1"/>
    <xf numFmtId="0" fontId="60" fillId="9" borderId="30" xfId="0" applyFont="1" applyFill="1" applyBorder="1" applyProtection="1"/>
    <xf numFmtId="0" fontId="60" fillId="9" borderId="50" xfId="0" applyFont="1" applyFill="1" applyBorder="1" applyProtection="1"/>
    <xf numFmtId="0" fontId="60" fillId="9" borderId="16" xfId="0" applyFont="1" applyFill="1" applyBorder="1" applyProtection="1"/>
    <xf numFmtId="0" fontId="60" fillId="0" borderId="29" xfId="522" applyFont="1" applyBorder="1"/>
    <xf numFmtId="0" fontId="60" fillId="0" borderId="42" xfId="522" applyFont="1" applyBorder="1"/>
    <xf numFmtId="0" fontId="61" fillId="43" borderId="29" xfId="7" applyFont="1" applyFill="1" applyBorder="1" applyAlignment="1" applyProtection="1">
      <alignment horizontal="left" vertical="center" indent="1"/>
    </xf>
    <xf numFmtId="0" fontId="61" fillId="43" borderId="42" xfId="7" applyFont="1" applyFill="1" applyBorder="1" applyAlignment="1" applyProtection="1">
      <alignment horizontal="left" vertical="center" indent="1"/>
    </xf>
    <xf numFmtId="0" fontId="63" fillId="43" borderId="42" xfId="7" applyFont="1" applyFill="1" applyBorder="1" applyAlignment="1" applyProtection="1">
      <alignment vertical="center"/>
    </xf>
    <xf numFmtId="0" fontId="63" fillId="0" borderId="31" xfId="7" applyFont="1" applyFill="1" applyBorder="1" applyProtection="1"/>
    <xf numFmtId="0" fontId="63" fillId="0" borderId="48" xfId="7" applyFont="1" applyFill="1" applyBorder="1" applyProtection="1"/>
    <xf numFmtId="0" fontId="60" fillId="0" borderId="29" xfId="0" applyFont="1" applyBorder="1"/>
    <xf numFmtId="0" fontId="60" fillId="0" borderId="42" xfId="0" applyFont="1" applyBorder="1"/>
    <xf numFmtId="0" fontId="119" fillId="0" borderId="29" xfId="7" applyFont="1" applyFill="1" applyBorder="1"/>
    <xf numFmtId="0" fontId="119" fillId="0" borderId="42" xfId="7" applyFont="1" applyFill="1" applyBorder="1"/>
    <xf numFmtId="0" fontId="63" fillId="43" borderId="30" xfId="7" applyFont="1" applyFill="1" applyBorder="1" applyAlignment="1" applyProtection="1">
      <alignment vertical="center"/>
    </xf>
    <xf numFmtId="0" fontId="38" fillId="7" borderId="215" xfId="0" applyFont="1" applyFill="1" applyBorder="1" applyAlignment="1" applyProtection="1">
      <alignment horizontal="right"/>
    </xf>
    <xf numFmtId="0" fontId="38" fillId="7" borderId="216" xfId="0" applyFont="1" applyFill="1" applyBorder="1" applyAlignment="1" applyProtection="1">
      <alignment horizontal="right"/>
    </xf>
    <xf numFmtId="9" fontId="62" fillId="8" borderId="217" xfId="0" applyNumberFormat="1" applyFont="1" applyFill="1" applyBorder="1" applyAlignment="1" applyProtection="1">
      <alignment horizontal="center"/>
      <protection locked="0"/>
    </xf>
    <xf numFmtId="0" fontId="38" fillId="0" borderId="124" xfId="0" applyFont="1" applyFill="1" applyBorder="1" applyAlignment="1" applyProtection="1">
      <alignment horizontal="right" vertical="center"/>
    </xf>
    <xf numFmtId="1" fontId="62" fillId="8" borderId="218" xfId="0" applyNumberFormat="1" applyFont="1" applyFill="1" applyBorder="1" applyAlignment="1" applyProtection="1">
      <alignment horizontal="center" vertical="center"/>
      <protection locked="0"/>
    </xf>
    <xf numFmtId="0" fontId="38" fillId="7" borderId="219" xfId="0" applyFont="1" applyFill="1" applyBorder="1" applyAlignment="1" applyProtection="1">
      <alignment horizontal="right" vertical="center"/>
    </xf>
    <xf numFmtId="0" fontId="38" fillId="7" borderId="220" xfId="0" applyFont="1" applyFill="1" applyBorder="1" applyAlignment="1" applyProtection="1">
      <alignment horizontal="right" vertical="center"/>
    </xf>
    <xf numFmtId="1" fontId="62" fillId="8" borderId="221" xfId="0" applyNumberFormat="1" applyFont="1" applyFill="1" applyBorder="1" applyAlignment="1" applyProtection="1">
      <alignment horizontal="center" vertical="center"/>
      <protection locked="0"/>
    </xf>
    <xf numFmtId="0" fontId="38" fillId="7" borderId="222" xfId="0" applyFont="1" applyFill="1" applyBorder="1" applyAlignment="1" applyProtection="1">
      <alignment horizontal="right" vertical="center"/>
    </xf>
    <xf numFmtId="0" fontId="38" fillId="7" borderId="223" xfId="0" applyFont="1" applyFill="1" applyBorder="1" applyAlignment="1" applyProtection="1">
      <alignment horizontal="right" vertical="center"/>
    </xf>
    <xf numFmtId="9" fontId="62" fillId="44" borderId="224" xfId="0" applyNumberFormat="1" applyFont="1" applyFill="1" applyBorder="1" applyAlignment="1" applyProtection="1">
      <alignment horizontal="center" vertical="center"/>
    </xf>
    <xf numFmtId="176" fontId="60" fillId="7" borderId="0" xfId="0" applyNumberFormat="1" applyFont="1" applyFill="1" applyProtection="1"/>
    <xf numFmtId="0" fontId="62" fillId="0" borderId="155" xfId="0" applyFont="1" applyFill="1" applyBorder="1" applyAlignment="1" applyProtection="1">
      <alignment horizontal="center" vertical="center"/>
    </xf>
    <xf numFmtId="0" fontId="115" fillId="0" borderId="0" xfId="0" applyFont="1"/>
    <xf numFmtId="0" fontId="125" fillId="0" borderId="0" xfId="0" applyFont="1" applyAlignment="1">
      <alignment horizontal="left" vertical="center" indent="4"/>
    </xf>
    <xf numFmtId="0" fontId="126" fillId="0" borderId="0" xfId="0" applyFont="1" applyAlignment="1">
      <alignment horizontal="left" vertical="center" indent="3"/>
    </xf>
    <xf numFmtId="0" fontId="19" fillId="6" borderId="42" xfId="0" applyFont="1" applyFill="1" applyBorder="1" applyAlignment="1" applyProtection="1"/>
    <xf numFmtId="171" fontId="0" fillId="66" borderId="194" xfId="0" applyNumberFormat="1" applyFill="1" applyBorder="1" applyAlignment="1" applyProtection="1">
      <alignment wrapText="1"/>
      <protection locked="0"/>
    </xf>
    <xf numFmtId="171" fontId="0" fillId="44" borderId="194" xfId="0" applyNumberFormat="1" applyFill="1" applyBorder="1" applyAlignment="1" applyProtection="1">
      <alignment wrapText="1"/>
    </xf>
    <xf numFmtId="185" fontId="0" fillId="44" borderId="0" xfId="0" applyNumberFormat="1" applyFill="1" applyBorder="1" applyProtection="1"/>
    <xf numFmtId="185" fontId="0" fillId="44" borderId="50" xfId="0" applyNumberFormat="1" applyFill="1" applyBorder="1" applyProtection="1"/>
    <xf numFmtId="185" fontId="19" fillId="44" borderId="135" xfId="0" applyNumberFormat="1" applyFont="1" applyFill="1" applyBorder="1" applyProtection="1"/>
    <xf numFmtId="185" fontId="19" fillId="44" borderId="127" xfId="0" applyNumberFormat="1" applyFont="1" applyFill="1" applyBorder="1" applyProtection="1"/>
    <xf numFmtId="185" fontId="0" fillId="2" borderId="50" xfId="0" applyNumberFormat="1" applyFill="1" applyBorder="1" applyProtection="1"/>
    <xf numFmtId="3" fontId="19" fillId="2" borderId="216" xfId="0" applyNumberFormat="1" applyFont="1" applyFill="1" applyBorder="1" applyProtection="1"/>
    <xf numFmtId="2" fontId="0" fillId="2" borderId="226" xfId="0" applyNumberFormat="1" applyFill="1" applyBorder="1" applyProtection="1"/>
    <xf numFmtId="0" fontId="88" fillId="9" borderId="63" xfId="0" applyFont="1" applyFill="1" applyBorder="1" applyAlignment="1">
      <alignment horizontal="left" wrapText="1"/>
    </xf>
    <xf numFmtId="1" fontId="19" fillId="7" borderId="42" xfId="6" applyNumberFormat="1" applyFont="1" applyFill="1" applyBorder="1" applyAlignment="1" applyProtection="1">
      <alignment horizontal="center"/>
    </xf>
    <xf numFmtId="0" fontId="28" fillId="9" borderId="49" xfId="6" applyFont="1" applyFill="1" applyBorder="1"/>
    <xf numFmtId="172" fontId="17" fillId="9" borderId="49" xfId="6" applyNumberFormat="1" applyFont="1" applyFill="1" applyBorder="1" applyAlignment="1">
      <alignment horizontal="center"/>
    </xf>
    <xf numFmtId="0" fontId="23" fillId="9" borderId="0" xfId="9" applyFont="1" applyFill="1" applyBorder="1" applyAlignment="1">
      <alignment horizontal="left"/>
    </xf>
    <xf numFmtId="172" fontId="67" fillId="9" borderId="0" xfId="0" applyNumberFormat="1" applyFont="1" applyFill="1" applyAlignment="1">
      <alignment horizontal="center"/>
    </xf>
    <xf numFmtId="0" fontId="0" fillId="48" borderId="0" xfId="0" applyFill="1" applyBorder="1" applyAlignment="1" applyProtection="1">
      <alignment horizontal="center"/>
    </xf>
    <xf numFmtId="185" fontId="0" fillId="48" borderId="0" xfId="0" applyNumberFormat="1" applyFill="1" applyBorder="1" applyAlignment="1" applyProtection="1">
      <alignment horizontal="center"/>
    </xf>
    <xf numFmtId="0" fontId="24" fillId="2" borderId="46" xfId="0" applyFont="1" applyFill="1" applyBorder="1" applyAlignment="1" applyProtection="1">
      <alignment horizontal="center" wrapText="1"/>
    </xf>
    <xf numFmtId="0" fontId="24" fillId="2" borderId="52" xfId="0" applyFont="1" applyFill="1" applyBorder="1" applyAlignment="1" applyProtection="1">
      <alignment horizontal="center" wrapText="1"/>
    </xf>
    <xf numFmtId="0" fontId="88" fillId="0" borderId="0" xfId="0" applyFont="1" applyFill="1"/>
    <xf numFmtId="0" fontId="128" fillId="0" borderId="0" xfId="0" applyFont="1" applyAlignment="1">
      <alignment vertical="center"/>
    </xf>
    <xf numFmtId="0" fontId="127" fillId="0" borderId="0" xfId="0" applyFont="1"/>
    <xf numFmtId="0" fontId="129" fillId="0" borderId="0" xfId="0" applyFont="1" applyAlignment="1">
      <alignment vertical="center"/>
    </xf>
    <xf numFmtId="0" fontId="129" fillId="0" borderId="0" xfId="0" applyFont="1" applyAlignment="1">
      <alignment horizontal="center" vertical="center"/>
    </xf>
    <xf numFmtId="0" fontId="128" fillId="0" borderId="0" xfId="0" applyFont="1" applyAlignment="1">
      <alignment horizontal="center" vertical="center"/>
    </xf>
    <xf numFmtId="0" fontId="126" fillId="0" borderId="0" xfId="0" applyFont="1" applyAlignment="1">
      <alignment vertical="center"/>
    </xf>
    <xf numFmtId="0" fontId="17" fillId="7" borderId="0" xfId="6" applyFill="1" applyAlignment="1" applyProtection="1">
      <alignment vertical="top"/>
    </xf>
    <xf numFmtId="0" fontId="19" fillId="10" borderId="227" xfId="6" applyFont="1" applyFill="1" applyBorder="1" applyProtection="1"/>
    <xf numFmtId="171" fontId="0" fillId="66" borderId="227" xfId="0" applyNumberFormat="1" applyFill="1" applyBorder="1" applyAlignment="1" applyProtection="1">
      <alignment horizontal="center" wrapText="1"/>
      <protection locked="0"/>
    </xf>
    <xf numFmtId="0" fontId="62" fillId="64" borderId="229" xfId="0" applyFont="1" applyFill="1" applyBorder="1" applyAlignment="1" applyProtection="1">
      <alignment horizontal="center" vertical="center" wrapText="1"/>
    </xf>
    <xf numFmtId="0" fontId="17" fillId="7" borderId="0" xfId="6" applyFill="1" applyAlignment="1" applyProtection="1">
      <alignment vertical="center" wrapText="1"/>
    </xf>
    <xf numFmtId="0" fontId="17" fillId="3" borderId="231" xfId="0" quotePrefix="1" applyFont="1" applyFill="1" applyBorder="1" applyAlignment="1" applyProtection="1">
      <alignment vertical="center" wrapText="1"/>
      <protection locked="0"/>
    </xf>
    <xf numFmtId="0" fontId="0" fillId="3" borderId="43" xfId="0" applyFont="1" applyFill="1" applyBorder="1" applyAlignment="1" applyProtection="1">
      <alignment vertical="center" wrapText="1"/>
      <protection locked="0"/>
    </xf>
    <xf numFmtId="0" fontId="0" fillId="3" borderId="230" xfId="0" applyFont="1" applyFill="1" applyBorder="1" applyAlignment="1" applyProtection="1">
      <alignment vertical="center" wrapText="1"/>
      <protection locked="0"/>
    </xf>
    <xf numFmtId="0" fontId="0" fillId="3" borderId="232" xfId="0" applyFont="1" applyFill="1" applyBorder="1" applyAlignment="1" applyProtection="1">
      <alignment vertical="center" wrapText="1"/>
      <protection locked="0"/>
    </xf>
    <xf numFmtId="171" fontId="0" fillId="3" borderId="230" xfId="0" quotePrefix="1" applyNumberFormat="1" applyFont="1" applyFill="1" applyBorder="1" applyAlignment="1" applyProtection="1">
      <alignment vertical="center" wrapText="1"/>
      <protection locked="0"/>
    </xf>
    <xf numFmtId="171" fontId="0" fillId="66" borderId="194" xfId="0" applyNumberFormat="1" applyFill="1" applyBorder="1" applyAlignment="1" applyProtection="1">
      <alignment vertical="center" wrapText="1"/>
      <protection locked="0"/>
    </xf>
    <xf numFmtId="171" fontId="0" fillId="44" borderId="194" xfId="0" applyNumberFormat="1" applyFill="1" applyBorder="1" applyAlignment="1" applyProtection="1">
      <alignment vertical="center" wrapText="1"/>
    </xf>
    <xf numFmtId="171" fontId="0" fillId="66" borderId="230" xfId="0" applyNumberFormat="1" applyFill="1" applyBorder="1" applyAlignment="1" applyProtection="1">
      <alignment vertical="center" wrapText="1"/>
      <protection locked="0"/>
    </xf>
    <xf numFmtId="0" fontId="0" fillId="3" borderId="230" xfId="0" applyNumberFormat="1" applyFont="1" applyFill="1" applyBorder="1" applyAlignment="1" applyProtection="1">
      <alignment vertical="center" wrapText="1"/>
      <protection locked="0"/>
    </xf>
    <xf numFmtId="171" fontId="0" fillId="3" borderId="230" xfId="0" applyNumberFormat="1" applyFont="1" applyFill="1" applyBorder="1" applyAlignment="1" applyProtection="1">
      <alignment vertical="center" wrapText="1"/>
      <protection locked="0"/>
    </xf>
    <xf numFmtId="188" fontId="17" fillId="3" borderId="230" xfId="0" applyNumberFormat="1" applyFont="1" applyFill="1" applyBorder="1" applyAlignment="1" applyProtection="1">
      <alignment vertical="center" wrapText="1"/>
      <protection locked="0"/>
    </xf>
    <xf numFmtId="171" fontId="0" fillId="3" borderId="90" xfId="0" applyNumberFormat="1" applyFont="1" applyFill="1" applyBorder="1" applyAlignment="1" applyProtection="1">
      <alignment vertical="center" wrapText="1"/>
      <protection locked="0"/>
    </xf>
    <xf numFmtId="171" fontId="0" fillId="3" borderId="194" xfId="0" applyNumberFormat="1" applyFont="1" applyFill="1" applyBorder="1" applyAlignment="1" applyProtection="1">
      <alignment vertical="center" wrapText="1"/>
      <protection locked="0"/>
    </xf>
    <xf numFmtId="171" fontId="0" fillId="3" borderId="43" xfId="0" applyNumberFormat="1" applyFont="1" applyFill="1" applyBorder="1" applyAlignment="1" applyProtection="1">
      <alignment vertical="center" wrapText="1"/>
      <protection locked="0"/>
    </xf>
    <xf numFmtId="171" fontId="0" fillId="44" borderId="56" xfId="0" applyNumberFormat="1" applyFill="1" applyBorder="1" applyAlignment="1" applyProtection="1">
      <alignment vertical="center" wrapText="1"/>
    </xf>
    <xf numFmtId="171" fontId="0" fillId="44" borderId="230" xfId="0" applyNumberFormat="1" applyFill="1" applyBorder="1" applyAlignment="1" applyProtection="1">
      <alignment vertical="center" wrapText="1"/>
    </xf>
    <xf numFmtId="171" fontId="0" fillId="3" borderId="228" xfId="0" applyNumberFormat="1" applyFont="1" applyFill="1" applyBorder="1" applyAlignment="1" applyProtection="1">
      <alignment vertical="center" wrapText="1"/>
      <protection locked="0"/>
    </xf>
    <xf numFmtId="171" fontId="0" fillId="3" borderId="229" xfId="0" applyNumberFormat="1" applyFont="1" applyFill="1" applyBorder="1" applyAlignment="1" applyProtection="1">
      <alignment vertical="center" wrapText="1"/>
      <protection locked="0"/>
    </xf>
    <xf numFmtId="171" fontId="0" fillId="44" borderId="227" xfId="0" applyNumberFormat="1" applyFill="1" applyBorder="1" applyAlignment="1" applyProtection="1">
      <alignment vertical="center" wrapText="1"/>
    </xf>
    <xf numFmtId="188" fontId="0" fillId="3" borderId="230" xfId="0" applyNumberFormat="1" applyFont="1" applyFill="1" applyBorder="1" applyAlignment="1" applyProtection="1">
      <alignment vertical="center" wrapText="1"/>
      <protection locked="0"/>
    </xf>
    <xf numFmtId="171" fontId="0" fillId="3" borderId="233" xfId="0" applyNumberFormat="1" applyFont="1" applyFill="1" applyBorder="1" applyAlignment="1" applyProtection="1">
      <alignment vertical="center" wrapText="1"/>
      <protection locked="0"/>
    </xf>
    <xf numFmtId="171" fontId="0" fillId="3" borderId="231" xfId="0" applyNumberFormat="1" applyFont="1" applyFill="1" applyBorder="1" applyAlignment="1" applyProtection="1">
      <alignment vertical="center" wrapText="1"/>
      <protection locked="0"/>
    </xf>
    <xf numFmtId="0" fontId="17" fillId="3" borderId="230" xfId="0" applyFont="1" applyFill="1" applyBorder="1" applyAlignment="1" applyProtection="1">
      <alignment vertical="center" wrapText="1"/>
      <protection locked="0"/>
    </xf>
    <xf numFmtId="171" fontId="0" fillId="3" borderId="234" xfId="0" applyNumberFormat="1" applyFont="1" applyFill="1" applyBorder="1" applyAlignment="1" applyProtection="1">
      <alignment vertical="center" wrapText="1"/>
      <protection locked="0"/>
    </xf>
    <xf numFmtId="171" fontId="17" fillId="3" borderId="231" xfId="0" applyNumberFormat="1" applyFont="1" applyFill="1" applyBorder="1" applyAlignment="1" applyProtection="1">
      <alignment vertical="center" wrapText="1"/>
      <protection locked="0"/>
    </xf>
    <xf numFmtId="171" fontId="17" fillId="3" borderId="230" xfId="0" applyNumberFormat="1" applyFont="1" applyFill="1" applyBorder="1" applyAlignment="1" applyProtection="1">
      <alignment vertical="center" wrapText="1"/>
      <protection locked="0"/>
    </xf>
    <xf numFmtId="171" fontId="124" fillId="3" borderId="229" xfId="0" applyNumberFormat="1" applyFont="1" applyFill="1" applyBorder="1" applyAlignment="1" applyProtection="1">
      <alignment vertical="center" wrapText="1"/>
      <protection locked="0"/>
    </xf>
    <xf numFmtId="171" fontId="17" fillId="3" borderId="229" xfId="0" applyNumberFormat="1" applyFont="1" applyFill="1" applyBorder="1" applyAlignment="1" applyProtection="1">
      <alignment vertical="center" wrapText="1"/>
      <protection locked="0"/>
    </xf>
    <xf numFmtId="0" fontId="17" fillId="3" borderId="231" xfId="0" applyFont="1" applyFill="1" applyBorder="1" applyAlignment="1" applyProtection="1">
      <alignment vertical="center" wrapText="1"/>
      <protection locked="0"/>
    </xf>
    <xf numFmtId="0" fontId="17" fillId="3" borderId="232" xfId="0" applyFont="1" applyFill="1" applyBorder="1" applyAlignment="1" applyProtection="1">
      <alignment vertical="center" wrapText="1"/>
      <protection locked="0"/>
    </xf>
    <xf numFmtId="0" fontId="17" fillId="3" borderId="230" xfId="0" quotePrefix="1" applyFont="1" applyFill="1" applyBorder="1" applyAlignment="1" applyProtection="1">
      <alignment vertical="center" wrapText="1"/>
      <protection locked="0"/>
    </xf>
    <xf numFmtId="188" fontId="0" fillId="3" borderId="230" xfId="0" applyNumberFormat="1" applyFill="1" applyBorder="1" applyAlignment="1" applyProtection="1">
      <alignment vertical="center" wrapText="1"/>
      <protection locked="0"/>
    </xf>
    <xf numFmtId="171" fontId="19" fillId="3" borderId="231" xfId="0" applyNumberFormat="1" applyFont="1" applyFill="1" applyBorder="1" applyAlignment="1" applyProtection="1">
      <alignment vertical="center" wrapText="1"/>
      <protection locked="0"/>
    </xf>
    <xf numFmtId="171" fontId="19" fillId="3" borderId="230" xfId="0" applyNumberFormat="1" applyFont="1" applyFill="1" applyBorder="1" applyAlignment="1" applyProtection="1">
      <alignment vertical="center" wrapText="1"/>
      <protection locked="0"/>
    </xf>
    <xf numFmtId="171" fontId="0" fillId="3" borderId="229" xfId="0" applyNumberFormat="1" applyFill="1" applyBorder="1" applyAlignment="1" applyProtection="1">
      <alignment vertical="center" wrapText="1"/>
      <protection locked="0"/>
    </xf>
    <xf numFmtId="171" fontId="0" fillId="3" borderId="230" xfId="0" applyNumberFormat="1" applyFill="1" applyBorder="1" applyAlignment="1" applyProtection="1">
      <alignment vertical="center" wrapText="1"/>
      <protection locked="0"/>
    </xf>
    <xf numFmtId="171" fontId="0" fillId="3" borderId="231" xfId="0" applyNumberFormat="1" applyFill="1" applyBorder="1" applyAlignment="1" applyProtection="1">
      <alignment vertical="center" wrapText="1"/>
      <protection locked="0"/>
    </xf>
    <xf numFmtId="0" fontId="0" fillId="3" borderId="231" xfId="0" applyFill="1" applyBorder="1" applyAlignment="1" applyProtection="1">
      <alignment vertical="center" wrapText="1"/>
      <protection locked="0"/>
    </xf>
    <xf numFmtId="0" fontId="0" fillId="3" borderId="43" xfId="0" applyFill="1" applyBorder="1" applyAlignment="1" applyProtection="1">
      <alignment vertical="center" wrapText="1"/>
      <protection locked="0"/>
    </xf>
    <xf numFmtId="0" fontId="0" fillId="3" borderId="230" xfId="0" applyFill="1" applyBorder="1" applyAlignment="1" applyProtection="1">
      <alignment vertical="center" wrapText="1"/>
      <protection locked="0"/>
    </xf>
    <xf numFmtId="171" fontId="0" fillId="3" borderId="234" xfId="0" applyNumberFormat="1" applyFill="1" applyBorder="1" applyAlignment="1" applyProtection="1">
      <alignment vertical="center" wrapText="1"/>
      <protection locked="0"/>
    </xf>
    <xf numFmtId="0" fontId="19" fillId="7" borderId="0" xfId="6" applyFont="1" applyFill="1" applyAlignment="1" applyProtection="1">
      <alignment vertical="center"/>
    </xf>
    <xf numFmtId="0" fontId="0" fillId="3" borderId="235" xfId="0" applyFill="1" applyBorder="1" applyAlignment="1" applyProtection="1">
      <alignment vertical="center" wrapText="1"/>
      <protection locked="0"/>
    </xf>
    <xf numFmtId="0" fontId="0" fillId="3" borderId="86" xfId="0" applyFill="1" applyBorder="1" applyAlignment="1" applyProtection="1">
      <alignment vertical="center" wrapText="1"/>
      <protection locked="0"/>
    </xf>
    <xf numFmtId="0" fontId="0" fillId="3" borderId="232" xfId="0" applyFill="1" applyBorder="1" applyAlignment="1" applyProtection="1">
      <alignment vertical="center" wrapText="1"/>
      <protection locked="0"/>
    </xf>
    <xf numFmtId="171" fontId="0" fillId="3" borderId="232" xfId="0" applyNumberFormat="1" applyFill="1" applyBorder="1" applyAlignment="1" applyProtection="1">
      <alignment vertical="center" wrapText="1"/>
      <protection locked="0"/>
    </xf>
    <xf numFmtId="171" fontId="0" fillId="66" borderId="232" xfId="0" applyNumberFormat="1" applyFill="1" applyBorder="1" applyAlignment="1" applyProtection="1">
      <alignment vertical="center" wrapText="1"/>
      <protection locked="0"/>
    </xf>
    <xf numFmtId="171" fontId="0" fillId="44" borderId="232" xfId="0" applyNumberFormat="1" applyFill="1" applyBorder="1" applyAlignment="1" applyProtection="1">
      <alignment vertical="center" wrapText="1"/>
    </xf>
    <xf numFmtId="188" fontId="0" fillId="3" borderId="232" xfId="0" applyNumberFormat="1" applyFill="1" applyBorder="1" applyAlignment="1" applyProtection="1">
      <alignment vertical="center" wrapText="1"/>
      <protection locked="0"/>
    </xf>
    <xf numFmtId="171" fontId="0" fillId="3" borderId="235" xfId="0" applyNumberFormat="1" applyFill="1" applyBorder="1" applyAlignment="1" applyProtection="1">
      <alignment vertical="center" wrapText="1"/>
      <protection locked="0"/>
    </xf>
    <xf numFmtId="171" fontId="0" fillId="3" borderId="33" xfId="0" applyNumberFormat="1" applyFill="1" applyBorder="1" applyAlignment="1" applyProtection="1">
      <alignment vertical="center" wrapText="1"/>
      <protection locked="0"/>
    </xf>
    <xf numFmtId="171" fontId="0" fillId="3" borderId="145" xfId="0" applyNumberFormat="1" applyFill="1" applyBorder="1" applyAlignment="1" applyProtection="1">
      <alignment vertical="center" wrapText="1"/>
      <protection locked="0"/>
    </xf>
    <xf numFmtId="171" fontId="0" fillId="3" borderId="236" xfId="0" applyNumberFormat="1" applyFill="1" applyBorder="1" applyAlignment="1" applyProtection="1">
      <alignment vertical="center" wrapText="1"/>
      <protection locked="0"/>
    </xf>
    <xf numFmtId="171" fontId="0" fillId="44" borderId="146" xfId="0" applyNumberFormat="1" applyFill="1" applyBorder="1" applyAlignment="1" applyProtection="1">
      <alignment vertical="center" wrapText="1"/>
    </xf>
    <xf numFmtId="0" fontId="0" fillId="7" borderId="0" xfId="0" applyFill="1" applyAlignment="1" applyProtection="1">
      <alignment vertical="center"/>
    </xf>
    <xf numFmtId="185" fontId="19" fillId="44" borderId="216" xfId="0" applyNumberFormat="1" applyFont="1" applyFill="1" applyBorder="1" applyProtection="1"/>
    <xf numFmtId="185" fontId="19" fillId="44" borderId="237" xfId="0" applyNumberFormat="1" applyFont="1" applyFill="1" applyBorder="1" applyProtection="1"/>
    <xf numFmtId="3" fontId="19" fillId="2" borderId="237" xfId="0" applyNumberFormat="1" applyFont="1" applyFill="1" applyBorder="1" applyProtection="1"/>
    <xf numFmtId="0" fontId="19" fillId="57" borderId="99" xfId="0" applyFont="1" applyFill="1" applyBorder="1" applyAlignment="1" applyProtection="1">
      <alignment horizontal="center" vertical="center" wrapText="1"/>
    </xf>
    <xf numFmtId="0" fontId="97" fillId="9" borderId="0" xfId="0" applyFont="1" applyFill="1" applyAlignment="1">
      <alignment horizontal="left" vertical="top" wrapText="1"/>
    </xf>
    <xf numFmtId="0" fontId="62" fillId="44" borderId="42" xfId="0" applyFont="1" applyFill="1" applyBorder="1" applyAlignment="1" applyProtection="1">
      <alignment horizontal="center" vertical="center" wrapText="1"/>
    </xf>
    <xf numFmtId="0" fontId="0" fillId="3" borderId="32" xfId="0" applyFont="1" applyFill="1" applyBorder="1" applyAlignment="1" applyProtection="1">
      <alignment wrapText="1"/>
      <protection locked="0"/>
    </xf>
    <xf numFmtId="0" fontId="62" fillId="44" borderId="48" xfId="0" applyFont="1" applyFill="1" applyBorder="1" applyAlignment="1" applyProtection="1">
      <alignment horizontal="center" vertical="center" wrapText="1"/>
    </xf>
    <xf numFmtId="0" fontId="133" fillId="64" borderId="148" xfId="0" applyFont="1" applyFill="1" applyBorder="1" applyAlignment="1">
      <alignment horizontal="left" vertical="top" wrapText="1"/>
    </xf>
    <xf numFmtId="0" fontId="134" fillId="64" borderId="149" xfId="0" applyFont="1" applyFill="1" applyBorder="1" applyAlignment="1">
      <alignment horizontal="left" vertical="top" wrapText="1"/>
    </xf>
    <xf numFmtId="0" fontId="133" fillId="64" borderId="148" xfId="0" applyFont="1" applyFill="1" applyBorder="1" applyAlignment="1">
      <alignment horizontal="left" vertical="top"/>
    </xf>
    <xf numFmtId="0" fontId="134" fillId="64" borderId="150" xfId="0" applyFont="1" applyFill="1" applyBorder="1" applyAlignment="1">
      <alignment horizontal="left" vertical="top" wrapText="1"/>
    </xf>
    <xf numFmtId="0" fontId="134" fillId="64" borderId="149" xfId="0" applyFont="1" applyFill="1" applyBorder="1" applyAlignment="1">
      <alignment horizontal="left" vertical="top" wrapText="1"/>
    </xf>
    <xf numFmtId="0" fontId="97" fillId="0" borderId="0" xfId="0" applyFont="1" applyFill="1" applyAlignment="1">
      <alignment horizontal="left" vertical="top" wrapText="1"/>
    </xf>
    <xf numFmtId="0" fontId="97" fillId="0" borderId="0" xfId="0" applyFont="1" applyFill="1" applyAlignment="1">
      <alignment horizontal="left" vertical="top"/>
    </xf>
    <xf numFmtId="0" fontId="134" fillId="0" borderId="0" xfId="0" applyFont="1" applyFill="1" applyBorder="1" applyAlignment="1">
      <alignment vertical="center" wrapText="1"/>
    </xf>
    <xf numFmtId="0" fontId="0" fillId="64" borderId="240" xfId="0" applyFont="1" applyFill="1" applyBorder="1"/>
    <xf numFmtId="0" fontId="16" fillId="9" borderId="240" xfId="0" applyFont="1" applyFill="1" applyBorder="1" applyAlignment="1">
      <alignment horizontal="left" vertical="top" wrapText="1"/>
    </xf>
    <xf numFmtId="0" fontId="16" fillId="9" borderId="240" xfId="0" applyFont="1" applyFill="1" applyBorder="1" applyAlignment="1">
      <alignment horizontal="left" vertical="top"/>
    </xf>
    <xf numFmtId="0" fontId="0" fillId="64" borderId="241" xfId="0" applyFont="1" applyFill="1" applyBorder="1"/>
    <xf numFmtId="0" fontId="0" fillId="0" borderId="242" xfId="0" applyFont="1" applyFill="1" applyBorder="1"/>
    <xf numFmtId="0" fontId="0" fillId="64" borderId="243" xfId="0" applyFont="1" applyFill="1" applyBorder="1"/>
    <xf numFmtId="0" fontId="11" fillId="64" borderId="244" xfId="0" applyFont="1" applyFill="1" applyBorder="1"/>
    <xf numFmtId="0" fontId="0" fillId="64" borderId="245" xfId="0" applyFont="1" applyFill="1" applyBorder="1"/>
    <xf numFmtId="0" fontId="0" fillId="64" borderId="246" xfId="0" applyFont="1" applyFill="1" applyBorder="1" applyAlignment="1">
      <alignment horizontal="left" vertical="top"/>
    </xf>
    <xf numFmtId="0" fontId="17" fillId="0" borderId="0" xfId="6" applyFill="1" applyProtection="1"/>
    <xf numFmtId="0" fontId="96" fillId="9" borderId="0" xfId="0" applyFont="1" applyFill="1" applyAlignment="1">
      <alignment horizontal="left" vertical="top" wrapText="1"/>
    </xf>
    <xf numFmtId="0" fontId="25" fillId="0" borderId="0" xfId="0" applyFont="1" applyFill="1" applyBorder="1" applyAlignment="1" applyProtection="1">
      <alignment vertical="top" wrapText="1"/>
    </xf>
    <xf numFmtId="0" fontId="17" fillId="0" borderId="0" xfId="0" applyFont="1" applyFill="1"/>
    <xf numFmtId="0" fontId="16" fillId="0" borderId="0" xfId="0" applyFont="1" applyFill="1" applyAlignment="1">
      <alignment horizontal="left" vertical="top"/>
    </xf>
    <xf numFmtId="0" fontId="17" fillId="3" borderId="43" xfId="0" quotePrefix="1" applyFont="1" applyFill="1" applyBorder="1" applyAlignment="1" applyProtection="1">
      <alignment vertical="center" wrapText="1"/>
      <protection locked="0"/>
    </xf>
    <xf numFmtId="171" fontId="17" fillId="3" borderId="230" xfId="0" quotePrefix="1" applyNumberFormat="1" applyFont="1" applyFill="1" applyBorder="1" applyAlignment="1" applyProtection="1">
      <alignment vertical="center" wrapText="1"/>
      <protection locked="0"/>
    </xf>
    <xf numFmtId="0" fontId="17" fillId="3" borderId="230" xfId="0" applyNumberFormat="1" applyFont="1" applyFill="1" applyBorder="1" applyAlignment="1" applyProtection="1">
      <alignment vertical="center" wrapText="1"/>
      <protection locked="0"/>
    </xf>
    <xf numFmtId="0" fontId="134" fillId="64" borderId="149" xfId="0" applyFont="1" applyFill="1" applyBorder="1" applyAlignment="1">
      <alignment horizontal="left" vertical="top" wrapText="1"/>
    </xf>
    <xf numFmtId="189" fontId="17" fillId="3" borderId="205" xfId="0" applyNumberFormat="1" applyFont="1" applyFill="1" applyBorder="1" applyAlignment="1" applyProtection="1">
      <alignment wrapText="1"/>
      <protection locked="0"/>
    </xf>
    <xf numFmtId="0" fontId="134" fillId="64" borderId="149" xfId="0" applyFont="1" applyFill="1" applyBorder="1" applyAlignment="1">
      <alignment vertical="top" wrapText="1"/>
    </xf>
    <xf numFmtId="0" fontId="62" fillId="9" borderId="0" xfId="0" applyFont="1" applyFill="1" applyAlignment="1">
      <alignment horizontal="left" wrapText="1"/>
    </xf>
    <xf numFmtId="175" fontId="12" fillId="0" borderId="0" xfId="1" applyNumberFormat="1" applyFont="1" applyProtection="1"/>
    <xf numFmtId="0" fontId="0" fillId="2" borderId="0" xfId="0" applyFill="1" applyProtection="1"/>
    <xf numFmtId="0" fontId="12" fillId="2" borderId="0" xfId="0" applyFont="1" applyFill="1" applyProtection="1"/>
    <xf numFmtId="175" fontId="12" fillId="2" borderId="0" xfId="1" applyNumberFormat="1" applyFont="1" applyFill="1" applyProtection="1">
      <protection hidden="1"/>
    </xf>
    <xf numFmtId="0" fontId="0" fillId="9" borderId="0" xfId="0" applyFill="1" applyAlignment="1">
      <alignment horizontal="left"/>
    </xf>
    <xf numFmtId="166" fontId="17" fillId="0" borderId="1" xfId="1" applyNumberFormat="1" applyFont="1" applyBorder="1" applyAlignment="1">
      <alignment vertical="center"/>
    </xf>
    <xf numFmtId="166" fontId="17" fillId="2" borderId="1" xfId="1" applyNumberFormat="1" applyFont="1" applyFill="1" applyBorder="1" applyAlignment="1">
      <alignment vertical="center"/>
    </xf>
    <xf numFmtId="166" fontId="19" fillId="0" borderId="1" xfId="1" applyNumberFormat="1" applyFont="1" applyBorder="1" applyAlignment="1">
      <alignment vertical="center"/>
    </xf>
    <xf numFmtId="0" fontId="71" fillId="49" borderId="1" xfId="9" applyFont="1" applyFill="1" applyBorder="1" applyAlignment="1">
      <alignment horizontal="center" vertical="center" wrapText="1"/>
    </xf>
    <xf numFmtId="9" fontId="60" fillId="8" borderId="0" xfId="8" applyNumberFormat="1" applyFont="1" applyFill="1" applyBorder="1" applyAlignment="1" applyProtection="1">
      <alignment horizontal="center" vertical="center"/>
      <protection locked="0"/>
    </xf>
    <xf numFmtId="166" fontId="10" fillId="2" borderId="35" xfId="1" applyNumberFormat="1" applyFont="1" applyFill="1" applyBorder="1" applyAlignment="1" applyProtection="1">
      <alignment vertical="center"/>
    </xf>
    <xf numFmtId="166" fontId="10" fillId="2" borderId="36" xfId="1" applyNumberFormat="1" applyFont="1" applyFill="1" applyBorder="1" applyAlignment="1" applyProtection="1">
      <alignment vertical="center"/>
    </xf>
    <xf numFmtId="166" fontId="10" fillId="2" borderId="165" xfId="1" applyNumberFormat="1" applyFont="1" applyFill="1" applyBorder="1" applyAlignment="1" applyProtection="1">
      <alignment vertical="center"/>
    </xf>
    <xf numFmtId="166" fontId="10" fillId="2" borderId="37" xfId="1" applyNumberFormat="1" applyFont="1" applyFill="1" applyBorder="1" applyAlignment="1" applyProtection="1">
      <alignment vertical="center"/>
    </xf>
    <xf numFmtId="166" fontId="10" fillId="2" borderId="33" xfId="1" applyNumberFormat="1" applyFont="1" applyFill="1" applyBorder="1" applyAlignment="1" applyProtection="1">
      <alignment vertical="center"/>
    </xf>
    <xf numFmtId="166" fontId="10" fillId="2" borderId="39" xfId="1" applyNumberFormat="1" applyFont="1" applyFill="1" applyBorder="1" applyAlignment="1" applyProtection="1">
      <alignment vertical="center"/>
    </xf>
    <xf numFmtId="166" fontId="10" fillId="2" borderId="40" xfId="1" applyNumberFormat="1" applyFont="1" applyFill="1" applyBorder="1" applyAlignment="1" applyProtection="1">
      <alignment vertical="center"/>
    </xf>
    <xf numFmtId="166" fontId="10" fillId="2" borderId="41" xfId="1" applyNumberFormat="1" applyFont="1" applyFill="1" applyBorder="1" applyAlignment="1" applyProtection="1">
      <alignment vertical="center"/>
    </xf>
    <xf numFmtId="166" fontId="0" fillId="0" borderId="0" xfId="0" applyNumberFormat="1" applyProtection="1"/>
    <xf numFmtId="166" fontId="10" fillId="2" borderId="1" xfId="1" applyNumberFormat="1" applyFont="1" applyFill="1" applyBorder="1" applyAlignment="1" applyProtection="1">
      <alignment horizontal="right" vertical="center"/>
    </xf>
    <xf numFmtId="166" fontId="10" fillId="2" borderId="1" xfId="1" applyNumberFormat="1" applyFont="1" applyFill="1" applyBorder="1" applyAlignment="1" applyProtection="1">
      <alignment vertical="center"/>
    </xf>
    <xf numFmtId="166" fontId="0" fillId="0" borderId="0" xfId="0" applyNumberFormat="1" applyAlignment="1" applyProtection="1">
      <alignment vertical="center"/>
    </xf>
    <xf numFmtId="186" fontId="60" fillId="9" borderId="94" xfId="0" applyNumberFormat="1" applyFont="1" applyFill="1" applyBorder="1" applyAlignment="1">
      <alignment horizontal="left" indent="2"/>
    </xf>
    <xf numFmtId="0" fontId="11" fillId="2" borderId="0" xfId="0" applyFont="1" applyFill="1" applyProtection="1"/>
    <xf numFmtId="0" fontId="11" fillId="2" borderId="0" xfId="0" applyFont="1" applyFill="1" applyAlignment="1" applyProtection="1">
      <alignment horizontal="right"/>
    </xf>
    <xf numFmtId="37" fontId="0" fillId="2" borderId="0" xfId="0" applyNumberFormat="1" applyFill="1" applyProtection="1"/>
    <xf numFmtId="37" fontId="11" fillId="2" borderId="0" xfId="0" applyNumberFormat="1" applyFont="1" applyFill="1" applyProtection="1"/>
    <xf numFmtId="0" fontId="0" fillId="0" borderId="216" xfId="0" applyFill="1" applyBorder="1" applyProtection="1">
      <protection locked="0"/>
    </xf>
    <xf numFmtId="166" fontId="17" fillId="0" borderId="1" xfId="1" applyNumberFormat="1" applyFont="1" applyBorder="1" applyAlignment="1" applyProtection="1">
      <alignment vertical="center"/>
      <protection locked="0"/>
    </xf>
    <xf numFmtId="175" fontId="0" fillId="0" borderId="95" xfId="1" applyNumberFormat="1" applyFont="1" applyBorder="1" applyAlignment="1" applyProtection="1">
      <alignment vertical="center"/>
      <protection locked="0"/>
    </xf>
    <xf numFmtId="0" fontId="0" fillId="72" borderId="0" xfId="0" applyFill="1"/>
    <xf numFmtId="0" fontId="71" fillId="49" borderId="0" xfId="9" applyFont="1" applyFill="1" applyBorder="1" applyAlignment="1">
      <alignment horizontal="left" vertical="center"/>
    </xf>
    <xf numFmtId="2" fontId="17" fillId="0" borderId="0" xfId="0" applyNumberFormat="1" applyFont="1" applyBorder="1" applyAlignment="1">
      <alignment horizontal="center" vertical="center"/>
    </xf>
    <xf numFmtId="0" fontId="71" fillId="49" borderId="225" xfId="9" applyFont="1" applyFill="1" applyBorder="1" applyAlignment="1">
      <alignment horizontal="center" vertical="center"/>
    </xf>
    <xf numFmtId="0" fontId="71" fillId="49" borderId="229" xfId="9" applyFont="1" applyFill="1" applyBorder="1" applyAlignment="1">
      <alignment horizontal="center" vertical="center"/>
    </xf>
    <xf numFmtId="0" fontId="62" fillId="9" borderId="0" xfId="0" applyFont="1" applyFill="1" applyAlignment="1">
      <alignment horizontal="left" wrapText="1"/>
    </xf>
    <xf numFmtId="0" fontId="71" fillId="49" borderId="194" xfId="9" applyFont="1" applyFill="1" applyBorder="1" applyAlignment="1">
      <alignment horizontal="center" vertical="center"/>
    </xf>
    <xf numFmtId="169" fontId="60" fillId="0" borderId="0" xfId="523" applyNumberFormat="1" applyFont="1"/>
    <xf numFmtId="169" fontId="60" fillId="0" borderId="0" xfId="523" applyNumberFormat="1" applyFont="1"/>
    <xf numFmtId="165" fontId="85" fillId="3" borderId="230" xfId="1" applyNumberFormat="1" applyFont="1" applyFill="1" applyBorder="1" applyProtection="1">
      <protection locked="0"/>
    </xf>
    <xf numFmtId="165" fontId="85" fillId="3" borderId="234" xfId="1" applyNumberFormat="1" applyFont="1" applyFill="1" applyBorder="1" applyProtection="1">
      <protection locked="0"/>
    </xf>
    <xf numFmtId="165" fontId="85" fillId="3" borderId="236" xfId="1" applyNumberFormat="1" applyFont="1" applyFill="1" applyBorder="1" applyProtection="1">
      <protection locked="0"/>
    </xf>
    <xf numFmtId="165" fontId="14" fillId="3" borderId="234" xfId="1" applyNumberFormat="1" applyFont="1" applyFill="1" applyBorder="1" applyAlignment="1" applyProtection="1">
      <alignment horizontal="center" vertical="center"/>
      <protection locked="0"/>
    </xf>
    <xf numFmtId="165" fontId="85" fillId="3" borderId="247" xfId="1" applyNumberFormat="1" applyFont="1" applyFill="1" applyBorder="1" applyProtection="1">
      <protection locked="0"/>
    </xf>
    <xf numFmtId="165" fontId="38" fillId="3" borderId="230" xfId="1" applyNumberFormat="1" applyFont="1" applyFill="1" applyBorder="1" applyProtection="1">
      <protection locked="0"/>
    </xf>
    <xf numFmtId="165" fontId="38" fillId="3" borderId="234" xfId="1" applyNumberFormat="1" applyFont="1" applyFill="1" applyBorder="1" applyProtection="1">
      <protection locked="0"/>
    </xf>
    <xf numFmtId="165" fontId="38" fillId="3" borderId="248" xfId="1" applyNumberFormat="1" applyFont="1" applyFill="1" applyBorder="1" applyProtection="1">
      <protection locked="0"/>
    </xf>
    <xf numFmtId="165" fontId="38" fillId="2" borderId="249" xfId="1" applyNumberFormat="1" applyFont="1" applyFill="1" applyBorder="1" applyProtection="1"/>
    <xf numFmtId="166" fontId="17" fillId="2" borderId="230" xfId="1" applyNumberFormat="1" applyFont="1" applyFill="1" applyBorder="1" applyAlignment="1">
      <alignment vertical="center"/>
    </xf>
    <xf numFmtId="166" fontId="17" fillId="0" borderId="230" xfId="1" applyNumberFormat="1" applyFont="1" applyBorder="1" applyAlignment="1">
      <alignment vertical="center"/>
    </xf>
    <xf numFmtId="0" fontId="71" fillId="49" borderId="230" xfId="9" applyFont="1" applyFill="1" applyBorder="1" applyAlignment="1">
      <alignment horizontal="center" vertical="center"/>
    </xf>
    <xf numFmtId="0" fontId="74" fillId="11" borderId="0" xfId="0" applyNumberFormat="1" applyFont="1" applyFill="1" applyProtection="1">
      <protection locked="0"/>
    </xf>
    <xf numFmtId="166" fontId="7" fillId="43" borderId="95" xfId="1" applyNumberFormat="1" applyFont="1" applyFill="1" applyBorder="1" applyAlignment="1">
      <alignment vertical="center"/>
    </xf>
    <xf numFmtId="166" fontId="7" fillId="51" borderId="95" xfId="1" applyNumberFormat="1" applyFont="1" applyFill="1" applyBorder="1" applyAlignment="1">
      <alignment vertical="center"/>
    </xf>
    <xf numFmtId="166" fontId="0" fillId="0" borderId="95" xfId="1" applyNumberFormat="1" applyFont="1" applyBorder="1" applyAlignment="1" applyProtection="1">
      <alignment vertical="center"/>
      <protection locked="0"/>
    </xf>
    <xf numFmtId="166" fontId="0" fillId="0" borderId="95" xfId="1" applyNumberFormat="1" applyFont="1" applyBorder="1" applyAlignment="1">
      <alignment vertical="center"/>
    </xf>
    <xf numFmtId="166" fontId="0" fillId="43" borderId="95" xfId="1" applyNumberFormat="1" applyFont="1" applyFill="1" applyBorder="1" applyAlignment="1">
      <alignment vertical="center"/>
    </xf>
    <xf numFmtId="166" fontId="0" fillId="51" borderId="95" xfId="1" applyNumberFormat="1" applyFont="1" applyFill="1" applyBorder="1" applyAlignment="1">
      <alignment vertical="center"/>
    </xf>
    <xf numFmtId="190" fontId="60" fillId="9" borderId="94" xfId="1" applyNumberFormat="1" applyFont="1" applyFill="1" applyBorder="1" applyAlignment="1">
      <alignment horizontal="center"/>
    </xf>
    <xf numFmtId="190" fontId="60" fillId="9" borderId="94" xfId="0" applyNumberFormat="1" applyFont="1" applyFill="1" applyBorder="1" applyAlignment="1">
      <alignment horizontal="center"/>
    </xf>
    <xf numFmtId="166" fontId="60" fillId="9" borderId="94" xfId="1" applyNumberFormat="1" applyFont="1" applyFill="1" applyBorder="1" applyAlignment="1">
      <alignment horizontal="left" vertical="center"/>
    </xf>
    <xf numFmtId="166" fontId="60" fillId="9" borderId="94" xfId="0" applyNumberFormat="1" applyFont="1" applyFill="1" applyBorder="1" applyAlignment="1">
      <alignment horizontal="left" vertical="center"/>
    </xf>
    <xf numFmtId="166" fontId="0" fillId="0" borderId="1" xfId="1" applyNumberFormat="1" applyFont="1" applyBorder="1" applyAlignment="1">
      <alignment vertical="center"/>
    </xf>
    <xf numFmtId="0" fontId="60" fillId="0" borderId="0" xfId="0" applyFont="1"/>
    <xf numFmtId="4" fontId="60" fillId="0" borderId="0" xfId="0" applyNumberFormat="1" applyFont="1"/>
    <xf numFmtId="0" fontId="0" fillId="10" borderId="230" xfId="0" applyFill="1" applyBorder="1" applyAlignment="1">
      <alignment vertical="top" wrapText="1"/>
    </xf>
    <xf numFmtId="0" fontId="12" fillId="0" borderId="250" xfId="0" pivotButton="1" applyFont="1" applyBorder="1"/>
    <xf numFmtId="0" fontId="12" fillId="0" borderId="251" xfId="0" applyFont="1" applyBorder="1"/>
    <xf numFmtId="0" fontId="12" fillId="0" borderId="250" xfId="0" applyFont="1" applyBorder="1"/>
    <xf numFmtId="0" fontId="12" fillId="0" borderId="254" xfId="0" applyFont="1" applyBorder="1"/>
    <xf numFmtId="0" fontId="12" fillId="0" borderId="255" xfId="0" applyFont="1" applyBorder="1"/>
    <xf numFmtId="0" fontId="12" fillId="0" borderId="256" xfId="0" applyFont="1" applyBorder="1"/>
    <xf numFmtId="0" fontId="12" fillId="0" borderId="258" xfId="0" applyFont="1" applyBorder="1"/>
    <xf numFmtId="0" fontId="12" fillId="0" borderId="259" xfId="0" applyFont="1" applyBorder="1"/>
    <xf numFmtId="0" fontId="12" fillId="41" borderId="250" xfId="0" applyFont="1" applyFill="1" applyBorder="1"/>
    <xf numFmtId="0" fontId="12" fillId="41" borderId="251" xfId="0" applyFont="1" applyFill="1" applyBorder="1"/>
    <xf numFmtId="0" fontId="12" fillId="41" borderId="252" xfId="0" applyFont="1" applyFill="1" applyBorder="1"/>
    <xf numFmtId="0" fontId="12" fillId="41" borderId="253" xfId="0" applyFont="1" applyFill="1" applyBorder="1"/>
    <xf numFmtId="0" fontId="12" fillId="41" borderId="254" xfId="0" applyFont="1" applyFill="1" applyBorder="1"/>
    <xf numFmtId="165" fontId="12" fillId="41" borderId="250" xfId="0" applyNumberFormat="1" applyFont="1" applyFill="1" applyBorder="1"/>
    <xf numFmtId="165" fontId="12" fillId="41" borderId="253" xfId="0" applyNumberFormat="1" applyFont="1" applyFill="1" applyBorder="1"/>
    <xf numFmtId="165" fontId="12" fillId="41" borderId="254" xfId="0" applyNumberFormat="1" applyFont="1" applyFill="1" applyBorder="1"/>
    <xf numFmtId="0" fontId="12" fillId="41" borderId="255" xfId="0" applyFont="1" applyFill="1" applyBorder="1"/>
    <xf numFmtId="0" fontId="12" fillId="41" borderId="256" xfId="0" applyFont="1" applyFill="1" applyBorder="1"/>
    <xf numFmtId="165" fontId="12" fillId="41" borderId="256" xfId="0" applyNumberFormat="1" applyFont="1" applyFill="1" applyBorder="1"/>
    <xf numFmtId="165" fontId="12" fillId="41" borderId="257" xfId="0" applyNumberFormat="1" applyFont="1" applyFill="1" applyBorder="1"/>
    <xf numFmtId="0" fontId="12" fillId="41" borderId="258" xfId="0" applyFont="1" applyFill="1" applyBorder="1"/>
    <xf numFmtId="0" fontId="12" fillId="41" borderId="259" xfId="0" applyFont="1" applyFill="1" applyBorder="1"/>
    <xf numFmtId="165" fontId="12" fillId="41" borderId="258" xfId="0" applyNumberFormat="1" applyFont="1" applyFill="1" applyBorder="1"/>
    <xf numFmtId="165" fontId="12" fillId="41" borderId="260" xfId="0" applyNumberFormat="1" applyFont="1" applyFill="1" applyBorder="1"/>
    <xf numFmtId="165" fontId="12" fillId="41" borderId="261" xfId="0" applyNumberFormat="1" applyFont="1" applyFill="1" applyBorder="1"/>
    <xf numFmtId="0" fontId="75" fillId="41" borderId="250" xfId="0" applyFont="1" applyFill="1" applyBorder="1"/>
    <xf numFmtId="0" fontId="75" fillId="41" borderId="251" xfId="0" applyFont="1" applyFill="1" applyBorder="1"/>
    <xf numFmtId="0" fontId="75" fillId="41" borderId="252" xfId="0" applyFont="1" applyFill="1" applyBorder="1"/>
    <xf numFmtId="0" fontId="75" fillId="41" borderId="253" xfId="0" applyFont="1" applyFill="1" applyBorder="1"/>
    <xf numFmtId="0" fontId="75" fillId="41" borderId="262" xfId="0" applyFont="1" applyFill="1" applyBorder="1"/>
    <xf numFmtId="165" fontId="75" fillId="41" borderId="250" xfId="0" applyNumberFormat="1" applyFont="1" applyFill="1" applyBorder="1"/>
    <xf numFmtId="165" fontId="75" fillId="41" borderId="253" xfId="0" applyNumberFormat="1" applyFont="1" applyFill="1" applyBorder="1"/>
    <xf numFmtId="165" fontId="75" fillId="41" borderId="262" xfId="0" applyNumberFormat="1" applyFont="1" applyFill="1" applyBorder="1"/>
    <xf numFmtId="0" fontId="75" fillId="41" borderId="255" xfId="0" applyFont="1" applyFill="1" applyBorder="1"/>
    <xf numFmtId="0" fontId="75" fillId="41" borderId="256" xfId="0" applyFont="1" applyFill="1" applyBorder="1"/>
    <xf numFmtId="165" fontId="75" fillId="41" borderId="256" xfId="0" applyNumberFormat="1" applyFont="1" applyFill="1" applyBorder="1"/>
    <xf numFmtId="165" fontId="75" fillId="41" borderId="263" xfId="0" applyNumberFormat="1" applyFont="1" applyFill="1" applyBorder="1"/>
    <xf numFmtId="0" fontId="75" fillId="41" borderId="258" xfId="0" applyFont="1" applyFill="1" applyBorder="1"/>
    <xf numFmtId="0" fontId="75" fillId="41" borderId="259" xfId="0" applyFont="1" applyFill="1" applyBorder="1"/>
    <xf numFmtId="165" fontId="75" fillId="41" borderId="258" xfId="0" applyNumberFormat="1" applyFont="1" applyFill="1" applyBorder="1"/>
    <xf numFmtId="165" fontId="75" fillId="41" borderId="260" xfId="0" applyNumberFormat="1" applyFont="1" applyFill="1" applyBorder="1"/>
    <xf numFmtId="165" fontId="75" fillId="41" borderId="264" xfId="0" applyNumberFormat="1" applyFont="1" applyFill="1" applyBorder="1"/>
    <xf numFmtId="3" fontId="12" fillId="0" borderId="254" xfId="0" applyNumberFormat="1" applyFont="1" applyBorder="1"/>
    <xf numFmtId="3" fontId="12" fillId="0" borderId="257" xfId="0" applyNumberFormat="1" applyFont="1" applyBorder="1"/>
    <xf numFmtId="3" fontId="12" fillId="0" borderId="261" xfId="0" applyNumberFormat="1" applyFont="1" applyBorder="1"/>
    <xf numFmtId="0" fontId="12" fillId="11" borderId="250" xfId="0" applyFont="1" applyFill="1" applyBorder="1" applyProtection="1">
      <protection locked="0"/>
    </xf>
    <xf numFmtId="0" fontId="12" fillId="11" borderId="251" xfId="0" applyFont="1" applyFill="1" applyBorder="1" applyProtection="1">
      <protection locked="0"/>
    </xf>
    <xf numFmtId="0" fontId="12" fillId="11" borderId="252" xfId="0" applyFont="1" applyFill="1" applyBorder="1" applyProtection="1">
      <protection locked="0"/>
    </xf>
    <xf numFmtId="0" fontId="12" fillId="11" borderId="255" xfId="0" applyFont="1" applyFill="1" applyBorder="1" applyProtection="1">
      <protection locked="0"/>
    </xf>
    <xf numFmtId="0" fontId="12" fillId="11" borderId="254" xfId="0" applyFont="1" applyFill="1" applyBorder="1" applyProtection="1">
      <protection locked="0"/>
    </xf>
    <xf numFmtId="170" fontId="12" fillId="11" borderId="250" xfId="0" applyNumberFormat="1" applyFont="1" applyFill="1" applyBorder="1" applyProtection="1">
      <protection locked="0"/>
    </xf>
    <xf numFmtId="170" fontId="12" fillId="11" borderId="254" xfId="0" applyNumberFormat="1" applyFont="1" applyFill="1" applyBorder="1" applyProtection="1">
      <protection locked="0"/>
    </xf>
    <xf numFmtId="0" fontId="12" fillId="11" borderId="265" xfId="0" applyFont="1" applyFill="1" applyBorder="1" applyProtection="1">
      <protection locked="0"/>
    </xf>
    <xf numFmtId="170" fontId="12" fillId="11" borderId="265" xfId="0" applyNumberFormat="1" applyFont="1" applyFill="1" applyBorder="1" applyProtection="1">
      <protection locked="0"/>
    </xf>
    <xf numFmtId="170" fontId="12" fillId="11" borderId="266" xfId="0" applyNumberFormat="1" applyFont="1" applyFill="1" applyBorder="1" applyProtection="1">
      <protection locked="0"/>
    </xf>
    <xf numFmtId="0" fontId="12" fillId="0" borderId="250" xfId="0" applyFont="1" applyBorder="1" applyAlignment="1">
      <alignment horizontal="center" vertical="center" wrapText="1"/>
    </xf>
    <xf numFmtId="0" fontId="12" fillId="0" borderId="250" xfId="0" pivotButton="1" applyFont="1" applyBorder="1" applyAlignment="1">
      <alignment horizontal="center" vertical="center" wrapText="1"/>
    </xf>
    <xf numFmtId="0" fontId="12" fillId="0" borderId="251" xfId="0" applyFont="1" applyBorder="1" applyAlignment="1">
      <alignment horizontal="center" vertical="center" wrapText="1"/>
    </xf>
    <xf numFmtId="0" fontId="12" fillId="0" borderId="252" xfId="0" applyFont="1" applyBorder="1" applyAlignment="1">
      <alignment horizontal="center" vertical="center" wrapText="1"/>
    </xf>
    <xf numFmtId="0" fontId="12" fillId="0" borderId="255" xfId="0" applyFont="1" applyBorder="1" applyAlignment="1">
      <alignment horizontal="center" vertical="center" wrapText="1"/>
    </xf>
    <xf numFmtId="0" fontId="12" fillId="0" borderId="262" xfId="0" applyFont="1" applyBorder="1" applyAlignment="1">
      <alignment horizontal="center" vertical="center" wrapText="1"/>
    </xf>
    <xf numFmtId="0" fontId="12" fillId="0" borderId="258" xfId="0" applyFont="1" applyBorder="1" applyAlignment="1">
      <alignment horizontal="center" vertical="center" wrapText="1"/>
    </xf>
    <xf numFmtId="3" fontId="12" fillId="0" borderId="250" xfId="0" applyNumberFormat="1" applyFont="1" applyBorder="1" applyAlignment="1">
      <alignment horizontal="right" vertical="center" wrapText="1"/>
    </xf>
    <xf numFmtId="3" fontId="12" fillId="0" borderId="262" xfId="0" applyNumberFormat="1" applyFont="1" applyBorder="1" applyAlignment="1">
      <alignment horizontal="right" vertical="center" wrapText="1"/>
    </xf>
    <xf numFmtId="3" fontId="12" fillId="0" borderId="258" xfId="0" applyNumberFormat="1" applyFont="1" applyBorder="1" applyAlignment="1">
      <alignment horizontal="right" vertical="center" wrapText="1"/>
    </xf>
    <xf numFmtId="3" fontId="12" fillId="0" borderId="264" xfId="0" applyNumberFormat="1" applyFont="1" applyBorder="1" applyAlignment="1">
      <alignment horizontal="right" vertical="center" wrapText="1"/>
    </xf>
    <xf numFmtId="0" fontId="12" fillId="4" borderId="250" xfId="0" applyFont="1" applyFill="1" applyBorder="1" applyAlignment="1" applyProtection="1">
      <alignment horizontal="center" vertical="center" wrapText="1"/>
      <protection hidden="1"/>
    </xf>
    <xf numFmtId="170" fontId="12" fillId="4" borderId="250" xfId="0" applyNumberFormat="1" applyFont="1" applyFill="1" applyBorder="1" applyAlignment="1" applyProtection="1">
      <alignment horizontal="center" vertical="center" wrapText="1"/>
      <protection hidden="1"/>
    </xf>
    <xf numFmtId="170" fontId="12" fillId="4" borderId="251" xfId="0" applyNumberFormat="1" applyFont="1" applyFill="1" applyBorder="1" applyAlignment="1" applyProtection="1">
      <alignment horizontal="center" vertical="center" wrapText="1"/>
      <protection hidden="1"/>
    </xf>
    <xf numFmtId="170" fontId="12" fillId="4" borderId="252" xfId="0" applyNumberFormat="1" applyFont="1" applyFill="1" applyBorder="1" applyAlignment="1" applyProtection="1">
      <alignment horizontal="center" vertical="center" wrapText="1"/>
      <protection hidden="1"/>
    </xf>
    <xf numFmtId="0" fontId="12" fillId="4" borderId="255" xfId="0" applyFont="1" applyFill="1" applyBorder="1" applyAlignment="1" applyProtection="1">
      <alignment horizontal="center" vertical="center" wrapText="1"/>
      <protection hidden="1"/>
    </xf>
    <xf numFmtId="170" fontId="12" fillId="4" borderId="253" xfId="0" applyNumberFormat="1" applyFont="1" applyFill="1" applyBorder="1" applyAlignment="1" applyProtection="1">
      <alignment horizontal="center" vertical="center" wrapText="1"/>
      <protection hidden="1"/>
    </xf>
    <xf numFmtId="0" fontId="12" fillId="4" borderId="262" xfId="0" applyFont="1" applyFill="1" applyBorder="1" applyAlignment="1" applyProtection="1">
      <alignment horizontal="center" vertical="center" wrapText="1"/>
      <protection hidden="1"/>
    </xf>
    <xf numFmtId="170" fontId="12" fillId="4" borderId="250" xfId="0" applyNumberFormat="1" applyFont="1" applyFill="1" applyBorder="1" applyAlignment="1" applyProtection="1">
      <alignment horizontal="right" vertical="center" wrapText="1"/>
      <protection hidden="1"/>
    </xf>
    <xf numFmtId="170" fontId="12" fillId="4" borderId="253" xfId="0" applyNumberFormat="1" applyFont="1" applyFill="1" applyBorder="1" applyAlignment="1" applyProtection="1">
      <alignment horizontal="right" vertical="center" wrapText="1"/>
      <protection hidden="1"/>
    </xf>
    <xf numFmtId="170" fontId="12" fillId="4" borderId="262" xfId="0" applyNumberFormat="1" applyFont="1" applyFill="1" applyBorder="1" applyAlignment="1" applyProtection="1">
      <alignment horizontal="right" vertical="center" wrapText="1"/>
      <protection hidden="1"/>
    </xf>
    <xf numFmtId="0" fontId="12" fillId="4" borderId="256" xfId="0" applyFont="1" applyFill="1" applyBorder="1" applyAlignment="1" applyProtection="1">
      <alignment horizontal="center" vertical="center" wrapText="1"/>
      <protection hidden="1"/>
    </xf>
    <xf numFmtId="170" fontId="12" fillId="4" borderId="256" xfId="0" applyNumberFormat="1" applyFont="1" applyFill="1" applyBorder="1" applyAlignment="1" applyProtection="1">
      <alignment horizontal="right" vertical="center" wrapText="1"/>
      <protection hidden="1"/>
    </xf>
    <xf numFmtId="170" fontId="12" fillId="4" borderId="263" xfId="0" applyNumberFormat="1" applyFont="1" applyFill="1" applyBorder="1" applyAlignment="1" applyProtection="1">
      <alignment horizontal="right" vertical="center" wrapText="1"/>
      <protection hidden="1"/>
    </xf>
    <xf numFmtId="0" fontId="12" fillId="4" borderId="258" xfId="0" applyFont="1" applyFill="1" applyBorder="1" applyAlignment="1" applyProtection="1">
      <alignment horizontal="center" vertical="center" wrapText="1"/>
      <protection hidden="1"/>
    </xf>
    <xf numFmtId="170" fontId="12" fillId="4" borderId="258" xfId="0" applyNumberFormat="1" applyFont="1" applyFill="1" applyBorder="1" applyAlignment="1" applyProtection="1">
      <alignment horizontal="right" vertical="center" wrapText="1"/>
      <protection hidden="1"/>
    </xf>
    <xf numFmtId="170" fontId="12" fillId="4" borderId="260" xfId="0" applyNumberFormat="1" applyFont="1" applyFill="1" applyBorder="1" applyAlignment="1" applyProtection="1">
      <alignment horizontal="right" vertical="center" wrapText="1"/>
      <protection hidden="1"/>
    </xf>
    <xf numFmtId="170" fontId="12" fillId="4" borderId="264" xfId="0" applyNumberFormat="1" applyFont="1" applyFill="1" applyBorder="1" applyAlignment="1" applyProtection="1">
      <alignment horizontal="right" vertical="center" wrapText="1"/>
      <protection hidden="1"/>
    </xf>
    <xf numFmtId="0" fontId="12" fillId="40" borderId="261" xfId="0" applyFont="1" applyFill="1" applyBorder="1" applyAlignment="1">
      <alignment horizontal="center" vertical="center" wrapText="1"/>
    </xf>
    <xf numFmtId="0" fontId="12" fillId="40" borderId="261" xfId="0" applyFont="1" applyFill="1" applyBorder="1"/>
    <xf numFmtId="0" fontId="12" fillId="40" borderId="250" xfId="0" applyFont="1" applyFill="1" applyBorder="1" applyAlignment="1">
      <alignment horizontal="center" vertical="center" wrapText="1"/>
    </xf>
    <xf numFmtId="0" fontId="12" fillId="40" borderId="251" xfId="0" applyFont="1" applyFill="1" applyBorder="1" applyAlignment="1">
      <alignment horizontal="center" vertical="center" wrapText="1"/>
    </xf>
    <xf numFmtId="0" fontId="12" fillId="40" borderId="252" xfId="0" applyFont="1" applyFill="1" applyBorder="1" applyAlignment="1">
      <alignment horizontal="center" vertical="center" wrapText="1"/>
    </xf>
    <xf numFmtId="0" fontId="12" fillId="40" borderId="250" xfId="0" applyFont="1" applyFill="1" applyBorder="1" applyAlignment="1">
      <alignment horizontal="center"/>
    </xf>
    <xf numFmtId="170" fontId="12" fillId="40" borderId="250" xfId="0" applyNumberFormat="1" applyFont="1" applyFill="1" applyBorder="1"/>
    <xf numFmtId="170" fontId="12" fillId="40" borderId="262" xfId="0" applyNumberFormat="1" applyFont="1" applyFill="1" applyBorder="1"/>
    <xf numFmtId="170" fontId="12" fillId="40" borderId="256" xfId="0" applyNumberFormat="1" applyFont="1" applyFill="1" applyBorder="1"/>
    <xf numFmtId="170" fontId="12" fillId="40" borderId="263" xfId="0" applyNumberFormat="1" applyFont="1" applyFill="1" applyBorder="1"/>
    <xf numFmtId="170" fontId="12" fillId="40" borderId="258" xfId="0" applyNumberFormat="1" applyFont="1" applyFill="1" applyBorder="1"/>
    <xf numFmtId="170" fontId="12" fillId="40" borderId="264" xfId="0" applyNumberFormat="1" applyFont="1" applyFill="1" applyBorder="1"/>
    <xf numFmtId="0" fontId="12" fillId="40" borderId="256" xfId="0" applyFont="1" applyFill="1" applyBorder="1" applyAlignment="1">
      <alignment horizontal="center" vertical="center" wrapText="1"/>
    </xf>
    <xf numFmtId="0" fontId="12" fillId="40" borderId="262" xfId="0" applyFont="1" applyFill="1" applyBorder="1" applyAlignment="1">
      <alignment horizontal="center" vertical="center" wrapText="1"/>
    </xf>
    <xf numFmtId="0" fontId="12" fillId="0" borderId="259" xfId="0" applyFont="1" applyBorder="1" applyAlignment="1">
      <alignment horizontal="center" vertical="center" wrapText="1"/>
    </xf>
    <xf numFmtId="0" fontId="12" fillId="40" borderId="250" xfId="0" applyFont="1" applyFill="1" applyBorder="1" applyAlignment="1" applyProtection="1">
      <alignment horizontal="center" vertical="center" wrapText="1"/>
    </xf>
    <xf numFmtId="0" fontId="12" fillId="40" borderId="251" xfId="0" applyFont="1" applyFill="1" applyBorder="1" applyAlignment="1" applyProtection="1">
      <alignment horizontal="center" vertical="center" wrapText="1"/>
    </xf>
    <xf numFmtId="0" fontId="12" fillId="40" borderId="252" xfId="0" applyFont="1" applyFill="1" applyBorder="1" applyAlignment="1" applyProtection="1">
      <alignment horizontal="center" vertical="center" wrapText="1"/>
    </xf>
    <xf numFmtId="0" fontId="12" fillId="40" borderId="255" xfId="0" applyFont="1" applyFill="1" applyBorder="1" applyAlignment="1" applyProtection="1">
      <alignment horizontal="center" vertical="center" wrapText="1"/>
    </xf>
    <xf numFmtId="0" fontId="12" fillId="40" borderId="250" xfId="0" applyFont="1" applyFill="1" applyBorder="1" applyAlignment="1" applyProtection="1">
      <alignment horizontal="center"/>
    </xf>
    <xf numFmtId="0" fontId="12" fillId="40" borderId="253" xfId="0" applyFont="1" applyFill="1" applyBorder="1" applyAlignment="1" applyProtection="1">
      <alignment horizontal="center" vertical="center" wrapText="1"/>
    </xf>
    <xf numFmtId="179" fontId="12" fillId="40" borderId="250" xfId="0" applyNumberFormat="1" applyFont="1" applyFill="1" applyBorder="1" applyProtection="1"/>
    <xf numFmtId="179" fontId="12" fillId="40" borderId="253" xfId="0" applyNumberFormat="1" applyFont="1" applyFill="1" applyBorder="1" applyProtection="1"/>
    <xf numFmtId="179" fontId="12" fillId="40" borderId="254" xfId="0" applyNumberFormat="1" applyFont="1" applyFill="1" applyBorder="1" applyProtection="1"/>
    <xf numFmtId="179" fontId="12" fillId="40" borderId="258" xfId="0" applyNumberFormat="1" applyFont="1" applyFill="1" applyBorder="1" applyProtection="1"/>
    <xf numFmtId="179" fontId="12" fillId="40" borderId="260" xfId="0" applyNumberFormat="1" applyFont="1" applyFill="1" applyBorder="1" applyProtection="1"/>
    <xf numFmtId="179" fontId="12" fillId="40" borderId="261" xfId="0" applyNumberFormat="1" applyFont="1" applyFill="1" applyBorder="1" applyProtection="1"/>
    <xf numFmtId="0" fontId="74" fillId="40" borderId="261" xfId="0" applyFont="1" applyFill="1" applyBorder="1" applyProtection="1"/>
    <xf numFmtId="0" fontId="74" fillId="40" borderId="250" xfId="0" applyFont="1" applyFill="1" applyBorder="1" applyProtection="1"/>
    <xf numFmtId="0" fontId="74" fillId="40" borderId="251" xfId="0" applyFont="1" applyFill="1" applyBorder="1" applyProtection="1"/>
    <xf numFmtId="0" fontId="74" fillId="40" borderId="252" xfId="0" applyFont="1" applyFill="1" applyBorder="1" applyProtection="1"/>
    <xf numFmtId="0" fontId="74" fillId="40" borderId="253" xfId="0" applyFont="1" applyFill="1" applyBorder="1" applyProtection="1"/>
    <xf numFmtId="0" fontId="74" fillId="40" borderId="262" xfId="0" applyFont="1" applyFill="1" applyBorder="1" applyProtection="1"/>
    <xf numFmtId="0" fontId="74" fillId="40" borderId="250" xfId="0" applyNumberFormat="1" applyFont="1" applyFill="1" applyBorder="1" applyProtection="1"/>
    <xf numFmtId="0" fontId="74" fillId="40" borderId="253" xfId="0" applyNumberFormat="1" applyFont="1" applyFill="1" applyBorder="1" applyProtection="1"/>
    <xf numFmtId="0" fontId="74" fillId="40" borderId="262" xfId="0" applyNumberFormat="1" applyFont="1" applyFill="1" applyBorder="1" applyProtection="1"/>
    <xf numFmtId="0" fontId="74" fillId="40" borderId="256" xfId="0" applyFont="1" applyFill="1" applyBorder="1" applyProtection="1"/>
    <xf numFmtId="0" fontId="74" fillId="40" borderId="256" xfId="0" applyNumberFormat="1" applyFont="1" applyFill="1" applyBorder="1" applyProtection="1"/>
    <xf numFmtId="0" fontId="74" fillId="40" borderId="263" xfId="0" applyNumberFormat="1" applyFont="1" applyFill="1" applyBorder="1" applyProtection="1"/>
    <xf numFmtId="0" fontId="74" fillId="40" borderId="258" xfId="0" applyFont="1" applyFill="1" applyBorder="1" applyProtection="1"/>
    <xf numFmtId="0" fontId="74" fillId="40" borderId="258" xfId="0" applyNumberFormat="1" applyFont="1" applyFill="1" applyBorder="1" applyProtection="1"/>
    <xf numFmtId="0" fontId="74" fillId="40" borderId="260" xfId="0" applyNumberFormat="1" applyFont="1" applyFill="1" applyBorder="1" applyProtection="1"/>
    <xf numFmtId="0" fontId="74" fillId="40" borderId="264" xfId="0" applyNumberFormat="1" applyFont="1" applyFill="1" applyBorder="1" applyProtection="1"/>
    <xf numFmtId="0" fontId="74" fillId="55" borderId="261" xfId="0" applyFont="1" applyFill="1" applyBorder="1"/>
    <xf numFmtId="0" fontId="74" fillId="55" borderId="250" xfId="0" applyFont="1" applyFill="1" applyBorder="1"/>
    <xf numFmtId="0" fontId="74" fillId="55" borderId="251" xfId="0" applyFont="1" applyFill="1" applyBorder="1"/>
    <xf numFmtId="0" fontId="74" fillId="55" borderId="252" xfId="0" applyFont="1" applyFill="1" applyBorder="1"/>
    <xf numFmtId="0" fontId="74" fillId="55" borderId="253" xfId="0" applyFont="1" applyFill="1" applyBorder="1"/>
    <xf numFmtId="0" fontId="74" fillId="55" borderId="262" xfId="0" applyFont="1" applyFill="1" applyBorder="1"/>
    <xf numFmtId="0" fontId="74" fillId="55" borderId="250" xfId="0" applyNumberFormat="1" applyFont="1" applyFill="1" applyBorder="1"/>
    <xf numFmtId="0" fontId="74" fillId="55" borderId="253" xfId="0" applyNumberFormat="1" applyFont="1" applyFill="1" applyBorder="1"/>
    <xf numFmtId="0" fontId="74" fillId="55" borderId="262" xfId="0" applyNumberFormat="1" applyFont="1" applyFill="1" applyBorder="1"/>
    <xf numFmtId="0" fontId="74" fillId="55" borderId="255" xfId="0" applyFont="1" applyFill="1" applyBorder="1"/>
    <xf numFmtId="0" fontId="74" fillId="55" borderId="256" xfId="0" applyFont="1" applyFill="1" applyBorder="1"/>
    <xf numFmtId="0" fontId="74" fillId="55" borderId="256" xfId="0" applyNumberFormat="1" applyFont="1" applyFill="1" applyBorder="1"/>
    <xf numFmtId="0" fontId="74" fillId="55" borderId="263" xfId="0" applyNumberFormat="1" applyFont="1" applyFill="1" applyBorder="1"/>
    <xf numFmtId="0" fontId="74" fillId="55" borderId="258" xfId="0" applyFont="1" applyFill="1" applyBorder="1"/>
    <xf numFmtId="0" fontId="74" fillId="55" borderId="259" xfId="0" applyFont="1" applyFill="1" applyBorder="1"/>
    <xf numFmtId="0" fontId="74" fillId="55" borderId="258" xfId="0" applyNumberFormat="1" applyFont="1" applyFill="1" applyBorder="1"/>
    <xf numFmtId="0" fontId="74" fillId="55" borderId="260" xfId="0" applyNumberFormat="1" applyFont="1" applyFill="1" applyBorder="1"/>
    <xf numFmtId="0" fontId="74" fillId="55" borderId="264" xfId="0" applyNumberFormat="1" applyFont="1" applyFill="1" applyBorder="1"/>
    <xf numFmtId="0" fontId="74" fillId="4" borderId="261" xfId="0" applyFont="1" applyFill="1" applyBorder="1"/>
    <xf numFmtId="0" fontId="74" fillId="4" borderId="250" xfId="0" applyFont="1" applyFill="1" applyBorder="1"/>
    <xf numFmtId="0" fontId="74" fillId="4" borderId="251" xfId="0" applyFont="1" applyFill="1" applyBorder="1"/>
    <xf numFmtId="0" fontId="74" fillId="4" borderId="252" xfId="0" applyFont="1" applyFill="1" applyBorder="1"/>
    <xf numFmtId="0" fontId="74" fillId="4" borderId="253" xfId="0" applyFont="1" applyFill="1" applyBorder="1"/>
    <xf numFmtId="0" fontId="74" fillId="4" borderId="262" xfId="0" applyFont="1" applyFill="1" applyBorder="1"/>
    <xf numFmtId="0" fontId="74" fillId="4" borderId="250" xfId="0" applyNumberFormat="1" applyFont="1" applyFill="1" applyBorder="1"/>
    <xf numFmtId="0" fontId="74" fillId="4" borderId="253" xfId="0" applyNumberFormat="1" applyFont="1" applyFill="1" applyBorder="1"/>
    <xf numFmtId="0" fontId="74" fillId="4" borderId="262" xfId="0" applyNumberFormat="1" applyFont="1" applyFill="1" applyBorder="1"/>
    <xf numFmtId="0" fontId="74" fillId="4" borderId="255" xfId="0" applyFont="1" applyFill="1" applyBorder="1"/>
    <xf numFmtId="0" fontId="74" fillId="4" borderId="256" xfId="0" applyFont="1" applyFill="1" applyBorder="1"/>
    <xf numFmtId="0" fontId="74" fillId="4" borderId="256" xfId="0" applyNumberFormat="1" applyFont="1" applyFill="1" applyBorder="1"/>
    <xf numFmtId="0" fontId="74" fillId="4" borderId="263" xfId="0" applyNumberFormat="1" applyFont="1" applyFill="1" applyBorder="1"/>
    <xf numFmtId="0" fontId="74" fillId="4" borderId="258" xfId="0" applyFont="1" applyFill="1" applyBorder="1"/>
    <xf numFmtId="0" fontId="74" fillId="4" borderId="259" xfId="0" applyFont="1" applyFill="1" applyBorder="1"/>
    <xf numFmtId="0" fontId="74" fillId="4" borderId="258" xfId="0" applyNumberFormat="1" applyFont="1" applyFill="1" applyBorder="1"/>
    <xf numFmtId="0" fontId="74" fillId="4" borderId="260" xfId="0" applyNumberFormat="1" applyFont="1" applyFill="1" applyBorder="1"/>
    <xf numFmtId="0" fontId="74" fillId="4" borderId="264" xfId="0" applyNumberFormat="1" applyFont="1" applyFill="1" applyBorder="1"/>
    <xf numFmtId="0" fontId="75" fillId="55" borderId="261" xfId="0" applyFont="1" applyFill="1" applyBorder="1"/>
    <xf numFmtId="0" fontId="75" fillId="55" borderId="250" xfId="0" applyFont="1" applyFill="1" applyBorder="1"/>
    <xf numFmtId="0" fontId="75" fillId="55" borderId="251" xfId="0" applyFont="1" applyFill="1" applyBorder="1"/>
    <xf numFmtId="0" fontId="75" fillId="55" borderId="252" xfId="0" applyFont="1" applyFill="1" applyBorder="1"/>
    <xf numFmtId="0" fontId="75" fillId="55" borderId="253" xfId="0" applyFont="1" applyFill="1" applyBorder="1"/>
    <xf numFmtId="0" fontId="75" fillId="55" borderId="262" xfId="0" applyFont="1" applyFill="1" applyBorder="1"/>
    <xf numFmtId="0" fontId="75" fillId="55" borderId="250" xfId="0" applyNumberFormat="1" applyFont="1" applyFill="1" applyBorder="1"/>
    <xf numFmtId="0" fontId="75" fillId="55" borderId="253" xfId="0" applyNumberFormat="1" applyFont="1" applyFill="1" applyBorder="1"/>
    <xf numFmtId="0" fontId="75" fillId="55" borderId="262" xfId="0" applyNumberFormat="1" applyFont="1" applyFill="1" applyBorder="1"/>
    <xf numFmtId="0" fontId="75" fillId="55" borderId="255" xfId="0" applyFont="1" applyFill="1" applyBorder="1"/>
    <xf numFmtId="0" fontId="75" fillId="55" borderId="256" xfId="0" applyFont="1" applyFill="1" applyBorder="1"/>
    <xf numFmtId="0" fontId="75" fillId="55" borderId="256" xfId="0" applyNumberFormat="1" applyFont="1" applyFill="1" applyBorder="1"/>
    <xf numFmtId="0" fontId="75" fillId="55" borderId="263" xfId="0" applyNumberFormat="1" applyFont="1" applyFill="1" applyBorder="1"/>
    <xf numFmtId="0" fontId="75" fillId="55" borderId="258" xfId="0" applyFont="1" applyFill="1" applyBorder="1"/>
    <xf numFmtId="0" fontId="75" fillId="55" borderId="259" xfId="0" applyFont="1" applyFill="1" applyBorder="1"/>
    <xf numFmtId="0" fontId="75" fillId="55" borderId="258" xfId="0" applyNumberFormat="1" applyFont="1" applyFill="1" applyBorder="1"/>
    <xf numFmtId="0" fontId="75" fillId="55" borderId="260" xfId="0" applyNumberFormat="1" applyFont="1" applyFill="1" applyBorder="1"/>
    <xf numFmtId="0" fontId="75" fillId="55" borderId="264" xfId="0" applyNumberFormat="1" applyFont="1" applyFill="1" applyBorder="1"/>
    <xf numFmtId="0" fontId="74" fillId="59" borderId="261" xfId="0" applyFont="1" applyFill="1" applyBorder="1"/>
    <xf numFmtId="0" fontId="74" fillId="59" borderId="250" xfId="0" applyFont="1" applyFill="1" applyBorder="1"/>
    <xf numFmtId="0" fontId="74" fillId="59" borderId="251" xfId="0" applyFont="1" applyFill="1" applyBorder="1"/>
    <xf numFmtId="0" fontId="74" fillId="59" borderId="252" xfId="0" applyFont="1" applyFill="1" applyBorder="1"/>
    <xf numFmtId="0" fontId="74" fillId="59" borderId="253" xfId="0" applyFont="1" applyFill="1" applyBorder="1"/>
    <xf numFmtId="0" fontId="74" fillId="59" borderId="262" xfId="0" applyFont="1" applyFill="1" applyBorder="1"/>
    <xf numFmtId="0" fontId="74" fillId="59" borderId="250" xfId="0" applyNumberFormat="1" applyFont="1" applyFill="1" applyBorder="1"/>
    <xf numFmtId="0" fontId="74" fillId="59" borderId="253" xfId="0" applyNumberFormat="1" applyFont="1" applyFill="1" applyBorder="1"/>
    <xf numFmtId="0" fontId="74" fillId="59" borderId="262" xfId="0" applyNumberFormat="1" applyFont="1" applyFill="1" applyBorder="1"/>
    <xf numFmtId="0" fontId="74" fillId="59" borderId="255" xfId="0" applyFont="1" applyFill="1" applyBorder="1"/>
    <xf numFmtId="0" fontId="74" fillId="59" borderId="256" xfId="0" applyFont="1" applyFill="1" applyBorder="1"/>
    <xf numFmtId="0" fontId="74" fillId="59" borderId="256" xfId="0" applyNumberFormat="1" applyFont="1" applyFill="1" applyBorder="1"/>
    <xf numFmtId="0" fontId="74" fillId="59" borderId="263" xfId="0" applyNumberFormat="1" applyFont="1" applyFill="1" applyBorder="1"/>
    <xf numFmtId="0" fontId="74" fillId="59" borderId="258" xfId="0" applyFont="1" applyFill="1" applyBorder="1"/>
    <xf numFmtId="0" fontId="74" fillId="59" borderId="259" xfId="0" applyFont="1" applyFill="1" applyBorder="1"/>
    <xf numFmtId="0" fontId="74" fillId="59" borderId="258" xfId="0" applyNumberFormat="1" applyFont="1" applyFill="1" applyBorder="1"/>
    <xf numFmtId="0" fontId="74" fillId="59" borderId="260" xfId="0" applyNumberFormat="1" applyFont="1" applyFill="1" applyBorder="1"/>
    <xf numFmtId="0" fontId="74" fillId="59" borderId="264" xfId="0" applyNumberFormat="1" applyFont="1" applyFill="1" applyBorder="1"/>
    <xf numFmtId="0" fontId="74" fillId="40" borderId="255" xfId="0" applyFont="1" applyFill="1" applyBorder="1" applyProtection="1"/>
    <xf numFmtId="0" fontId="74" fillId="40" borderId="259" xfId="0" applyFont="1" applyFill="1" applyBorder="1" applyProtection="1"/>
    <xf numFmtId="0" fontId="74" fillId="11" borderId="250" xfId="0" applyFont="1" applyFill="1" applyBorder="1" applyProtection="1">
      <protection locked="0"/>
    </xf>
    <xf numFmtId="0" fontId="74" fillId="11" borderId="251" xfId="0" applyFont="1" applyFill="1" applyBorder="1" applyProtection="1">
      <protection locked="0"/>
    </xf>
    <xf numFmtId="0" fontId="74" fillId="11" borderId="252" xfId="0" applyFont="1" applyFill="1" applyBorder="1" applyProtection="1">
      <protection locked="0"/>
    </xf>
    <xf numFmtId="0" fontId="74" fillId="11" borderId="253" xfId="0" applyFont="1" applyFill="1" applyBorder="1" applyProtection="1">
      <protection locked="0"/>
    </xf>
    <xf numFmtId="0" fontId="74" fillId="11" borderId="262" xfId="0" applyFont="1" applyFill="1" applyBorder="1" applyProtection="1">
      <protection locked="0"/>
    </xf>
    <xf numFmtId="0" fontId="74" fillId="11" borderId="250" xfId="0" applyNumberFormat="1" applyFont="1" applyFill="1" applyBorder="1" applyProtection="1">
      <protection locked="0"/>
    </xf>
    <xf numFmtId="0" fontId="74" fillId="11" borderId="253" xfId="0" applyNumberFormat="1" applyFont="1" applyFill="1" applyBorder="1" applyProtection="1">
      <protection locked="0"/>
    </xf>
    <xf numFmtId="0" fontId="74" fillId="11" borderId="262" xfId="0" applyNumberFormat="1" applyFont="1" applyFill="1" applyBorder="1" applyProtection="1">
      <protection locked="0"/>
    </xf>
    <xf numFmtId="0" fontId="74" fillId="11" borderId="255" xfId="0" applyFont="1" applyFill="1" applyBorder="1" applyProtection="1">
      <protection locked="0"/>
    </xf>
    <xf numFmtId="0" fontId="74" fillId="11" borderId="256" xfId="0" applyFont="1" applyFill="1" applyBorder="1" applyProtection="1">
      <protection locked="0"/>
    </xf>
    <xf numFmtId="0" fontId="74" fillId="11" borderId="256" xfId="0" applyNumberFormat="1" applyFont="1" applyFill="1" applyBorder="1" applyProtection="1">
      <protection locked="0"/>
    </xf>
    <xf numFmtId="0" fontId="74" fillId="11" borderId="263" xfId="0" applyNumberFormat="1" applyFont="1" applyFill="1" applyBorder="1" applyProtection="1">
      <protection locked="0"/>
    </xf>
    <xf numFmtId="0" fontId="74" fillId="11" borderId="258" xfId="0" applyFont="1" applyFill="1" applyBorder="1" applyProtection="1">
      <protection locked="0"/>
    </xf>
    <xf numFmtId="0" fontId="74" fillId="11" borderId="259" xfId="0" applyFont="1" applyFill="1" applyBorder="1" applyProtection="1">
      <protection locked="0"/>
    </xf>
    <xf numFmtId="0" fontId="74" fillId="11" borderId="258" xfId="0" applyNumberFormat="1" applyFont="1" applyFill="1" applyBorder="1" applyProtection="1">
      <protection locked="0"/>
    </xf>
    <xf numFmtId="0" fontId="74" fillId="11" borderId="260" xfId="0" applyNumberFormat="1" applyFont="1" applyFill="1" applyBorder="1" applyProtection="1">
      <protection locked="0"/>
    </xf>
    <xf numFmtId="0" fontId="74" fillId="11" borderId="264" xfId="0" applyNumberFormat="1" applyFont="1" applyFill="1" applyBorder="1" applyProtection="1">
      <protection locked="0"/>
    </xf>
    <xf numFmtId="0" fontId="60" fillId="9" borderId="30" xfId="0" applyFont="1" applyFill="1" applyBorder="1"/>
    <xf numFmtId="2" fontId="60" fillId="0" borderId="0" xfId="523" applyNumberFormat="1" applyFont="1"/>
    <xf numFmtId="1" fontId="60" fillId="0" borderId="0" xfId="523" applyNumberFormat="1" applyFont="1"/>
    <xf numFmtId="2" fontId="60" fillId="0" borderId="0" xfId="523" applyNumberFormat="1" applyFont="1" applyAlignment="1">
      <alignment horizontal="center"/>
    </xf>
    <xf numFmtId="0" fontId="60" fillId="7" borderId="30" xfId="0" applyFont="1" applyFill="1" applyBorder="1"/>
    <xf numFmtId="0" fontId="0" fillId="10" borderId="32" xfId="0" applyFill="1" applyBorder="1" applyAlignment="1">
      <alignment vertical="center"/>
    </xf>
    <xf numFmtId="0" fontId="0" fillId="10" borderId="32" xfId="0" applyFill="1" applyBorder="1" applyAlignment="1">
      <alignment vertical="top" wrapText="1"/>
    </xf>
    <xf numFmtId="0" fontId="0" fillId="10" borderId="32" xfId="0" applyFill="1" applyBorder="1" applyAlignment="1">
      <alignment horizontal="center" vertical="center" wrapText="1"/>
    </xf>
    <xf numFmtId="14" fontId="0" fillId="0" borderId="0" xfId="0" applyNumberFormat="1"/>
    <xf numFmtId="0" fontId="60" fillId="44" borderId="162" xfId="0" applyFont="1" applyFill="1" applyBorder="1" applyAlignment="1" applyProtection="1">
      <alignment horizontal="center" vertical="center"/>
    </xf>
    <xf numFmtId="0" fontId="60" fillId="44" borderId="163" xfId="0" applyFont="1" applyFill="1" applyBorder="1" applyAlignment="1" applyProtection="1">
      <alignment horizontal="center" vertical="center"/>
    </xf>
    <xf numFmtId="0" fontId="60" fillId="44" borderId="164" xfId="0" applyFont="1" applyFill="1" applyBorder="1" applyAlignment="1" applyProtection="1">
      <alignment horizontal="center" vertical="center"/>
    </xf>
    <xf numFmtId="0" fontId="62" fillId="7" borderId="113" xfId="0" applyFont="1" applyFill="1" applyBorder="1" applyAlignment="1" applyProtection="1">
      <alignment horizontal="center"/>
    </xf>
    <xf numFmtId="0" fontId="62" fillId="7" borderId="210" xfId="0" applyFont="1" applyFill="1" applyBorder="1" applyAlignment="1" applyProtection="1">
      <alignment horizontal="center"/>
    </xf>
    <xf numFmtId="0" fontId="62" fillId="7" borderId="114" xfId="0" applyFont="1" applyFill="1" applyBorder="1" applyAlignment="1" applyProtection="1">
      <alignment horizontal="center"/>
    </xf>
    <xf numFmtId="0" fontId="64" fillId="9" borderId="113" xfId="42" applyFont="1" applyFill="1" applyBorder="1" applyAlignment="1" applyProtection="1">
      <alignment horizontal="center" vertical="center"/>
    </xf>
    <xf numFmtId="0" fontId="64" fillId="9" borderId="213" xfId="42" applyFont="1" applyFill="1" applyBorder="1" applyAlignment="1" applyProtection="1">
      <alignment horizontal="center" vertical="center"/>
    </xf>
    <xf numFmtId="0" fontId="64" fillId="9" borderId="119" xfId="42" applyFont="1" applyFill="1" applyBorder="1" applyAlignment="1" applyProtection="1">
      <alignment horizontal="center" vertical="center"/>
    </xf>
    <xf numFmtId="0" fontId="64" fillId="9" borderId="114" xfId="42" applyFont="1" applyFill="1" applyBorder="1" applyAlignment="1" applyProtection="1">
      <alignment horizontal="center" vertical="center"/>
    </xf>
    <xf numFmtId="0" fontId="110" fillId="7" borderId="29" xfId="0" applyFont="1" applyFill="1" applyBorder="1" applyAlignment="1" applyProtection="1">
      <alignment horizontal="left" vertical="top" wrapText="1"/>
    </xf>
    <xf numFmtId="0" fontId="110" fillId="7" borderId="42" xfId="0" applyFont="1" applyFill="1" applyBorder="1" applyAlignment="1" applyProtection="1">
      <alignment horizontal="left" vertical="top" wrapText="1"/>
    </xf>
    <xf numFmtId="0" fontId="110" fillId="7" borderId="30" xfId="0" applyFont="1" applyFill="1" applyBorder="1" applyAlignment="1" applyProtection="1">
      <alignment horizontal="left" vertical="top" wrapText="1"/>
    </xf>
    <xf numFmtId="0" fontId="110" fillId="7" borderId="23" xfId="0" applyFont="1" applyFill="1" applyBorder="1" applyAlignment="1" applyProtection="1">
      <alignment horizontal="left" vertical="top" wrapText="1"/>
    </xf>
    <xf numFmtId="0" fontId="110" fillId="7" borderId="0" xfId="0" applyFont="1" applyFill="1" applyBorder="1" applyAlignment="1" applyProtection="1">
      <alignment horizontal="left" vertical="top" wrapText="1"/>
    </xf>
    <xf numFmtId="0" fontId="110" fillId="7" borderId="50" xfId="0" applyFont="1" applyFill="1" applyBorder="1" applyAlignment="1" applyProtection="1">
      <alignment horizontal="left" vertical="top" wrapText="1"/>
    </xf>
    <xf numFmtId="0" fontId="109" fillId="7" borderId="23" xfId="0" applyFont="1" applyFill="1" applyBorder="1" applyAlignment="1" applyProtection="1">
      <alignment horizontal="left"/>
    </xf>
    <xf numFmtId="0" fontId="109" fillId="7" borderId="0" xfId="0" applyFont="1" applyFill="1" applyBorder="1" applyAlignment="1" applyProtection="1">
      <alignment horizontal="left"/>
    </xf>
    <xf numFmtId="0" fontId="109" fillId="7" borderId="86" xfId="0" applyFont="1" applyFill="1" applyBorder="1" applyAlignment="1" applyProtection="1">
      <alignment horizontal="left"/>
    </xf>
    <xf numFmtId="0" fontId="38" fillId="7" borderId="23" xfId="0" applyFont="1" applyFill="1" applyBorder="1" applyAlignment="1" applyProtection="1">
      <alignment horizontal="right"/>
    </xf>
    <xf numFmtId="0" fontId="38" fillId="7" borderId="0" xfId="0" applyFont="1" applyFill="1" applyBorder="1" applyAlignment="1" applyProtection="1">
      <alignment horizontal="right"/>
    </xf>
    <xf numFmtId="0" fontId="109" fillId="7" borderId="31" xfId="0" applyFont="1" applyFill="1" applyBorder="1" applyAlignment="1" applyProtection="1">
      <alignment horizontal="left"/>
    </xf>
    <xf numFmtId="0" fontId="109" fillId="7" borderId="48" xfId="0" applyFont="1" applyFill="1" applyBorder="1" applyAlignment="1" applyProtection="1">
      <alignment horizontal="left"/>
    </xf>
    <xf numFmtId="0" fontId="38" fillId="2" borderId="189" xfId="0" applyFont="1" applyFill="1" applyBorder="1" applyAlignment="1" applyProtection="1">
      <alignment horizontal="left" vertical="center" wrapText="1"/>
    </xf>
    <xf numFmtId="0" fontId="38" fillId="2" borderId="190" xfId="0" applyFont="1" applyFill="1" applyBorder="1" applyAlignment="1" applyProtection="1">
      <alignment horizontal="left" vertical="center" wrapText="1"/>
    </xf>
    <xf numFmtId="0" fontId="14" fillId="47" borderId="109" xfId="0" applyFont="1" applyFill="1" applyBorder="1" applyAlignment="1" applyProtection="1">
      <alignment vertical="center" wrapText="1"/>
    </xf>
    <xf numFmtId="0" fontId="14" fillId="47" borderId="110" xfId="0" applyFont="1" applyFill="1" applyBorder="1" applyAlignment="1" applyProtection="1">
      <alignment vertical="center" wrapText="1"/>
    </xf>
    <xf numFmtId="0" fontId="14" fillId="47" borderId="12" xfId="0" applyFont="1" applyFill="1" applyBorder="1" applyAlignment="1" applyProtection="1">
      <alignment vertical="center" wrapText="1"/>
    </xf>
    <xf numFmtId="0" fontId="14" fillId="47" borderId="9" xfId="0" applyFont="1" applyFill="1" applyBorder="1" applyAlignment="1" applyProtection="1">
      <alignment vertical="center" wrapText="1"/>
    </xf>
    <xf numFmtId="0" fontId="13" fillId="0" borderId="73" xfId="0" applyFont="1" applyBorder="1" applyAlignment="1" applyProtection="1">
      <alignment vertical="center" wrapText="1"/>
    </xf>
    <xf numFmtId="0" fontId="13" fillId="0" borderId="101" xfId="0" applyFont="1" applyBorder="1" applyAlignment="1" applyProtection="1">
      <alignment vertical="center" wrapText="1"/>
    </xf>
    <xf numFmtId="0" fontId="13" fillId="0" borderId="102" xfId="0" applyFont="1" applyBorder="1" applyAlignment="1" applyProtection="1">
      <alignment vertical="center" wrapText="1"/>
    </xf>
    <xf numFmtId="0" fontId="38" fillId="3" borderId="175" xfId="0" applyFont="1" applyFill="1" applyBorder="1" applyAlignment="1" applyProtection="1">
      <alignment horizontal="center" wrapText="1"/>
      <protection locked="0"/>
    </xf>
    <xf numFmtId="0" fontId="38" fillId="3" borderId="169" xfId="0" applyFont="1" applyFill="1" applyBorder="1" applyAlignment="1" applyProtection="1">
      <alignment horizontal="center" wrapText="1"/>
      <protection locked="0"/>
    </xf>
    <xf numFmtId="0" fontId="38" fillId="3" borderId="187" xfId="0" applyFont="1" applyFill="1" applyBorder="1" applyAlignment="1" applyProtection="1">
      <alignment horizontal="left" vertical="center" wrapText="1"/>
      <protection locked="0"/>
    </xf>
    <xf numFmtId="0" fontId="38" fillId="3" borderId="120" xfId="0" applyFont="1" applyFill="1" applyBorder="1" applyAlignment="1" applyProtection="1">
      <alignment horizontal="left" vertical="center" wrapText="1"/>
      <protection locked="0"/>
    </xf>
    <xf numFmtId="0" fontId="111" fillId="44" borderId="184" xfId="0" applyFont="1" applyFill="1" applyBorder="1" applyAlignment="1" applyProtection="1">
      <alignment horizontal="center" vertical="center" wrapText="1"/>
    </xf>
    <xf numFmtId="0" fontId="85" fillId="44" borderId="185" xfId="0" applyFont="1" applyFill="1" applyBorder="1" applyAlignment="1" applyProtection="1"/>
    <xf numFmtId="0" fontId="38" fillId="3" borderId="204" xfId="0" applyFont="1" applyFill="1" applyBorder="1" applyAlignment="1" applyProtection="1">
      <alignment horizontal="center" wrapText="1"/>
      <protection locked="0"/>
    </xf>
    <xf numFmtId="0" fontId="38" fillId="3" borderId="198" xfId="0" applyFont="1" applyFill="1" applyBorder="1" applyAlignment="1" applyProtection="1">
      <alignment horizontal="center" wrapText="1"/>
      <protection locked="0"/>
    </xf>
    <xf numFmtId="0" fontId="14" fillId="47" borderId="103" xfId="0" applyFont="1" applyFill="1" applyBorder="1" applyAlignment="1" applyProtection="1">
      <alignment horizontal="center" vertical="center" wrapText="1"/>
    </xf>
    <xf numFmtId="0" fontId="14" fillId="47" borderId="106" xfId="0" applyFont="1" applyFill="1" applyBorder="1" applyAlignment="1" applyProtection="1">
      <alignment horizontal="center" vertical="center" wrapText="1"/>
    </xf>
    <xf numFmtId="0" fontId="14" fillId="47" borderId="108" xfId="0" applyFont="1" applyFill="1" applyBorder="1" applyAlignment="1" applyProtection="1">
      <alignment horizontal="center" vertical="center" wrapText="1"/>
    </xf>
    <xf numFmtId="0" fontId="17" fillId="7" borderId="0" xfId="6" applyFill="1" applyAlignment="1" applyProtection="1">
      <alignment horizontal="center" vertical="top" wrapText="1"/>
    </xf>
    <xf numFmtId="0" fontId="24" fillId="2" borderId="46" xfId="0" applyFont="1" applyFill="1" applyBorder="1" applyAlignment="1" applyProtection="1">
      <alignment horizontal="center" wrapText="1"/>
    </xf>
    <xf numFmtId="0" fontId="24" fillId="2" borderId="52" xfId="0" applyFont="1" applyFill="1" applyBorder="1" applyAlignment="1" applyProtection="1">
      <alignment horizontal="center" wrapText="1"/>
    </xf>
    <xf numFmtId="0" fontId="24" fillId="2" borderId="47" xfId="0" applyFont="1" applyFill="1" applyBorder="1" applyAlignment="1" applyProtection="1">
      <alignment horizontal="center" wrapText="1"/>
    </xf>
    <xf numFmtId="0" fontId="19" fillId="64" borderId="53" xfId="0" applyFont="1" applyFill="1" applyBorder="1" applyAlignment="1" applyProtection="1">
      <alignment horizontal="center" vertical="center" wrapText="1"/>
    </xf>
    <xf numFmtId="0" fontId="19" fillId="64" borderId="21" xfId="0" applyFont="1" applyFill="1" applyBorder="1" applyAlignment="1" applyProtection="1">
      <alignment horizontal="center" vertical="center" wrapText="1"/>
    </xf>
    <xf numFmtId="0" fontId="11" fillId="64" borderId="54" xfId="0" applyFont="1" applyFill="1" applyBorder="1" applyAlignment="1" applyProtection="1">
      <alignment horizontal="center" vertical="center" wrapText="1"/>
    </xf>
    <xf numFmtId="0" fontId="11" fillId="64" borderId="44" xfId="0" applyFont="1" applyFill="1" applyBorder="1" applyAlignment="1" applyProtection="1">
      <alignment horizontal="center" vertical="center" wrapText="1"/>
    </xf>
    <xf numFmtId="0" fontId="62" fillId="64" borderId="54" xfId="0" applyFont="1" applyFill="1" applyBorder="1" applyAlignment="1" applyProtection="1">
      <alignment horizontal="center" vertical="center" wrapText="1"/>
    </xf>
    <xf numFmtId="0" fontId="62" fillId="64" borderId="44" xfId="0" applyFont="1" applyFill="1" applyBorder="1" applyAlignment="1" applyProtection="1">
      <alignment horizontal="center" vertical="center" wrapText="1"/>
    </xf>
    <xf numFmtId="0" fontId="62" fillId="64" borderId="144" xfId="0" applyFont="1" applyFill="1" applyBorder="1" applyAlignment="1" applyProtection="1">
      <alignment horizontal="center" vertical="center" wrapText="1"/>
    </xf>
    <xf numFmtId="0" fontId="62" fillId="64" borderId="225" xfId="0" applyFont="1" applyFill="1" applyBorder="1" applyAlignment="1" applyProtection="1">
      <alignment horizontal="center" vertical="center" wrapText="1"/>
    </xf>
    <xf numFmtId="0" fontId="62" fillId="64" borderId="239" xfId="0" applyFont="1" applyFill="1" applyBorder="1" applyAlignment="1" applyProtection="1">
      <alignment horizontal="center" vertical="center" wrapText="1"/>
    </xf>
    <xf numFmtId="0" fontId="62" fillId="64" borderId="53" xfId="0" applyFont="1" applyFill="1" applyBorder="1" applyAlignment="1" applyProtection="1">
      <alignment horizontal="center" vertical="center" wrapText="1"/>
    </xf>
    <xf numFmtId="0" fontId="62" fillId="64" borderId="21" xfId="0" applyFont="1" applyFill="1" applyBorder="1" applyAlignment="1" applyProtection="1">
      <alignment horizontal="center" vertical="center" wrapText="1"/>
    </xf>
    <xf numFmtId="0" fontId="62" fillId="8" borderId="228" xfId="0" applyFont="1" applyFill="1" applyBorder="1" applyAlignment="1" applyProtection="1">
      <alignment horizontal="center" vertical="center" wrapText="1"/>
    </xf>
    <xf numFmtId="0" fontId="62" fillId="8" borderId="229" xfId="0" applyFont="1" applyFill="1" applyBorder="1" applyAlignment="1" applyProtection="1">
      <alignment horizontal="center" vertical="center" wrapText="1"/>
    </xf>
    <xf numFmtId="0" fontId="25" fillId="63" borderId="29" xfId="0" applyFont="1" applyFill="1" applyBorder="1" applyAlignment="1" applyProtection="1">
      <alignment horizontal="center" vertical="top" wrapText="1"/>
    </xf>
    <xf numFmtId="0" fontId="25" fillId="63" borderId="30" xfId="0" applyFont="1" applyFill="1" applyBorder="1" applyAlignment="1" applyProtection="1">
      <alignment horizontal="center" vertical="top" wrapText="1"/>
    </xf>
    <xf numFmtId="0" fontId="25" fillId="63" borderId="23" xfId="0" applyFont="1" applyFill="1" applyBorder="1" applyAlignment="1" applyProtection="1">
      <alignment horizontal="center" vertical="top" wrapText="1"/>
    </xf>
    <xf numFmtId="0" fontId="25" fillId="63" borderId="50" xfId="0" applyFont="1" applyFill="1" applyBorder="1" applyAlignment="1" applyProtection="1">
      <alignment horizontal="center" vertical="top" wrapText="1"/>
    </xf>
    <xf numFmtId="0" fontId="25" fillId="63" borderId="31" xfId="0" applyFont="1" applyFill="1" applyBorder="1" applyAlignment="1" applyProtection="1">
      <alignment horizontal="center" vertical="top" wrapText="1"/>
    </xf>
    <xf numFmtId="0" fontId="25" fillId="63" borderId="16" xfId="0" applyFont="1" applyFill="1" applyBorder="1" applyAlignment="1" applyProtection="1">
      <alignment horizontal="center" vertical="top" wrapText="1"/>
    </xf>
    <xf numFmtId="0" fontId="19" fillId="44" borderId="29" xfId="0" applyFont="1" applyFill="1" applyBorder="1" applyAlignment="1" applyProtection="1">
      <alignment horizontal="left" vertical="center" wrapText="1"/>
    </xf>
    <xf numFmtId="0" fontId="19" fillId="44" borderId="42" xfId="0" applyFont="1" applyFill="1" applyBorder="1" applyAlignment="1" applyProtection="1">
      <alignment horizontal="left" vertical="center" wrapText="1"/>
    </xf>
    <xf numFmtId="0" fontId="19" fillId="2" borderId="29" xfId="0" applyFont="1" applyFill="1" applyBorder="1" applyAlignment="1" applyProtection="1">
      <alignment horizontal="left" vertical="center" wrapText="1"/>
    </xf>
    <xf numFmtId="0" fontId="19" fillId="2" borderId="42" xfId="0" applyFont="1" applyFill="1" applyBorder="1" applyAlignment="1" applyProtection="1">
      <alignment horizontal="left" vertical="center" wrapText="1"/>
    </xf>
    <xf numFmtId="0" fontId="62" fillId="64" borderId="238" xfId="0" applyFont="1" applyFill="1" applyBorder="1" applyAlignment="1" applyProtection="1">
      <alignment horizontal="center" vertical="center" wrapText="1"/>
    </xf>
    <xf numFmtId="0" fontId="62" fillId="64" borderId="40" xfId="0" applyFont="1" applyFill="1" applyBorder="1" applyAlignment="1" applyProtection="1">
      <alignment horizontal="center" vertical="center" wrapText="1"/>
    </xf>
    <xf numFmtId="0" fontId="19" fillId="64" borderId="54" xfId="0" applyFont="1" applyFill="1" applyBorder="1" applyAlignment="1" applyProtection="1">
      <alignment horizontal="center" vertical="center" wrapText="1"/>
    </xf>
    <xf numFmtId="0" fontId="19" fillId="64" borderId="44" xfId="0" applyFont="1" applyFill="1" applyBorder="1" applyAlignment="1" applyProtection="1">
      <alignment horizontal="center" vertical="center" wrapText="1"/>
    </xf>
    <xf numFmtId="0" fontId="19" fillId="64" borderId="144" xfId="0" applyFont="1" applyFill="1" applyBorder="1" applyAlignment="1" applyProtection="1">
      <alignment horizontal="center" vertical="center" wrapText="1"/>
    </xf>
    <xf numFmtId="0" fontId="19" fillId="64" borderId="19" xfId="0" applyFont="1" applyFill="1" applyBorder="1" applyAlignment="1" applyProtection="1">
      <alignment horizontal="center" vertical="center" wrapText="1"/>
    </xf>
    <xf numFmtId="0" fontId="73" fillId="64" borderId="17" xfId="0" applyFont="1" applyFill="1" applyBorder="1" applyAlignment="1" applyProtection="1">
      <alignment horizontal="center" vertical="center"/>
      <protection locked="0"/>
    </xf>
    <xf numFmtId="0" fontId="73" fillId="64" borderId="20" xfId="0" applyFont="1" applyFill="1" applyBorder="1" applyAlignment="1" applyProtection="1">
      <alignment horizontal="center" vertical="center"/>
      <protection locked="0"/>
    </xf>
    <xf numFmtId="0" fontId="73" fillId="64" borderId="202" xfId="0" applyFont="1" applyFill="1" applyBorder="1" applyAlignment="1" applyProtection="1">
      <alignment horizontal="center" vertical="center"/>
      <protection locked="0"/>
    </xf>
    <xf numFmtId="0" fontId="0" fillId="4" borderId="209" xfId="0" applyFill="1" applyBorder="1" applyAlignment="1" applyProtection="1">
      <alignment horizontal="left"/>
    </xf>
    <xf numFmtId="0" fontId="0" fillId="4" borderId="207" xfId="0" applyFill="1" applyBorder="1" applyAlignment="1" applyProtection="1">
      <alignment horizontal="left"/>
    </xf>
    <xf numFmtId="1" fontId="19" fillId="2" borderId="42" xfId="6" applyNumberFormat="1" applyFont="1" applyFill="1" applyBorder="1" applyAlignment="1" applyProtection="1">
      <alignment horizontal="center"/>
    </xf>
    <xf numFmtId="0" fontId="65" fillId="45" borderId="46" xfId="0" applyFont="1" applyFill="1" applyBorder="1" applyAlignment="1">
      <alignment horizontal="center" vertical="center"/>
    </xf>
    <xf numFmtId="0" fontId="65" fillId="45" borderId="52" xfId="0" applyFont="1" applyFill="1" applyBorder="1" applyAlignment="1">
      <alignment horizontal="center" vertical="center"/>
    </xf>
    <xf numFmtId="0" fontId="65" fillId="45" borderId="47" xfId="0" applyFont="1" applyFill="1" applyBorder="1" applyAlignment="1">
      <alignment horizontal="center" vertical="center"/>
    </xf>
    <xf numFmtId="1" fontId="19" fillId="7" borderId="42" xfId="6" applyNumberFormat="1" applyFont="1" applyFill="1" applyBorder="1" applyAlignment="1" applyProtection="1">
      <alignment horizontal="center"/>
    </xf>
    <xf numFmtId="1" fontId="19" fillId="2" borderId="42" xfId="0" applyNumberFormat="1" applyFont="1" applyFill="1" applyBorder="1" applyAlignment="1" applyProtection="1">
      <alignment horizontal="center"/>
    </xf>
    <xf numFmtId="0" fontId="63" fillId="9" borderId="87" xfId="0" applyFont="1" applyFill="1" applyBorder="1" applyAlignment="1">
      <alignment horizontal="left" vertical="center" indent="1"/>
    </xf>
    <xf numFmtId="0" fontId="63" fillId="9" borderId="88" xfId="0" applyFont="1" applyFill="1" applyBorder="1" applyAlignment="1">
      <alignment horizontal="left" vertical="center" indent="1"/>
    </xf>
    <xf numFmtId="0" fontId="63" fillId="9" borderId="89" xfId="0" applyFont="1" applyFill="1" applyBorder="1" applyAlignment="1">
      <alignment horizontal="left" vertical="center" indent="1"/>
    </xf>
    <xf numFmtId="0" fontId="72" fillId="9" borderId="96" xfId="0" applyFont="1" applyFill="1" applyBorder="1" applyAlignment="1">
      <alignment horizontal="left" vertical="center" wrapText="1"/>
    </xf>
    <xf numFmtId="0" fontId="60" fillId="9" borderId="87" xfId="0" applyFont="1" applyFill="1" applyBorder="1" applyAlignment="1">
      <alignment horizontal="left" vertical="center" indent="1"/>
    </xf>
    <xf numFmtId="0" fontId="60" fillId="9" borderId="88" xfId="0" applyFont="1" applyFill="1" applyBorder="1" applyAlignment="1">
      <alignment horizontal="left" vertical="center" indent="1"/>
    </xf>
    <xf numFmtId="0" fontId="60" fillId="9" borderId="89" xfId="0" applyFont="1" applyFill="1" applyBorder="1" applyAlignment="1">
      <alignment horizontal="left" vertical="center" indent="1"/>
    </xf>
    <xf numFmtId="0" fontId="71" fillId="49" borderId="17" xfId="9" applyFont="1" applyFill="1" applyBorder="1" applyAlignment="1">
      <alignment horizontal="center" vertical="center"/>
    </xf>
    <xf numFmtId="0" fontId="71" fillId="49" borderId="45" xfId="9" applyFont="1" applyFill="1" applyBorder="1" applyAlignment="1">
      <alignment horizontal="center" vertical="center"/>
    </xf>
    <xf numFmtId="0" fontId="62" fillId="9" borderId="0" xfId="0" applyFont="1" applyFill="1" applyAlignment="1">
      <alignment horizontal="left" wrapText="1"/>
    </xf>
    <xf numFmtId="0" fontId="70" fillId="49" borderId="17" xfId="9" applyFont="1" applyFill="1" applyBorder="1" applyAlignment="1">
      <alignment horizontal="center" vertical="center"/>
    </xf>
    <xf numFmtId="0" fontId="70" fillId="49" borderId="45" xfId="9" applyFont="1" applyFill="1" applyBorder="1" applyAlignment="1">
      <alignment horizontal="center" vertical="center"/>
    </xf>
    <xf numFmtId="0" fontId="71" fillId="49" borderId="232" xfId="9" applyFont="1" applyFill="1" applyBorder="1" applyAlignment="1">
      <alignment horizontal="center" vertical="center"/>
    </xf>
    <xf numFmtId="0" fontId="71" fillId="49" borderId="32" xfId="9" applyFont="1" applyFill="1" applyBorder="1" applyAlignment="1">
      <alignment horizontal="center" vertical="center"/>
    </xf>
    <xf numFmtId="0" fontId="71" fillId="49" borderId="194" xfId="9" applyFont="1" applyFill="1" applyBorder="1" applyAlignment="1">
      <alignment horizontal="center" vertical="center"/>
    </xf>
    <xf numFmtId="0" fontId="22" fillId="9" borderId="87" xfId="0" applyFont="1" applyFill="1" applyBorder="1" applyAlignment="1">
      <alignment horizontal="left" vertical="center" wrapText="1" indent="1"/>
    </xf>
    <xf numFmtId="0" fontId="22" fillId="9" borderId="88" xfId="0" applyFont="1" applyFill="1" applyBorder="1" applyAlignment="1">
      <alignment horizontal="left" vertical="center" wrapText="1" indent="1"/>
    </xf>
    <xf numFmtId="0" fontId="22" fillId="9" borderId="89" xfId="0" applyFont="1" applyFill="1" applyBorder="1" applyAlignment="1">
      <alignment horizontal="left" vertical="center" wrapText="1" indent="1"/>
    </xf>
    <xf numFmtId="0" fontId="71" fillId="49" borderId="233" xfId="9" applyFont="1" applyFill="1" applyBorder="1" applyAlignment="1">
      <alignment horizontal="center" vertical="center"/>
    </xf>
    <xf numFmtId="0" fontId="71" fillId="49" borderId="86" xfId="9" applyFont="1" applyFill="1" applyBorder="1" applyAlignment="1">
      <alignment horizontal="center" vertical="center"/>
    </xf>
    <xf numFmtId="0" fontId="22" fillId="9" borderId="87" xfId="0" applyFont="1" applyFill="1" applyBorder="1" applyAlignment="1">
      <alignment horizontal="center" vertical="center" wrapText="1"/>
    </xf>
    <xf numFmtId="0" fontId="22" fillId="9" borderId="88" xfId="0" applyFont="1" applyFill="1" applyBorder="1" applyAlignment="1">
      <alignment horizontal="center" vertical="center" wrapText="1"/>
    </xf>
    <xf numFmtId="0" fontId="22" fillId="9" borderId="89" xfId="0" applyFont="1" applyFill="1" applyBorder="1" applyAlignment="1">
      <alignment horizontal="center" vertical="center" wrapText="1"/>
    </xf>
    <xf numFmtId="184" fontId="17" fillId="0" borderId="1" xfId="0" applyNumberFormat="1" applyFont="1" applyBorder="1" applyAlignment="1">
      <alignment horizontal="center"/>
    </xf>
    <xf numFmtId="9" fontId="17" fillId="0" borderId="234" xfId="0" applyNumberFormat="1" applyFont="1" applyBorder="1" applyAlignment="1">
      <alignment horizontal="center" vertical="center"/>
    </xf>
    <xf numFmtId="9" fontId="17" fillId="0" borderId="229" xfId="0" applyNumberFormat="1" applyFont="1" applyBorder="1" applyAlignment="1">
      <alignment horizontal="center" vertical="center"/>
    </xf>
    <xf numFmtId="176" fontId="17" fillId="0" borderId="234" xfId="0" applyNumberFormat="1" applyFont="1" applyBorder="1" applyAlignment="1">
      <alignment horizontal="center" vertical="center"/>
    </xf>
    <xf numFmtId="176" fontId="17" fillId="0" borderId="229" xfId="0" applyNumberFormat="1" applyFont="1" applyBorder="1" applyAlignment="1">
      <alignment horizontal="center" vertical="center"/>
    </xf>
    <xf numFmtId="0" fontId="71" fillId="49" borderId="17" xfId="9" applyFont="1" applyFill="1" applyBorder="1" applyAlignment="1" applyProtection="1">
      <alignment horizontal="center" vertical="center"/>
    </xf>
    <xf numFmtId="0" fontId="71" fillId="49" borderId="45" xfId="9" applyFont="1" applyFill="1" applyBorder="1" applyAlignment="1" applyProtection="1">
      <alignment horizontal="center" vertical="center"/>
    </xf>
    <xf numFmtId="0" fontId="71" fillId="49" borderId="20" xfId="9" applyFont="1" applyFill="1" applyBorder="1" applyAlignment="1" applyProtection="1">
      <alignment horizontal="center" vertical="center"/>
    </xf>
    <xf numFmtId="0" fontId="71" fillId="49" borderId="93" xfId="9" applyFont="1" applyFill="1" applyBorder="1" applyAlignment="1">
      <alignment horizontal="center" vertical="center"/>
    </xf>
    <xf numFmtId="0" fontId="71" fillId="49" borderId="44" xfId="9" applyFont="1" applyFill="1" applyBorder="1" applyAlignment="1">
      <alignment horizontal="center" vertical="center"/>
    </xf>
    <xf numFmtId="2" fontId="17" fillId="0" borderId="234" xfId="0" applyNumberFormat="1" applyFont="1" applyBorder="1" applyAlignment="1">
      <alignment horizontal="center" vertical="center"/>
    </xf>
    <xf numFmtId="2" fontId="17" fillId="0" borderId="229" xfId="0" applyNumberFormat="1" applyFont="1" applyBorder="1" applyAlignment="1">
      <alignment horizontal="center" vertical="center"/>
    </xf>
    <xf numFmtId="0" fontId="71" fillId="49" borderId="17" xfId="9" applyFont="1" applyFill="1" applyBorder="1" applyAlignment="1">
      <alignment horizontal="left" vertical="center" indent="1"/>
    </xf>
    <xf numFmtId="0" fontId="71" fillId="49" borderId="45" xfId="9" applyFont="1" applyFill="1" applyBorder="1" applyAlignment="1">
      <alignment horizontal="left" vertical="center" indent="1"/>
    </xf>
    <xf numFmtId="9" fontId="17" fillId="0" borderId="17" xfId="0" applyNumberFormat="1" applyFont="1" applyBorder="1" applyAlignment="1">
      <alignment horizontal="center" vertical="center"/>
    </xf>
    <xf numFmtId="0" fontId="17" fillId="0" borderId="45" xfId="0" applyFont="1" applyBorder="1" applyAlignment="1">
      <alignment horizontal="center" vertical="center"/>
    </xf>
    <xf numFmtId="176" fontId="17" fillId="0" borderId="17" xfId="0" applyNumberFormat="1" applyFont="1" applyBorder="1" applyAlignment="1">
      <alignment horizontal="center" vertical="center"/>
    </xf>
    <xf numFmtId="2" fontId="17" fillId="0" borderId="17" xfId="0" applyNumberFormat="1" applyFont="1" applyBorder="1" applyAlignment="1">
      <alignment horizontal="center" vertical="center"/>
    </xf>
    <xf numFmtId="2" fontId="17" fillId="0" borderId="45" xfId="0" applyNumberFormat="1" applyFont="1" applyBorder="1" applyAlignment="1">
      <alignment horizontal="center" vertical="center"/>
    </xf>
    <xf numFmtId="0" fontId="73" fillId="50" borderId="17" xfId="0" applyFont="1" applyFill="1" applyBorder="1" applyAlignment="1">
      <alignment horizontal="left" vertical="center" indent="1"/>
    </xf>
    <xf numFmtId="0" fontId="73" fillId="50" borderId="20" xfId="0" applyFont="1" applyFill="1" applyBorder="1" applyAlignment="1">
      <alignment horizontal="left" vertical="center" indent="1"/>
    </xf>
    <xf numFmtId="0" fontId="73" fillId="50" borderId="197" xfId="0" applyFont="1" applyFill="1" applyBorder="1" applyAlignment="1">
      <alignment horizontal="center"/>
    </xf>
    <xf numFmtId="0" fontId="73" fillId="50" borderId="196" xfId="0" applyFont="1" applyFill="1" applyBorder="1" applyAlignment="1">
      <alignment horizontal="center"/>
    </xf>
    <xf numFmtId="0" fontId="73" fillId="50" borderId="198" xfId="0" applyFont="1" applyFill="1" applyBorder="1" applyAlignment="1">
      <alignment horizontal="center"/>
    </xf>
    <xf numFmtId="175" fontId="0" fillId="9" borderId="196" xfId="1" applyNumberFormat="1" applyFont="1" applyFill="1" applyBorder="1" applyAlignment="1">
      <alignment horizontal="center"/>
    </xf>
    <xf numFmtId="175" fontId="0" fillId="9" borderId="198" xfId="1" applyNumberFormat="1" applyFont="1" applyFill="1" applyBorder="1" applyAlignment="1">
      <alignment horizontal="center"/>
    </xf>
    <xf numFmtId="0" fontId="71" fillId="49" borderId="234" xfId="9" applyFont="1" applyFill="1" applyBorder="1" applyAlignment="1">
      <alignment horizontal="center" vertical="center" wrapText="1"/>
    </xf>
    <xf numFmtId="0" fontId="71" fillId="49" borderId="229" xfId="9" applyFont="1" applyFill="1" applyBorder="1" applyAlignment="1">
      <alignment horizontal="center" vertical="center" wrapText="1"/>
    </xf>
    <xf numFmtId="0" fontId="71" fillId="49" borderId="234" xfId="9" applyFont="1" applyFill="1" applyBorder="1" applyAlignment="1">
      <alignment horizontal="left" vertical="center"/>
    </xf>
    <xf numFmtId="0" fontId="71" fillId="49" borderId="229" xfId="9" applyFont="1" applyFill="1" applyBorder="1" applyAlignment="1">
      <alignment horizontal="left" vertical="center"/>
    </xf>
    <xf numFmtId="0" fontId="71" fillId="50" borderId="234" xfId="9" applyFont="1" applyFill="1" applyBorder="1" applyAlignment="1">
      <alignment horizontal="left" vertical="center"/>
    </xf>
    <xf numFmtId="0" fontId="71" fillId="50" borderId="229" xfId="9" applyFont="1" applyFill="1" applyBorder="1" applyAlignment="1">
      <alignment horizontal="left" vertical="center"/>
    </xf>
    <xf numFmtId="186" fontId="17" fillId="0" borderId="1" xfId="0" applyNumberFormat="1" applyFont="1" applyBorder="1" applyAlignment="1">
      <alignment horizontal="center"/>
    </xf>
    <xf numFmtId="0" fontId="12" fillId="40" borderId="250" xfId="0" applyFont="1" applyFill="1" applyBorder="1" applyAlignment="1" applyProtection="1">
      <alignment horizontal="center" vertical="center" wrapText="1"/>
    </xf>
    <xf numFmtId="0" fontId="12" fillId="40" borderId="255" xfId="0" applyFont="1" applyFill="1" applyBorder="1" applyAlignment="1" applyProtection="1">
      <alignment horizontal="center" vertical="center" wrapText="1"/>
    </xf>
    <xf numFmtId="0" fontId="12" fillId="40" borderId="254" xfId="0" applyFont="1" applyFill="1" applyBorder="1" applyAlignment="1" applyProtection="1">
      <alignment horizontal="center" vertical="center" wrapText="1"/>
    </xf>
    <xf numFmtId="0" fontId="12" fillId="40" borderId="267" xfId="0" applyFont="1" applyFill="1" applyBorder="1" applyAlignment="1" applyProtection="1">
      <alignment horizontal="center" vertical="center" wrapText="1"/>
    </xf>
    <xf numFmtId="0" fontId="12" fillId="40" borderId="251" xfId="0" applyFont="1" applyFill="1" applyBorder="1" applyAlignment="1" applyProtection="1">
      <alignment horizontal="center" vertical="center" wrapText="1"/>
    </xf>
    <xf numFmtId="0" fontId="12" fillId="40" borderId="251" xfId="0" applyFont="1" applyFill="1" applyBorder="1" applyAlignment="1" applyProtection="1">
      <alignment horizontal="center"/>
    </xf>
    <xf numFmtId="0" fontId="12" fillId="40" borderId="258" xfId="0" applyFont="1" applyFill="1" applyBorder="1" applyAlignment="1" applyProtection="1">
      <alignment horizontal="center" vertical="center" wrapText="1"/>
    </xf>
    <xf numFmtId="0" fontId="12" fillId="40" borderId="259" xfId="0" applyFont="1" applyFill="1" applyBorder="1" applyAlignment="1" applyProtection="1">
      <alignment horizontal="center"/>
    </xf>
    <xf numFmtId="0" fontId="12" fillId="40" borderId="250" xfId="0" applyFont="1" applyFill="1" applyBorder="1" applyAlignment="1">
      <alignment horizontal="center" vertical="center" wrapText="1"/>
    </xf>
    <xf numFmtId="0" fontId="12" fillId="40" borderId="255" xfId="0" applyFont="1" applyFill="1" applyBorder="1" applyAlignment="1">
      <alignment horizontal="center"/>
    </xf>
    <xf numFmtId="0" fontId="12" fillId="40" borderId="251" xfId="0" applyFont="1" applyFill="1" applyBorder="1" applyAlignment="1">
      <alignment horizontal="center"/>
    </xf>
    <xf numFmtId="0" fontId="12" fillId="40" borderId="258" xfId="0" applyFont="1" applyFill="1" applyBorder="1" applyAlignment="1">
      <alignment horizontal="center" vertical="center" wrapText="1"/>
    </xf>
    <xf numFmtId="0" fontId="12" fillId="40" borderId="259" xfId="0" applyFont="1" applyFill="1" applyBorder="1" applyAlignment="1">
      <alignment horizontal="center"/>
    </xf>
    <xf numFmtId="0" fontId="65" fillId="46" borderId="0" xfId="0" applyFont="1" applyFill="1" applyAlignment="1">
      <alignment horizontal="center" vertical="center"/>
    </xf>
    <xf numFmtId="0" fontId="58" fillId="3" borderId="17" xfId="0" applyFont="1" applyFill="1" applyBorder="1" applyAlignment="1">
      <alignment horizontal="center" vertical="center"/>
    </xf>
    <xf numFmtId="0" fontId="58" fillId="3" borderId="45" xfId="0" applyFont="1" applyFill="1" applyBorder="1" applyAlignment="1">
      <alignment horizontal="center" vertical="center"/>
    </xf>
    <xf numFmtId="0" fontId="58" fillId="3" borderId="79" xfId="0" applyFont="1" applyFill="1" applyBorder="1" applyAlignment="1">
      <alignment horizontal="center" vertical="center"/>
    </xf>
    <xf numFmtId="0" fontId="103" fillId="9" borderId="0" xfId="0" applyFont="1" applyFill="1" applyAlignment="1">
      <alignment horizontal="left" vertical="top" wrapText="1"/>
    </xf>
    <xf numFmtId="0" fontId="104" fillId="9" borderId="0" xfId="0" applyFont="1" applyFill="1" applyAlignment="1">
      <alignment horizontal="left" vertical="top" wrapText="1"/>
    </xf>
    <xf numFmtId="0" fontId="104" fillId="0" borderId="0" xfId="0" applyFont="1" applyFill="1" applyAlignment="1">
      <alignment horizontal="left" vertical="top" wrapText="1"/>
    </xf>
    <xf numFmtId="0" fontId="96" fillId="9" borderId="0" xfId="0" applyFont="1" applyFill="1" applyAlignment="1">
      <alignment horizontal="left" vertical="top" wrapText="1"/>
    </xf>
    <xf numFmtId="0" fontId="96" fillId="68" borderId="0" xfId="0" applyFont="1" applyFill="1" applyAlignment="1">
      <alignment horizontal="center" vertical="top" wrapText="1"/>
    </xf>
    <xf numFmtId="0" fontId="97" fillId="9" borderId="0" xfId="0" applyFont="1" applyFill="1" applyAlignment="1">
      <alignment horizontal="left" vertical="top" wrapText="1"/>
    </xf>
    <xf numFmtId="0" fontId="96" fillId="67" borderId="0" xfId="0" applyFont="1" applyFill="1" applyAlignment="1">
      <alignment horizontal="center" vertical="top" wrapText="1"/>
    </xf>
    <xf numFmtId="0" fontId="97" fillId="9" borderId="0" xfId="0" applyFont="1" applyFill="1" applyAlignment="1">
      <alignment vertical="top" wrapText="1"/>
    </xf>
    <xf numFmtId="0" fontId="102" fillId="0" borderId="0" xfId="0" applyFont="1" applyFill="1" applyAlignment="1">
      <alignment horizontal="left" vertical="top" wrapText="1"/>
    </xf>
    <xf numFmtId="0" fontId="99" fillId="9" borderId="0" xfId="0" applyFont="1" applyFill="1" applyAlignment="1">
      <alignment horizontal="left" vertical="top" wrapText="1"/>
    </xf>
    <xf numFmtId="0" fontId="102" fillId="9" borderId="0" xfId="0" applyFont="1" applyFill="1" applyAlignment="1">
      <alignment horizontal="left" vertical="top" wrapText="1" indent="1"/>
    </xf>
    <xf numFmtId="0" fontId="135" fillId="64" borderId="151" xfId="0" applyFont="1" applyFill="1" applyBorder="1" applyAlignment="1">
      <alignment horizontal="center" vertical="center" wrapText="1"/>
    </xf>
    <xf numFmtId="0" fontId="135" fillId="64" borderId="152" xfId="0" applyFont="1" applyFill="1" applyBorder="1" applyAlignment="1">
      <alignment horizontal="center" vertical="center" wrapText="1"/>
    </xf>
    <xf numFmtId="0" fontId="135" fillId="64" borderId="153" xfId="0" applyFont="1" applyFill="1" applyBorder="1" applyAlignment="1">
      <alignment horizontal="center" vertical="center" wrapText="1"/>
    </xf>
    <xf numFmtId="0" fontId="79" fillId="13" borderId="157" xfId="9" applyFont="1" applyFill="1" applyBorder="1" applyAlignment="1">
      <alignment horizontal="center"/>
    </xf>
    <xf numFmtId="0" fontId="79" fillId="13" borderId="79" xfId="9" applyFont="1" applyFill="1" applyBorder="1" applyAlignment="1">
      <alignment horizontal="center"/>
    </xf>
    <xf numFmtId="0" fontId="79" fillId="13" borderId="158" xfId="9" applyFont="1" applyFill="1" applyBorder="1" applyAlignment="1">
      <alignment horizontal="center"/>
    </xf>
  </cellXfs>
  <cellStyles count="525">
    <cellStyle name="%" xfId="267" xr:uid="{00000000-0005-0000-0000-000000000000}"/>
    <cellStyle name="% 2" xfId="268" xr:uid="{00000000-0005-0000-0000-000001000000}"/>
    <cellStyle name="=C:\WINNT35\SYSTEM32\COMMAND.COM" xfId="9" xr:uid="{00000000-0005-0000-0000-000002000000}"/>
    <cellStyle name="=C:\WINNT35\SYSTEM32\COMMAND.COM 2" xfId="269" xr:uid="{00000000-0005-0000-0000-000003000000}"/>
    <cellStyle name="=C:\WINNT35\SYSTEM32\COMMAND.COM 3" xfId="270" xr:uid="{00000000-0005-0000-0000-000004000000}"/>
    <cellStyle name="=C:\WINNT35\SYSTEM32\COMMAND.COM 4" xfId="324" xr:uid="{00000000-0005-0000-0000-000005000000}"/>
    <cellStyle name="=C:\WINNT35\SYSTEM32\COMMAND.COM 4 2" xfId="519" xr:uid="{00000000-0005-0000-0000-000006000000}"/>
    <cellStyle name="20% - Accent1 2" xfId="18" xr:uid="{00000000-0005-0000-0000-000007000000}"/>
    <cellStyle name="20% - Accent2 2" xfId="19" xr:uid="{00000000-0005-0000-0000-000008000000}"/>
    <cellStyle name="20% - Accent3 2" xfId="20" xr:uid="{00000000-0005-0000-0000-000009000000}"/>
    <cellStyle name="20% - Accent4 2" xfId="21" xr:uid="{00000000-0005-0000-0000-00000A000000}"/>
    <cellStyle name="20% - Accent5 2" xfId="22" xr:uid="{00000000-0005-0000-0000-00000B000000}"/>
    <cellStyle name="20% - Accent6 2" xfId="23" xr:uid="{00000000-0005-0000-0000-00000C000000}"/>
    <cellStyle name="20% - Akzent1" xfId="271" xr:uid="{00000000-0005-0000-0000-00000D000000}"/>
    <cellStyle name="20% - Akzent2" xfId="272" xr:uid="{00000000-0005-0000-0000-00000E000000}"/>
    <cellStyle name="20% - Akzent3" xfId="273" xr:uid="{00000000-0005-0000-0000-00000F000000}"/>
    <cellStyle name="20% - Akzent4" xfId="274" xr:uid="{00000000-0005-0000-0000-000010000000}"/>
    <cellStyle name="20% - Akzent5" xfId="275" xr:uid="{00000000-0005-0000-0000-000011000000}"/>
    <cellStyle name="20% - Akzent6" xfId="276" xr:uid="{00000000-0005-0000-0000-000012000000}"/>
    <cellStyle name="40% - Accent1 2" xfId="24" xr:uid="{00000000-0005-0000-0000-000013000000}"/>
    <cellStyle name="40% - Accent2 2" xfId="25" xr:uid="{00000000-0005-0000-0000-000014000000}"/>
    <cellStyle name="40% - Accent3 2" xfId="26" xr:uid="{00000000-0005-0000-0000-000015000000}"/>
    <cellStyle name="40% - Accent4 2" xfId="27" xr:uid="{00000000-0005-0000-0000-000016000000}"/>
    <cellStyle name="40% - Accent5 2" xfId="28" xr:uid="{00000000-0005-0000-0000-000017000000}"/>
    <cellStyle name="40% - Accent6 2" xfId="29" xr:uid="{00000000-0005-0000-0000-000018000000}"/>
    <cellStyle name="40% - Akzent1" xfId="277" xr:uid="{00000000-0005-0000-0000-000019000000}"/>
    <cellStyle name="40% - Akzent2" xfId="278" xr:uid="{00000000-0005-0000-0000-00001A000000}"/>
    <cellStyle name="40% - Akzent3" xfId="279" xr:uid="{00000000-0005-0000-0000-00001B000000}"/>
    <cellStyle name="40% - Akzent4" xfId="280" xr:uid="{00000000-0005-0000-0000-00001C000000}"/>
    <cellStyle name="40% - Akzent5" xfId="281" xr:uid="{00000000-0005-0000-0000-00001D000000}"/>
    <cellStyle name="40% - Akzent6" xfId="282" xr:uid="{00000000-0005-0000-0000-00001E000000}"/>
    <cellStyle name="60% - Accent1 2" xfId="30" xr:uid="{00000000-0005-0000-0000-00001F000000}"/>
    <cellStyle name="60% - Accent2 2" xfId="31" xr:uid="{00000000-0005-0000-0000-000020000000}"/>
    <cellStyle name="60% - Accent3 2" xfId="32" xr:uid="{00000000-0005-0000-0000-000021000000}"/>
    <cellStyle name="60% - Accent4 2" xfId="33" xr:uid="{00000000-0005-0000-0000-000022000000}"/>
    <cellStyle name="60% - Accent5 2" xfId="34" xr:uid="{00000000-0005-0000-0000-000023000000}"/>
    <cellStyle name="60% - Accent6 2" xfId="35" xr:uid="{00000000-0005-0000-0000-000024000000}"/>
    <cellStyle name="60% - Akzent1" xfId="283" xr:uid="{00000000-0005-0000-0000-000025000000}"/>
    <cellStyle name="60% - Akzent2" xfId="284" xr:uid="{00000000-0005-0000-0000-000026000000}"/>
    <cellStyle name="60% - Akzent3" xfId="285" xr:uid="{00000000-0005-0000-0000-000027000000}"/>
    <cellStyle name="60% - Akzent4" xfId="286" xr:uid="{00000000-0005-0000-0000-000028000000}"/>
    <cellStyle name="60% - Akzent5" xfId="287" xr:uid="{00000000-0005-0000-0000-000029000000}"/>
    <cellStyle name="60% - Akzent6" xfId="288" xr:uid="{00000000-0005-0000-0000-00002A000000}"/>
    <cellStyle name="AAA_ENTRY" xfId="10" xr:uid="{00000000-0005-0000-0000-00002B000000}"/>
    <cellStyle name="Accent1 2" xfId="36" xr:uid="{00000000-0005-0000-0000-00002C000000}"/>
    <cellStyle name="Accent2 2" xfId="37" xr:uid="{00000000-0005-0000-0000-00002D000000}"/>
    <cellStyle name="Accent3 2" xfId="38" xr:uid="{00000000-0005-0000-0000-00002E000000}"/>
    <cellStyle name="Accent4 2" xfId="39" xr:uid="{00000000-0005-0000-0000-00002F000000}"/>
    <cellStyle name="Accent5 2" xfId="40" xr:uid="{00000000-0005-0000-0000-000030000000}"/>
    <cellStyle name="Accent6 2" xfId="41" xr:uid="{00000000-0005-0000-0000-000031000000}"/>
    <cellStyle name="Ausgabe" xfId="289" xr:uid="{00000000-0005-0000-0000-000032000000}"/>
    <cellStyle name="Ausgabe 2" xfId="290" xr:uid="{00000000-0005-0000-0000-000033000000}"/>
    <cellStyle name="Ausgabe 2 2" xfId="509" xr:uid="{00000000-0005-0000-0000-000034000000}"/>
    <cellStyle name="Ausgabe 3" xfId="508" xr:uid="{00000000-0005-0000-0000-000035000000}"/>
    <cellStyle name="Bad 2" xfId="42" xr:uid="{00000000-0005-0000-0000-000036000000}"/>
    <cellStyle name="Berechnung" xfId="291" xr:uid="{00000000-0005-0000-0000-000037000000}"/>
    <cellStyle name="Berechnung 2" xfId="292" xr:uid="{00000000-0005-0000-0000-000038000000}"/>
    <cellStyle name="Berechnung 2 2" xfId="511" xr:uid="{00000000-0005-0000-0000-000039000000}"/>
    <cellStyle name="Berechnung 3" xfId="510" xr:uid="{00000000-0005-0000-0000-00003A000000}"/>
    <cellStyle name="Calculation 2" xfId="43" xr:uid="{00000000-0005-0000-0000-00003B000000}"/>
    <cellStyle name="Calculation 2 10" xfId="92" xr:uid="{00000000-0005-0000-0000-00003C000000}"/>
    <cellStyle name="Calculation 2 10 2" xfId="368" xr:uid="{00000000-0005-0000-0000-00003D000000}"/>
    <cellStyle name="Calculation 2 11" xfId="86" xr:uid="{00000000-0005-0000-0000-00003E000000}"/>
    <cellStyle name="Calculation 2 11 2" xfId="362" xr:uid="{00000000-0005-0000-0000-00003F000000}"/>
    <cellStyle name="Calculation 2 12" xfId="91" xr:uid="{00000000-0005-0000-0000-000040000000}"/>
    <cellStyle name="Calculation 2 12 2" xfId="367" xr:uid="{00000000-0005-0000-0000-000041000000}"/>
    <cellStyle name="Calculation 2 13" xfId="87" xr:uid="{00000000-0005-0000-0000-000042000000}"/>
    <cellStyle name="Calculation 2 13 2" xfId="363" xr:uid="{00000000-0005-0000-0000-000043000000}"/>
    <cellStyle name="Calculation 2 14" xfId="90" xr:uid="{00000000-0005-0000-0000-000044000000}"/>
    <cellStyle name="Calculation 2 14 2" xfId="366" xr:uid="{00000000-0005-0000-0000-000045000000}"/>
    <cellStyle name="Calculation 2 15" xfId="88" xr:uid="{00000000-0005-0000-0000-000046000000}"/>
    <cellStyle name="Calculation 2 15 2" xfId="364" xr:uid="{00000000-0005-0000-0000-000047000000}"/>
    <cellStyle name="Calculation 2 16" xfId="89" xr:uid="{00000000-0005-0000-0000-000048000000}"/>
    <cellStyle name="Calculation 2 16 2" xfId="365" xr:uid="{00000000-0005-0000-0000-000049000000}"/>
    <cellStyle name="Calculation 2 17" xfId="253" xr:uid="{00000000-0005-0000-0000-00004A000000}"/>
    <cellStyle name="Calculation 2 17 2" xfId="499" xr:uid="{00000000-0005-0000-0000-00004B000000}"/>
    <cellStyle name="Calculation 2 18" xfId="252" xr:uid="{00000000-0005-0000-0000-00004C000000}"/>
    <cellStyle name="Calculation 2 18 2" xfId="498" xr:uid="{00000000-0005-0000-0000-00004D000000}"/>
    <cellStyle name="Calculation 2 19" xfId="333" xr:uid="{00000000-0005-0000-0000-00004E000000}"/>
    <cellStyle name="Calculation 2 2" xfId="96" xr:uid="{00000000-0005-0000-0000-00004F000000}"/>
    <cellStyle name="Calculation 2 2 2" xfId="372" xr:uid="{00000000-0005-0000-0000-000050000000}"/>
    <cellStyle name="Calculation 2 3" xfId="82" xr:uid="{00000000-0005-0000-0000-000051000000}"/>
    <cellStyle name="Calculation 2 3 2" xfId="358" xr:uid="{00000000-0005-0000-0000-000052000000}"/>
    <cellStyle name="Calculation 2 4" xfId="95" xr:uid="{00000000-0005-0000-0000-000053000000}"/>
    <cellStyle name="Calculation 2 4 2" xfId="371" xr:uid="{00000000-0005-0000-0000-000054000000}"/>
    <cellStyle name="Calculation 2 5" xfId="83" xr:uid="{00000000-0005-0000-0000-000055000000}"/>
    <cellStyle name="Calculation 2 5 2" xfId="359" xr:uid="{00000000-0005-0000-0000-000056000000}"/>
    <cellStyle name="Calculation 2 6" xfId="94" xr:uid="{00000000-0005-0000-0000-000057000000}"/>
    <cellStyle name="Calculation 2 6 2" xfId="370" xr:uid="{00000000-0005-0000-0000-000058000000}"/>
    <cellStyle name="Calculation 2 7" xfId="84" xr:uid="{00000000-0005-0000-0000-000059000000}"/>
    <cellStyle name="Calculation 2 7 2" xfId="360" xr:uid="{00000000-0005-0000-0000-00005A000000}"/>
    <cellStyle name="Calculation 2 8" xfId="93" xr:uid="{00000000-0005-0000-0000-00005B000000}"/>
    <cellStyle name="Calculation 2 8 2" xfId="369" xr:uid="{00000000-0005-0000-0000-00005C000000}"/>
    <cellStyle name="Calculation 2 9" xfId="85" xr:uid="{00000000-0005-0000-0000-00005D000000}"/>
    <cellStyle name="Calculation 2 9 2" xfId="361" xr:uid="{00000000-0005-0000-0000-00005E000000}"/>
    <cellStyle name="Check Cell 2" xfId="44" xr:uid="{00000000-0005-0000-0000-00005F000000}"/>
    <cellStyle name="Comma" xfId="1" builtinId="3"/>
    <cellStyle name="Comma 2" xfId="3" xr:uid="{00000000-0005-0000-0000-000061000000}"/>
    <cellStyle name="Comma 2 10" xfId="143" xr:uid="{00000000-0005-0000-0000-000062000000}"/>
    <cellStyle name="Comma 2 10 2" xfId="413" xr:uid="{00000000-0005-0000-0000-000063000000}"/>
    <cellStyle name="Comma 2 11" xfId="154" xr:uid="{00000000-0005-0000-0000-000064000000}"/>
    <cellStyle name="Comma 2 11 2" xfId="422" xr:uid="{00000000-0005-0000-0000-000065000000}"/>
    <cellStyle name="Comma 2 12" xfId="165" xr:uid="{00000000-0005-0000-0000-000066000000}"/>
    <cellStyle name="Comma 2 12 2" xfId="431" xr:uid="{00000000-0005-0000-0000-000067000000}"/>
    <cellStyle name="Comma 2 13" xfId="175" xr:uid="{00000000-0005-0000-0000-000068000000}"/>
    <cellStyle name="Comma 2 13 2" xfId="439" xr:uid="{00000000-0005-0000-0000-000069000000}"/>
    <cellStyle name="Comma 2 14" xfId="185" xr:uid="{00000000-0005-0000-0000-00006A000000}"/>
    <cellStyle name="Comma 2 14 2" xfId="447" xr:uid="{00000000-0005-0000-0000-00006B000000}"/>
    <cellStyle name="Comma 2 15" xfId="195" xr:uid="{00000000-0005-0000-0000-00006C000000}"/>
    <cellStyle name="Comma 2 15 2" xfId="455" xr:uid="{00000000-0005-0000-0000-00006D000000}"/>
    <cellStyle name="Comma 2 16" xfId="205" xr:uid="{00000000-0005-0000-0000-00006E000000}"/>
    <cellStyle name="Comma 2 16 2" xfId="463" xr:uid="{00000000-0005-0000-0000-00006F000000}"/>
    <cellStyle name="Comma 2 17" xfId="243" xr:uid="{00000000-0005-0000-0000-000070000000}"/>
    <cellStyle name="Comma 2 17 2" xfId="489" xr:uid="{00000000-0005-0000-0000-000071000000}"/>
    <cellStyle name="Comma 2 18" xfId="248" xr:uid="{00000000-0005-0000-0000-000072000000}"/>
    <cellStyle name="Comma 2 18 2" xfId="494" xr:uid="{00000000-0005-0000-0000-000073000000}"/>
    <cellStyle name="Comma 2 19" xfId="293" xr:uid="{00000000-0005-0000-0000-000074000000}"/>
    <cellStyle name="Comma 2 2" xfId="65" xr:uid="{00000000-0005-0000-0000-000075000000}"/>
    <cellStyle name="Comma 2 2 2" xfId="294" xr:uid="{00000000-0005-0000-0000-000076000000}"/>
    <cellStyle name="Comma 2 2 3" xfId="341" xr:uid="{00000000-0005-0000-0000-000077000000}"/>
    <cellStyle name="Comma 2 20" xfId="329" xr:uid="{00000000-0005-0000-0000-000078000000}"/>
    <cellStyle name="Comma 2 3" xfId="74" xr:uid="{00000000-0005-0000-0000-000079000000}"/>
    <cellStyle name="Comma 2 3 2" xfId="350" xr:uid="{00000000-0005-0000-0000-00007A000000}"/>
    <cellStyle name="Comma 2 4" xfId="101" xr:uid="{00000000-0005-0000-0000-00007B000000}"/>
    <cellStyle name="Comma 2 4 2" xfId="377" xr:uid="{00000000-0005-0000-0000-00007C000000}"/>
    <cellStyle name="Comma 2 5" xfId="70" xr:uid="{00000000-0005-0000-0000-00007D000000}"/>
    <cellStyle name="Comma 2 5 2" xfId="346" xr:uid="{00000000-0005-0000-0000-00007E000000}"/>
    <cellStyle name="Comma 2 6" xfId="62" xr:uid="{00000000-0005-0000-0000-00007F000000}"/>
    <cellStyle name="Comma 2 6 2" xfId="338" xr:uid="{00000000-0005-0000-0000-000080000000}"/>
    <cellStyle name="Comma 2 7" xfId="110" xr:uid="{00000000-0005-0000-0000-000081000000}"/>
    <cellStyle name="Comma 2 7 2" xfId="386" xr:uid="{00000000-0005-0000-0000-000082000000}"/>
    <cellStyle name="Comma 2 8" xfId="121" xr:uid="{00000000-0005-0000-0000-000083000000}"/>
    <cellStyle name="Comma 2 8 2" xfId="395" xr:uid="{00000000-0005-0000-0000-000084000000}"/>
    <cellStyle name="Comma 2 9" xfId="132" xr:uid="{00000000-0005-0000-0000-000085000000}"/>
    <cellStyle name="Comma 2 9 2" xfId="404" xr:uid="{00000000-0005-0000-0000-000086000000}"/>
    <cellStyle name="Comma 3" xfId="45" xr:uid="{00000000-0005-0000-0000-000087000000}"/>
    <cellStyle name="Comma 3 2" xfId="295" xr:uid="{00000000-0005-0000-0000-000088000000}"/>
    <cellStyle name="Comma 4" xfId="61" xr:uid="{00000000-0005-0000-0000-000089000000}"/>
    <cellStyle name="Comma 4 10" xfId="197" xr:uid="{00000000-0005-0000-0000-00008A000000}"/>
    <cellStyle name="Comma 4 11" xfId="207" xr:uid="{00000000-0005-0000-0000-00008B000000}"/>
    <cellStyle name="Comma 4 12" xfId="215" xr:uid="{00000000-0005-0000-0000-00008C000000}"/>
    <cellStyle name="Comma 4 13" xfId="222" xr:uid="{00000000-0005-0000-0000-00008D000000}"/>
    <cellStyle name="Comma 4 14" xfId="229" xr:uid="{00000000-0005-0000-0000-00008E000000}"/>
    <cellStyle name="Comma 4 15" xfId="235" xr:uid="{00000000-0005-0000-0000-00008F000000}"/>
    <cellStyle name="Comma 4 16" xfId="241" xr:uid="{00000000-0005-0000-0000-000090000000}"/>
    <cellStyle name="Comma 4 17" xfId="259" xr:uid="{00000000-0005-0000-0000-000091000000}"/>
    <cellStyle name="Comma 4 18" xfId="265" xr:uid="{00000000-0005-0000-0000-000092000000}"/>
    <cellStyle name="Comma 4 2" xfId="112" xr:uid="{00000000-0005-0000-0000-000093000000}"/>
    <cellStyle name="Comma 4 3" xfId="123" xr:uid="{00000000-0005-0000-0000-000094000000}"/>
    <cellStyle name="Comma 4 4" xfId="134" xr:uid="{00000000-0005-0000-0000-000095000000}"/>
    <cellStyle name="Comma 4 5" xfId="145" xr:uid="{00000000-0005-0000-0000-000096000000}"/>
    <cellStyle name="Comma 4 6" xfId="156" xr:uid="{00000000-0005-0000-0000-000097000000}"/>
    <cellStyle name="Comma 4 7" xfId="167" xr:uid="{00000000-0005-0000-0000-000098000000}"/>
    <cellStyle name="Comma 4 8" xfId="177" xr:uid="{00000000-0005-0000-0000-000099000000}"/>
    <cellStyle name="Comma 4 9" xfId="187" xr:uid="{00000000-0005-0000-0000-00009A000000}"/>
    <cellStyle name="Currency" xfId="327" builtinId="4"/>
    <cellStyle name="Currency 2" xfId="5" xr:uid="{00000000-0005-0000-0000-00009C000000}"/>
    <cellStyle name="Currency 2 10" xfId="138" xr:uid="{00000000-0005-0000-0000-00009D000000}"/>
    <cellStyle name="Currency 2 10 2" xfId="408" xr:uid="{00000000-0005-0000-0000-00009E000000}"/>
    <cellStyle name="Currency 2 11" xfId="149" xr:uid="{00000000-0005-0000-0000-00009F000000}"/>
    <cellStyle name="Currency 2 11 2" xfId="417" xr:uid="{00000000-0005-0000-0000-0000A0000000}"/>
    <cellStyle name="Currency 2 12" xfId="160" xr:uid="{00000000-0005-0000-0000-0000A1000000}"/>
    <cellStyle name="Currency 2 12 2" xfId="426" xr:uid="{00000000-0005-0000-0000-0000A2000000}"/>
    <cellStyle name="Currency 2 13" xfId="171" xr:uid="{00000000-0005-0000-0000-0000A3000000}"/>
    <cellStyle name="Currency 2 13 2" xfId="435" xr:uid="{00000000-0005-0000-0000-0000A4000000}"/>
    <cellStyle name="Currency 2 14" xfId="181" xr:uid="{00000000-0005-0000-0000-0000A5000000}"/>
    <cellStyle name="Currency 2 14 2" xfId="443" xr:uid="{00000000-0005-0000-0000-0000A6000000}"/>
    <cellStyle name="Currency 2 15" xfId="191" xr:uid="{00000000-0005-0000-0000-0000A7000000}"/>
    <cellStyle name="Currency 2 15 2" xfId="451" xr:uid="{00000000-0005-0000-0000-0000A8000000}"/>
    <cellStyle name="Currency 2 16" xfId="201" xr:uid="{00000000-0005-0000-0000-0000A9000000}"/>
    <cellStyle name="Currency 2 16 2" xfId="459" xr:uid="{00000000-0005-0000-0000-0000AA000000}"/>
    <cellStyle name="Currency 2 17" xfId="245" xr:uid="{00000000-0005-0000-0000-0000AB000000}"/>
    <cellStyle name="Currency 2 17 2" xfId="491" xr:uid="{00000000-0005-0000-0000-0000AC000000}"/>
    <cellStyle name="Currency 2 18" xfId="251" xr:uid="{00000000-0005-0000-0000-0000AD000000}"/>
    <cellStyle name="Currency 2 18 2" xfId="497" xr:uid="{00000000-0005-0000-0000-0000AE000000}"/>
    <cellStyle name="Currency 2 19" xfId="296" xr:uid="{00000000-0005-0000-0000-0000AF000000}"/>
    <cellStyle name="Currency 2 2" xfId="67" xr:uid="{00000000-0005-0000-0000-0000B0000000}"/>
    <cellStyle name="Currency 2 2 2" xfId="343" xr:uid="{00000000-0005-0000-0000-0000B1000000}"/>
    <cellStyle name="Currency 2 20" xfId="331" xr:uid="{00000000-0005-0000-0000-0000B2000000}"/>
    <cellStyle name="Currency 2 3" xfId="77" xr:uid="{00000000-0005-0000-0000-0000B3000000}"/>
    <cellStyle name="Currency 2 3 2" xfId="353" xr:uid="{00000000-0005-0000-0000-0000B4000000}"/>
    <cellStyle name="Currency 2 4" xfId="99" xr:uid="{00000000-0005-0000-0000-0000B5000000}"/>
    <cellStyle name="Currency 2 4 2" xfId="375" xr:uid="{00000000-0005-0000-0000-0000B6000000}"/>
    <cellStyle name="Currency 2 5" xfId="79" xr:uid="{00000000-0005-0000-0000-0000B7000000}"/>
    <cellStyle name="Currency 2 5 2" xfId="355" xr:uid="{00000000-0005-0000-0000-0000B8000000}"/>
    <cellStyle name="Currency 2 6" xfId="71" xr:uid="{00000000-0005-0000-0000-0000B9000000}"/>
    <cellStyle name="Currency 2 6 2" xfId="347" xr:uid="{00000000-0005-0000-0000-0000BA000000}"/>
    <cellStyle name="Currency 2 7" xfId="105" xr:uid="{00000000-0005-0000-0000-0000BB000000}"/>
    <cellStyle name="Currency 2 7 2" xfId="381" xr:uid="{00000000-0005-0000-0000-0000BC000000}"/>
    <cellStyle name="Currency 2 8" xfId="116" xr:uid="{00000000-0005-0000-0000-0000BD000000}"/>
    <cellStyle name="Currency 2 8 2" xfId="390" xr:uid="{00000000-0005-0000-0000-0000BE000000}"/>
    <cellStyle name="Currency 2 9" xfId="127" xr:uid="{00000000-0005-0000-0000-0000BF000000}"/>
    <cellStyle name="Currency 2 9 2" xfId="399" xr:uid="{00000000-0005-0000-0000-0000C0000000}"/>
    <cellStyle name="Currency 3" xfId="297" xr:uid="{00000000-0005-0000-0000-0000C1000000}"/>
    <cellStyle name="Delta" xfId="11" xr:uid="{00000000-0005-0000-0000-0000C2000000}"/>
    <cellStyle name="Eingabe" xfId="298" xr:uid="{00000000-0005-0000-0000-0000C3000000}"/>
    <cellStyle name="Eingabe 2" xfId="299" xr:uid="{00000000-0005-0000-0000-0000C4000000}"/>
    <cellStyle name="Eingabe 2 2" xfId="513" xr:uid="{00000000-0005-0000-0000-0000C5000000}"/>
    <cellStyle name="Eingabe 3" xfId="512" xr:uid="{00000000-0005-0000-0000-0000C6000000}"/>
    <cellStyle name="Ergebnis" xfId="300" xr:uid="{00000000-0005-0000-0000-0000C7000000}"/>
    <cellStyle name="Ergebnis 2" xfId="301" xr:uid="{00000000-0005-0000-0000-0000C8000000}"/>
    <cellStyle name="Ergebnis 2 2" xfId="515" xr:uid="{00000000-0005-0000-0000-0000C9000000}"/>
    <cellStyle name="Ergebnis 3" xfId="514" xr:uid="{00000000-0005-0000-0000-0000CA000000}"/>
    <cellStyle name="Erklärender Text" xfId="302" xr:uid="{00000000-0005-0000-0000-0000CB000000}"/>
    <cellStyle name="Erklärender Text 2" xfId="303" xr:uid="{00000000-0005-0000-0000-0000CC000000}"/>
    <cellStyle name="Euro" xfId="304" xr:uid="{00000000-0005-0000-0000-0000CD000000}"/>
    <cellStyle name="Explanatory Text 2" xfId="46" xr:uid="{00000000-0005-0000-0000-0000CE000000}"/>
    <cellStyle name="Good 2" xfId="47" xr:uid="{00000000-0005-0000-0000-0000CF000000}"/>
    <cellStyle name="H_1998_col_head" xfId="12" xr:uid="{00000000-0005-0000-0000-0000D0000000}"/>
    <cellStyle name="H_1998_col_head 2" xfId="305" xr:uid="{00000000-0005-0000-0000-0000D1000000}"/>
    <cellStyle name="Heading 1 2" xfId="48" xr:uid="{00000000-0005-0000-0000-0000D2000000}"/>
    <cellStyle name="Heading 2 2" xfId="49" xr:uid="{00000000-0005-0000-0000-0000D3000000}"/>
    <cellStyle name="Heading 3 2" xfId="50" xr:uid="{00000000-0005-0000-0000-0000D4000000}"/>
    <cellStyle name="Heading 4 2" xfId="51" xr:uid="{00000000-0005-0000-0000-0000D5000000}"/>
    <cellStyle name="Hyperlink" xfId="266" builtinId="8"/>
    <cellStyle name="Hyperlink 2" xfId="306" xr:uid="{00000000-0005-0000-0000-0000D7000000}"/>
    <cellStyle name="Input 2" xfId="52" xr:uid="{00000000-0005-0000-0000-0000D8000000}"/>
    <cellStyle name="Input 2 10" xfId="190" xr:uid="{00000000-0005-0000-0000-0000D9000000}"/>
    <cellStyle name="Input 2 10 2" xfId="450" xr:uid="{00000000-0005-0000-0000-0000DA000000}"/>
    <cellStyle name="Input 2 11" xfId="200" xr:uid="{00000000-0005-0000-0000-0000DB000000}"/>
    <cellStyle name="Input 2 11 2" xfId="458" xr:uid="{00000000-0005-0000-0000-0000DC000000}"/>
    <cellStyle name="Input 2 12" xfId="210" xr:uid="{00000000-0005-0000-0000-0000DD000000}"/>
    <cellStyle name="Input 2 12 2" xfId="466" xr:uid="{00000000-0005-0000-0000-0000DE000000}"/>
    <cellStyle name="Input 2 13" xfId="217" xr:uid="{00000000-0005-0000-0000-0000DF000000}"/>
    <cellStyle name="Input 2 13 2" xfId="471" xr:uid="{00000000-0005-0000-0000-0000E0000000}"/>
    <cellStyle name="Input 2 14" xfId="224" xr:uid="{00000000-0005-0000-0000-0000E1000000}"/>
    <cellStyle name="Input 2 14 2" xfId="476" xr:uid="{00000000-0005-0000-0000-0000E2000000}"/>
    <cellStyle name="Input 2 15" xfId="230" xr:uid="{00000000-0005-0000-0000-0000E3000000}"/>
    <cellStyle name="Input 2 15 2" xfId="480" xr:uid="{00000000-0005-0000-0000-0000E4000000}"/>
    <cellStyle name="Input 2 16" xfId="236" xr:uid="{00000000-0005-0000-0000-0000E5000000}"/>
    <cellStyle name="Input 2 16 2" xfId="484" xr:uid="{00000000-0005-0000-0000-0000E6000000}"/>
    <cellStyle name="Input 2 17" xfId="254" xr:uid="{00000000-0005-0000-0000-0000E7000000}"/>
    <cellStyle name="Input 2 17 2" xfId="500" xr:uid="{00000000-0005-0000-0000-0000E8000000}"/>
    <cellStyle name="Input 2 18" xfId="260" xr:uid="{00000000-0005-0000-0000-0000E9000000}"/>
    <cellStyle name="Input 2 18 2" xfId="504" xr:uid="{00000000-0005-0000-0000-0000EA000000}"/>
    <cellStyle name="Input 2 19" xfId="334" xr:uid="{00000000-0005-0000-0000-0000EB000000}"/>
    <cellStyle name="Input 2 2" xfId="104" xr:uid="{00000000-0005-0000-0000-0000EC000000}"/>
    <cellStyle name="Input 2 2 2" xfId="380" xr:uid="{00000000-0005-0000-0000-0000ED000000}"/>
    <cellStyle name="Input 2 3" xfId="115" xr:uid="{00000000-0005-0000-0000-0000EE000000}"/>
    <cellStyle name="Input 2 3 2" xfId="389" xr:uid="{00000000-0005-0000-0000-0000EF000000}"/>
    <cellStyle name="Input 2 4" xfId="126" xr:uid="{00000000-0005-0000-0000-0000F0000000}"/>
    <cellStyle name="Input 2 4 2" xfId="398" xr:uid="{00000000-0005-0000-0000-0000F1000000}"/>
    <cellStyle name="Input 2 5" xfId="137" xr:uid="{00000000-0005-0000-0000-0000F2000000}"/>
    <cellStyle name="Input 2 5 2" xfId="407" xr:uid="{00000000-0005-0000-0000-0000F3000000}"/>
    <cellStyle name="Input 2 6" xfId="148" xr:uid="{00000000-0005-0000-0000-0000F4000000}"/>
    <cellStyle name="Input 2 6 2" xfId="416" xr:uid="{00000000-0005-0000-0000-0000F5000000}"/>
    <cellStyle name="Input 2 7" xfId="159" xr:uid="{00000000-0005-0000-0000-0000F6000000}"/>
    <cellStyle name="Input 2 7 2" xfId="425" xr:uid="{00000000-0005-0000-0000-0000F7000000}"/>
    <cellStyle name="Input 2 8" xfId="170" xr:uid="{00000000-0005-0000-0000-0000F8000000}"/>
    <cellStyle name="Input 2 8 2" xfId="434" xr:uid="{00000000-0005-0000-0000-0000F9000000}"/>
    <cellStyle name="Input 2 9" xfId="180" xr:uid="{00000000-0005-0000-0000-0000FA000000}"/>
    <cellStyle name="Input 2 9 2" xfId="442" xr:uid="{00000000-0005-0000-0000-0000FB000000}"/>
    <cellStyle name="Komma 2" xfId="307" xr:uid="{00000000-0005-0000-0000-0000FC000000}"/>
    <cellStyle name="Komma 3" xfId="308" xr:uid="{00000000-0005-0000-0000-0000FD000000}"/>
    <cellStyle name="Linked Cell 2" xfId="53" xr:uid="{00000000-0005-0000-0000-0000FE000000}"/>
    <cellStyle name="Neutral 2" xfId="54" xr:uid="{00000000-0005-0000-0000-0000FF000000}"/>
    <cellStyle name="Normal" xfId="0" builtinId="0"/>
    <cellStyle name="Normal 17" xfId="309" xr:uid="{00000000-0005-0000-0000-000001010000}"/>
    <cellStyle name="Normal 2" xfId="2" xr:uid="{00000000-0005-0000-0000-000002010000}"/>
    <cellStyle name="Normal 2 10" xfId="63" xr:uid="{00000000-0005-0000-0000-000003010000}"/>
    <cellStyle name="Normal 2 10 2" xfId="339" xr:uid="{00000000-0005-0000-0000-000004010000}"/>
    <cellStyle name="Normal 2 11" xfId="108" xr:uid="{00000000-0005-0000-0000-000005010000}"/>
    <cellStyle name="Normal 2 11 2" xfId="384" xr:uid="{00000000-0005-0000-0000-000006010000}"/>
    <cellStyle name="Normal 2 12" xfId="119" xr:uid="{00000000-0005-0000-0000-000007010000}"/>
    <cellStyle name="Normal 2 12 2" xfId="393" xr:uid="{00000000-0005-0000-0000-000008010000}"/>
    <cellStyle name="Normal 2 13" xfId="130" xr:uid="{00000000-0005-0000-0000-000009010000}"/>
    <cellStyle name="Normal 2 13 2" xfId="402" xr:uid="{00000000-0005-0000-0000-00000A010000}"/>
    <cellStyle name="Normal 2 14" xfId="141" xr:uid="{00000000-0005-0000-0000-00000B010000}"/>
    <cellStyle name="Normal 2 14 2" xfId="411" xr:uid="{00000000-0005-0000-0000-00000C010000}"/>
    <cellStyle name="Normal 2 15" xfId="152" xr:uid="{00000000-0005-0000-0000-00000D010000}"/>
    <cellStyle name="Normal 2 15 2" xfId="420" xr:uid="{00000000-0005-0000-0000-00000E010000}"/>
    <cellStyle name="Normal 2 16" xfId="163" xr:uid="{00000000-0005-0000-0000-00000F010000}"/>
    <cellStyle name="Normal 2 16 2" xfId="429" xr:uid="{00000000-0005-0000-0000-000010010000}"/>
    <cellStyle name="Normal 2 17" xfId="242" xr:uid="{00000000-0005-0000-0000-000011010000}"/>
    <cellStyle name="Normal 2 17 2" xfId="488" xr:uid="{00000000-0005-0000-0000-000012010000}"/>
    <cellStyle name="Normal 2 18" xfId="249" xr:uid="{00000000-0005-0000-0000-000013010000}"/>
    <cellStyle name="Normal 2 18 2" xfId="495" xr:uid="{00000000-0005-0000-0000-000014010000}"/>
    <cellStyle name="Normal 2 19" xfId="310" xr:uid="{00000000-0005-0000-0000-000015010000}"/>
    <cellStyle name="Normal 2 2" xfId="64" xr:uid="{00000000-0005-0000-0000-000016010000}"/>
    <cellStyle name="Normal 2 2 2" xfId="340" xr:uid="{00000000-0005-0000-0000-000017010000}"/>
    <cellStyle name="Normal 2 20" xfId="328" xr:uid="{00000000-0005-0000-0000-000018010000}"/>
    <cellStyle name="Normal 2 3" xfId="75" xr:uid="{00000000-0005-0000-0000-000019010000}"/>
    <cellStyle name="Normal 2 3 2" xfId="351" xr:uid="{00000000-0005-0000-0000-00001A010000}"/>
    <cellStyle name="Normal 2 4" xfId="100" xr:uid="{00000000-0005-0000-0000-00001B010000}"/>
    <cellStyle name="Normal 2 4 2" xfId="376" xr:uid="{00000000-0005-0000-0000-00001C010000}"/>
    <cellStyle name="Normal 2 5" xfId="78" xr:uid="{00000000-0005-0000-0000-00001D010000}"/>
    <cellStyle name="Normal 2 5 2" xfId="354" xr:uid="{00000000-0005-0000-0000-00001E010000}"/>
    <cellStyle name="Normal 2 6" xfId="98" xr:uid="{00000000-0005-0000-0000-00001F010000}"/>
    <cellStyle name="Normal 2 6 2" xfId="374" xr:uid="{00000000-0005-0000-0000-000020010000}"/>
    <cellStyle name="Normal 2 7" xfId="80" xr:uid="{00000000-0005-0000-0000-000021010000}"/>
    <cellStyle name="Normal 2 7 2" xfId="356" xr:uid="{00000000-0005-0000-0000-000022010000}"/>
    <cellStyle name="Normal 2 8" xfId="97" xr:uid="{00000000-0005-0000-0000-000023010000}"/>
    <cellStyle name="Normal 2 8 2" xfId="373" xr:uid="{00000000-0005-0000-0000-000024010000}"/>
    <cellStyle name="Normal 2 9" xfId="81" xr:uid="{00000000-0005-0000-0000-000025010000}"/>
    <cellStyle name="Normal 2 9 2" xfId="357" xr:uid="{00000000-0005-0000-0000-000026010000}"/>
    <cellStyle name="Normal 3" xfId="6" xr:uid="{00000000-0005-0000-0000-000027010000}"/>
    <cellStyle name="Normal 4" xfId="60" xr:uid="{00000000-0005-0000-0000-000028010000}"/>
    <cellStyle name="Normal 4 10" xfId="196" xr:uid="{00000000-0005-0000-0000-000029010000}"/>
    <cellStyle name="Normal 4 11" xfId="206" xr:uid="{00000000-0005-0000-0000-00002A010000}"/>
    <cellStyle name="Normal 4 12" xfId="214" xr:uid="{00000000-0005-0000-0000-00002B010000}"/>
    <cellStyle name="Normal 4 13" xfId="221" xr:uid="{00000000-0005-0000-0000-00002C010000}"/>
    <cellStyle name="Normal 4 14" xfId="228" xr:uid="{00000000-0005-0000-0000-00002D010000}"/>
    <cellStyle name="Normal 4 15" xfId="234" xr:uid="{00000000-0005-0000-0000-00002E010000}"/>
    <cellStyle name="Normal 4 16" xfId="240" xr:uid="{00000000-0005-0000-0000-00002F010000}"/>
    <cellStyle name="Normal 4 17" xfId="258" xr:uid="{00000000-0005-0000-0000-000030010000}"/>
    <cellStyle name="Normal 4 18" xfId="264" xr:uid="{00000000-0005-0000-0000-000031010000}"/>
    <cellStyle name="Normal 4 2" xfId="111" xr:uid="{00000000-0005-0000-0000-000032010000}"/>
    <cellStyle name="Normal 4 3" xfId="122" xr:uid="{00000000-0005-0000-0000-000033010000}"/>
    <cellStyle name="Normal 4 4" xfId="133" xr:uid="{00000000-0005-0000-0000-000034010000}"/>
    <cellStyle name="Normal 4 5" xfId="144" xr:uid="{00000000-0005-0000-0000-000035010000}"/>
    <cellStyle name="Normal 4 6" xfId="155" xr:uid="{00000000-0005-0000-0000-000036010000}"/>
    <cellStyle name="Normal 4 7" xfId="166" xr:uid="{00000000-0005-0000-0000-000037010000}"/>
    <cellStyle name="Normal 4 8" xfId="176" xr:uid="{00000000-0005-0000-0000-000038010000}"/>
    <cellStyle name="Normal 4 9" xfId="186" xr:uid="{00000000-0005-0000-0000-000039010000}"/>
    <cellStyle name="Normal 5" xfId="325" xr:uid="{00000000-0005-0000-0000-00003A010000}"/>
    <cellStyle name="Normal 5 2" xfId="520" xr:uid="{00000000-0005-0000-0000-00003B010000}"/>
    <cellStyle name="Normal 6" xfId="522" xr:uid="{00000000-0005-0000-0000-00003C010000}"/>
    <cellStyle name="Normal_Group macro planning assumptions.Oct2003" xfId="7" xr:uid="{00000000-0005-0000-0000-00003D010000}"/>
    <cellStyle name="Note 2" xfId="55" xr:uid="{00000000-0005-0000-0000-00003E010000}"/>
    <cellStyle name="Note 2 10" xfId="192" xr:uid="{00000000-0005-0000-0000-00003F010000}"/>
    <cellStyle name="Note 2 10 2" xfId="452" xr:uid="{00000000-0005-0000-0000-000040010000}"/>
    <cellStyle name="Note 2 11" xfId="202" xr:uid="{00000000-0005-0000-0000-000041010000}"/>
    <cellStyle name="Note 2 11 2" xfId="460" xr:uid="{00000000-0005-0000-0000-000042010000}"/>
    <cellStyle name="Note 2 12" xfId="211" xr:uid="{00000000-0005-0000-0000-000043010000}"/>
    <cellStyle name="Note 2 12 2" xfId="467" xr:uid="{00000000-0005-0000-0000-000044010000}"/>
    <cellStyle name="Note 2 13" xfId="218" xr:uid="{00000000-0005-0000-0000-000045010000}"/>
    <cellStyle name="Note 2 13 2" xfId="472" xr:uid="{00000000-0005-0000-0000-000046010000}"/>
    <cellStyle name="Note 2 14" xfId="225" xr:uid="{00000000-0005-0000-0000-000047010000}"/>
    <cellStyle name="Note 2 14 2" xfId="477" xr:uid="{00000000-0005-0000-0000-000048010000}"/>
    <cellStyle name="Note 2 15" xfId="231" xr:uid="{00000000-0005-0000-0000-000049010000}"/>
    <cellStyle name="Note 2 15 2" xfId="481" xr:uid="{00000000-0005-0000-0000-00004A010000}"/>
    <cellStyle name="Note 2 16" xfId="237" xr:uid="{00000000-0005-0000-0000-00004B010000}"/>
    <cellStyle name="Note 2 16 2" xfId="485" xr:uid="{00000000-0005-0000-0000-00004C010000}"/>
    <cellStyle name="Note 2 17" xfId="255" xr:uid="{00000000-0005-0000-0000-00004D010000}"/>
    <cellStyle name="Note 2 17 2" xfId="501" xr:uid="{00000000-0005-0000-0000-00004E010000}"/>
    <cellStyle name="Note 2 18" xfId="261" xr:uid="{00000000-0005-0000-0000-00004F010000}"/>
    <cellStyle name="Note 2 18 2" xfId="505" xr:uid="{00000000-0005-0000-0000-000050010000}"/>
    <cellStyle name="Note 2 19" xfId="335" xr:uid="{00000000-0005-0000-0000-000051010000}"/>
    <cellStyle name="Note 2 2" xfId="106" xr:uid="{00000000-0005-0000-0000-000052010000}"/>
    <cellStyle name="Note 2 2 2" xfId="382" xr:uid="{00000000-0005-0000-0000-000053010000}"/>
    <cellStyle name="Note 2 3" xfId="117" xr:uid="{00000000-0005-0000-0000-000054010000}"/>
    <cellStyle name="Note 2 3 2" xfId="391" xr:uid="{00000000-0005-0000-0000-000055010000}"/>
    <cellStyle name="Note 2 4" xfId="128" xr:uid="{00000000-0005-0000-0000-000056010000}"/>
    <cellStyle name="Note 2 4 2" xfId="400" xr:uid="{00000000-0005-0000-0000-000057010000}"/>
    <cellStyle name="Note 2 5" xfId="139" xr:uid="{00000000-0005-0000-0000-000058010000}"/>
    <cellStyle name="Note 2 5 2" xfId="409" xr:uid="{00000000-0005-0000-0000-000059010000}"/>
    <cellStyle name="Note 2 6" xfId="150" xr:uid="{00000000-0005-0000-0000-00005A010000}"/>
    <cellStyle name="Note 2 6 2" xfId="418" xr:uid="{00000000-0005-0000-0000-00005B010000}"/>
    <cellStyle name="Note 2 7" xfId="161" xr:uid="{00000000-0005-0000-0000-00005C010000}"/>
    <cellStyle name="Note 2 7 2" xfId="427" xr:uid="{00000000-0005-0000-0000-00005D010000}"/>
    <cellStyle name="Note 2 8" xfId="172" xr:uid="{00000000-0005-0000-0000-00005E010000}"/>
    <cellStyle name="Note 2 8 2" xfId="436" xr:uid="{00000000-0005-0000-0000-00005F010000}"/>
    <cellStyle name="Note 2 9" xfId="182" xr:uid="{00000000-0005-0000-0000-000060010000}"/>
    <cellStyle name="Note 2 9 2" xfId="444" xr:uid="{00000000-0005-0000-0000-000061010000}"/>
    <cellStyle name="Notes" xfId="13" xr:uid="{00000000-0005-0000-0000-000062010000}"/>
    <cellStyle name="Output 2" xfId="56" xr:uid="{00000000-0005-0000-0000-000063010000}"/>
    <cellStyle name="Output 2 10" xfId="193" xr:uid="{00000000-0005-0000-0000-000064010000}"/>
    <cellStyle name="Output 2 10 2" xfId="453" xr:uid="{00000000-0005-0000-0000-000065010000}"/>
    <cellStyle name="Output 2 11" xfId="203" xr:uid="{00000000-0005-0000-0000-000066010000}"/>
    <cellStyle name="Output 2 11 2" xfId="461" xr:uid="{00000000-0005-0000-0000-000067010000}"/>
    <cellStyle name="Output 2 12" xfId="212" xr:uid="{00000000-0005-0000-0000-000068010000}"/>
    <cellStyle name="Output 2 12 2" xfId="468" xr:uid="{00000000-0005-0000-0000-000069010000}"/>
    <cellStyle name="Output 2 13" xfId="219" xr:uid="{00000000-0005-0000-0000-00006A010000}"/>
    <cellStyle name="Output 2 13 2" xfId="473" xr:uid="{00000000-0005-0000-0000-00006B010000}"/>
    <cellStyle name="Output 2 14" xfId="226" xr:uid="{00000000-0005-0000-0000-00006C010000}"/>
    <cellStyle name="Output 2 14 2" xfId="478" xr:uid="{00000000-0005-0000-0000-00006D010000}"/>
    <cellStyle name="Output 2 15" xfId="232" xr:uid="{00000000-0005-0000-0000-00006E010000}"/>
    <cellStyle name="Output 2 15 2" xfId="482" xr:uid="{00000000-0005-0000-0000-00006F010000}"/>
    <cellStyle name="Output 2 16" xfId="238" xr:uid="{00000000-0005-0000-0000-000070010000}"/>
    <cellStyle name="Output 2 16 2" xfId="486" xr:uid="{00000000-0005-0000-0000-000071010000}"/>
    <cellStyle name="Output 2 17" xfId="256" xr:uid="{00000000-0005-0000-0000-000072010000}"/>
    <cellStyle name="Output 2 17 2" xfId="502" xr:uid="{00000000-0005-0000-0000-000073010000}"/>
    <cellStyle name="Output 2 18" xfId="262" xr:uid="{00000000-0005-0000-0000-000074010000}"/>
    <cellStyle name="Output 2 18 2" xfId="506" xr:uid="{00000000-0005-0000-0000-000075010000}"/>
    <cellStyle name="Output 2 19" xfId="336" xr:uid="{00000000-0005-0000-0000-000076010000}"/>
    <cellStyle name="Output 2 2" xfId="107" xr:uid="{00000000-0005-0000-0000-000077010000}"/>
    <cellStyle name="Output 2 2 2" xfId="383" xr:uid="{00000000-0005-0000-0000-000078010000}"/>
    <cellStyle name="Output 2 3" xfId="118" xr:uid="{00000000-0005-0000-0000-000079010000}"/>
    <cellStyle name="Output 2 3 2" xfId="392" xr:uid="{00000000-0005-0000-0000-00007A010000}"/>
    <cellStyle name="Output 2 4" xfId="129" xr:uid="{00000000-0005-0000-0000-00007B010000}"/>
    <cellStyle name="Output 2 4 2" xfId="401" xr:uid="{00000000-0005-0000-0000-00007C010000}"/>
    <cellStyle name="Output 2 5" xfId="140" xr:uid="{00000000-0005-0000-0000-00007D010000}"/>
    <cellStyle name="Output 2 5 2" xfId="410" xr:uid="{00000000-0005-0000-0000-00007E010000}"/>
    <cellStyle name="Output 2 6" xfId="151" xr:uid="{00000000-0005-0000-0000-00007F010000}"/>
    <cellStyle name="Output 2 6 2" xfId="419" xr:uid="{00000000-0005-0000-0000-000080010000}"/>
    <cellStyle name="Output 2 7" xfId="162" xr:uid="{00000000-0005-0000-0000-000081010000}"/>
    <cellStyle name="Output 2 7 2" xfId="428" xr:uid="{00000000-0005-0000-0000-000082010000}"/>
    <cellStyle name="Output 2 8" xfId="173" xr:uid="{00000000-0005-0000-0000-000083010000}"/>
    <cellStyle name="Output 2 8 2" xfId="437" xr:uid="{00000000-0005-0000-0000-000084010000}"/>
    <cellStyle name="Output 2 9" xfId="183" xr:uid="{00000000-0005-0000-0000-000085010000}"/>
    <cellStyle name="Output 2 9 2" xfId="445" xr:uid="{00000000-0005-0000-0000-000086010000}"/>
    <cellStyle name="Percent" xfId="17" builtinId="5"/>
    <cellStyle name="Percent 2" xfId="4" xr:uid="{00000000-0005-0000-0000-000088010000}"/>
    <cellStyle name="Percent 2 10" xfId="146" xr:uid="{00000000-0005-0000-0000-000089010000}"/>
    <cellStyle name="Percent 2 10 2" xfId="414" xr:uid="{00000000-0005-0000-0000-00008A010000}"/>
    <cellStyle name="Percent 2 11" xfId="157" xr:uid="{00000000-0005-0000-0000-00008B010000}"/>
    <cellStyle name="Percent 2 11 2" xfId="423" xr:uid="{00000000-0005-0000-0000-00008C010000}"/>
    <cellStyle name="Percent 2 12" xfId="168" xr:uid="{00000000-0005-0000-0000-00008D010000}"/>
    <cellStyle name="Percent 2 12 2" xfId="432" xr:uid="{00000000-0005-0000-0000-00008E010000}"/>
    <cellStyle name="Percent 2 13" xfId="178" xr:uid="{00000000-0005-0000-0000-00008F010000}"/>
    <cellStyle name="Percent 2 13 2" xfId="440" xr:uid="{00000000-0005-0000-0000-000090010000}"/>
    <cellStyle name="Percent 2 14" xfId="188" xr:uid="{00000000-0005-0000-0000-000091010000}"/>
    <cellStyle name="Percent 2 14 2" xfId="448" xr:uid="{00000000-0005-0000-0000-000092010000}"/>
    <cellStyle name="Percent 2 15" xfId="198" xr:uid="{00000000-0005-0000-0000-000093010000}"/>
    <cellStyle name="Percent 2 15 2" xfId="456" xr:uid="{00000000-0005-0000-0000-000094010000}"/>
    <cellStyle name="Percent 2 16" xfId="208" xr:uid="{00000000-0005-0000-0000-000095010000}"/>
    <cellStyle name="Percent 2 16 2" xfId="464" xr:uid="{00000000-0005-0000-0000-000096010000}"/>
    <cellStyle name="Percent 2 17" xfId="244" xr:uid="{00000000-0005-0000-0000-000097010000}"/>
    <cellStyle name="Percent 2 17 2" xfId="490" xr:uid="{00000000-0005-0000-0000-000098010000}"/>
    <cellStyle name="Percent 2 18" xfId="246" xr:uid="{00000000-0005-0000-0000-000099010000}"/>
    <cellStyle name="Percent 2 18 2" xfId="492" xr:uid="{00000000-0005-0000-0000-00009A010000}"/>
    <cellStyle name="Percent 2 19" xfId="312" xr:uid="{00000000-0005-0000-0000-00009B010000}"/>
    <cellStyle name="Percent 2 2" xfId="66" xr:uid="{00000000-0005-0000-0000-00009C010000}"/>
    <cellStyle name="Percent 2 2 2" xfId="342" xr:uid="{00000000-0005-0000-0000-00009D010000}"/>
    <cellStyle name="Percent 2 2 3" xfId="523" xr:uid="{00000000-0005-0000-0000-00009E010000}"/>
    <cellStyle name="Percent 2 20" xfId="330" xr:uid="{00000000-0005-0000-0000-00009F010000}"/>
    <cellStyle name="Percent 2 3" xfId="69" xr:uid="{00000000-0005-0000-0000-0000A0010000}"/>
    <cellStyle name="Percent 2 3 2" xfId="345" xr:uid="{00000000-0005-0000-0000-0000A1010000}"/>
    <cellStyle name="Percent 2 3 3" xfId="524" xr:uid="{00000000-0005-0000-0000-0000A2010000}"/>
    <cellStyle name="Percent 2 4" xfId="68" xr:uid="{00000000-0005-0000-0000-0000A3010000}"/>
    <cellStyle name="Percent 2 4 2" xfId="344" xr:uid="{00000000-0005-0000-0000-0000A4010000}"/>
    <cellStyle name="Percent 2 5" xfId="73" xr:uid="{00000000-0005-0000-0000-0000A5010000}"/>
    <cellStyle name="Percent 2 5 2" xfId="349" xr:uid="{00000000-0005-0000-0000-0000A6010000}"/>
    <cellStyle name="Percent 2 6" xfId="102" xr:uid="{00000000-0005-0000-0000-0000A7010000}"/>
    <cellStyle name="Percent 2 6 2" xfId="378" xr:uid="{00000000-0005-0000-0000-0000A8010000}"/>
    <cellStyle name="Percent 2 7" xfId="113" xr:uid="{00000000-0005-0000-0000-0000A9010000}"/>
    <cellStyle name="Percent 2 7 2" xfId="387" xr:uid="{00000000-0005-0000-0000-0000AA010000}"/>
    <cellStyle name="Percent 2 8" xfId="124" xr:uid="{00000000-0005-0000-0000-0000AB010000}"/>
    <cellStyle name="Percent 2 8 2" xfId="396" xr:uid="{00000000-0005-0000-0000-0000AC010000}"/>
    <cellStyle name="Percent 2 9" xfId="135" xr:uid="{00000000-0005-0000-0000-0000AD010000}"/>
    <cellStyle name="Percent 2 9 2" xfId="405" xr:uid="{00000000-0005-0000-0000-0000AE010000}"/>
    <cellStyle name="Percent 3" xfId="8" xr:uid="{00000000-0005-0000-0000-0000AF010000}"/>
    <cellStyle name="Percent 4" xfId="311" xr:uid="{00000000-0005-0000-0000-0000B0010000}"/>
    <cellStyle name="Percent 4 2" xfId="516" xr:uid="{00000000-0005-0000-0000-0000B1010000}"/>
    <cellStyle name="Plan" xfId="14" xr:uid="{00000000-0005-0000-0000-0000B2010000}"/>
    <cellStyle name="Previous" xfId="15" xr:uid="{00000000-0005-0000-0000-0000B3010000}"/>
    <cellStyle name="Prozent 2" xfId="313" xr:uid="{00000000-0005-0000-0000-0000B4010000}"/>
    <cellStyle name="Prozent 3" xfId="314" xr:uid="{00000000-0005-0000-0000-0000B5010000}"/>
    <cellStyle name="SAPBEXstdData" xfId="16" xr:uid="{00000000-0005-0000-0000-0000B6010000}"/>
    <cellStyle name="SAPBEXstdData 10" xfId="169" xr:uid="{00000000-0005-0000-0000-0000B7010000}"/>
    <cellStyle name="SAPBEXstdData 10 2" xfId="433" xr:uid="{00000000-0005-0000-0000-0000B8010000}"/>
    <cellStyle name="SAPBEXstdData 11" xfId="179" xr:uid="{00000000-0005-0000-0000-0000B9010000}"/>
    <cellStyle name="SAPBEXstdData 11 2" xfId="441" xr:uid="{00000000-0005-0000-0000-0000BA010000}"/>
    <cellStyle name="SAPBEXstdData 12" xfId="189" xr:uid="{00000000-0005-0000-0000-0000BB010000}"/>
    <cellStyle name="SAPBEXstdData 12 2" xfId="449" xr:uid="{00000000-0005-0000-0000-0000BC010000}"/>
    <cellStyle name="SAPBEXstdData 13" xfId="199" xr:uid="{00000000-0005-0000-0000-0000BD010000}"/>
    <cellStyle name="SAPBEXstdData 13 2" xfId="457" xr:uid="{00000000-0005-0000-0000-0000BE010000}"/>
    <cellStyle name="SAPBEXstdData 14" xfId="209" xr:uid="{00000000-0005-0000-0000-0000BF010000}"/>
    <cellStyle name="SAPBEXstdData 14 2" xfId="465" xr:uid="{00000000-0005-0000-0000-0000C0010000}"/>
    <cellStyle name="SAPBEXstdData 15" xfId="216" xr:uid="{00000000-0005-0000-0000-0000C1010000}"/>
    <cellStyle name="SAPBEXstdData 15 2" xfId="470" xr:uid="{00000000-0005-0000-0000-0000C2010000}"/>
    <cellStyle name="SAPBEXstdData 16" xfId="223" xr:uid="{00000000-0005-0000-0000-0000C3010000}"/>
    <cellStyle name="SAPBEXstdData 16 2" xfId="475" xr:uid="{00000000-0005-0000-0000-0000C4010000}"/>
    <cellStyle name="SAPBEXstdData 17" xfId="250" xr:uid="{00000000-0005-0000-0000-0000C5010000}"/>
    <cellStyle name="SAPBEXstdData 17 2" xfId="496" xr:uid="{00000000-0005-0000-0000-0000C6010000}"/>
    <cellStyle name="SAPBEXstdData 18" xfId="247" xr:uid="{00000000-0005-0000-0000-0000C7010000}"/>
    <cellStyle name="SAPBEXstdData 18 2" xfId="493" xr:uid="{00000000-0005-0000-0000-0000C8010000}"/>
    <cellStyle name="SAPBEXstdData 19" xfId="332" xr:uid="{00000000-0005-0000-0000-0000C9010000}"/>
    <cellStyle name="SAPBEXstdData 2" xfId="76" xr:uid="{00000000-0005-0000-0000-0000CA010000}"/>
    <cellStyle name="SAPBEXstdData 2 2" xfId="315" xr:uid="{00000000-0005-0000-0000-0000CB010000}"/>
    <cellStyle name="SAPBEXstdData 2 2 2" xfId="517" xr:uid="{00000000-0005-0000-0000-0000CC010000}"/>
    <cellStyle name="SAPBEXstdData 2 3" xfId="352" xr:uid="{00000000-0005-0000-0000-0000CD010000}"/>
    <cellStyle name="SAPBEXstdData 3" xfId="72" xr:uid="{00000000-0005-0000-0000-0000CE010000}"/>
    <cellStyle name="SAPBEXstdData 3 2" xfId="348" xr:uid="{00000000-0005-0000-0000-0000CF010000}"/>
    <cellStyle name="SAPBEXstdData 4" xfId="103" xr:uid="{00000000-0005-0000-0000-0000D0010000}"/>
    <cellStyle name="SAPBEXstdData 4 2" xfId="379" xr:uid="{00000000-0005-0000-0000-0000D1010000}"/>
    <cellStyle name="SAPBEXstdData 5" xfId="114" xr:uid="{00000000-0005-0000-0000-0000D2010000}"/>
    <cellStyle name="SAPBEXstdData 5 2" xfId="388" xr:uid="{00000000-0005-0000-0000-0000D3010000}"/>
    <cellStyle name="SAPBEXstdData 6" xfId="125" xr:uid="{00000000-0005-0000-0000-0000D4010000}"/>
    <cellStyle name="SAPBEXstdData 6 2" xfId="397" xr:uid="{00000000-0005-0000-0000-0000D5010000}"/>
    <cellStyle name="SAPBEXstdData 7" xfId="136" xr:uid="{00000000-0005-0000-0000-0000D6010000}"/>
    <cellStyle name="SAPBEXstdData 7 2" xfId="406" xr:uid="{00000000-0005-0000-0000-0000D7010000}"/>
    <cellStyle name="SAPBEXstdData 8" xfId="147" xr:uid="{00000000-0005-0000-0000-0000D8010000}"/>
    <cellStyle name="SAPBEXstdData 8 2" xfId="415" xr:uid="{00000000-0005-0000-0000-0000D9010000}"/>
    <cellStyle name="SAPBEXstdData 9" xfId="158" xr:uid="{00000000-0005-0000-0000-0000DA010000}"/>
    <cellStyle name="SAPBEXstdData 9 2" xfId="424" xr:uid="{00000000-0005-0000-0000-0000DB010000}"/>
    <cellStyle name="Standard 2" xfId="316" xr:uid="{00000000-0005-0000-0000-0000DC010000}"/>
    <cellStyle name="Standard 3" xfId="317" xr:uid="{00000000-0005-0000-0000-0000DD010000}"/>
    <cellStyle name="Standard 4" xfId="318" xr:uid="{00000000-0005-0000-0000-0000DE010000}"/>
    <cellStyle name="Standard 4 2" xfId="326" xr:uid="{00000000-0005-0000-0000-0000DF010000}"/>
    <cellStyle name="Standard 4 2 2" xfId="521" xr:uid="{00000000-0005-0000-0000-0000E0010000}"/>
    <cellStyle name="Standard 4 3" xfId="518" xr:uid="{00000000-0005-0000-0000-0000E1010000}"/>
    <cellStyle name="Title 2" xfId="57" xr:uid="{00000000-0005-0000-0000-0000E2010000}"/>
    <cellStyle name="Total 2" xfId="58" xr:uid="{00000000-0005-0000-0000-0000E3010000}"/>
    <cellStyle name="Total 2 10" xfId="194" xr:uid="{00000000-0005-0000-0000-0000E4010000}"/>
    <cellStyle name="Total 2 10 2" xfId="454" xr:uid="{00000000-0005-0000-0000-0000E5010000}"/>
    <cellStyle name="Total 2 11" xfId="204" xr:uid="{00000000-0005-0000-0000-0000E6010000}"/>
    <cellStyle name="Total 2 11 2" xfId="462" xr:uid="{00000000-0005-0000-0000-0000E7010000}"/>
    <cellStyle name="Total 2 12" xfId="213" xr:uid="{00000000-0005-0000-0000-0000E8010000}"/>
    <cellStyle name="Total 2 12 2" xfId="469" xr:uid="{00000000-0005-0000-0000-0000E9010000}"/>
    <cellStyle name="Total 2 13" xfId="220" xr:uid="{00000000-0005-0000-0000-0000EA010000}"/>
    <cellStyle name="Total 2 13 2" xfId="474" xr:uid="{00000000-0005-0000-0000-0000EB010000}"/>
    <cellStyle name="Total 2 14" xfId="227" xr:uid="{00000000-0005-0000-0000-0000EC010000}"/>
    <cellStyle name="Total 2 14 2" xfId="479" xr:uid="{00000000-0005-0000-0000-0000ED010000}"/>
    <cellStyle name="Total 2 15" xfId="233" xr:uid="{00000000-0005-0000-0000-0000EE010000}"/>
    <cellStyle name="Total 2 15 2" xfId="483" xr:uid="{00000000-0005-0000-0000-0000EF010000}"/>
    <cellStyle name="Total 2 16" xfId="239" xr:uid="{00000000-0005-0000-0000-0000F0010000}"/>
    <cellStyle name="Total 2 16 2" xfId="487" xr:uid="{00000000-0005-0000-0000-0000F1010000}"/>
    <cellStyle name="Total 2 17" xfId="257" xr:uid="{00000000-0005-0000-0000-0000F2010000}"/>
    <cellStyle name="Total 2 17 2" xfId="503" xr:uid="{00000000-0005-0000-0000-0000F3010000}"/>
    <cellStyle name="Total 2 18" xfId="263" xr:uid="{00000000-0005-0000-0000-0000F4010000}"/>
    <cellStyle name="Total 2 18 2" xfId="507" xr:uid="{00000000-0005-0000-0000-0000F5010000}"/>
    <cellStyle name="Total 2 19" xfId="337" xr:uid="{00000000-0005-0000-0000-0000F6010000}"/>
    <cellStyle name="Total 2 2" xfId="109" xr:uid="{00000000-0005-0000-0000-0000F7010000}"/>
    <cellStyle name="Total 2 2 2" xfId="385" xr:uid="{00000000-0005-0000-0000-0000F8010000}"/>
    <cellStyle name="Total 2 3" xfId="120" xr:uid="{00000000-0005-0000-0000-0000F9010000}"/>
    <cellStyle name="Total 2 3 2" xfId="394" xr:uid="{00000000-0005-0000-0000-0000FA010000}"/>
    <cellStyle name="Total 2 4" xfId="131" xr:uid="{00000000-0005-0000-0000-0000FB010000}"/>
    <cellStyle name="Total 2 4 2" xfId="403" xr:uid="{00000000-0005-0000-0000-0000FC010000}"/>
    <cellStyle name="Total 2 5" xfId="142" xr:uid="{00000000-0005-0000-0000-0000FD010000}"/>
    <cellStyle name="Total 2 5 2" xfId="412" xr:uid="{00000000-0005-0000-0000-0000FE010000}"/>
    <cellStyle name="Total 2 6" xfId="153" xr:uid="{00000000-0005-0000-0000-0000FF010000}"/>
    <cellStyle name="Total 2 6 2" xfId="421" xr:uid="{00000000-0005-0000-0000-000000020000}"/>
    <cellStyle name="Total 2 7" xfId="164" xr:uid="{00000000-0005-0000-0000-000001020000}"/>
    <cellStyle name="Total 2 7 2" xfId="430" xr:uid="{00000000-0005-0000-0000-000002020000}"/>
    <cellStyle name="Total 2 8" xfId="174" xr:uid="{00000000-0005-0000-0000-000003020000}"/>
    <cellStyle name="Total 2 8 2" xfId="438" xr:uid="{00000000-0005-0000-0000-000004020000}"/>
    <cellStyle name="Total 2 9" xfId="184" xr:uid="{00000000-0005-0000-0000-000005020000}"/>
    <cellStyle name="Total 2 9 2" xfId="446" xr:uid="{00000000-0005-0000-0000-000006020000}"/>
    <cellStyle name="Undefiniert" xfId="319" xr:uid="{00000000-0005-0000-0000-000007020000}"/>
    <cellStyle name="Währung 2" xfId="320" xr:uid="{00000000-0005-0000-0000-000008020000}"/>
    <cellStyle name="Währung 3" xfId="321" xr:uid="{00000000-0005-0000-0000-000009020000}"/>
    <cellStyle name="Warnender Text" xfId="322" xr:uid="{00000000-0005-0000-0000-00000A020000}"/>
    <cellStyle name="Warnender Text 2" xfId="323" xr:uid="{00000000-0005-0000-0000-00000B020000}"/>
    <cellStyle name="Warning Text 2" xfId="59" xr:uid="{00000000-0005-0000-0000-00000C020000}"/>
  </cellStyles>
  <dxfs count="1245">
    <dxf>
      <fill>
        <patternFill>
          <bgColor indexed="50"/>
        </patternFill>
      </fill>
    </dxf>
    <dxf>
      <fill>
        <patternFill>
          <bgColor indexed="52"/>
        </patternFill>
      </fill>
    </dxf>
    <dxf>
      <fill>
        <patternFill>
          <bgColor theme="5" tint="0.59999389629810485"/>
        </patternFill>
      </fill>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ill>
        <patternFill patternType="solid">
          <bgColor theme="6" tint="0.59999389629810485"/>
        </patternFill>
      </fill>
    </dxf>
    <dxf>
      <fill>
        <patternFill patternType="solid">
          <bgColor theme="7" tint="0.79998168889431442"/>
        </patternFill>
      </fill>
    </dxf>
    <dxf>
      <numFmt numFmtId="170" formatCode="#,##0.0"/>
    </dxf>
    <dxf>
      <numFmt numFmtId="170" formatCode="#,##0.0"/>
    </dxf>
    <dxf>
      <numFmt numFmtId="170" formatCode="#,##0.0"/>
    </dxf>
    <dxf>
      <numFmt numFmtId="170" formatCode="#,##0.0"/>
    </dxf>
    <dxf>
      <numFmt numFmtId="170" formatCode="#,##0.0"/>
    </dxf>
    <dxf>
      <numFmt numFmtId="170" formatCode="#,##0.0"/>
    </dxf>
    <dxf>
      <numFmt numFmtId="170" formatCode="#,##0.0"/>
    </dxf>
    <dxf>
      <numFmt numFmtId="170" formatCode="#,##0.0"/>
    </dxf>
    <dxf>
      <protection hidden="1"/>
    </dxf>
    <dxf>
      <protection hidden="1"/>
    </dxf>
    <dxf>
      <protection hidden="1"/>
    </dxf>
    <dxf>
      <protection hidden="1"/>
    </dxf>
    <dxf>
      <protection hidden="1"/>
    </dxf>
    <dxf>
      <protection hidden="1"/>
    </dxf>
    <dxf>
      <protection hidden="1"/>
    </dxf>
    <dxf>
      <protection hidden="1"/>
    </dxf>
    <dxf>
      <font>
        <sz val="8"/>
      </font>
    </dxf>
    <dxf>
      <alignment horizontal="right" readingOrder="0"/>
    </dxf>
    <dxf>
      <alignment wrapText="1" readingOrder="0"/>
    </dxf>
    <dxf>
      <alignment horizontal="center" readingOrder="0"/>
    </dxf>
    <dxf>
      <alignment vertical="center" readingOrder="0"/>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color theme="9" tint="-0.499984740745262"/>
      </font>
    </dxf>
    <dxf>
      <font>
        <color theme="9" tint="-0.499984740745262"/>
      </font>
    </dxf>
    <dxf>
      <font>
        <color theme="9" tint="-0.499984740745262"/>
      </font>
    </dxf>
    <dxf>
      <font>
        <color theme="9" tint="-0.499984740745262"/>
      </font>
    </dxf>
    <dxf>
      <fill>
        <patternFill>
          <bgColor theme="2" tint="-0.249977111117893"/>
        </patternFill>
      </fill>
    </dxf>
    <dxf>
      <protection locked="1"/>
    </dxf>
    <dxf>
      <protection locked="1"/>
    </dxf>
    <dxf>
      <protection locked="1"/>
    </dxf>
    <dxf>
      <protection locked="1"/>
    </dxf>
    <dxf>
      <font>
        <sz val="8"/>
        <color theme="9" tint="-0.499984740745262"/>
      </font>
      <fill>
        <patternFill patternType="solid">
          <fgColor indexed="64"/>
          <bgColor theme="5" tint="0.59999389629810485"/>
        </patternFill>
      </fill>
    </dxf>
    <dxf>
      <fill>
        <patternFill patternType="solid">
          <bgColor theme="8" tint="0.79998168889431442"/>
        </patternFill>
      </fill>
    </dxf>
    <dxf>
      <numFmt numFmtId="165" formatCode="_(* #,##0_);_(* \(#,##0\);_(* &quot;-&quot;??_);_(@_)"/>
    </dxf>
    <dxf>
      <font>
        <sz val="8"/>
      </font>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ill>
        <patternFill patternType="solid">
          <bgColor theme="8" tint="0.79998168889431442"/>
        </patternFill>
      </fill>
    </dxf>
    <dxf>
      <numFmt numFmtId="165" formatCode="_(* #,##0_);_(* \(#,##0\);_(* &quot;-&quot;??_);_(@_)"/>
    </dxf>
    <dxf>
      <font>
        <sz val="8"/>
      </font>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ont>
        <color theme="9" tint="-0.499984740745262"/>
      </font>
    </dxf>
    <dxf>
      <font>
        <color theme="9" tint="-0.499984740745262"/>
      </font>
    </dxf>
    <dxf>
      <font>
        <color theme="9" tint="-0.499984740745262"/>
      </font>
    </dxf>
    <dxf>
      <font>
        <color theme="9" tint="-0.499984740745262"/>
      </font>
    </dxf>
    <dxf>
      <font>
        <color theme="9" tint="-0.499984740745262"/>
      </font>
    </dxf>
    <dxf>
      <fill>
        <patternFill patternType="solid">
          <bgColor theme="3" tint="0.79998168889431442"/>
        </patternFill>
      </fill>
    </dxf>
    <dxf>
      <protection locked="0"/>
    </dxf>
    <dxf>
      <protection locked="0"/>
    </dxf>
    <dxf>
      <protection locked="0"/>
    </dxf>
    <dxf>
      <protection locked="0"/>
    </dxf>
    <dxf>
      <protection locked="0"/>
    </dxf>
    <dxf>
      <font>
        <sz val="8"/>
      </font>
    </dxf>
    <dxf>
      <alignment horizontal="right" readingOrder="0"/>
    </dxf>
    <dxf>
      <alignment wrapText="1" readingOrder="0"/>
    </dxf>
    <dxf>
      <alignment horizontal="center" readingOrder="0"/>
    </dxf>
    <dxf>
      <alignment vertical="center" readingOrder="0"/>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color theme="9" tint="-0.499984740745262"/>
      </font>
    </dxf>
    <dxf>
      <font>
        <color theme="9" tint="-0.499984740745262"/>
      </font>
    </dxf>
    <dxf>
      <font>
        <color theme="9" tint="-0.499984740745262"/>
      </font>
    </dxf>
    <dxf>
      <font>
        <color theme="9" tint="-0.499984740745262"/>
      </font>
    </dxf>
    <dxf>
      <fill>
        <patternFill>
          <bgColor theme="2" tint="-0.249977111117893"/>
        </patternFill>
      </fill>
    </dxf>
    <dxf>
      <protection locked="1"/>
    </dxf>
    <dxf>
      <protection locked="1"/>
    </dxf>
    <dxf>
      <protection locked="1"/>
    </dxf>
    <dxf>
      <protection locked="1"/>
    </dxf>
    <dxf>
      <fill>
        <patternFill>
          <bgColor theme="7" tint="0.79998168889431442"/>
        </patternFill>
      </fill>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ill>
        <patternFill patternType="solid">
          <bgColor theme="6" tint="0.59999389629810485"/>
        </patternFill>
      </fill>
    </dxf>
    <dxf>
      <fill>
        <patternFill>
          <bgColor theme="2" tint="-0.249977111117893"/>
        </patternFill>
      </fill>
    </dxf>
    <dxf>
      <numFmt numFmtId="170" formatCode="#,##0.0"/>
    </dxf>
    <dxf>
      <font>
        <sz val="8"/>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ont>
        <sz val="8"/>
      </font>
    </dxf>
    <dxf>
      <fill>
        <patternFill>
          <bgColor theme="2" tint="-0.249977111117893"/>
        </patternFill>
      </fill>
    </dxf>
    <dxf>
      <protection locked="1"/>
    </dxf>
    <dxf>
      <protection locked="1"/>
    </dxf>
    <dxf>
      <protection locked="1"/>
    </dxf>
    <dxf>
      <protection locked="1"/>
    </dxf>
    <dxf>
      <protection locked="1"/>
    </dxf>
    <dxf>
      <protection locked="1"/>
    </dxf>
    <dxf>
      <protection locked="1"/>
    </dxf>
    <dxf>
      <protection locked="1"/>
    </dxf>
    <dxf>
      <protection locked="1"/>
    </dxf>
    <dxf>
      <protection locked="1"/>
    </dxf>
    <dxf>
      <numFmt numFmtId="179" formatCode="#,##0.0000"/>
    </dxf>
    <dxf>
      <fill>
        <patternFill>
          <bgColor theme="5" tint="0.79998168889431442"/>
        </patternFill>
      </fill>
    </dxf>
    <dxf>
      <fill>
        <patternFill patternType="solid">
          <fgColor indexed="64"/>
          <bgColor theme="6" tint="0.39997558519241921"/>
        </patternFill>
      </fill>
    </dxf>
    <dxf>
      <fill>
        <patternFill patternType="solid">
          <bgColor theme="6" tint="0.39997558519241921"/>
        </patternFill>
      </fill>
    </dxf>
    <dxf>
      <fill>
        <patternFill patternType="solid">
          <bgColor rgb="FFFFFF00"/>
        </patternFill>
      </fill>
    </dxf>
    <dxf>
      <font>
        <sz val="8"/>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ont>
        <color theme="9" tint="-0.499984740745262"/>
      </font>
    </dxf>
    <dxf>
      <font>
        <color theme="9" tint="-0.499984740745262"/>
      </font>
    </dxf>
    <dxf>
      <font>
        <color theme="9" tint="-0.499984740745262"/>
      </font>
    </dxf>
    <dxf>
      <font>
        <color theme="9" tint="-0.499984740745262"/>
      </font>
    </dxf>
    <dxf>
      <fill>
        <patternFill>
          <bgColor theme="2" tint="-0.249977111117893"/>
        </patternFill>
      </fill>
    </dxf>
    <dxf>
      <protection locked="1"/>
    </dxf>
    <dxf>
      <protection locked="1"/>
    </dxf>
    <dxf>
      <protection locked="1"/>
    </dxf>
    <dxf>
      <protection locked="1"/>
    </dxf>
    <dxf>
      <fill>
        <patternFill>
          <bgColor theme="9" tint="0.79998168889431442"/>
        </patternFill>
      </fill>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ont>
        <color theme="9" tint="-0.499984740745262"/>
      </font>
    </dxf>
    <dxf>
      <fill>
        <patternFill patternType="solid">
          <bgColor theme="6" tint="0.59999389629810485"/>
        </patternFill>
      </fill>
    </dxf>
    <dxf>
      <fill>
        <patternFill patternType="solid">
          <bgColor theme="3" tint="0.79998168889431442"/>
        </patternFill>
      </fill>
    </dxf>
    <dxf>
      <protection locked="0"/>
    </dxf>
    <dxf>
      <protection locked="0"/>
    </dxf>
    <dxf>
      <protection locked="0"/>
    </dxf>
    <dxf>
      <numFmt numFmtId="170" formatCode="#,##0.0"/>
    </dxf>
    <dxf>
      <font>
        <sz val="8"/>
      </font>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bgColor indexed="50"/>
        </patternFill>
      </fill>
    </dxf>
    <dxf>
      <fill>
        <patternFill>
          <bgColor indexed="52"/>
        </patternFill>
      </fill>
    </dxf>
    <dxf>
      <fill>
        <patternFill patternType="solid">
          <fgColor indexed="64"/>
          <bgColor theme="0" tint="-0.14999847407452621"/>
        </patternFill>
      </fill>
    </dxf>
    <dxf>
      <fill>
        <patternFill patternType="solid">
          <fgColor indexed="64"/>
          <bgColor theme="0" tint="-0.14999847407452621"/>
        </patternFill>
      </fill>
    </dxf>
    <dxf>
      <fill>
        <patternFill patternType="solid">
          <fgColor indexed="64"/>
          <bgColor theme="0" tint="-0.14999847407452621"/>
        </patternFill>
      </fill>
    </dxf>
    <dxf>
      <fill>
        <patternFill patternType="solid">
          <fgColor indexed="64"/>
          <bgColor theme="0" tint="-0.14999847407452621"/>
        </patternFill>
      </fill>
    </dxf>
    <dxf>
      <fill>
        <patternFill patternType="solid">
          <fgColor indexed="64"/>
          <bgColor theme="0" tint="-0.14999847407452621"/>
        </patternFill>
      </fill>
    </dxf>
    <dxf>
      <fill>
        <patternFill patternType="solid">
          <fgColor indexed="64"/>
          <bgColor theme="0" tint="-0.14999847407452621"/>
        </patternFill>
      </fill>
    </dxf>
    <dxf>
      <fill>
        <patternFill>
          <bgColor indexed="50"/>
        </patternFill>
      </fill>
    </dxf>
    <dxf>
      <fill>
        <patternFill>
          <bgColor indexed="52"/>
        </patternFill>
      </fill>
    </dxf>
    <dxf>
      <fill>
        <patternFill>
          <bgColor rgb="FFFF0000"/>
        </patternFill>
      </fill>
    </dxf>
    <dxf>
      <fill>
        <patternFill>
          <bgColor rgb="FFFF0000"/>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theme="5" tint="0.59996337778862885"/>
        </patternFill>
      </fill>
    </dxf>
    <dxf>
      <fill>
        <patternFill>
          <bgColor theme="9" tint="0.59996337778862885"/>
        </patternFill>
      </fill>
    </dxf>
    <dxf>
      <fill>
        <patternFill>
          <bgColor theme="8" tint="0.59996337778862885"/>
        </patternFill>
      </fill>
    </dxf>
    <dxf>
      <fill>
        <patternFill>
          <bgColor theme="4" tint="0.59996337778862885"/>
        </patternFill>
      </fill>
    </dxf>
    <dxf>
      <fill>
        <patternFill>
          <bgColor theme="2" tint="-0.24994659260841701"/>
        </patternFill>
      </fill>
    </dxf>
    <dxf>
      <fill>
        <patternFill>
          <bgColor rgb="FFFF0000"/>
        </patternFill>
      </fill>
    </dxf>
    <dxf>
      <fill>
        <patternFill patternType="solid">
          <fgColor indexed="64"/>
          <bgColor theme="6" tint="0.39997558519241921"/>
        </patternFill>
      </fill>
      <border diagonalUp="0" diagonalDown="0" outline="0">
        <left/>
        <right/>
        <top style="thin">
          <color auto="1"/>
        </top>
        <bottom style="thin">
          <color auto="1"/>
        </bottom>
      </border>
      <protection locked="0" hidden="0"/>
    </dxf>
    <dxf>
      <border outline="0">
        <top style="thin">
          <color auto="1"/>
        </top>
      </border>
    </dxf>
    <dxf>
      <border outline="0">
        <left style="thin">
          <color indexed="64"/>
        </left>
        <right style="thin">
          <color indexed="64"/>
        </right>
        <top style="thin">
          <color auto="1"/>
        </top>
        <bottom style="thin">
          <color auto="1"/>
        </bottom>
      </border>
    </dxf>
    <dxf>
      <fill>
        <patternFill patternType="solid">
          <fgColor indexed="64"/>
          <bgColor theme="6" tint="0.39997558519241921"/>
        </patternFill>
      </fill>
      <protection locked="0" hidden="0"/>
    </dxf>
    <dxf>
      <border outline="0">
        <bottom style="thin">
          <color auto="1"/>
        </bottom>
      </border>
    </dxf>
    <dxf>
      <fill>
        <patternFill patternType="solid">
          <fgColor indexed="64"/>
          <bgColor theme="0" tint="-0.14999847407452621"/>
        </patternFill>
      </fill>
      <alignment horizontal="center" vertical="center" textRotation="0" wrapText="0" indent="0" justifyLastLine="0" shrinkToFit="0" readingOrder="0"/>
      <protection locked="0" hidden="0"/>
    </dxf>
    <dxf>
      <fill>
        <patternFill patternType="solid">
          <fgColor indexed="64"/>
          <bgColor theme="6" tint="0.39997558519241921"/>
        </patternFill>
      </fill>
      <border diagonalUp="0" diagonalDown="0" outline="0">
        <left/>
        <right/>
        <top style="thin">
          <color auto="1"/>
        </top>
        <bottom style="thin">
          <color auto="1"/>
        </bottom>
      </border>
      <protection locked="0" hidden="0"/>
    </dxf>
    <dxf>
      <border outline="0">
        <top style="thin">
          <color auto="1"/>
        </top>
      </border>
    </dxf>
    <dxf>
      <border outline="0">
        <left style="thin">
          <color indexed="64"/>
        </left>
        <right style="thin">
          <color indexed="64"/>
        </right>
        <top style="thin">
          <color auto="1"/>
        </top>
        <bottom style="thin">
          <color auto="1"/>
        </bottom>
      </border>
    </dxf>
    <dxf>
      <fill>
        <patternFill patternType="solid">
          <fgColor indexed="64"/>
          <bgColor theme="6" tint="0.39997558519241921"/>
        </patternFill>
      </fill>
      <protection locked="0" hidden="0"/>
    </dxf>
    <dxf>
      <border outline="0">
        <bottom style="thin">
          <color auto="1"/>
        </bottom>
      </border>
    </dxf>
    <dxf>
      <fill>
        <patternFill patternType="solid">
          <fgColor indexed="64"/>
          <bgColor theme="0" tint="-0.14999847407452621"/>
        </patternFill>
      </fill>
      <alignment horizontal="center" vertical="center" textRotation="0" wrapText="0" indent="0" justifyLastLine="0" shrinkToFit="0" readingOrder="0"/>
      <protection locked="0" hidden="0"/>
    </dxf>
  </dxfs>
  <tableStyles count="1" defaultTableStyle="TableStyleMedium2" defaultPivotStyle="PivotStyleLight16">
    <tableStyle name="PivotTable Style 1" table="0" count="0" xr9:uid="{00000000-0011-0000-FFFF-FFFF00000000}"/>
  </tableStyles>
  <colors>
    <mruColors>
      <color rgb="FF339933"/>
      <color rgb="FF0000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pivotCacheDefinition" Target="pivotCache/pivotCacheDefinition6.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5.xml"/><Relationship Id="rId30" Type="http://schemas.openxmlformats.org/officeDocument/2006/relationships/styles" Target="styles.xml"/><Relationship Id="rId35" Type="http://schemas.openxmlformats.org/officeDocument/2006/relationships/customXml" Target="../customXml/item3.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cid:image003.png@01D1F793.9B22B010" TargetMode="External"/><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hyperlink" Target="#AFS!E34"/></Relationships>
</file>

<file path=xl/drawings/_rels/drawing9.xml.rels><?xml version="1.0" encoding="UTF-8" standalone="yes"?>
<Relationships xmlns="http://schemas.openxmlformats.org/package/2006/relationships"><Relationship Id="rId1" Type="http://schemas.openxmlformats.org/officeDocument/2006/relationships/image" Target="../media/image2.wmf"/></Relationships>
</file>

<file path=xl/drawings/_rels/drawing10.xml.rels><?xml version="1.0" encoding="UTF-8" standalone="yes"?>
<Relationships xmlns="http://schemas.openxmlformats.org/package/2006/relationships"><Relationship Id="rId1" Type="http://schemas.openxmlformats.org/officeDocument/2006/relationships/hyperlink" Target="#AFS!E34"/></Relationships>
</file>

<file path=xl/drawings/drawing1.xml><?xml version="1.0" encoding="utf-8"?>
<xdr:wsDr xmlns:xdr="http://schemas.openxmlformats.org/drawingml/2006/spreadsheetDrawing" xmlns:a="http://schemas.openxmlformats.org/drawingml/2006/main">
  <xdr:twoCellAnchor>
    <xdr:from>
      <xdr:col>1</xdr:col>
      <xdr:colOff>180974</xdr:colOff>
      <xdr:row>0</xdr:row>
      <xdr:rowOff>47623</xdr:rowOff>
    </xdr:from>
    <xdr:to>
      <xdr:col>1</xdr:col>
      <xdr:colOff>1181100</xdr:colOff>
      <xdr:row>0</xdr:row>
      <xdr:rowOff>504824</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333374" y="47623"/>
          <a:ext cx="1000126" cy="457201"/>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000"/>
            <a:t>Ad</a:t>
          </a:r>
          <a:r>
            <a:rPr lang="en-US" sz="1000" baseline="0"/>
            <a:t>d catagory for drop downs</a:t>
          </a:r>
        </a:p>
      </xdr:txBody>
    </xdr:sp>
    <xdr:clientData/>
  </xdr:twoCellAnchor>
  <xdr:twoCellAnchor>
    <xdr:from>
      <xdr:col>2</xdr:col>
      <xdr:colOff>228600</xdr:colOff>
      <xdr:row>0</xdr:row>
      <xdr:rowOff>57149</xdr:rowOff>
    </xdr:from>
    <xdr:to>
      <xdr:col>2</xdr:col>
      <xdr:colOff>1295400</xdr:colOff>
      <xdr:row>0</xdr:row>
      <xdr:rowOff>514350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1752600" y="57149"/>
          <a:ext cx="1066800" cy="457201"/>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ctr"/>
          <a:r>
            <a:rPr lang="en-US" sz="1000"/>
            <a:t>Add vendor</a:t>
          </a:r>
          <a:r>
            <a:rPr lang="en-US" sz="1000" baseline="0"/>
            <a:t> for drop down</a:t>
          </a:r>
          <a:endParaRPr lang="en-US" sz="10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785812</xdr:colOff>
      <xdr:row>5</xdr:row>
      <xdr:rowOff>33336</xdr:rowOff>
    </xdr:from>
    <xdr:to>
      <xdr:col>10</xdr:col>
      <xdr:colOff>583406</xdr:colOff>
      <xdr:row>7</xdr:row>
      <xdr:rowOff>154783</xdr:rowOff>
    </xdr:to>
    <xdr:sp macro="" textlink="">
      <xdr:nvSpPr>
        <xdr:cNvPr id="2" name="Text Box 98">
          <a:extLst>
            <a:ext uri="{FF2B5EF4-FFF2-40B4-BE49-F238E27FC236}">
              <a16:creationId xmlns:a16="http://schemas.microsoft.com/office/drawing/2014/main" id="{00000000-0008-0000-0500-000002000000}"/>
            </a:ext>
          </a:extLst>
        </xdr:cNvPr>
        <xdr:cNvSpPr txBox="1">
          <a:spLocks noChangeArrowheads="1"/>
        </xdr:cNvSpPr>
      </xdr:nvSpPr>
      <xdr:spPr bwMode="auto">
        <a:xfrm>
          <a:off x="4548187" y="1021555"/>
          <a:ext cx="5322094" cy="478634"/>
        </a:xfrm>
        <a:prstGeom prst="rect">
          <a:avLst/>
        </a:prstGeom>
        <a:ln>
          <a:headEnd/>
          <a:tailEnd/>
        </a:ln>
      </xdr:spPr>
      <xdr:style>
        <a:lnRef idx="2">
          <a:schemeClr val="accent1"/>
        </a:lnRef>
        <a:fillRef idx="1">
          <a:schemeClr val="lt1"/>
        </a:fillRef>
        <a:effectRef idx="0">
          <a:schemeClr val="accent1"/>
        </a:effectRef>
        <a:fontRef idx="minor">
          <a:schemeClr val="dk1"/>
        </a:fontRef>
      </xdr:style>
      <xdr:txBody>
        <a:bodyPr vertOverflow="clip" wrap="square" lIns="27432" tIns="22860" rIns="27432" bIns="0" anchor="t" upright="1"/>
        <a:lstStyle/>
        <a:p>
          <a:pPr algn="l" rtl="0">
            <a:defRPr sz="1000"/>
          </a:pPr>
          <a:r>
            <a:rPr lang="en-GB" sz="1000" b="0" i="0" u="none" strike="noStrike" baseline="0">
              <a:solidFill>
                <a:srgbClr val="000000"/>
              </a:solidFill>
              <a:latin typeface="Arial"/>
              <a:cs typeface="Arial"/>
            </a:rPr>
            <a:t>Agree with Finance the number of years over which the asset will be depreciated for </a:t>
          </a:r>
          <a:r>
            <a:rPr lang="en-GB" sz="1000" b="1" i="0" u="none" strike="noStrike" baseline="0">
              <a:solidFill>
                <a:srgbClr val="000000"/>
              </a:solidFill>
              <a:latin typeface="Arial"/>
              <a:cs typeface="Arial"/>
            </a:rPr>
            <a:t>accounting purposes </a:t>
          </a:r>
          <a:r>
            <a:rPr lang="en-GB" sz="1000" b="0" i="0" u="none" strike="noStrike" baseline="0">
              <a:solidFill>
                <a:srgbClr val="000000"/>
              </a:solidFill>
              <a:latin typeface="Arial"/>
              <a:cs typeface="Arial"/>
            </a:rPr>
            <a:t>(generally 4 years).  If depreciation period is greater than 4years, then seek approval from Finance. </a:t>
          </a:r>
        </a:p>
      </xdr:txBody>
    </xdr:sp>
    <xdr:clientData/>
  </xdr:twoCellAnchor>
  <xdr:twoCellAnchor>
    <xdr:from>
      <xdr:col>4</xdr:col>
      <xdr:colOff>4</xdr:colOff>
      <xdr:row>6</xdr:row>
      <xdr:rowOff>83346</xdr:rowOff>
    </xdr:from>
    <xdr:to>
      <xdr:col>4</xdr:col>
      <xdr:colOff>785812</xdr:colOff>
      <xdr:row>6</xdr:row>
      <xdr:rowOff>105966</xdr:rowOff>
    </xdr:to>
    <xdr:cxnSp macro="">
      <xdr:nvCxnSpPr>
        <xdr:cNvPr id="4" name="Straight Arrow Connector 3">
          <a:extLst>
            <a:ext uri="{FF2B5EF4-FFF2-40B4-BE49-F238E27FC236}">
              <a16:creationId xmlns:a16="http://schemas.microsoft.com/office/drawing/2014/main" id="{00000000-0008-0000-0500-000004000000}"/>
            </a:ext>
          </a:extLst>
        </xdr:cNvPr>
        <xdr:cNvCxnSpPr>
          <a:stCxn id="2" idx="1"/>
        </xdr:cNvCxnSpPr>
      </xdr:nvCxnSpPr>
      <xdr:spPr>
        <a:xfrm flipH="1" flipV="1">
          <a:off x="3762379" y="1238252"/>
          <a:ext cx="785808" cy="2262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219075</xdr:colOff>
      <xdr:row>11</xdr:row>
      <xdr:rowOff>102377</xdr:rowOff>
    </xdr:from>
    <xdr:to>
      <xdr:col>14</xdr:col>
      <xdr:colOff>11906</xdr:colOff>
      <xdr:row>15</xdr:row>
      <xdr:rowOff>178578</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4779169" y="2305033"/>
          <a:ext cx="6972300" cy="82629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US" sz="1100" b="1"/>
            <a:t>Recommended</a:t>
          </a:r>
          <a:r>
            <a:rPr lang="en-US" sz="1100" b="1" baseline="0"/>
            <a:t> Use:</a:t>
          </a:r>
        </a:p>
        <a:p>
          <a:r>
            <a:rPr lang="en-US" sz="1100" baseline="0"/>
            <a:t>Create and save a base case....(i.e. 0% increase /decrease)</a:t>
          </a:r>
        </a:p>
        <a:p>
          <a:endParaRPr lang="en-US" sz="1100" baseline="0"/>
        </a:p>
        <a:p>
          <a:r>
            <a:rPr lang="en-US" sz="1100" baseline="0"/>
            <a:t>Apply increases / decreases to costs and benefiits to show sensitivities and save file for each scenario</a:t>
          </a:r>
        </a:p>
        <a:p>
          <a:endParaRPr lang="en-US" sz="1100"/>
        </a:p>
      </xdr:txBody>
    </xdr:sp>
    <xdr:clientData/>
  </xdr:twoCellAnchor>
  <xdr:twoCellAnchor editAs="oneCell">
    <xdr:from>
      <xdr:col>5</xdr:col>
      <xdr:colOff>7144</xdr:colOff>
      <xdr:row>2</xdr:row>
      <xdr:rowOff>95253</xdr:rowOff>
    </xdr:from>
    <xdr:to>
      <xdr:col>9</xdr:col>
      <xdr:colOff>604837</xdr:colOff>
      <xdr:row>3</xdr:row>
      <xdr:rowOff>104777</xdr:rowOff>
    </xdr:to>
    <xdr:sp macro="" textlink="">
      <xdr:nvSpPr>
        <xdr:cNvPr id="5" name="Text Box 98">
          <a:extLst>
            <a:ext uri="{FF2B5EF4-FFF2-40B4-BE49-F238E27FC236}">
              <a16:creationId xmlns:a16="http://schemas.microsoft.com/office/drawing/2014/main" id="{00000000-0008-0000-0500-000005000000}"/>
            </a:ext>
          </a:extLst>
        </xdr:cNvPr>
        <xdr:cNvSpPr txBox="1">
          <a:spLocks noChangeArrowheads="1"/>
        </xdr:cNvSpPr>
      </xdr:nvSpPr>
      <xdr:spPr bwMode="auto">
        <a:xfrm>
          <a:off x="4567238" y="488159"/>
          <a:ext cx="4169568" cy="211931"/>
        </a:xfrm>
        <a:prstGeom prst="rect">
          <a:avLst/>
        </a:prstGeom>
        <a:ln>
          <a:headEnd/>
          <a:tailEnd/>
        </a:ln>
      </xdr:spPr>
      <xdr:style>
        <a:lnRef idx="2">
          <a:schemeClr val="accent1"/>
        </a:lnRef>
        <a:fillRef idx="1">
          <a:schemeClr val="lt1"/>
        </a:fillRef>
        <a:effectRef idx="0">
          <a:schemeClr val="accent1"/>
        </a:effectRef>
        <a:fontRef idx="minor">
          <a:schemeClr val="dk1"/>
        </a:fontRef>
      </xdr:style>
      <xdr:txBody>
        <a:bodyPr vertOverflow="clip" wrap="square" lIns="27432" tIns="22860" rIns="27432" bIns="0" anchor="t" upright="1"/>
        <a:lstStyle/>
        <a:p>
          <a:pPr algn="ctr" rtl="0">
            <a:defRPr sz="1000"/>
          </a:pPr>
          <a:r>
            <a:rPr lang="en-GB" sz="1000" b="0" i="0" u="none" strike="noStrike" baseline="0">
              <a:solidFill>
                <a:srgbClr val="000000"/>
              </a:solidFill>
              <a:latin typeface="Arial"/>
              <a:cs typeface="Arial"/>
            </a:rPr>
            <a:t>Start of Year in which FAR Review occurs (Enter in MM/</a:t>
          </a:r>
          <a:r>
            <a:rPr lang="en-GB" sz="1000" b="1" i="0" u="none" strike="noStrike" baseline="0">
              <a:solidFill>
                <a:srgbClr val="000000"/>
              </a:solidFill>
              <a:latin typeface="Arial"/>
              <a:cs typeface="Arial"/>
            </a:rPr>
            <a:t>DD/YYYY</a:t>
          </a:r>
          <a:r>
            <a:rPr lang="en-GB" sz="1000" b="0" i="0" u="none" strike="noStrike" baseline="0">
              <a:solidFill>
                <a:srgbClr val="000000"/>
              </a:solidFill>
              <a:latin typeface="Arial"/>
              <a:cs typeface="Arial"/>
            </a:rPr>
            <a:t> format)</a:t>
          </a:r>
        </a:p>
        <a:p>
          <a:pPr algn="ctr" rtl="0">
            <a:defRPr sz="1000"/>
          </a:pPr>
          <a:endParaRPr lang="en-GB" sz="1000" b="0" i="0" u="none" strike="noStrike" baseline="0">
            <a:solidFill>
              <a:srgbClr val="000000"/>
            </a:solidFill>
            <a:latin typeface="Arial"/>
            <a:cs typeface="Arial"/>
          </a:endParaRPr>
        </a:p>
      </xdr:txBody>
    </xdr:sp>
    <xdr:clientData/>
  </xdr:twoCellAnchor>
  <xdr:twoCellAnchor>
    <xdr:from>
      <xdr:col>4</xdr:col>
      <xdr:colOff>47625</xdr:colOff>
      <xdr:row>3</xdr:row>
      <xdr:rowOff>28575</xdr:rowOff>
    </xdr:from>
    <xdr:to>
      <xdr:col>4</xdr:col>
      <xdr:colOff>792958</xdr:colOff>
      <xdr:row>3</xdr:row>
      <xdr:rowOff>95250</xdr:rowOff>
    </xdr:to>
    <xdr:cxnSp macro="">
      <xdr:nvCxnSpPr>
        <xdr:cNvPr id="6" name="Straight Arrow Connector 5">
          <a:extLst>
            <a:ext uri="{FF2B5EF4-FFF2-40B4-BE49-F238E27FC236}">
              <a16:creationId xmlns:a16="http://schemas.microsoft.com/office/drawing/2014/main" id="{00000000-0008-0000-0500-000006000000}"/>
            </a:ext>
          </a:extLst>
        </xdr:cNvPr>
        <xdr:cNvCxnSpPr/>
      </xdr:nvCxnSpPr>
      <xdr:spPr>
        <a:xfrm flipH="1">
          <a:off x="3810000" y="623888"/>
          <a:ext cx="745333" cy="666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47625</xdr:colOff>
      <xdr:row>4</xdr:row>
      <xdr:rowOff>59534</xdr:rowOff>
    </xdr:from>
    <xdr:to>
      <xdr:col>5</xdr:col>
      <xdr:colOff>0</xdr:colOff>
      <xdr:row>4</xdr:row>
      <xdr:rowOff>95250</xdr:rowOff>
    </xdr:to>
    <xdr:cxnSp macro="">
      <xdr:nvCxnSpPr>
        <xdr:cNvPr id="7" name="Straight Arrow Connector 6">
          <a:extLst>
            <a:ext uri="{FF2B5EF4-FFF2-40B4-BE49-F238E27FC236}">
              <a16:creationId xmlns:a16="http://schemas.microsoft.com/office/drawing/2014/main" id="{00000000-0008-0000-0500-000007000000}"/>
            </a:ext>
          </a:extLst>
        </xdr:cNvPr>
        <xdr:cNvCxnSpPr>
          <a:stCxn id="8" idx="1"/>
        </xdr:cNvCxnSpPr>
      </xdr:nvCxnSpPr>
      <xdr:spPr>
        <a:xfrm flipH="1">
          <a:off x="3810000" y="857253"/>
          <a:ext cx="750094" cy="3571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3</xdr:row>
      <xdr:rowOff>166690</xdr:rowOff>
    </xdr:from>
    <xdr:to>
      <xdr:col>9</xdr:col>
      <xdr:colOff>607218</xdr:colOff>
      <xdr:row>4</xdr:row>
      <xdr:rowOff>154784</xdr:rowOff>
    </xdr:to>
    <xdr:sp macro="" textlink="">
      <xdr:nvSpPr>
        <xdr:cNvPr id="8" name="Text Box 98">
          <a:extLst>
            <a:ext uri="{FF2B5EF4-FFF2-40B4-BE49-F238E27FC236}">
              <a16:creationId xmlns:a16="http://schemas.microsoft.com/office/drawing/2014/main" id="{00000000-0008-0000-0500-000008000000}"/>
            </a:ext>
          </a:extLst>
        </xdr:cNvPr>
        <xdr:cNvSpPr txBox="1">
          <a:spLocks noChangeArrowheads="1"/>
        </xdr:cNvSpPr>
      </xdr:nvSpPr>
      <xdr:spPr bwMode="auto">
        <a:xfrm>
          <a:off x="4560094" y="762003"/>
          <a:ext cx="4179093" cy="190500"/>
        </a:xfrm>
        <a:prstGeom prst="rect">
          <a:avLst/>
        </a:prstGeom>
        <a:ln>
          <a:headEnd/>
          <a:tailEnd/>
        </a:ln>
      </xdr:spPr>
      <xdr:style>
        <a:lnRef idx="2">
          <a:schemeClr val="accent1"/>
        </a:lnRef>
        <a:fillRef idx="1">
          <a:schemeClr val="lt1"/>
        </a:fillRef>
        <a:effectRef idx="0">
          <a:schemeClr val="accent1"/>
        </a:effectRef>
        <a:fontRef idx="minor">
          <a:schemeClr val="dk1"/>
        </a:fontRef>
      </xdr:style>
      <xdr:txBody>
        <a:bodyPr vertOverflow="clip" wrap="square" lIns="27432" tIns="22860" rIns="27432" bIns="0" anchor="t" upright="1"/>
        <a:lstStyle/>
        <a:p>
          <a:pPr algn="ctr" rtl="0">
            <a:defRPr sz="1000"/>
          </a:pPr>
          <a:r>
            <a:rPr lang="en-GB" sz="1000" b="0" i="0" u="none" strike="noStrike" baseline="0">
              <a:solidFill>
                <a:srgbClr val="000000"/>
              </a:solidFill>
              <a:latin typeface="Arial"/>
              <a:cs typeface="Arial"/>
            </a:rPr>
            <a:t>Month that  FAR Review occurs </a:t>
          </a:r>
        </a:p>
      </xdr:txBody>
    </xdr:sp>
    <xdr:clientData/>
  </xdr:twoCellAnchor>
  <xdr:twoCellAnchor editAs="oneCell">
    <xdr:from>
      <xdr:col>4</xdr:col>
      <xdr:colOff>762000</xdr:colOff>
      <xdr:row>8</xdr:row>
      <xdr:rowOff>107155</xdr:rowOff>
    </xdr:from>
    <xdr:to>
      <xdr:col>10</xdr:col>
      <xdr:colOff>523875</xdr:colOff>
      <xdr:row>10</xdr:row>
      <xdr:rowOff>202405</xdr:rowOff>
    </xdr:to>
    <xdr:sp macro="" textlink="">
      <xdr:nvSpPr>
        <xdr:cNvPr id="9" name="Text Box 98">
          <a:extLst>
            <a:ext uri="{FF2B5EF4-FFF2-40B4-BE49-F238E27FC236}">
              <a16:creationId xmlns:a16="http://schemas.microsoft.com/office/drawing/2014/main" id="{00000000-0008-0000-0500-000009000000}"/>
            </a:ext>
          </a:extLst>
        </xdr:cNvPr>
        <xdr:cNvSpPr txBox="1">
          <a:spLocks noChangeArrowheads="1"/>
        </xdr:cNvSpPr>
      </xdr:nvSpPr>
      <xdr:spPr bwMode="auto">
        <a:xfrm>
          <a:off x="7203281" y="1666874"/>
          <a:ext cx="5286375" cy="523875"/>
        </a:xfrm>
        <a:prstGeom prst="rect">
          <a:avLst/>
        </a:prstGeom>
        <a:ln>
          <a:headEnd/>
          <a:tailEnd/>
        </a:ln>
      </xdr:spPr>
      <xdr:style>
        <a:lnRef idx="2">
          <a:schemeClr val="accent1"/>
        </a:lnRef>
        <a:fillRef idx="1">
          <a:schemeClr val="lt1"/>
        </a:fillRef>
        <a:effectRef idx="0">
          <a:schemeClr val="accent1"/>
        </a:effectRef>
        <a:fontRef idx="minor">
          <a:schemeClr val="dk1"/>
        </a:fontRef>
      </xdr:style>
      <xdr:txBody>
        <a:bodyPr vertOverflow="clip" wrap="square" lIns="27432" tIns="22860" rIns="27432" bIns="0" anchor="t" upright="1"/>
        <a:lstStyle/>
        <a:p>
          <a:pPr algn="l" rtl="0">
            <a:defRPr sz="1000"/>
          </a:pPr>
          <a:r>
            <a:rPr lang="en-GB" sz="1000" b="0" i="0" u="none" strike="noStrike" baseline="0">
              <a:solidFill>
                <a:srgbClr val="000000"/>
              </a:solidFill>
              <a:latin typeface="Arial"/>
              <a:cs typeface="Arial"/>
            </a:rPr>
            <a:t>Agree with Finance / Tax over how many years the asset will be depreciated for </a:t>
          </a:r>
          <a:r>
            <a:rPr lang="en-GB" sz="1000" b="1" i="0" u="none" strike="noStrike" baseline="0">
              <a:solidFill>
                <a:srgbClr val="000000"/>
              </a:solidFill>
              <a:latin typeface="Arial"/>
              <a:cs typeface="Arial"/>
            </a:rPr>
            <a:t>tax purposes</a:t>
          </a:r>
          <a:r>
            <a:rPr lang="en-GB" sz="1000" b="0" i="0" u="none" strike="noStrike" baseline="0">
              <a:solidFill>
                <a:srgbClr val="000000"/>
              </a:solidFill>
              <a:latin typeface="Arial"/>
              <a:cs typeface="Arial"/>
            </a:rPr>
            <a:t>. This will be dependent on the country to which the asset is charged. Under NTE $100m costs use finance depreciation period </a:t>
          </a:r>
        </a:p>
      </xdr:txBody>
    </xdr:sp>
    <xdr:clientData/>
  </xdr:twoCellAnchor>
  <xdr:twoCellAnchor>
    <xdr:from>
      <xdr:col>3</xdr:col>
      <xdr:colOff>785814</xdr:colOff>
      <xdr:row>8</xdr:row>
      <xdr:rowOff>130971</xdr:rowOff>
    </xdr:from>
    <xdr:to>
      <xdr:col>4</xdr:col>
      <xdr:colOff>762000</xdr:colOff>
      <xdr:row>9</xdr:row>
      <xdr:rowOff>154781</xdr:rowOff>
    </xdr:to>
    <xdr:cxnSp macro="">
      <xdr:nvCxnSpPr>
        <xdr:cNvPr id="11" name="Straight Arrow Connector 10">
          <a:extLst>
            <a:ext uri="{FF2B5EF4-FFF2-40B4-BE49-F238E27FC236}">
              <a16:creationId xmlns:a16="http://schemas.microsoft.com/office/drawing/2014/main" id="{00000000-0008-0000-0500-00000B000000}"/>
            </a:ext>
          </a:extLst>
        </xdr:cNvPr>
        <xdr:cNvCxnSpPr>
          <a:stCxn id="9" idx="1"/>
        </xdr:cNvCxnSpPr>
      </xdr:nvCxnSpPr>
      <xdr:spPr>
        <a:xfrm flipH="1" flipV="1">
          <a:off x="6429377" y="1690690"/>
          <a:ext cx="773904" cy="23812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400050</xdr:colOff>
      <xdr:row>111</xdr:row>
      <xdr:rowOff>133350</xdr:rowOff>
    </xdr:from>
    <xdr:to>
      <xdr:col>25</xdr:col>
      <xdr:colOff>9525</xdr:colOff>
      <xdr:row>134</xdr:row>
      <xdr:rowOff>142875</xdr:rowOff>
    </xdr:to>
    <xdr:pic>
      <xdr:nvPicPr>
        <xdr:cNvPr id="3" name="Picture 1" descr="cid:image001.png@01D1F78E.42E9CB90">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1009650" y="7915275"/>
          <a:ext cx="14611350" cy="3733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86</xdr:col>
      <xdr:colOff>257175</xdr:colOff>
      <xdr:row>0</xdr:row>
      <xdr:rowOff>71965</xdr:rowOff>
    </xdr:from>
    <xdr:to>
      <xdr:col>87</xdr:col>
      <xdr:colOff>1069976</xdr:colOff>
      <xdr:row>3</xdr:row>
      <xdr:rowOff>131232</xdr:rowOff>
    </xdr:to>
    <xdr:sp macro="[0]!RefreshAll" textlink="">
      <xdr:nvSpPr>
        <xdr:cNvPr id="3" name="Rounded Rectangle 2">
          <a:extLst>
            <a:ext uri="{FF2B5EF4-FFF2-40B4-BE49-F238E27FC236}">
              <a16:creationId xmlns:a16="http://schemas.microsoft.com/office/drawing/2014/main" id="{00000000-0008-0000-0800-000003000000}"/>
            </a:ext>
          </a:extLst>
        </xdr:cNvPr>
        <xdr:cNvSpPr/>
      </xdr:nvSpPr>
      <xdr:spPr>
        <a:xfrm>
          <a:off x="29848175" y="71965"/>
          <a:ext cx="1828800" cy="916517"/>
        </a:xfrm>
        <a:prstGeom prst="roundRect">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US" sz="1600" b="1"/>
            <a:t>Refresh</a:t>
          </a:r>
          <a:r>
            <a:rPr lang="en-US" sz="1600"/>
            <a:t> </a:t>
          </a:r>
          <a:r>
            <a:rPr lang="en-US" sz="1200"/>
            <a:t>after changing </a:t>
          </a:r>
          <a:r>
            <a:rPr lang="en-US" sz="1200" b="1" i="1"/>
            <a:t>Status or adding info to the table</a:t>
          </a:r>
          <a:r>
            <a:rPr lang="en-US" sz="1200"/>
            <a:t>!</a:t>
          </a:r>
        </a:p>
      </xdr:txBody>
    </xdr:sp>
    <xdr:clientData/>
  </xdr:twoCellAnchor>
  <xdr:twoCellAnchor>
    <xdr:from>
      <xdr:col>0</xdr:col>
      <xdr:colOff>264582</xdr:colOff>
      <xdr:row>0</xdr:row>
      <xdr:rowOff>190501</xdr:rowOff>
    </xdr:from>
    <xdr:to>
      <xdr:col>1</xdr:col>
      <xdr:colOff>412749</xdr:colOff>
      <xdr:row>0</xdr:row>
      <xdr:rowOff>391583</xdr:rowOff>
    </xdr:to>
    <xdr:sp macro="" textlink="">
      <xdr:nvSpPr>
        <xdr:cNvPr id="6" name="Line Callout 3 5">
          <a:extLst>
            <a:ext uri="{FF2B5EF4-FFF2-40B4-BE49-F238E27FC236}">
              <a16:creationId xmlns:a16="http://schemas.microsoft.com/office/drawing/2014/main" id="{00000000-0008-0000-0800-000006000000}"/>
            </a:ext>
          </a:extLst>
        </xdr:cNvPr>
        <xdr:cNvSpPr/>
      </xdr:nvSpPr>
      <xdr:spPr>
        <a:xfrm>
          <a:off x="264582" y="190501"/>
          <a:ext cx="687917" cy="201082"/>
        </a:xfrm>
        <a:prstGeom prst="borderCallout3">
          <a:avLst>
            <a:gd name="adj1" fmla="val 46750"/>
            <a:gd name="adj2" fmla="val -7067"/>
            <a:gd name="adj3" fmla="val 74750"/>
            <a:gd name="adj4" fmla="val -21667"/>
            <a:gd name="adj5" fmla="val 454526"/>
            <a:gd name="adj6" fmla="val -26005"/>
            <a:gd name="adj7" fmla="val 467174"/>
            <a:gd name="adj8" fmla="val 25947"/>
          </a:avLst>
        </a:prstGeom>
        <a:ln w="3175">
          <a:solidFill>
            <a:schemeClr val="tx1"/>
          </a:solidFill>
          <a:headEnd type="none" w="med" len="med"/>
          <a:tailEnd type="triangle" w="med" len="med"/>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US" sz="900"/>
            <a:t>AutoFilters</a:t>
          </a:r>
          <a:endParaRPr lang="en-US" sz="1100"/>
        </a:p>
      </xdr:txBody>
    </xdr:sp>
    <xdr:clientData/>
  </xdr:twoCellAnchor>
  <xdr:twoCellAnchor>
    <xdr:from>
      <xdr:col>2</xdr:col>
      <xdr:colOff>31748</xdr:colOff>
      <xdr:row>0</xdr:row>
      <xdr:rowOff>52916</xdr:rowOff>
    </xdr:from>
    <xdr:to>
      <xdr:col>3</xdr:col>
      <xdr:colOff>1100666</xdr:colOff>
      <xdr:row>2</xdr:row>
      <xdr:rowOff>104775</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a:off x="1365248" y="52916"/>
          <a:ext cx="2126193" cy="766234"/>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900"/>
            <a:t>Vendor and Spend Category cell dropdowns</a:t>
          </a:r>
          <a:r>
            <a:rPr lang="en-US" sz="900" baseline="0"/>
            <a:t> populate  from </a:t>
          </a:r>
          <a:r>
            <a:rPr lang="en-US" sz="900" i="1" baseline="0"/>
            <a:t>Validation_Lookup</a:t>
          </a:r>
          <a:r>
            <a:rPr lang="en-US" sz="900" baseline="0"/>
            <a:t> tab</a:t>
          </a:r>
        </a:p>
        <a:p>
          <a:pPr algn="ctr"/>
          <a:endParaRPr lang="en-US" sz="900"/>
        </a:p>
      </xdr:txBody>
    </xdr:sp>
    <xdr:clientData/>
  </xdr:twoCellAnchor>
  <xdr:twoCellAnchor>
    <xdr:from>
      <xdr:col>4</xdr:col>
      <xdr:colOff>45507</xdr:colOff>
      <xdr:row>0</xdr:row>
      <xdr:rowOff>22225</xdr:rowOff>
    </xdr:from>
    <xdr:to>
      <xdr:col>5</xdr:col>
      <xdr:colOff>58209</xdr:colOff>
      <xdr:row>2</xdr:row>
      <xdr:rowOff>137584</xdr:rowOff>
    </xdr:to>
    <xdr:sp macro="" textlink="">
      <xdr:nvSpPr>
        <xdr:cNvPr id="7" name="Rectangle 6">
          <a:extLst>
            <a:ext uri="{FF2B5EF4-FFF2-40B4-BE49-F238E27FC236}">
              <a16:creationId xmlns:a16="http://schemas.microsoft.com/office/drawing/2014/main" id="{00000000-0008-0000-0800-000007000000}"/>
            </a:ext>
          </a:extLst>
        </xdr:cNvPr>
        <xdr:cNvSpPr/>
      </xdr:nvSpPr>
      <xdr:spPr>
        <a:xfrm>
          <a:off x="4150782" y="22225"/>
          <a:ext cx="1450977" cy="829734"/>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900"/>
            <a:t>EEM Categories</a:t>
          </a:r>
          <a:r>
            <a:rPr lang="en-US" sz="900" baseline="0"/>
            <a:t>  need to be  filled using the cell dropdowns.  This information is used on later tabs to populate the EEM</a:t>
          </a:r>
        </a:p>
      </xdr:txBody>
    </xdr:sp>
    <xdr:clientData/>
  </xdr:twoCellAnchor>
  <xdr:twoCellAnchor>
    <xdr:from>
      <xdr:col>87</xdr:col>
      <xdr:colOff>657225</xdr:colOff>
      <xdr:row>30</xdr:row>
      <xdr:rowOff>67757</xdr:rowOff>
    </xdr:from>
    <xdr:to>
      <xdr:col>90</xdr:col>
      <xdr:colOff>733425</xdr:colOff>
      <xdr:row>35</xdr:row>
      <xdr:rowOff>39181</xdr:rowOff>
    </xdr:to>
    <xdr:sp macro="" textlink="">
      <xdr:nvSpPr>
        <xdr:cNvPr id="2" name="Line Callout 1 1">
          <a:extLst>
            <a:ext uri="{FF2B5EF4-FFF2-40B4-BE49-F238E27FC236}">
              <a16:creationId xmlns:a16="http://schemas.microsoft.com/office/drawing/2014/main" id="{00000000-0008-0000-0800-000002000000}"/>
            </a:ext>
          </a:extLst>
        </xdr:cNvPr>
        <xdr:cNvSpPr/>
      </xdr:nvSpPr>
      <xdr:spPr>
        <a:xfrm>
          <a:off x="53034142" y="5158340"/>
          <a:ext cx="3092450" cy="712258"/>
        </a:xfrm>
        <a:prstGeom prst="borderCallout1">
          <a:avLst>
            <a:gd name="adj1" fmla="val 12806"/>
            <a:gd name="adj2" fmla="val -119"/>
            <a:gd name="adj3" fmla="val -85408"/>
            <a:gd name="adj4" fmla="val -8824"/>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100"/>
            <a:t>Point Forward Economics are calculated  on CVP stages with a Status</a:t>
          </a:r>
          <a:r>
            <a:rPr lang="en-US" sz="1100" baseline="0"/>
            <a:t> of </a:t>
          </a:r>
          <a:r>
            <a:rPr lang="en-US" sz="1100" b="1" i="1" baseline="0"/>
            <a:t>Forecast </a:t>
          </a:r>
          <a:r>
            <a:rPr lang="en-US" sz="1100" baseline="0"/>
            <a:t>or </a:t>
          </a:r>
          <a:r>
            <a:rPr lang="en-US" sz="1100"/>
            <a:t> </a:t>
          </a:r>
          <a:r>
            <a:rPr lang="en-US" sz="1100" b="1" i="1"/>
            <a:t>Approval Request</a:t>
          </a:r>
        </a:p>
      </xdr:txBody>
    </xdr:sp>
    <xdr:clientData/>
  </xdr:twoCellAnchor>
  <xdr:twoCellAnchor>
    <xdr:from>
      <xdr:col>6</xdr:col>
      <xdr:colOff>161923</xdr:colOff>
      <xdr:row>0</xdr:row>
      <xdr:rowOff>85726</xdr:rowOff>
    </xdr:from>
    <xdr:to>
      <xdr:col>25</xdr:col>
      <xdr:colOff>10582</xdr:colOff>
      <xdr:row>0</xdr:row>
      <xdr:rowOff>466726</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6607173" y="85726"/>
          <a:ext cx="10199159" cy="381000"/>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en-US" sz="2000">
              <a:solidFill>
                <a:srgbClr val="FF0000"/>
              </a:solidFill>
            </a:rPr>
            <a:t>IMPORTANT</a:t>
          </a:r>
          <a:r>
            <a:rPr lang="en-US" sz="2000" b="1"/>
            <a:t>:</a:t>
          </a:r>
          <a:r>
            <a:rPr lang="en-US" sz="1100"/>
            <a:t> </a:t>
          </a:r>
          <a:r>
            <a:rPr lang="en-US" sz="1400"/>
            <a:t>Enter all values in $'s not $K. Dates must be entered for ALL cells in the G:AP range.  Even if no CVP or $'s entered.</a:t>
          </a:r>
        </a:p>
        <a:p>
          <a:endParaRPr lang="en-US" sz="1100"/>
        </a:p>
      </xdr:txBody>
    </xdr:sp>
    <xdr:clientData/>
  </xdr:twoCellAnchor>
  <mc:AlternateContent xmlns:mc="http://schemas.openxmlformats.org/markup-compatibility/2006">
    <mc:Choice xmlns:a14="http://schemas.microsoft.com/office/drawing/2010/main" Requires="a14">
      <xdr:twoCellAnchor>
        <xdr:from>
          <xdr:col>5</xdr:col>
          <xdr:colOff>171450</xdr:colOff>
          <xdr:row>0</xdr:row>
          <xdr:rowOff>114300</xdr:rowOff>
        </xdr:from>
        <xdr:to>
          <xdr:col>5</xdr:col>
          <xdr:colOff>1571625</xdr:colOff>
          <xdr:row>0</xdr:row>
          <xdr:rowOff>361950</xdr:rowOff>
        </xdr:to>
        <xdr:sp macro="" textlink="">
          <xdr:nvSpPr>
            <xdr:cNvPr id="3080" name="Stage_Selection" hidden="1">
              <a:extLst>
                <a:ext uri="{63B3BB69-23CF-44E3-9099-C40C66FF867C}">
                  <a14:compatExt spid="_x0000_s3080"/>
                </a:ext>
                <a:ext uri="{FF2B5EF4-FFF2-40B4-BE49-F238E27FC236}">
                  <a16:creationId xmlns:a16="http://schemas.microsoft.com/office/drawing/2014/main" id="{00000000-0008-0000-0800-00000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Insert Monthly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0</xdr:row>
          <xdr:rowOff>476250</xdr:rowOff>
        </xdr:from>
        <xdr:to>
          <xdr:col>5</xdr:col>
          <xdr:colOff>1571625</xdr:colOff>
          <xdr:row>2</xdr:row>
          <xdr:rowOff>19050</xdr:rowOff>
        </xdr:to>
        <xdr:sp macro="" textlink="">
          <xdr:nvSpPr>
            <xdr:cNvPr id="3081" name="Stage_Selection" hidden="1">
              <a:extLst>
                <a:ext uri="{63B3BB69-23CF-44E3-9099-C40C66FF867C}">
                  <a14:compatExt spid="_x0000_s3081"/>
                </a:ext>
                <a:ext uri="{FF2B5EF4-FFF2-40B4-BE49-F238E27FC236}">
                  <a16:creationId xmlns:a16="http://schemas.microsoft.com/office/drawing/2014/main" id="{00000000-0008-0000-0800-000009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Monthly Column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14</xdr:col>
      <xdr:colOff>74083</xdr:colOff>
      <xdr:row>22</xdr:row>
      <xdr:rowOff>168275</xdr:rowOff>
    </xdr:from>
    <xdr:to>
      <xdr:col>15</xdr:col>
      <xdr:colOff>546100</xdr:colOff>
      <xdr:row>22</xdr:row>
      <xdr:rowOff>169333</xdr:rowOff>
    </xdr:to>
    <xdr:cxnSp macro="">
      <xdr:nvCxnSpPr>
        <xdr:cNvPr id="8" name="Straight Arrow Connector 7">
          <a:extLst>
            <a:ext uri="{FF2B5EF4-FFF2-40B4-BE49-F238E27FC236}">
              <a16:creationId xmlns:a16="http://schemas.microsoft.com/office/drawing/2014/main" id="{00000000-0008-0000-0900-000008000000}"/>
            </a:ext>
          </a:extLst>
        </xdr:cNvPr>
        <xdr:cNvCxnSpPr/>
      </xdr:nvCxnSpPr>
      <xdr:spPr>
        <a:xfrm flipV="1">
          <a:off x="7239000" y="5872692"/>
          <a:ext cx="1096433" cy="1058"/>
        </a:xfrm>
        <a:prstGeom prst="straightConnector1">
          <a:avLst/>
        </a:prstGeom>
        <a:ln w="38100">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503465</xdr:colOff>
      <xdr:row>13</xdr:row>
      <xdr:rowOff>136071</xdr:rowOff>
    </xdr:from>
    <xdr:to>
      <xdr:col>5</xdr:col>
      <xdr:colOff>607173</xdr:colOff>
      <xdr:row>16</xdr:row>
      <xdr:rowOff>81644</xdr:rowOff>
    </xdr:to>
    <xdr:cxnSp macro="">
      <xdr:nvCxnSpPr>
        <xdr:cNvPr id="4" name="Straight Arrow Connector 3">
          <a:extLst>
            <a:ext uri="{FF2B5EF4-FFF2-40B4-BE49-F238E27FC236}">
              <a16:creationId xmlns:a16="http://schemas.microsoft.com/office/drawing/2014/main" id="{00000000-0008-0000-0900-000004000000}"/>
            </a:ext>
          </a:extLst>
        </xdr:cNvPr>
        <xdr:cNvCxnSpPr/>
      </xdr:nvCxnSpPr>
      <xdr:spPr>
        <a:xfrm>
          <a:off x="3687536" y="3170464"/>
          <a:ext cx="879316" cy="59871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624417</xdr:colOff>
      <xdr:row>14</xdr:row>
      <xdr:rowOff>95250</xdr:rowOff>
    </xdr:from>
    <xdr:to>
      <xdr:col>8</xdr:col>
      <xdr:colOff>217223</xdr:colOff>
      <xdr:row>17</xdr:row>
      <xdr:rowOff>290513</xdr:rowOff>
    </xdr:to>
    <xdr:sp macro="" textlink="">
      <xdr:nvSpPr>
        <xdr:cNvPr id="12" name="TextBox 11">
          <a:extLst>
            <a:ext uri="{FF2B5EF4-FFF2-40B4-BE49-F238E27FC236}">
              <a16:creationId xmlns:a16="http://schemas.microsoft.com/office/drawing/2014/main" id="{00000000-0008-0000-0900-00000C000000}"/>
            </a:ext>
          </a:extLst>
        </xdr:cNvPr>
        <xdr:cNvSpPr txBox="1"/>
      </xdr:nvSpPr>
      <xdr:spPr>
        <a:xfrm>
          <a:off x="4243917" y="2984500"/>
          <a:ext cx="1751806" cy="862013"/>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400" b="1">
              <a:solidFill>
                <a:schemeClr val="accent1">
                  <a:lumMod val="75000"/>
                </a:schemeClr>
              </a:solidFill>
            </a:rPr>
            <a:t>Head Count</a:t>
          </a:r>
          <a:r>
            <a:rPr lang="en-US" sz="1400" b="1" baseline="0">
              <a:solidFill>
                <a:schemeClr val="accent1">
                  <a:lumMod val="75000"/>
                </a:schemeClr>
              </a:solidFill>
            </a:rPr>
            <a:t> entered Manually</a:t>
          </a:r>
          <a:endParaRPr lang="en-US" sz="1100" b="1">
            <a:solidFill>
              <a:schemeClr val="accent1">
                <a:lumMod val="75000"/>
              </a:schemeClr>
            </a:solidFill>
          </a:endParaRPr>
        </a:p>
      </xdr:txBody>
    </xdr:sp>
    <xdr:clientData/>
  </xdr:twoCellAnchor>
  <xdr:twoCellAnchor>
    <xdr:from>
      <xdr:col>1</xdr:col>
      <xdr:colOff>62089</xdr:colOff>
      <xdr:row>28</xdr:row>
      <xdr:rowOff>110362</xdr:rowOff>
    </xdr:from>
    <xdr:to>
      <xdr:col>13</xdr:col>
      <xdr:colOff>734785</xdr:colOff>
      <xdr:row>30</xdr:row>
      <xdr:rowOff>367393</xdr:rowOff>
    </xdr:to>
    <xdr:sp macro="" textlink="">
      <xdr:nvSpPr>
        <xdr:cNvPr id="19" name="TextBox 18">
          <a:extLst>
            <a:ext uri="{FF2B5EF4-FFF2-40B4-BE49-F238E27FC236}">
              <a16:creationId xmlns:a16="http://schemas.microsoft.com/office/drawing/2014/main" id="{00000000-0008-0000-0900-000013000000}"/>
            </a:ext>
          </a:extLst>
        </xdr:cNvPr>
        <xdr:cNvSpPr txBox="1"/>
      </xdr:nvSpPr>
      <xdr:spPr>
        <a:xfrm>
          <a:off x="238982" y="8233826"/>
          <a:ext cx="7340196" cy="746888"/>
        </a:xfrm>
        <a:prstGeom prst="rect">
          <a:avLst/>
        </a:prstGeom>
        <a:solidFill>
          <a:schemeClr val="accent3">
            <a:lumMod val="40000"/>
            <a:lumOff val="6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800" b="0">
              <a:solidFill>
                <a:srgbClr val="FF0000"/>
              </a:solidFill>
            </a:rPr>
            <a:t>Enter IT&amp;S OPEX IMPACT Only Manually</a:t>
          </a:r>
          <a:r>
            <a:rPr lang="en-US" sz="1400" b="0">
              <a:solidFill>
                <a:srgbClr val="FF0000"/>
              </a:solidFill>
            </a:rPr>
            <a:t> below</a:t>
          </a:r>
          <a:r>
            <a:rPr lang="en-US" sz="1400" b="0" baseline="0">
              <a:solidFill>
                <a:srgbClr val="FF0000"/>
              </a:solidFill>
            </a:rPr>
            <a:t> - These numbers populate table above and </a:t>
          </a:r>
          <a:r>
            <a:rPr lang="en-US" sz="1400" b="1" baseline="0">
              <a:solidFill>
                <a:srgbClr val="FF0000"/>
              </a:solidFill>
            </a:rPr>
            <a:t>INCREMENTAL</a:t>
          </a:r>
          <a:r>
            <a:rPr lang="en-US" sz="1400" b="0" baseline="0">
              <a:solidFill>
                <a:srgbClr val="FF0000"/>
              </a:solidFill>
            </a:rPr>
            <a:t> IT&amp;S </a:t>
          </a:r>
          <a:r>
            <a:rPr lang="en-US" sz="1400" b="1" baseline="0">
              <a:solidFill>
                <a:srgbClr val="FF0000"/>
              </a:solidFill>
            </a:rPr>
            <a:t>OPEX</a:t>
          </a:r>
          <a:r>
            <a:rPr lang="en-US" sz="1400" b="0" baseline="0">
              <a:solidFill>
                <a:srgbClr val="FF0000"/>
              </a:solidFill>
            </a:rPr>
            <a:t> line on the </a:t>
          </a:r>
          <a:r>
            <a:rPr lang="en-US" sz="1400" b="1" baseline="0">
              <a:solidFill>
                <a:srgbClr val="FF0000"/>
              </a:solidFill>
            </a:rPr>
            <a:t>Benefits</a:t>
          </a:r>
          <a:r>
            <a:rPr lang="en-US" sz="1400" b="0" baseline="0">
              <a:solidFill>
                <a:srgbClr val="FF0000"/>
              </a:solidFill>
            </a:rPr>
            <a:t>Tab. (Enter costs as positive and savings (from legacy systems) as negative.</a:t>
          </a:r>
        </a:p>
        <a:p>
          <a:pPr algn="ctr"/>
          <a:r>
            <a:rPr lang="en-US" sz="1400" b="0" baseline="0">
              <a:solidFill>
                <a:srgbClr val="FF0000"/>
              </a:solidFill>
            </a:rPr>
            <a:t> </a:t>
          </a:r>
          <a:endParaRPr lang="en-US" sz="1400" b="0" baseline="0">
            <a:solidFill>
              <a:srgbClr val="FF0000"/>
            </a:solidFill>
            <a:latin typeface="+mn-lt"/>
            <a:ea typeface="+mn-ea"/>
            <a:cs typeface="+mn-cs"/>
          </a:endParaRPr>
        </a:p>
      </xdr:txBody>
    </xdr:sp>
    <xdr:clientData/>
  </xdr:twoCellAnchor>
  <xdr:twoCellAnchor>
    <xdr:from>
      <xdr:col>0</xdr:col>
      <xdr:colOff>81712</xdr:colOff>
      <xdr:row>18</xdr:row>
      <xdr:rowOff>368907</xdr:rowOff>
    </xdr:from>
    <xdr:to>
      <xdr:col>5</xdr:col>
      <xdr:colOff>388477</xdr:colOff>
      <xdr:row>19</xdr:row>
      <xdr:rowOff>350645</xdr:rowOff>
    </xdr:to>
    <xdr:sp macro="" textlink="">
      <xdr:nvSpPr>
        <xdr:cNvPr id="20" name="TextBox 19">
          <a:extLst>
            <a:ext uri="{FF2B5EF4-FFF2-40B4-BE49-F238E27FC236}">
              <a16:creationId xmlns:a16="http://schemas.microsoft.com/office/drawing/2014/main" id="{00000000-0008-0000-0900-000014000000}"/>
            </a:ext>
          </a:extLst>
        </xdr:cNvPr>
        <xdr:cNvSpPr txBox="1"/>
      </xdr:nvSpPr>
      <xdr:spPr>
        <a:xfrm>
          <a:off x="81712" y="5253871"/>
          <a:ext cx="4048729" cy="485203"/>
        </a:xfrm>
        <a:prstGeom prst="rect">
          <a:avLst/>
        </a:prstGeom>
        <a:solidFill>
          <a:schemeClr val="bg1">
            <a:lumMod val="85000"/>
          </a:schemeClr>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algn="ctr"/>
          <a:r>
            <a:rPr lang="en-US" sz="1100" b="1">
              <a:solidFill>
                <a:schemeClr val="accent1">
                  <a:lumMod val="75000"/>
                </a:schemeClr>
              </a:solidFill>
            </a:rPr>
            <a:t>Grey Summary table below</a:t>
          </a:r>
          <a:r>
            <a:rPr lang="en-US" sz="1100" b="1" baseline="0">
              <a:solidFill>
                <a:schemeClr val="accent1">
                  <a:lumMod val="75000"/>
                </a:schemeClr>
              </a:solidFill>
            </a:rPr>
            <a:t> is linked to the Green input tables. The total is used  to populate the Benefits tab.</a:t>
          </a:r>
          <a:endParaRPr lang="en-US" sz="1100" b="1">
            <a:solidFill>
              <a:schemeClr val="accent1">
                <a:lumMod val="75000"/>
              </a:schemeClr>
            </a:solidFill>
          </a:endParaRPr>
        </a:p>
      </xdr:txBody>
    </xdr:sp>
    <xdr:clientData/>
  </xdr:twoCellAnchor>
  <xdr:twoCellAnchor>
    <xdr:from>
      <xdr:col>14</xdr:col>
      <xdr:colOff>531923</xdr:colOff>
      <xdr:row>37</xdr:row>
      <xdr:rowOff>210911</xdr:rowOff>
    </xdr:from>
    <xdr:to>
      <xdr:col>18</xdr:col>
      <xdr:colOff>174171</xdr:colOff>
      <xdr:row>41</xdr:row>
      <xdr:rowOff>103414</xdr:rowOff>
    </xdr:to>
    <xdr:sp macro="" textlink="">
      <xdr:nvSpPr>
        <xdr:cNvPr id="11" name="TextBox 10">
          <a:extLst>
            <a:ext uri="{FF2B5EF4-FFF2-40B4-BE49-F238E27FC236}">
              <a16:creationId xmlns:a16="http://schemas.microsoft.com/office/drawing/2014/main" id="{00000000-0008-0000-0900-00000B000000}"/>
            </a:ext>
          </a:extLst>
        </xdr:cNvPr>
        <xdr:cNvSpPr txBox="1"/>
      </xdr:nvSpPr>
      <xdr:spPr>
        <a:xfrm>
          <a:off x="8151923" y="10334625"/>
          <a:ext cx="2744677" cy="125321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2000" b="1">
              <a:solidFill>
                <a:schemeClr val="accent1">
                  <a:lumMod val="75000"/>
                </a:schemeClr>
              </a:solidFill>
            </a:rPr>
            <a:t>Enter tables in whole $ not $k</a:t>
          </a:r>
          <a:r>
            <a:rPr lang="en-US" sz="2000" b="1" baseline="0">
              <a:solidFill>
                <a:schemeClr val="accent1">
                  <a:lumMod val="75000"/>
                </a:schemeClr>
              </a:solidFill>
            </a:rPr>
            <a:t>! - Show reduced opex as a negative</a:t>
          </a:r>
          <a:endParaRPr lang="en-US" sz="1100" b="1">
            <a:solidFill>
              <a:schemeClr val="accent1">
                <a:lumMod val="75000"/>
              </a:schemeClr>
            </a:solidFill>
          </a:endParaRPr>
        </a:p>
      </xdr:txBody>
    </xdr:sp>
    <xdr:clientData/>
  </xdr:twoCellAnchor>
  <xdr:twoCellAnchor>
    <xdr:from>
      <xdr:col>16</xdr:col>
      <xdr:colOff>27212</xdr:colOff>
      <xdr:row>29</xdr:row>
      <xdr:rowOff>217699</xdr:rowOff>
    </xdr:from>
    <xdr:to>
      <xdr:col>20</xdr:col>
      <xdr:colOff>503464</xdr:colOff>
      <xdr:row>33</xdr:row>
      <xdr:rowOff>96596</xdr:rowOff>
    </xdr:to>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13715998" y="8558878"/>
          <a:ext cx="3673930" cy="153896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2000" b="1">
              <a:solidFill>
                <a:schemeClr val="accent1">
                  <a:lumMod val="75000"/>
                </a:schemeClr>
              </a:solidFill>
              <a:latin typeface="Calibri" panose="020F0502020204030204" pitchFamily="34" charset="0"/>
            </a:rPr>
            <a:t>Enter tables in whole $ not $k</a:t>
          </a:r>
          <a:r>
            <a:rPr lang="en-US" sz="2000" b="1" baseline="0">
              <a:solidFill>
                <a:schemeClr val="accent1">
                  <a:lumMod val="75000"/>
                </a:schemeClr>
              </a:solidFill>
              <a:latin typeface="Calibri" panose="020F0502020204030204" pitchFamily="34" charset="0"/>
            </a:rPr>
            <a:t>! </a:t>
          </a:r>
          <a:endParaRPr lang="en-US" sz="1100" b="1">
            <a:solidFill>
              <a:schemeClr val="accent1">
                <a:lumMod val="75000"/>
              </a:schemeClr>
            </a:solidFill>
            <a:latin typeface="Calibri" panose="020F0502020204030204" pitchFamily="34" charset="0"/>
          </a:endParaRPr>
        </a:p>
      </xdr:txBody>
    </xdr:sp>
    <xdr:clientData/>
  </xdr:twoCellAnchor>
  <xdr:twoCellAnchor>
    <xdr:from>
      <xdr:col>21</xdr:col>
      <xdr:colOff>136060</xdr:colOff>
      <xdr:row>29</xdr:row>
      <xdr:rowOff>231321</xdr:rowOff>
    </xdr:from>
    <xdr:to>
      <xdr:col>26</xdr:col>
      <xdr:colOff>217701</xdr:colOff>
      <xdr:row>33</xdr:row>
      <xdr:rowOff>163273</xdr:rowOff>
    </xdr:to>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17798131" y="8572500"/>
          <a:ext cx="4218213" cy="1592023"/>
        </a:xfrm>
        <a:prstGeom prst="rect">
          <a:avLst/>
        </a:prstGeom>
        <a:solidFill>
          <a:schemeClr val="accent3">
            <a:lumMod val="40000"/>
            <a:lumOff val="6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l"/>
          <a:r>
            <a:rPr lang="en-US" sz="1800" b="0">
              <a:solidFill>
                <a:srgbClr val="FF0000"/>
              </a:solidFill>
            </a:rPr>
            <a:t>Enter LEGACY</a:t>
          </a:r>
          <a:r>
            <a:rPr lang="en-US" sz="1800" b="0" baseline="0">
              <a:solidFill>
                <a:srgbClr val="FF0000"/>
              </a:solidFill>
            </a:rPr>
            <a:t> SYSTEM</a:t>
          </a:r>
          <a:r>
            <a:rPr lang="en-US" sz="1800" b="0">
              <a:solidFill>
                <a:srgbClr val="FF0000"/>
              </a:solidFill>
            </a:rPr>
            <a:t> OPEX  Manually</a:t>
          </a:r>
          <a:r>
            <a:rPr lang="en-US" sz="1400" b="0">
              <a:solidFill>
                <a:srgbClr val="FF0000"/>
              </a:solidFill>
            </a:rPr>
            <a:t> splitting into separate rows if necessary for clarity. Enter description in column M/N and enter annual opex </a:t>
          </a:r>
          <a:r>
            <a:rPr lang="en-US" sz="1400" b="0" baseline="0">
              <a:solidFill>
                <a:srgbClr val="FF0000"/>
              </a:solidFill>
            </a:rPr>
            <a:t>amount  (in $) in all columns  (O to V) for each row used in the table. </a:t>
          </a:r>
        </a:p>
        <a:p>
          <a:pPr algn="l"/>
          <a:r>
            <a:rPr lang="en-US" sz="1400" b="0" baseline="0">
              <a:solidFill>
                <a:srgbClr val="FF0000"/>
              </a:solidFill>
            </a:rPr>
            <a:t>These numbers populate the table to the left  - Existing Total Opex Run Rate (row 23).</a:t>
          </a:r>
        </a:p>
        <a:p>
          <a:pPr algn="ctr"/>
          <a:r>
            <a:rPr lang="en-US" sz="1400" b="0" baseline="0">
              <a:solidFill>
                <a:srgbClr val="FF0000"/>
              </a:solidFill>
            </a:rPr>
            <a:t> </a:t>
          </a:r>
          <a:endParaRPr lang="en-US" sz="1400" b="0" baseline="0">
            <a:solidFill>
              <a:srgbClr val="FF0000"/>
            </a:solidFill>
            <a:latin typeface="+mn-lt"/>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21</xdr:col>
      <xdr:colOff>352425</xdr:colOff>
      <xdr:row>31</xdr:row>
      <xdr:rowOff>0</xdr:rowOff>
    </xdr:from>
    <xdr:to>
      <xdr:col>21</xdr:col>
      <xdr:colOff>571500</xdr:colOff>
      <xdr:row>31</xdr:row>
      <xdr:rowOff>0</xdr:rowOff>
    </xdr:to>
    <xdr:sp macro="" textlink="">
      <xdr:nvSpPr>
        <xdr:cNvPr id="2" name="AutoShape 4">
          <a:hlinkClick xmlns:r="http://schemas.openxmlformats.org/officeDocument/2006/relationships" r:id="rId1"/>
          <a:extLst>
            <a:ext uri="{FF2B5EF4-FFF2-40B4-BE49-F238E27FC236}">
              <a16:creationId xmlns:a16="http://schemas.microsoft.com/office/drawing/2014/main" id="{00000000-0008-0000-0A00-000002000000}"/>
            </a:ext>
          </a:extLst>
        </xdr:cNvPr>
        <xdr:cNvSpPr>
          <a:spLocks noChangeArrowheads="1"/>
        </xdr:cNvSpPr>
      </xdr:nvSpPr>
      <xdr:spPr bwMode="auto">
        <a:xfrm>
          <a:off x="27517725" y="7143750"/>
          <a:ext cx="219075" cy="0"/>
        </a:xfrm>
        <a:prstGeom prst="actionButtonForwardNext">
          <a:avLst/>
        </a:prstGeom>
        <a:solidFill>
          <a:srgbClr val="BBE0E3"/>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27</xdr:col>
      <xdr:colOff>11906</xdr:colOff>
      <xdr:row>34</xdr:row>
      <xdr:rowOff>11906</xdr:rowOff>
    </xdr:from>
    <xdr:to>
      <xdr:col>36</xdr:col>
      <xdr:colOff>11907</xdr:colOff>
      <xdr:row>35</xdr:row>
      <xdr:rowOff>297657</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32551687" y="8512969"/>
          <a:ext cx="5357814" cy="73818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rgbClr val="FF0000"/>
              </a:solidFill>
            </a:rPr>
            <a:t>Cells</a:t>
          </a:r>
          <a:r>
            <a:rPr lang="en-US" sz="1400" baseline="0">
              <a:solidFill>
                <a:srgbClr val="FF0000"/>
              </a:solidFill>
            </a:rPr>
            <a:t> AB32:AJ32  - enter incremental opex manually because PEP Tables tab  only covers  incremental opex for first 7 years.   </a:t>
          </a:r>
          <a:endParaRPr lang="en-US" sz="1400">
            <a:solidFill>
              <a:srgbClr val="FF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773906</xdr:colOff>
      <xdr:row>46</xdr:row>
      <xdr:rowOff>211931</xdr:rowOff>
    </xdr:from>
    <xdr:to>
      <xdr:col>11</xdr:col>
      <xdr:colOff>658245</xdr:colOff>
      <xdr:row>51</xdr:row>
      <xdr:rowOff>19050</xdr:rowOff>
    </xdr:to>
    <xdr:sp macro="" textlink="">
      <xdr:nvSpPr>
        <xdr:cNvPr id="3" name="Rounded Rectangular Callout 2">
          <a:extLst>
            <a:ext uri="{FF2B5EF4-FFF2-40B4-BE49-F238E27FC236}">
              <a16:creationId xmlns:a16="http://schemas.microsoft.com/office/drawing/2014/main" id="{00000000-0008-0000-0D00-000003000000}"/>
            </a:ext>
          </a:extLst>
        </xdr:cNvPr>
        <xdr:cNvSpPr/>
      </xdr:nvSpPr>
      <xdr:spPr>
        <a:xfrm>
          <a:off x="7212806" y="11861006"/>
          <a:ext cx="1446439" cy="1483519"/>
        </a:xfrm>
        <a:prstGeom prst="wedgeRoundRectCallout">
          <a:avLst>
            <a:gd name="adj1" fmla="val -99917"/>
            <a:gd name="adj2" fmla="val 17398"/>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Included in appendix of AtN / FM where costs are allocated to more than 1 SPU/BU.</a:t>
          </a:r>
          <a:r>
            <a:rPr lang="en-GB" sz="1100" baseline="0">
              <a:solidFill>
                <a:sysClr val="windowText" lastClr="000000"/>
              </a:solidFill>
            </a:rPr>
            <a:t> </a:t>
          </a:r>
          <a:r>
            <a:rPr lang="en-GB" sz="1100">
              <a:solidFill>
                <a:sysClr val="windowText" lastClr="000000"/>
              </a:solidFill>
            </a:rPr>
            <a:t>Add as </a:t>
          </a:r>
          <a:r>
            <a:rPr lang="en-GB" sz="1100" baseline="0">
              <a:solidFill>
                <a:sysClr val="windowText" lastClr="000000"/>
              </a:solidFill>
            </a:rPr>
            <a:t>many</a:t>
          </a:r>
          <a:r>
            <a:rPr lang="en-GB" sz="1100">
              <a:solidFill>
                <a:sysClr val="windowText" lastClr="000000"/>
              </a:solidFill>
            </a:rPr>
            <a:t> rows as necessary</a:t>
          </a:r>
        </a:p>
      </xdr:txBody>
    </xdr:sp>
    <xdr:clientData/>
  </xdr:twoCellAnchor>
  <xdr:twoCellAnchor>
    <xdr:from>
      <xdr:col>11</xdr:col>
      <xdr:colOff>429684</xdr:colOff>
      <xdr:row>15</xdr:row>
      <xdr:rowOff>232832</xdr:rowOff>
    </xdr:from>
    <xdr:to>
      <xdr:col>13</xdr:col>
      <xdr:colOff>839259</xdr:colOff>
      <xdr:row>24</xdr:row>
      <xdr:rowOff>222250</xdr:rowOff>
    </xdr:to>
    <xdr:sp macro="" textlink="">
      <xdr:nvSpPr>
        <xdr:cNvPr id="4" name="Rounded Rectangular Callout 3">
          <a:extLst>
            <a:ext uri="{FF2B5EF4-FFF2-40B4-BE49-F238E27FC236}">
              <a16:creationId xmlns:a16="http://schemas.microsoft.com/office/drawing/2014/main" id="{00000000-0008-0000-0D00-000004000000}"/>
            </a:ext>
          </a:extLst>
        </xdr:cNvPr>
        <xdr:cNvSpPr/>
      </xdr:nvSpPr>
      <xdr:spPr>
        <a:xfrm>
          <a:off x="8451851" y="3746499"/>
          <a:ext cx="1795991" cy="1852084"/>
        </a:xfrm>
        <a:prstGeom prst="wedgeRoundRectCallout">
          <a:avLst>
            <a:gd name="adj1" fmla="val -62381"/>
            <a:gd name="adj2" fmla="val -4235"/>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Copy</a:t>
          </a:r>
          <a:r>
            <a:rPr lang="en-GB" sz="1100" baseline="0">
              <a:solidFill>
                <a:sysClr val="windowText" lastClr="000000"/>
              </a:solidFill>
            </a:rPr>
            <a:t> numbers into table of AtN/FM</a:t>
          </a:r>
        </a:p>
        <a:p>
          <a:pPr algn="l"/>
          <a:r>
            <a:rPr lang="en-GB" sz="1100" baseline="0">
              <a:solidFill>
                <a:srgbClr val="FF0000"/>
              </a:solidFill>
            </a:rPr>
            <a:t>(Includes business costs)</a:t>
          </a:r>
        </a:p>
        <a:p>
          <a:pPr algn="l"/>
          <a:r>
            <a:rPr lang="en-GB" sz="1100" baseline="0">
              <a:solidFill>
                <a:srgbClr val="FF0000"/>
              </a:solidFill>
            </a:rPr>
            <a:t>Note: Total includes all years and will therefore sometimes be greater than the sum of the years columns shown here</a:t>
          </a:r>
          <a:endParaRPr lang="en-GB" sz="1100">
            <a:solidFill>
              <a:srgbClr val="FF0000"/>
            </a:solidFill>
          </a:endParaRPr>
        </a:p>
      </xdr:txBody>
    </xdr:sp>
    <xdr:clientData/>
  </xdr:twoCellAnchor>
  <xdr:twoCellAnchor>
    <xdr:from>
      <xdr:col>11</xdr:col>
      <xdr:colOff>385229</xdr:colOff>
      <xdr:row>28</xdr:row>
      <xdr:rowOff>136536</xdr:rowOff>
    </xdr:from>
    <xdr:to>
      <xdr:col>13</xdr:col>
      <xdr:colOff>899579</xdr:colOff>
      <xdr:row>35</xdr:row>
      <xdr:rowOff>338679</xdr:rowOff>
    </xdr:to>
    <xdr:sp macro="" textlink="">
      <xdr:nvSpPr>
        <xdr:cNvPr id="5" name="Rounded Rectangular Callout 4">
          <a:extLst>
            <a:ext uri="{FF2B5EF4-FFF2-40B4-BE49-F238E27FC236}">
              <a16:creationId xmlns:a16="http://schemas.microsoft.com/office/drawing/2014/main" id="{00000000-0008-0000-0D00-000005000000}"/>
            </a:ext>
          </a:extLst>
        </xdr:cNvPr>
        <xdr:cNvSpPr/>
      </xdr:nvSpPr>
      <xdr:spPr>
        <a:xfrm>
          <a:off x="8407396" y="6317203"/>
          <a:ext cx="1900766" cy="1821393"/>
        </a:xfrm>
        <a:prstGeom prst="wedgeRoundRectCallout">
          <a:avLst>
            <a:gd name="adj1" fmla="val -62381"/>
            <a:gd name="adj2" fmla="val -4235"/>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Copy</a:t>
          </a:r>
          <a:r>
            <a:rPr lang="en-GB" sz="1100" baseline="0">
              <a:solidFill>
                <a:sysClr val="windowText" lastClr="000000"/>
              </a:solidFill>
            </a:rPr>
            <a:t> numbers into appendix table  of AtN/FM (if required)</a:t>
          </a:r>
        </a:p>
        <a:p>
          <a:pPr algn="l"/>
          <a:r>
            <a:rPr lang="en-GB" sz="1100" baseline="0">
              <a:solidFill>
                <a:srgbClr val="FF0000"/>
              </a:solidFill>
            </a:rPr>
            <a:t>(Includes business costs)</a:t>
          </a:r>
        </a:p>
        <a:p>
          <a:pPr algn="l"/>
          <a:r>
            <a:rPr lang="en-GB" sz="1100" baseline="0">
              <a:solidFill>
                <a:srgbClr val="FF0000"/>
              </a:solidFill>
            </a:rPr>
            <a:t>Note: Total includes all years and will therefore sometimes be greater than the sum of the years columns shown here</a:t>
          </a:r>
          <a:endParaRPr lang="en-GB" sz="1100">
            <a:solidFill>
              <a:srgbClr val="FF0000"/>
            </a:solidFill>
          </a:endParaRPr>
        </a:p>
      </xdr:txBody>
    </xdr:sp>
    <xdr:clientData/>
  </xdr:twoCellAnchor>
  <xdr:twoCellAnchor>
    <xdr:from>
      <xdr:col>10</xdr:col>
      <xdr:colOff>0</xdr:colOff>
      <xdr:row>40</xdr:row>
      <xdr:rowOff>247650</xdr:rowOff>
    </xdr:from>
    <xdr:to>
      <xdr:col>12</xdr:col>
      <xdr:colOff>222250</xdr:colOff>
      <xdr:row>45</xdr:row>
      <xdr:rowOff>21167</xdr:rowOff>
    </xdr:to>
    <xdr:sp macro="" textlink="">
      <xdr:nvSpPr>
        <xdr:cNvPr id="6" name="Rounded Rectangular Callout 5">
          <a:extLst>
            <a:ext uri="{FF2B5EF4-FFF2-40B4-BE49-F238E27FC236}">
              <a16:creationId xmlns:a16="http://schemas.microsoft.com/office/drawing/2014/main" id="{00000000-0008-0000-0D00-000006000000}"/>
            </a:ext>
          </a:extLst>
        </xdr:cNvPr>
        <xdr:cNvSpPr/>
      </xdr:nvSpPr>
      <xdr:spPr>
        <a:xfrm>
          <a:off x="7239000" y="9751483"/>
          <a:ext cx="1778000" cy="1615017"/>
        </a:xfrm>
        <a:prstGeom prst="wedgeRoundRectCallout">
          <a:avLst>
            <a:gd name="adj1" fmla="val -89417"/>
            <a:gd name="adj2" fmla="val -5396"/>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Copy</a:t>
          </a:r>
          <a:r>
            <a:rPr lang="en-GB" sz="1100" baseline="0">
              <a:solidFill>
                <a:sysClr val="windowText" lastClr="000000"/>
              </a:solidFill>
            </a:rPr>
            <a:t> numbers into metrics table  of AtN/FM </a:t>
          </a:r>
        </a:p>
        <a:p>
          <a:pPr algn="l"/>
          <a:r>
            <a:rPr lang="en-GB" sz="1100" baseline="0">
              <a:solidFill>
                <a:srgbClr val="FF0000"/>
              </a:solidFill>
            </a:rPr>
            <a:t>(Includes business costs)</a:t>
          </a:r>
        </a:p>
        <a:p>
          <a:pPr algn="l"/>
          <a:r>
            <a:rPr lang="en-GB" sz="1100" baseline="0">
              <a:solidFill>
                <a:sysClr val="windowText" lastClr="000000"/>
              </a:solidFill>
            </a:rPr>
            <a:t>Note: Financial Request relates to current request funds only</a:t>
          </a:r>
          <a:endParaRPr lang="en-GB" sz="1100">
            <a:solidFill>
              <a:sysClr val="windowText" lastClr="000000"/>
            </a:solidFill>
          </a:endParaRPr>
        </a:p>
      </xdr:txBody>
    </xdr:sp>
    <xdr:clientData/>
  </xdr:twoCellAnchor>
  <xdr:twoCellAnchor>
    <xdr:from>
      <xdr:col>12</xdr:col>
      <xdr:colOff>400050</xdr:colOff>
      <xdr:row>4</xdr:row>
      <xdr:rowOff>180975</xdr:rowOff>
    </xdr:from>
    <xdr:to>
      <xdr:col>14</xdr:col>
      <xdr:colOff>84364</xdr:colOff>
      <xdr:row>9</xdr:row>
      <xdr:rowOff>28575</xdr:rowOff>
    </xdr:to>
    <xdr:sp macro="" textlink="">
      <xdr:nvSpPr>
        <xdr:cNvPr id="8" name="Rounded Rectangular Callout 7">
          <a:extLst>
            <a:ext uri="{FF2B5EF4-FFF2-40B4-BE49-F238E27FC236}">
              <a16:creationId xmlns:a16="http://schemas.microsoft.com/office/drawing/2014/main" id="{00000000-0008-0000-0D00-000008000000}"/>
            </a:ext>
          </a:extLst>
        </xdr:cNvPr>
        <xdr:cNvSpPr/>
      </xdr:nvSpPr>
      <xdr:spPr>
        <a:xfrm>
          <a:off x="9172575" y="933450"/>
          <a:ext cx="1446439" cy="1228725"/>
        </a:xfrm>
        <a:prstGeom prst="wedgeRoundRectCallout">
          <a:avLst>
            <a:gd name="adj1" fmla="val -62381"/>
            <a:gd name="adj2" fmla="val -4235"/>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Copy</a:t>
          </a:r>
          <a:r>
            <a:rPr lang="en-GB" sz="1100" baseline="0">
              <a:solidFill>
                <a:sysClr val="windowText" lastClr="000000"/>
              </a:solidFill>
            </a:rPr>
            <a:t> numbers into table of AtN/FM</a:t>
          </a:r>
        </a:p>
        <a:p>
          <a:pPr algn="l"/>
          <a:r>
            <a:rPr lang="en-GB" sz="1100" baseline="0">
              <a:solidFill>
                <a:srgbClr val="FF0000"/>
              </a:solidFill>
            </a:rPr>
            <a:t>(Includes business costs)</a:t>
          </a:r>
          <a:endParaRPr lang="en-GB" sz="1100">
            <a:solidFill>
              <a:srgbClr val="FF0000"/>
            </a:solidFill>
          </a:endParaRPr>
        </a:p>
      </xdr:txBody>
    </xdr:sp>
    <xdr:clientData/>
  </xdr:twoCellAnchor>
  <xdr:twoCellAnchor>
    <xdr:from>
      <xdr:col>17</xdr:col>
      <xdr:colOff>455016</xdr:colOff>
      <xdr:row>19</xdr:row>
      <xdr:rowOff>105837</xdr:rowOff>
    </xdr:from>
    <xdr:to>
      <xdr:col>20</xdr:col>
      <xdr:colOff>568256</xdr:colOff>
      <xdr:row>25</xdr:row>
      <xdr:rowOff>191563</xdr:rowOff>
    </xdr:to>
    <xdr:sp macro="" textlink="">
      <xdr:nvSpPr>
        <xdr:cNvPr id="7" name="Rounded Rectangular Callout 6">
          <a:extLst>
            <a:ext uri="{FF2B5EF4-FFF2-40B4-BE49-F238E27FC236}">
              <a16:creationId xmlns:a16="http://schemas.microsoft.com/office/drawing/2014/main" id="{00000000-0008-0000-0D00-000007000000}"/>
            </a:ext>
          </a:extLst>
        </xdr:cNvPr>
        <xdr:cNvSpPr/>
      </xdr:nvSpPr>
      <xdr:spPr>
        <a:xfrm>
          <a:off x="13186766" y="4572004"/>
          <a:ext cx="1912407" cy="1249892"/>
        </a:xfrm>
        <a:prstGeom prst="wedgeRoundRectCallout">
          <a:avLst>
            <a:gd name="adj1" fmla="val 5190"/>
            <a:gd name="adj2" fmla="val -105843"/>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aseline="0">
              <a:solidFill>
                <a:sysClr val="windowText" lastClr="000000"/>
              </a:solidFill>
            </a:rPr>
            <a:t>If there are any prior year costs these will need to be split out manually from the first year of costs</a:t>
          </a:r>
        </a:p>
      </xdr:txBody>
    </xdr:sp>
    <xdr:clientData/>
  </xdr:twoCellAnchor>
  <xdr:twoCellAnchor>
    <xdr:from>
      <xdr:col>42</xdr:col>
      <xdr:colOff>560899</xdr:colOff>
      <xdr:row>24</xdr:row>
      <xdr:rowOff>105838</xdr:rowOff>
    </xdr:from>
    <xdr:to>
      <xdr:col>45</xdr:col>
      <xdr:colOff>515390</xdr:colOff>
      <xdr:row>29</xdr:row>
      <xdr:rowOff>96313</xdr:rowOff>
    </xdr:to>
    <xdr:sp macro="" textlink="">
      <xdr:nvSpPr>
        <xdr:cNvPr id="10" name="Rounded Rectangular Callout 9">
          <a:extLst>
            <a:ext uri="{FF2B5EF4-FFF2-40B4-BE49-F238E27FC236}">
              <a16:creationId xmlns:a16="http://schemas.microsoft.com/office/drawing/2014/main" id="{00000000-0008-0000-0D00-00000A000000}"/>
            </a:ext>
          </a:extLst>
        </xdr:cNvPr>
        <xdr:cNvSpPr/>
      </xdr:nvSpPr>
      <xdr:spPr>
        <a:xfrm>
          <a:off x="15705649" y="5482171"/>
          <a:ext cx="1795991" cy="1249892"/>
        </a:xfrm>
        <a:prstGeom prst="wedgeRoundRectCallout">
          <a:avLst>
            <a:gd name="adj1" fmla="val -179647"/>
            <a:gd name="adj2" fmla="val -54192"/>
            <a:gd name="adj3" fmla="val 16667"/>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aseline="0">
              <a:solidFill>
                <a:sysClr val="windowText" lastClr="000000"/>
              </a:solidFill>
            </a:rPr>
            <a:t>If there are any prior year costs these will need to be split out manually from the first year of costs</a:t>
          </a: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142875</xdr:colOff>
          <xdr:row>0</xdr:row>
          <xdr:rowOff>104775</xdr:rowOff>
        </xdr:from>
        <xdr:to>
          <xdr:col>0</xdr:col>
          <xdr:colOff>1876425</xdr:colOff>
          <xdr:row>4</xdr:row>
          <xdr:rowOff>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0E00-0000010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Pivots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0</xdr:colOff>
      <xdr:row>120</xdr:row>
      <xdr:rowOff>19050</xdr:rowOff>
    </xdr:from>
    <xdr:to>
      <xdr:col>4</xdr:col>
      <xdr:colOff>2327148</xdr:colOff>
      <xdr:row>147</xdr:row>
      <xdr:rowOff>114298</xdr:rowOff>
    </xdr:to>
    <xdr:pic>
      <xdr:nvPicPr>
        <xdr:cNvPr id="3" name="Picture 2">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25717500"/>
          <a:ext cx="8756523" cy="40290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21</xdr:col>
      <xdr:colOff>352425</xdr:colOff>
      <xdr:row>26</xdr:row>
      <xdr:rowOff>0</xdr:rowOff>
    </xdr:from>
    <xdr:to>
      <xdr:col>21</xdr:col>
      <xdr:colOff>571500</xdr:colOff>
      <xdr:row>26</xdr:row>
      <xdr:rowOff>0</xdr:rowOff>
    </xdr:to>
    <xdr:sp macro="" textlink="">
      <xdr:nvSpPr>
        <xdr:cNvPr id="2" name="AutoShape 4">
          <a:hlinkClick xmlns:r="http://schemas.openxmlformats.org/officeDocument/2006/relationships" r:id="rId1"/>
          <a:extLst>
            <a:ext uri="{FF2B5EF4-FFF2-40B4-BE49-F238E27FC236}">
              <a16:creationId xmlns:a16="http://schemas.microsoft.com/office/drawing/2014/main" id="{00000000-0008-0000-1200-000002000000}"/>
            </a:ext>
          </a:extLst>
        </xdr:cNvPr>
        <xdr:cNvSpPr>
          <a:spLocks noChangeArrowheads="1"/>
        </xdr:cNvSpPr>
      </xdr:nvSpPr>
      <xdr:spPr bwMode="auto">
        <a:xfrm>
          <a:off x="24460200" y="12430125"/>
          <a:ext cx="219075" cy="0"/>
        </a:xfrm>
        <a:prstGeom prst="actionButtonForwardNext">
          <a:avLst/>
        </a:prstGeom>
        <a:solidFill>
          <a:srgbClr val="BBE0E3"/>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27</xdr:col>
      <xdr:colOff>11906</xdr:colOff>
      <xdr:row>29</xdr:row>
      <xdr:rowOff>11906</xdr:rowOff>
    </xdr:from>
    <xdr:to>
      <xdr:col>36</xdr:col>
      <xdr:colOff>11907</xdr:colOff>
      <xdr:row>30</xdr:row>
      <xdr:rowOff>164307</xdr:rowOff>
    </xdr:to>
    <xdr:sp macro="" textlink="">
      <xdr:nvSpPr>
        <xdr:cNvPr id="3" name="TextBox 2">
          <a:extLst>
            <a:ext uri="{FF2B5EF4-FFF2-40B4-BE49-F238E27FC236}">
              <a16:creationId xmlns:a16="http://schemas.microsoft.com/office/drawing/2014/main" id="{00000000-0008-0000-1200-000003000000}"/>
            </a:ext>
          </a:extLst>
        </xdr:cNvPr>
        <xdr:cNvSpPr txBox="1"/>
      </xdr:nvSpPr>
      <xdr:spPr>
        <a:xfrm>
          <a:off x="28577381" y="13318331"/>
          <a:ext cx="5400676" cy="69532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rgbClr val="FF0000"/>
              </a:solidFill>
            </a:rPr>
            <a:t>Cells</a:t>
          </a:r>
          <a:r>
            <a:rPr lang="en-US" sz="1400" baseline="0">
              <a:solidFill>
                <a:srgbClr val="FF0000"/>
              </a:solidFill>
            </a:rPr>
            <a:t> AB32:AJ32  - enter incremental opex manually because PEP Tables tab  only covers  incremental opex for first 7 years. </a:t>
          </a:r>
          <a:endParaRPr lang="en-US" sz="1400">
            <a:solidFill>
              <a:srgbClr val="FF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aker, Wendy" refreshedDate="43985.610679513891" createdVersion="4" refreshedVersion="6" minRefreshableVersion="3" recordCount="40" xr:uid="{00000000-000A-0000-FFFF-FFFF00000000}">
  <cacheSource type="worksheet">
    <worksheetSource name="=Main_5"/>
  </cacheSource>
  <cacheFields count="33">
    <cacheField name="Status" numFmtId="43">
      <sharedItems count="3">
        <s v="Released"/>
        <s v="Forecast"/>
        <s v="Approval Request"/>
      </sharedItems>
    </cacheField>
    <cacheField name="Status 2" numFmtId="43">
      <sharedItems count="2">
        <s v="Released"/>
        <s v="Forecast"/>
      </sharedItems>
    </cacheField>
    <cacheField name="Cap_Rev" numFmtId="43">
      <sharedItems count="2">
        <s v="CapEx"/>
        <s v="RevEx"/>
      </sharedItems>
    </cacheField>
    <cacheField name="YR0-Q1" numFmtId="43">
      <sharedItems containsSemiMixedTypes="0" containsString="0" containsNumber="1" containsInteger="1" minValue="0" maxValue="0"/>
    </cacheField>
    <cacheField name="YR0-Q2" numFmtId="43">
      <sharedItems containsSemiMixedTypes="0" containsString="0" containsNumber="1" containsInteger="1" minValue="0" maxValue="0"/>
    </cacheField>
    <cacheField name="YR0-Q3" numFmtId="43">
      <sharedItems containsSemiMixedTypes="0" containsString="0" containsNumber="1" containsInteger="1" minValue="0" maxValue="0"/>
    </cacheField>
    <cacheField name="YR0-Q4" numFmtId="43">
      <sharedItems containsSemiMixedTypes="0" containsString="0" containsNumber="1" containsInteger="1" minValue="0" maxValue="0"/>
    </cacheField>
    <cacheField name="YR1-Q1" numFmtId="43">
      <sharedItems containsSemiMixedTypes="0" containsString="0" containsNumber="1" containsInteger="1" minValue="0" maxValue="0"/>
    </cacheField>
    <cacheField name="YR1-Q2" numFmtId="43">
      <sharedItems containsSemiMixedTypes="0" containsString="0" containsNumber="1" containsInteger="1" minValue="0" maxValue="0"/>
    </cacheField>
    <cacheField name="YR1-Q3" numFmtId="43">
      <sharedItems containsSemiMixedTypes="0" containsString="0" containsNumber="1" containsInteger="1" minValue="0" maxValue="0"/>
    </cacheField>
    <cacheField name="YR1-Q4" numFmtId="43">
      <sharedItems containsSemiMixedTypes="0" containsString="0" containsNumber="1" containsInteger="1" minValue="0" maxValue="0"/>
    </cacheField>
    <cacheField name="YR2-Q1" numFmtId="43">
      <sharedItems containsSemiMixedTypes="0" containsString="0" containsNumber="1" containsInteger="1" minValue="0" maxValue="0"/>
    </cacheField>
    <cacheField name="YR2-Q2" numFmtId="43">
      <sharedItems containsSemiMixedTypes="0" containsString="0" containsNumber="1" containsInteger="1" minValue="0" maxValue="0"/>
    </cacheField>
    <cacheField name="YR2-Q3" numFmtId="43">
      <sharedItems containsSemiMixedTypes="0" containsString="0" containsNumber="1" containsInteger="1" minValue="0" maxValue="0"/>
    </cacheField>
    <cacheField name="YR2-Q4" numFmtId="43">
      <sharedItems containsSemiMixedTypes="0" containsString="0" containsNumber="1" containsInteger="1" minValue="0" maxValue="0"/>
    </cacheField>
    <cacheField name="YR3-Q1" numFmtId="43">
      <sharedItems containsSemiMixedTypes="0" containsString="0" containsNumber="1" containsInteger="1" minValue="0" maxValue="0"/>
    </cacheField>
    <cacheField name="YR3-Q2" numFmtId="43">
      <sharedItems containsSemiMixedTypes="0" containsString="0" containsNumber="1" containsInteger="1" minValue="0" maxValue="0"/>
    </cacheField>
    <cacheField name="YR3-Q3" numFmtId="43">
      <sharedItems containsSemiMixedTypes="0" containsString="0" containsNumber="1" containsInteger="1" minValue="0" maxValue="0"/>
    </cacheField>
    <cacheField name="YR3-Q4" numFmtId="43">
      <sharedItems containsSemiMixedTypes="0" containsString="0" containsNumber="1" containsInteger="1" minValue="0" maxValue="0"/>
    </cacheField>
    <cacheField name="YR4-Q1" numFmtId="43">
      <sharedItems containsSemiMixedTypes="0" containsString="0" containsNumber="1" containsInteger="1" minValue="0" maxValue="0"/>
    </cacheField>
    <cacheField name="YR4-Q2" numFmtId="43">
      <sharedItems containsSemiMixedTypes="0" containsString="0" containsNumber="1" containsInteger="1" minValue="0" maxValue="0"/>
    </cacheField>
    <cacheField name="YR4-Q3" numFmtId="43">
      <sharedItems containsSemiMixedTypes="0" containsString="0" containsNumber="1" containsInteger="1" minValue="0" maxValue="0"/>
    </cacheField>
    <cacheField name="YR4-Q4" numFmtId="43">
      <sharedItems containsSemiMixedTypes="0" containsString="0" containsNumber="1" containsInteger="1" minValue="0" maxValue="0"/>
    </cacheField>
    <cacheField name="YR5-Q1" numFmtId="43">
      <sharedItems containsSemiMixedTypes="0" containsString="0" containsNumber="1" containsInteger="1" minValue="0" maxValue="0"/>
    </cacheField>
    <cacheField name="YR5-Q2" numFmtId="43">
      <sharedItems containsSemiMixedTypes="0" containsString="0" containsNumber="1" containsInteger="1" minValue="0" maxValue="0"/>
    </cacheField>
    <cacheField name="YR5-Q3" numFmtId="43">
      <sharedItems containsSemiMixedTypes="0" containsString="0" containsNumber="1" containsInteger="1" minValue="0" maxValue="0"/>
    </cacheField>
    <cacheField name="YR5-Q4" numFmtId="43">
      <sharedItems containsSemiMixedTypes="0" containsString="0" containsNumber="1" containsInteger="1" minValue="0" maxValue="0"/>
    </cacheField>
    <cacheField name="2020" numFmtId="43">
      <sharedItems containsSemiMixedTypes="0" containsString="0" containsNumber="1" containsInteger="1" minValue="0" maxValue="0"/>
    </cacheField>
    <cacheField name="2021" numFmtId="43">
      <sharedItems containsSemiMixedTypes="0" containsString="0" containsNumber="1" containsInteger="1" minValue="0" maxValue="0"/>
    </cacheField>
    <cacheField name="2022" numFmtId="43">
      <sharedItems containsSemiMixedTypes="0" containsString="0" containsNumber="1" containsInteger="1" minValue="0" maxValue="0"/>
    </cacheField>
    <cacheField name="2023" numFmtId="43">
      <sharedItems containsSemiMixedTypes="0" containsString="0" containsNumber="1" containsInteger="1" minValue="0" maxValue="0"/>
    </cacheField>
    <cacheField name="2024" numFmtId="43">
      <sharedItems containsSemiMixedTypes="0" containsString="0" containsNumber="1" containsInteger="1" minValue="0" maxValue="0"/>
    </cacheField>
    <cacheField name="2025" numFmtId="43">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ker, Wendy" refreshedDate="43985.610679745369" missingItemsLimit="1048576" createdVersion="4" refreshedVersion="6" minRefreshableVersion="3" recordCount="440" xr:uid="{00000000-000A-0000-FFFF-FFFF01000000}">
  <cacheSource type="worksheet">
    <worksheetSource name="dataentry3"/>
  </cacheSource>
  <cacheFields count="86">
    <cacheField name="Spend" numFmtId="0">
      <sharedItems count="4">
        <s v="IT&amp;S"/>
        <s v="IT&amp;S Risk"/>
        <s v="Business"/>
        <s v="Business Risk"/>
      </sharedItems>
    </cacheField>
    <cacheField name="Status" numFmtId="165">
      <sharedItems count="3">
        <s v="Released"/>
        <s v="Forecast"/>
        <s v="Approval Request"/>
      </sharedItems>
      <fieldGroup par="85"/>
    </cacheField>
    <cacheField name="Cat2" numFmtId="0">
      <sharedItems containsBlank="1" count="19">
        <s v="Outsourced Services"/>
        <s v="Contract Labour"/>
        <s v="Hardware and Infrastructure cost"/>
        <s v="BP Resources"/>
        <s v="Software"/>
        <s v="First Year Other IT&amp;S Opex"/>
        <s v="First Year I&amp;IS Opex"/>
        <s v="First Year BAS Opex"/>
        <s v="Other Revex"/>
        <s v="Other Opex"/>
        <s v="Other Capex"/>
        <m u="1"/>
        <s v="3rd Party Resources" u="1"/>
        <s v="Ongoing ES Opex" u="1"/>
        <s v="Ongoing GOI Opex" u="1"/>
        <s v="First Year GOI Opex" u="1"/>
        <s v="Ongoing IT&amp;S Opex" u="1"/>
        <s v="First Year IT&amp;S Opex" u="1"/>
        <s v="First Year ES Opex" u="1"/>
      </sharedItems>
      <fieldGroup par="84"/>
    </cacheField>
    <cacheField name="Cap_Rev" numFmtId="0">
      <sharedItems count="2">
        <s v="CapEx"/>
        <s v="RevEx"/>
      </sharedItems>
    </cacheField>
    <cacheField name="CVP" numFmtId="165">
      <sharedItems/>
    </cacheField>
    <cacheField name="Jan-20" numFmtId="165">
      <sharedItems containsSemiMixedTypes="0" containsString="0" containsNumber="1" containsInteger="1" minValue="0" maxValue="0"/>
    </cacheField>
    <cacheField name="Feb-20" numFmtId="165">
      <sharedItems containsSemiMixedTypes="0" containsString="0" containsNumber="1" containsInteger="1" minValue="0" maxValue="0"/>
    </cacheField>
    <cacheField name="Mar-20" numFmtId="165">
      <sharedItems containsSemiMixedTypes="0" containsString="0" containsNumber="1" containsInteger="1" minValue="0" maxValue="0"/>
    </cacheField>
    <cacheField name="Apr-20" numFmtId="165">
      <sharedItems containsSemiMixedTypes="0" containsString="0" containsNumber="1" containsInteger="1" minValue="0" maxValue="0"/>
    </cacheField>
    <cacheField name="May-20" numFmtId="165">
      <sharedItems containsSemiMixedTypes="0" containsString="0" containsNumber="1" containsInteger="1" minValue="0" maxValue="0"/>
    </cacheField>
    <cacheField name="Jun-20" numFmtId="165">
      <sharedItems containsSemiMixedTypes="0" containsString="0" containsNumber="1" containsInteger="1" minValue="0" maxValue="0"/>
    </cacheField>
    <cacheField name="Jul-20" numFmtId="165">
      <sharedItems containsSemiMixedTypes="0" containsString="0" containsNumber="1" containsInteger="1" minValue="0" maxValue="0"/>
    </cacheField>
    <cacheField name="Aug-20" numFmtId="165">
      <sharedItems containsSemiMixedTypes="0" containsString="0" containsNumber="1" containsInteger="1" minValue="0" maxValue="0"/>
    </cacheField>
    <cacheField name="Sep-20" numFmtId="165">
      <sharedItems containsSemiMixedTypes="0" containsString="0" containsNumber="1" containsInteger="1" minValue="0" maxValue="0"/>
    </cacheField>
    <cacheField name="Oct-20" numFmtId="165">
      <sharedItems containsSemiMixedTypes="0" containsString="0" containsNumber="1" containsInteger="1" minValue="0" maxValue="0"/>
    </cacheField>
    <cacheField name="Nov-20" numFmtId="165">
      <sharedItems containsSemiMixedTypes="0" containsString="0" containsNumber="1" containsInteger="1" minValue="0" maxValue="0"/>
    </cacheField>
    <cacheField name="Dec-20" numFmtId="165">
      <sharedItems containsSemiMixedTypes="0" containsString="0" containsNumber="1" containsInteger="1" minValue="0" maxValue="0"/>
    </cacheField>
    <cacheField name="Jan-21" numFmtId="165">
      <sharedItems containsSemiMixedTypes="0" containsString="0" containsNumber="1" containsInteger="1" minValue="0" maxValue="0"/>
    </cacheField>
    <cacheField name="Feb-21" numFmtId="165">
      <sharedItems containsSemiMixedTypes="0" containsString="0" containsNumber="1" containsInteger="1" minValue="0" maxValue="0"/>
    </cacheField>
    <cacheField name="Mar-21" numFmtId="165">
      <sharedItems containsSemiMixedTypes="0" containsString="0" containsNumber="1" containsInteger="1" minValue="0" maxValue="0"/>
    </cacheField>
    <cacheField name="Apr-21" numFmtId="165">
      <sharedItems containsSemiMixedTypes="0" containsString="0" containsNumber="1" containsInteger="1" minValue="0" maxValue="0"/>
    </cacheField>
    <cacheField name="May-21" numFmtId="165">
      <sharedItems containsSemiMixedTypes="0" containsString="0" containsNumber="1" containsInteger="1" minValue="0" maxValue="0"/>
    </cacheField>
    <cacheField name="Jun-21" numFmtId="165">
      <sharedItems containsSemiMixedTypes="0" containsString="0" containsNumber="1" containsInteger="1" minValue="0" maxValue="0"/>
    </cacheField>
    <cacheField name="Jul-21" numFmtId="165">
      <sharedItems containsSemiMixedTypes="0" containsString="0" containsNumber="1" containsInteger="1" minValue="0" maxValue="0"/>
    </cacheField>
    <cacheField name="Aug-21" numFmtId="165">
      <sharedItems containsSemiMixedTypes="0" containsString="0" containsNumber="1" containsInteger="1" minValue="0" maxValue="0"/>
    </cacheField>
    <cacheField name="Sep-21" numFmtId="165">
      <sharedItems containsSemiMixedTypes="0" containsString="0" containsNumber="1" containsInteger="1" minValue="0" maxValue="0"/>
    </cacheField>
    <cacheField name="Oct-21" numFmtId="165">
      <sharedItems containsSemiMixedTypes="0" containsString="0" containsNumber="1" containsInteger="1" minValue="0" maxValue="0"/>
    </cacheField>
    <cacheField name="Nov-21" numFmtId="165">
      <sharedItems containsSemiMixedTypes="0" containsString="0" containsNumber="1" containsInteger="1" minValue="0" maxValue="0"/>
    </cacheField>
    <cacheField name="Dec-21" numFmtId="165">
      <sharedItems containsSemiMixedTypes="0" containsString="0" containsNumber="1" containsInteger="1" minValue="0" maxValue="0"/>
    </cacheField>
    <cacheField name="Jan-22" numFmtId="165">
      <sharedItems containsSemiMixedTypes="0" containsString="0" containsNumber="1" containsInteger="1" minValue="0" maxValue="0"/>
    </cacheField>
    <cacheField name="Feb-22" numFmtId="165">
      <sharedItems containsSemiMixedTypes="0" containsString="0" containsNumber="1" containsInteger="1" minValue="0" maxValue="0"/>
    </cacheField>
    <cacheField name="Mar-22" numFmtId="165">
      <sharedItems containsSemiMixedTypes="0" containsString="0" containsNumber="1" containsInteger="1" minValue="0" maxValue="0"/>
    </cacheField>
    <cacheField name="Apr-22" numFmtId="165">
      <sharedItems containsSemiMixedTypes="0" containsString="0" containsNumber="1" containsInteger="1" minValue="0" maxValue="0"/>
    </cacheField>
    <cacheField name="May-22" numFmtId="165">
      <sharedItems containsSemiMixedTypes="0" containsString="0" containsNumber="1" containsInteger="1" minValue="0" maxValue="0"/>
    </cacheField>
    <cacheField name="Jun-22" numFmtId="165">
      <sharedItems containsSemiMixedTypes="0" containsString="0" containsNumber="1" containsInteger="1" minValue="0" maxValue="0"/>
    </cacheField>
    <cacheField name="Jul-22" numFmtId="165">
      <sharedItems containsSemiMixedTypes="0" containsString="0" containsNumber="1" containsInteger="1" minValue="0" maxValue="0"/>
    </cacheField>
    <cacheField name="Aug-22" numFmtId="165">
      <sharedItems containsSemiMixedTypes="0" containsString="0" containsNumber="1" containsInteger="1" minValue="0" maxValue="0"/>
    </cacheField>
    <cacheField name="Sep-22" numFmtId="165">
      <sharedItems containsSemiMixedTypes="0" containsString="0" containsNumber="1" containsInteger="1" minValue="0" maxValue="0"/>
    </cacheField>
    <cacheField name="Oct-22" numFmtId="165">
      <sharedItems containsSemiMixedTypes="0" containsString="0" containsNumber="1" containsInteger="1" minValue="0" maxValue="0"/>
    </cacheField>
    <cacheField name="Nov-22" numFmtId="165">
      <sharedItems containsSemiMixedTypes="0" containsString="0" containsNumber="1" containsInteger="1" minValue="0" maxValue="0"/>
    </cacheField>
    <cacheField name="Dec-22" numFmtId="165">
      <sharedItems containsSemiMixedTypes="0" containsString="0" containsNumber="1" containsInteger="1" minValue="0" maxValue="0"/>
    </cacheField>
    <cacheField name="Jan-23" numFmtId="165">
      <sharedItems containsSemiMixedTypes="0" containsString="0" containsNumber="1" containsInteger="1" minValue="0" maxValue="0"/>
    </cacheField>
    <cacheField name="Feb-23" numFmtId="165">
      <sharedItems containsSemiMixedTypes="0" containsString="0" containsNumber="1" containsInteger="1" minValue="0" maxValue="0"/>
    </cacheField>
    <cacheField name="Mar-23" numFmtId="165">
      <sharedItems containsSemiMixedTypes="0" containsString="0" containsNumber="1" containsInteger="1" minValue="0" maxValue="0"/>
    </cacheField>
    <cacheField name="Apr-23" numFmtId="165">
      <sharedItems containsSemiMixedTypes="0" containsString="0" containsNumber="1" containsInteger="1" minValue="0" maxValue="0"/>
    </cacheField>
    <cacheField name="May-23" numFmtId="165">
      <sharedItems containsSemiMixedTypes="0" containsString="0" containsNumber="1" containsInteger="1" minValue="0" maxValue="0"/>
    </cacheField>
    <cacheField name="Jun-23" numFmtId="165">
      <sharedItems containsSemiMixedTypes="0" containsString="0" containsNumber="1" containsInteger="1" minValue="0" maxValue="0"/>
    </cacheField>
    <cacheField name="Jul-23" numFmtId="165">
      <sharedItems containsSemiMixedTypes="0" containsString="0" containsNumber="1" containsInteger="1" minValue="0" maxValue="0"/>
    </cacheField>
    <cacheField name="Aug-23" numFmtId="165">
      <sharedItems containsSemiMixedTypes="0" containsString="0" containsNumber="1" containsInteger="1" minValue="0" maxValue="0"/>
    </cacheField>
    <cacheField name="Sep-23" numFmtId="165">
      <sharedItems containsSemiMixedTypes="0" containsString="0" containsNumber="1" containsInteger="1" minValue="0" maxValue="0"/>
    </cacheField>
    <cacheField name="Oct-23" numFmtId="165">
      <sharedItems containsSemiMixedTypes="0" containsString="0" containsNumber="1" containsInteger="1" minValue="0" maxValue="0"/>
    </cacheField>
    <cacheField name="Nov-23" numFmtId="165">
      <sharedItems containsSemiMixedTypes="0" containsString="0" containsNumber="1" containsInteger="1" minValue="0" maxValue="0"/>
    </cacheField>
    <cacheField name="Dec-23" numFmtId="165">
      <sharedItems containsSemiMixedTypes="0" containsString="0" containsNumber="1" containsInteger="1" minValue="0" maxValue="0"/>
    </cacheField>
    <cacheField name="Jan-24" numFmtId="165">
      <sharedItems containsSemiMixedTypes="0" containsString="0" containsNumber="1" containsInteger="1" minValue="0" maxValue="0"/>
    </cacheField>
    <cacheField name="Feb-24" numFmtId="165">
      <sharedItems containsSemiMixedTypes="0" containsString="0" containsNumber="1" containsInteger="1" minValue="0" maxValue="0"/>
    </cacheField>
    <cacheField name="Mar-24" numFmtId="165">
      <sharedItems containsSemiMixedTypes="0" containsString="0" containsNumber="1" containsInteger="1" minValue="0" maxValue="0"/>
    </cacheField>
    <cacheField name="Apr-24" numFmtId="165">
      <sharedItems containsSemiMixedTypes="0" containsString="0" containsNumber="1" containsInteger="1" minValue="0" maxValue="0"/>
    </cacheField>
    <cacheField name="May-24" numFmtId="165">
      <sharedItems containsSemiMixedTypes="0" containsString="0" containsNumber="1" containsInteger="1" minValue="0" maxValue="0"/>
    </cacheField>
    <cacheField name="Jun-24" numFmtId="165">
      <sharedItems containsSemiMixedTypes="0" containsString="0" containsNumber="1" containsInteger="1" minValue="0" maxValue="0"/>
    </cacheField>
    <cacheField name="Jul-24" numFmtId="165">
      <sharedItems containsSemiMixedTypes="0" containsString="0" containsNumber="1" containsInteger="1" minValue="0" maxValue="0"/>
    </cacheField>
    <cacheField name="Aug-24" numFmtId="165">
      <sharedItems containsSemiMixedTypes="0" containsString="0" containsNumber="1" containsInteger="1" minValue="0" maxValue="0"/>
    </cacheField>
    <cacheField name="Sep-24" numFmtId="165">
      <sharedItems containsSemiMixedTypes="0" containsString="0" containsNumber="1" containsInteger="1" minValue="0" maxValue="0"/>
    </cacheField>
    <cacheField name="Oct-24" numFmtId="165">
      <sharedItems containsSemiMixedTypes="0" containsString="0" containsNumber="1" containsInteger="1" minValue="0" maxValue="0"/>
    </cacheField>
    <cacheField name="Nov-24" numFmtId="165">
      <sharedItems containsSemiMixedTypes="0" containsString="0" containsNumber="1" containsInteger="1" minValue="0" maxValue="0"/>
    </cacheField>
    <cacheField name="Dec-24" numFmtId="165">
      <sharedItems containsSemiMixedTypes="0" containsString="0" containsNumber="1" containsInteger="1" minValue="0" maxValue="0"/>
    </cacheField>
    <cacheField name="Jan-25" numFmtId="165">
      <sharedItems containsSemiMixedTypes="0" containsString="0" containsNumber="1" containsInteger="1" minValue="0" maxValue="0"/>
    </cacheField>
    <cacheField name="Feb-25" numFmtId="165">
      <sharedItems containsSemiMixedTypes="0" containsString="0" containsNumber="1" containsInteger="1" minValue="0" maxValue="0"/>
    </cacheField>
    <cacheField name="Mar-25" numFmtId="165">
      <sharedItems containsSemiMixedTypes="0" containsString="0" containsNumber="1" containsInteger="1" minValue="0" maxValue="0"/>
    </cacheField>
    <cacheField name="Apr-25" numFmtId="165">
      <sharedItems containsSemiMixedTypes="0" containsString="0" containsNumber="1" containsInteger="1" minValue="0" maxValue="0"/>
    </cacheField>
    <cacheField name="May-25" numFmtId="165">
      <sharedItems containsSemiMixedTypes="0" containsString="0" containsNumber="1" containsInteger="1" minValue="0" maxValue="0"/>
    </cacheField>
    <cacheField name="Jun-25" numFmtId="165">
      <sharedItems containsSemiMixedTypes="0" containsString="0" containsNumber="1" containsInteger="1" minValue="0" maxValue="0"/>
    </cacheField>
    <cacheField name="Jul-25" numFmtId="165">
      <sharedItems containsSemiMixedTypes="0" containsString="0" containsNumber="1" containsInteger="1" minValue="0" maxValue="0"/>
    </cacheField>
    <cacheField name="Aug-25" numFmtId="165">
      <sharedItems containsSemiMixedTypes="0" containsString="0" containsNumber="1" containsInteger="1" minValue="0" maxValue="0"/>
    </cacheField>
    <cacheField name="Sep-25" numFmtId="165">
      <sharedItems containsSemiMixedTypes="0" containsString="0" containsNumber="1" containsInteger="1" minValue="0" maxValue="0"/>
    </cacheField>
    <cacheField name="Oct-25" numFmtId="165">
      <sharedItems containsSemiMixedTypes="0" containsString="0" containsNumber="1" containsInteger="1" minValue="0" maxValue="0"/>
    </cacheField>
    <cacheField name="Nov-25" numFmtId="165">
      <sharedItems containsSemiMixedTypes="0" containsString="0" containsNumber="1" containsInteger="1" minValue="0" maxValue="0"/>
    </cacheField>
    <cacheField name="Dec-25" numFmtId="165">
      <sharedItems containsSemiMixedTypes="0" containsString="0" containsNumber="1" containsInteger="1" minValue="0" maxValue="0"/>
    </cacheField>
    <cacheField name="_yr0" numFmtId="175">
      <sharedItems containsSemiMixedTypes="0" containsString="0" containsNumber="1" containsInteger="1" minValue="0" maxValue="0"/>
    </cacheField>
    <cacheField name="_yr1" numFmtId="175">
      <sharedItems containsSemiMixedTypes="0" containsString="0" containsNumber="1" containsInteger="1" minValue="0" maxValue="0"/>
    </cacheField>
    <cacheField name="_yr2" numFmtId="175">
      <sharedItems containsSemiMixedTypes="0" containsString="0" containsNumber="1" containsInteger="1" minValue="0" maxValue="0"/>
    </cacheField>
    <cacheField name="_yr3" numFmtId="175">
      <sharedItems containsSemiMixedTypes="0" containsString="0" containsNumber="1" containsInteger="1" minValue="0" maxValue="0"/>
    </cacheField>
    <cacheField name="_yr4" numFmtId="175">
      <sharedItems containsSemiMixedTypes="0" containsString="0" containsNumber="1" containsInteger="1" minValue="0" maxValue="0"/>
    </cacheField>
    <cacheField name="_yr5" numFmtId="175">
      <sharedItems containsSemiMixedTypes="0" containsString="0" containsNumber="1" containsInteger="1" minValue="0" maxValue="0"/>
    </cacheField>
    <cacheField name="Total" numFmtId="166">
      <sharedItems containsSemiMixedTypes="0" containsString="0" containsNumber="1" containsInteger="1" minValue="0" maxValue="0"/>
    </cacheField>
    <cacheField name="Cat2_2" numFmtId="0" databaseField="0">
      <fieldGroup base="2">
        <discretePr count="19">
          <x v="14"/>
          <x v="15"/>
          <x v="1"/>
          <x v="2"/>
          <x v="3"/>
          <x v="13"/>
          <x v="16"/>
          <x v="17"/>
          <x v="5"/>
          <x v="6"/>
          <x v="7"/>
          <x v="8"/>
          <x v="0"/>
          <x v="9"/>
          <x v="4"/>
          <x v="11"/>
          <x v="9"/>
          <x v="10"/>
          <x v="12"/>
        </discretePr>
        <groupItems count="18">
          <s v="3rd Party Resources"/>
          <s v="Hardware and Infrastructure cost"/>
          <s v="BP Resources"/>
          <s v="Software"/>
          <s v="Ongoing GOI Opex"/>
          <s v="Other Revex"/>
          <s v="Other Opex"/>
          <s v="Other Capex"/>
          <m/>
          <s v="Group1"/>
          <s v="First Year IT&amp;S Opex"/>
          <s v="First Year GOI Opex"/>
          <s v="First Year ES Opex"/>
          <s v="First Year Other IT&amp;S Opex"/>
          <s v="Outsourced Services"/>
          <s v="Contract Labour"/>
          <s v="First Year I&amp;IS Opex"/>
          <s v="First Year BAS Opex"/>
        </groupItems>
      </fieldGroup>
    </cacheField>
    <cacheField name="Status2" numFmtId="0" databaseField="0">
      <fieldGroup base="1">
        <discretePr count="3">
          <x v="0"/>
          <x v="1"/>
          <x v="1"/>
        </discretePr>
        <groupItems count="2">
          <s v="Released"/>
          <s v="Group1"/>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aker, Wendy" refreshedDate="43985.610679861114" createdVersion="4" refreshedVersion="6" minRefreshableVersion="3" recordCount="201" xr:uid="{00000000-000A-0000-FFFF-FFFF02000000}">
  <cacheSource type="worksheet">
    <worksheetSource name="dataentry2"/>
  </cacheSource>
  <cacheFields count="85">
    <cacheField name="Cap/Rev" numFmtId="0">
      <sharedItems containsNonDate="0" containsBlank="1" count="3">
        <m/>
        <s v="CapEx" u="1"/>
        <s v="RevEx" u="1"/>
      </sharedItems>
    </cacheField>
    <cacheField name="Spend" numFmtId="0">
      <sharedItems containsNonDate="0" containsBlank="1" count="5">
        <m/>
        <s v="IT&amp;S" u="1"/>
        <s v="Business" u="1"/>
        <s v="IT&amp;S Risk" u="1"/>
        <s v="Business Risk" u="1"/>
      </sharedItems>
    </cacheField>
    <cacheField name="Vendor" numFmtId="0">
      <sharedItems containsNonDate="0" containsBlank="1" count="27">
        <m/>
        <s v="Contactor" u="1"/>
        <s v="Vendor4" u="1"/>
        <s v="Vendor 2" u="1"/>
        <s v="Vendor5" u="1"/>
        <s v="HP" u="1"/>
        <s v="Contractor" u="1"/>
        <s v="Vendor 1" u="1"/>
        <s v="Accenture" u="1"/>
        <s v="Thompson Reuters" u="1"/>
        <s v="Other SI" u="1"/>
        <s v="IBM" u="1"/>
        <s v="Vendor 5" u="1"/>
        <s v="Vistex" u="1"/>
        <s v="Oval" u="1"/>
        <s v="Intergraph" u="1"/>
        <s v="BP" u="1"/>
        <s v="Vendor 4" u="1"/>
        <s v="Opentext" u="1"/>
        <s v="W Capra" u="1"/>
        <s v="TCS" u="1"/>
        <s v="Wipro" u="1"/>
        <s v="Informatica" u="1"/>
        <s v="Vendor1" u="1"/>
        <s v="Vendor 3" u="1"/>
        <s v="Vendor2" u="1"/>
        <s v="Vendor3" u="1"/>
      </sharedItems>
    </cacheField>
    <cacheField name="Spend Category" numFmtId="0">
      <sharedItems containsNonDate="0" containsBlank="1" count="37">
        <m/>
        <s v="Architect" u="1"/>
        <s v="Other Manpower" u="1"/>
        <s v="Spend Category 2" u="1"/>
        <s v="Other Expenses" u="1"/>
        <s v="Spend Cat 1" u="1"/>
        <s v="Spend Category2" u="1"/>
        <s v="IBM Manpower" u="1"/>
        <s v="IBM Expenses" u="1"/>
        <s v="Spend Cat 2" u="1"/>
        <s v="Build" u="1"/>
        <s v="Spend Category 3" u="1"/>
        <s v="Accenture Expenses" u="1"/>
        <s v="Transformation Manpower" u="1"/>
        <s v="Spend Cat 3" u="1"/>
        <s v="Spend Category3" u="1"/>
        <s v="Process Excellence Expenses" u="1"/>
        <s v="Opex" u="1"/>
        <s v="Accenture Manpower" u="1"/>
        <s v="Project Management" u="1"/>
        <s v="Spend Cat 4" u="1"/>
        <s v="Appraise" u="1"/>
        <s v="Spend Cat 5" u="1"/>
        <s v="Transformation Expenses" u="1"/>
        <s v="Select" u="1"/>
        <s v="Spend Category 5" u="1"/>
        <s v="Managed Services" u="1"/>
        <s v="Spend Category5" u="1"/>
        <s v="Process Excellence Manpower" u="1"/>
        <s v="BAS Manpower" u="1"/>
        <s v="First Year Opex" u="1"/>
        <s v="Spend Category 1" u="1"/>
        <s v="Spend Category1" u="1"/>
        <s v="Hardware &amp; Software" u="1"/>
        <s v="BAS Expenses" u="1"/>
        <s v="PM" u="1"/>
        <s v="Vendor Services" u="1"/>
      </sharedItems>
    </cacheField>
    <cacheField name="EEM Category" numFmtId="0">
      <sharedItems containsNonDate="0" containsString="0" containsBlank="1"/>
    </cacheField>
    <cacheField name="Detail" numFmtId="0">
      <sharedItems containsNonDate="0" containsString="0" containsBlank="1"/>
    </cacheField>
    <cacheField name="Jan-20" numFmtId="0">
      <sharedItems containsNonDate="0" containsString="0" containsBlank="1"/>
    </cacheField>
    <cacheField name="Feb-20" numFmtId="0">
      <sharedItems containsNonDate="0" containsString="0" containsBlank="1"/>
    </cacheField>
    <cacheField name="Mar-20" numFmtId="0">
      <sharedItems containsNonDate="0" containsString="0" containsBlank="1"/>
    </cacheField>
    <cacheField name="Apr-20" numFmtId="0">
      <sharedItems containsNonDate="0" containsString="0" containsBlank="1"/>
    </cacheField>
    <cacheField name="May-20" numFmtId="0">
      <sharedItems containsNonDate="0" containsString="0" containsBlank="1"/>
    </cacheField>
    <cacheField name="Jun-20" numFmtId="0">
      <sharedItems containsNonDate="0" containsString="0" containsBlank="1"/>
    </cacheField>
    <cacheField name="Jul-20" numFmtId="0">
      <sharedItems containsNonDate="0" containsString="0" containsBlank="1"/>
    </cacheField>
    <cacheField name="Aug-20" numFmtId="0">
      <sharedItems containsNonDate="0" containsString="0" containsBlank="1"/>
    </cacheField>
    <cacheField name="Sep-20" numFmtId="0">
      <sharedItems containsNonDate="0" containsString="0" containsBlank="1"/>
    </cacheField>
    <cacheField name="Oct-20" numFmtId="0">
      <sharedItems containsNonDate="0" containsString="0" containsBlank="1"/>
    </cacheField>
    <cacheField name="Nov-20" numFmtId="0">
      <sharedItems containsNonDate="0" containsString="0" containsBlank="1"/>
    </cacheField>
    <cacheField name="Dec-20" numFmtId="0">
      <sharedItems containsNonDate="0" containsString="0" containsBlank="1"/>
    </cacheField>
    <cacheField name="Jan-21" numFmtId="0">
      <sharedItems containsNonDate="0" containsString="0" containsBlank="1"/>
    </cacheField>
    <cacheField name="Feb-21" numFmtId="0">
      <sharedItems containsNonDate="0" containsString="0" containsBlank="1"/>
    </cacheField>
    <cacheField name="Mar-21" numFmtId="0">
      <sharedItems containsNonDate="0" containsString="0" containsBlank="1"/>
    </cacheField>
    <cacheField name="Apr-21" numFmtId="0">
      <sharedItems containsNonDate="0" containsString="0" containsBlank="1"/>
    </cacheField>
    <cacheField name="May-21" numFmtId="0">
      <sharedItems containsNonDate="0" containsString="0" containsBlank="1"/>
    </cacheField>
    <cacheField name="Jun-21" numFmtId="0">
      <sharedItems containsNonDate="0" containsString="0" containsBlank="1"/>
    </cacheField>
    <cacheField name="Jul-21" numFmtId="0">
      <sharedItems containsNonDate="0" containsString="0" containsBlank="1"/>
    </cacheField>
    <cacheField name="Aug-21" numFmtId="0">
      <sharedItems containsNonDate="0" containsString="0" containsBlank="1"/>
    </cacheField>
    <cacheField name="Sep-21" numFmtId="0">
      <sharedItems containsNonDate="0" containsString="0" containsBlank="1"/>
    </cacheField>
    <cacheField name="Oct-21" numFmtId="0">
      <sharedItems containsNonDate="0" containsString="0" containsBlank="1"/>
    </cacheField>
    <cacheField name="Nov-21" numFmtId="0">
      <sharedItems containsNonDate="0" containsString="0" containsBlank="1"/>
    </cacheField>
    <cacheField name="Dec-21" numFmtId="0">
      <sharedItems containsNonDate="0" containsString="0" containsBlank="1"/>
    </cacheField>
    <cacheField name="Jan-22" numFmtId="0">
      <sharedItems containsNonDate="0" containsString="0" containsBlank="1"/>
    </cacheField>
    <cacheField name="Feb-22" numFmtId="0">
      <sharedItems containsNonDate="0" containsString="0" containsBlank="1"/>
    </cacheField>
    <cacheField name="Mar-22" numFmtId="0">
      <sharedItems containsNonDate="0" containsString="0" containsBlank="1"/>
    </cacheField>
    <cacheField name="Apr-22" numFmtId="0">
      <sharedItems containsNonDate="0" containsString="0" containsBlank="1"/>
    </cacheField>
    <cacheField name="May-22" numFmtId="0">
      <sharedItems containsNonDate="0" containsString="0" containsBlank="1"/>
    </cacheField>
    <cacheField name="Jun-22" numFmtId="0">
      <sharedItems containsNonDate="0" containsString="0" containsBlank="1"/>
    </cacheField>
    <cacheField name="Jul-22" numFmtId="0">
      <sharedItems containsNonDate="0" containsString="0" containsBlank="1"/>
    </cacheField>
    <cacheField name="Aug-22" numFmtId="165">
      <sharedItems containsNonDate="0" containsString="0" containsBlank="1"/>
    </cacheField>
    <cacheField name="Sep-22" numFmtId="165">
      <sharedItems containsNonDate="0" containsString="0" containsBlank="1"/>
    </cacheField>
    <cacheField name="Oct-22" numFmtId="165">
      <sharedItems containsNonDate="0" containsString="0" containsBlank="1"/>
    </cacheField>
    <cacheField name="Nov-22" numFmtId="165">
      <sharedItems containsNonDate="0" containsString="0" containsBlank="1"/>
    </cacheField>
    <cacheField name="Dec-22" numFmtId="165">
      <sharedItems containsNonDate="0" containsString="0" containsBlank="1"/>
    </cacheField>
    <cacheField name="Jan-23" numFmtId="165">
      <sharedItems containsNonDate="0" containsString="0" containsBlank="1"/>
    </cacheField>
    <cacheField name="Feb-23" numFmtId="165">
      <sharedItems containsNonDate="0" containsString="0" containsBlank="1"/>
    </cacheField>
    <cacheField name="Mar-23" numFmtId="165">
      <sharedItems containsNonDate="0" containsString="0" containsBlank="1"/>
    </cacheField>
    <cacheField name="Apr-23" numFmtId="165">
      <sharedItems containsNonDate="0" containsString="0" containsBlank="1"/>
    </cacheField>
    <cacheField name="May-23" numFmtId="165">
      <sharedItems containsNonDate="0" containsString="0" containsBlank="1"/>
    </cacheField>
    <cacheField name="Jun-23" numFmtId="165">
      <sharedItems containsNonDate="0" containsString="0" containsBlank="1"/>
    </cacheField>
    <cacheField name="Jul-23" numFmtId="165">
      <sharedItems containsNonDate="0" containsString="0" containsBlank="1"/>
    </cacheField>
    <cacheField name="Aug-23" numFmtId="165">
      <sharedItems containsNonDate="0" containsString="0" containsBlank="1"/>
    </cacheField>
    <cacheField name="Sep-23" numFmtId="165">
      <sharedItems containsNonDate="0" containsString="0" containsBlank="1"/>
    </cacheField>
    <cacheField name="Oct-23" numFmtId="165">
      <sharedItems containsNonDate="0" containsString="0" containsBlank="1"/>
    </cacheField>
    <cacheField name="Nov-23" numFmtId="165">
      <sharedItems containsNonDate="0" containsString="0" containsBlank="1"/>
    </cacheField>
    <cacheField name="Dec-23" numFmtId="165">
      <sharedItems containsNonDate="0" containsString="0" containsBlank="1"/>
    </cacheField>
    <cacheField name="Jan-24" numFmtId="165">
      <sharedItems containsNonDate="0" containsString="0" containsBlank="1"/>
    </cacheField>
    <cacheField name="Feb-24" numFmtId="165">
      <sharedItems containsNonDate="0" containsString="0" containsBlank="1"/>
    </cacheField>
    <cacheField name="Mar-24" numFmtId="165">
      <sharedItems containsNonDate="0" containsString="0" containsBlank="1"/>
    </cacheField>
    <cacheField name="Apr-24" numFmtId="165">
      <sharedItems containsNonDate="0" containsString="0" containsBlank="1"/>
    </cacheField>
    <cacheField name="May-24" numFmtId="165">
      <sharedItems containsNonDate="0" containsString="0" containsBlank="1"/>
    </cacheField>
    <cacheField name="Jun-24" numFmtId="165">
      <sharedItems containsNonDate="0" containsString="0" containsBlank="1"/>
    </cacheField>
    <cacheField name="Jul-24" numFmtId="165">
      <sharedItems containsNonDate="0" containsString="0" containsBlank="1"/>
    </cacheField>
    <cacheField name="Aug-24" numFmtId="165">
      <sharedItems containsNonDate="0" containsString="0" containsBlank="1"/>
    </cacheField>
    <cacheField name="Sep-24" numFmtId="165">
      <sharedItems containsNonDate="0" containsString="0" containsBlank="1"/>
    </cacheField>
    <cacheField name="Oct-24" numFmtId="165">
      <sharedItems containsNonDate="0" containsString="0" containsBlank="1"/>
    </cacheField>
    <cacheField name="Nov-24" numFmtId="165">
      <sharedItems containsNonDate="0" containsString="0" containsBlank="1"/>
    </cacheField>
    <cacheField name="Dec-24" numFmtId="165">
      <sharedItems containsNonDate="0" containsString="0" containsBlank="1"/>
    </cacheField>
    <cacheField name="Jan-25" numFmtId="165">
      <sharedItems containsNonDate="0" containsString="0" containsBlank="1"/>
    </cacheField>
    <cacheField name="Feb-25" numFmtId="165">
      <sharedItems containsNonDate="0" containsString="0" containsBlank="1"/>
    </cacheField>
    <cacheField name="Mar-25" numFmtId="165">
      <sharedItems containsNonDate="0" containsString="0" containsBlank="1"/>
    </cacheField>
    <cacheField name="Apr-25" numFmtId="165">
      <sharedItems containsNonDate="0" containsString="0" containsBlank="1"/>
    </cacheField>
    <cacheField name="May-25" numFmtId="165">
      <sharedItems containsNonDate="0" containsString="0" containsBlank="1"/>
    </cacheField>
    <cacheField name="Jun-25" numFmtId="165">
      <sharedItems containsNonDate="0" containsString="0" containsBlank="1"/>
    </cacheField>
    <cacheField name="Jul-25" numFmtId="165">
      <sharedItems containsNonDate="0" containsString="0" containsBlank="1"/>
    </cacheField>
    <cacheField name="Aug-25" numFmtId="165">
      <sharedItems containsNonDate="0" containsString="0" containsBlank="1"/>
    </cacheField>
    <cacheField name="Sep-25" numFmtId="165">
      <sharedItems containsNonDate="0" containsString="0" containsBlank="1"/>
    </cacheField>
    <cacheField name="Oct-25" numFmtId="165">
      <sharedItems containsNonDate="0" containsString="0" containsBlank="1"/>
    </cacheField>
    <cacheField name="Nov-25" numFmtId="165">
      <sharedItems containsNonDate="0" containsString="0" containsBlank="1"/>
    </cacheField>
    <cacheField name="Dec-25" numFmtId="165">
      <sharedItems containsNonDate="0" containsString="0" containsBlank="1"/>
    </cacheField>
    <cacheField name="_yr0" numFmtId="175">
      <sharedItems containsSemiMixedTypes="0" containsString="0" containsNumber="1" containsInteger="1" minValue="0" maxValue="0"/>
    </cacheField>
    <cacheField name="_yr1" numFmtId="175">
      <sharedItems containsSemiMixedTypes="0" containsString="0" containsNumber="1" containsInteger="1" minValue="0" maxValue="0"/>
    </cacheField>
    <cacheField name="_yr2" numFmtId="175">
      <sharedItems containsSemiMixedTypes="0" containsString="0" containsNumber="1" containsInteger="1" minValue="0" maxValue="0"/>
    </cacheField>
    <cacheField name="_yr3" numFmtId="175">
      <sharedItems containsSemiMixedTypes="0" containsString="0" containsNumber="1" containsInteger="1" minValue="0" maxValue="0"/>
    </cacheField>
    <cacheField name="_yr4" numFmtId="175">
      <sharedItems containsSemiMixedTypes="0" containsString="0" containsNumber="1" containsInteger="1" minValue="0" maxValue="0"/>
    </cacheField>
    <cacheField name="_yr5" numFmtId="175">
      <sharedItems containsSemiMixedTypes="0" containsString="0" containsNumber="1" containsInteger="1" minValue="0" maxValue="0"/>
    </cacheField>
    <cacheField name="Total" numFmtId="175">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aker, Wendy" refreshedDate="43985.610679861114" createdVersion="4" refreshedVersion="6" minRefreshableVersion="3" recordCount="20" xr:uid="{00000000-000A-0000-FFFF-FFFF03000000}">
  <cacheSource type="worksheet">
    <worksheetSource name="main"/>
  </cacheSource>
  <cacheFields count="7">
    <cacheField name="Status" numFmtId="165">
      <sharedItems count="3">
        <s v="Released"/>
        <s v="Forecast"/>
        <s v="Approval Request"/>
      </sharedItems>
    </cacheField>
    <cacheField name="Spend" numFmtId="165">
      <sharedItems count="4">
        <s v="IT&amp;S"/>
        <s v="Business"/>
        <s v="IT&amp;S Risk"/>
        <s v="Business Risk"/>
      </sharedItems>
    </cacheField>
    <cacheField name="Stage" numFmtId="165">
      <sharedItems count="5">
        <s v="Appraise"/>
        <s v="Select"/>
        <s v="Define"/>
        <s v="Execute"/>
        <s v="Operate"/>
      </sharedItems>
      <fieldGroup par="6"/>
    </cacheField>
    <cacheField name="CapEx" numFmtId="166">
      <sharedItems containsSemiMixedTypes="0" containsString="0" containsNumber="1" containsInteger="1" minValue="0" maxValue="0"/>
    </cacheField>
    <cacheField name="RevEx" numFmtId="166">
      <sharedItems containsSemiMixedTypes="0" containsString="0" containsNumber="1" containsInteger="1" minValue="0" maxValue="0"/>
    </cacheField>
    <cacheField name="Total" numFmtId="166">
      <sharedItems containsSemiMixedTypes="0" containsString="0" containsNumber="1" containsInteger="1" minValue="0" maxValue="0"/>
    </cacheField>
    <cacheField name="Stage2" numFmtId="0" databaseField="0">
      <fieldGroup base="2">
        <discretePr count="5">
          <x v="3"/>
          <x v="3"/>
          <x v="0"/>
          <x v="1"/>
          <x v="2"/>
        </discretePr>
        <groupItems count="4">
          <s v="Define"/>
          <s v="Execute"/>
          <s v="Operate"/>
          <s v="Group1"/>
        </groupItems>
      </fieldGroup>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aker, Wendy" refreshedDate="43985.610679976853" createdVersion="4" refreshedVersion="6" minRefreshableVersion="3" recordCount="10" xr:uid="{00000000-000A-0000-FFFF-FFFF04000000}">
  <cacheSource type="worksheet">
    <worksheetSource name="main2"/>
  </cacheSource>
  <cacheFields count="5">
    <cacheField name="Status" numFmtId="0">
      <sharedItems count="3">
        <s v="Released"/>
        <s v="Forecast"/>
        <s v="Approval Request"/>
      </sharedItems>
    </cacheField>
    <cacheField name="Stage" numFmtId="165">
      <sharedItems count="5">
        <s v="Appraise"/>
        <s v="Select"/>
        <s v="Define"/>
        <s v="Execute"/>
        <s v="Operate"/>
      </sharedItems>
      <fieldGroup par="4"/>
    </cacheField>
    <cacheField name="CapEx/RevEx" numFmtId="165">
      <sharedItems count="2">
        <s v="CapEx"/>
        <s v="RevEx"/>
      </sharedItems>
    </cacheField>
    <cacheField name="Total" numFmtId="178">
      <sharedItems containsSemiMixedTypes="0" containsString="0" containsNumber="1" containsInteger="1" minValue="0" maxValue="0"/>
    </cacheField>
    <cacheField name="Stage2" numFmtId="0" databaseField="0">
      <fieldGroup base="1">
        <discretePr count="5">
          <x v="3"/>
          <x v="3"/>
          <x v="0"/>
          <x v="1"/>
          <x v="2"/>
        </discretePr>
        <groupItems count="4">
          <s v="Define"/>
          <s v="Execute"/>
          <s v="Operate"/>
          <s v="Group1"/>
        </groupItems>
      </fieldGroup>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aker, Wendy" refreshedDate="43985.610680092592" createdVersion="4" refreshedVersion="6" minRefreshableVersion="3" recordCount="40" xr:uid="{00000000-000A-0000-FFFF-FFFF05000000}">
  <cacheSource type="worksheet">
    <worksheetSource name="main4"/>
  </cacheSource>
  <cacheFields count="84">
    <cacheField name="Status" numFmtId="165">
      <sharedItems count="3">
        <s v="Released"/>
        <s v="Forecast"/>
        <s v="Approval Request"/>
      </sharedItems>
      <fieldGroup par="83"/>
    </cacheField>
    <cacheField name="Spend" numFmtId="0">
      <sharedItems count="4">
        <s v="IT&amp;S"/>
        <s v="Business"/>
        <s v="IT&amp;S Risk"/>
        <s v="Business Risk"/>
      </sharedItems>
    </cacheField>
    <cacheField name="Cap_Rev" numFmtId="0">
      <sharedItems count="2">
        <s v="CapEx"/>
        <s v="RevEx"/>
      </sharedItems>
    </cacheField>
    <cacheField name="CVP" numFmtId="165">
      <sharedItems count="5">
        <s v="Appraise"/>
        <s v="Select"/>
        <s v="Define"/>
        <s v="Execute"/>
        <s v="Operate"/>
      </sharedItems>
    </cacheField>
    <cacheField name="Jan-20" numFmtId="165">
      <sharedItems containsSemiMixedTypes="0" containsString="0" containsNumber="1" containsInteger="1" minValue="0" maxValue="0"/>
    </cacheField>
    <cacheField name="Feb-20" numFmtId="165">
      <sharedItems containsSemiMixedTypes="0" containsString="0" containsNumber="1" containsInteger="1" minValue="0" maxValue="0"/>
    </cacheField>
    <cacheField name="Mar-20" numFmtId="165">
      <sharedItems containsSemiMixedTypes="0" containsString="0" containsNumber="1" containsInteger="1" minValue="0" maxValue="0"/>
    </cacheField>
    <cacheField name="Apr-20" numFmtId="165">
      <sharedItems containsSemiMixedTypes="0" containsString="0" containsNumber="1" containsInteger="1" minValue="0" maxValue="0"/>
    </cacheField>
    <cacheField name="May-20" numFmtId="165">
      <sharedItems containsSemiMixedTypes="0" containsString="0" containsNumber="1" containsInteger="1" minValue="0" maxValue="0"/>
    </cacheField>
    <cacheField name="Jun-20" numFmtId="165">
      <sharedItems containsSemiMixedTypes="0" containsString="0" containsNumber="1" containsInteger="1" minValue="0" maxValue="0"/>
    </cacheField>
    <cacheField name="Jul-20" numFmtId="165">
      <sharedItems containsSemiMixedTypes="0" containsString="0" containsNumber="1" containsInteger="1" minValue="0" maxValue="0"/>
    </cacheField>
    <cacheField name="Aug-20" numFmtId="165">
      <sharedItems containsSemiMixedTypes="0" containsString="0" containsNumber="1" containsInteger="1" minValue="0" maxValue="0"/>
    </cacheField>
    <cacheField name="Sep-20" numFmtId="165">
      <sharedItems containsSemiMixedTypes="0" containsString="0" containsNumber="1" containsInteger="1" minValue="0" maxValue="0"/>
    </cacheField>
    <cacheField name="Oct-20" numFmtId="165">
      <sharedItems containsSemiMixedTypes="0" containsString="0" containsNumber="1" containsInteger="1" minValue="0" maxValue="0"/>
    </cacheField>
    <cacheField name="Nov-20" numFmtId="165">
      <sharedItems containsSemiMixedTypes="0" containsString="0" containsNumber="1" containsInteger="1" minValue="0" maxValue="0"/>
    </cacheField>
    <cacheField name="Dec-20" numFmtId="165">
      <sharedItems containsSemiMixedTypes="0" containsString="0" containsNumber="1" containsInteger="1" minValue="0" maxValue="0"/>
    </cacheField>
    <cacheField name="Jan-21" numFmtId="165">
      <sharedItems containsSemiMixedTypes="0" containsString="0" containsNumber="1" containsInteger="1" minValue="0" maxValue="0"/>
    </cacheField>
    <cacheField name="Feb-21" numFmtId="165">
      <sharedItems containsSemiMixedTypes="0" containsString="0" containsNumber="1" containsInteger="1" minValue="0" maxValue="0"/>
    </cacheField>
    <cacheField name="Mar-21" numFmtId="165">
      <sharedItems containsSemiMixedTypes="0" containsString="0" containsNumber="1" containsInteger="1" minValue="0" maxValue="0"/>
    </cacheField>
    <cacheField name="Apr-21" numFmtId="165">
      <sharedItems containsSemiMixedTypes="0" containsString="0" containsNumber="1" containsInteger="1" minValue="0" maxValue="0"/>
    </cacheField>
    <cacheField name="May-21" numFmtId="165">
      <sharedItems containsSemiMixedTypes="0" containsString="0" containsNumber="1" containsInteger="1" minValue="0" maxValue="0"/>
    </cacheField>
    <cacheField name="Jun-21" numFmtId="165">
      <sharedItems containsSemiMixedTypes="0" containsString="0" containsNumber="1" containsInteger="1" minValue="0" maxValue="0"/>
    </cacheField>
    <cacheField name="Jul-21" numFmtId="165">
      <sharedItems containsSemiMixedTypes="0" containsString="0" containsNumber="1" containsInteger="1" minValue="0" maxValue="0"/>
    </cacheField>
    <cacheField name="Aug-21" numFmtId="165">
      <sharedItems containsSemiMixedTypes="0" containsString="0" containsNumber="1" containsInteger="1" minValue="0" maxValue="0"/>
    </cacheField>
    <cacheField name="Sep-21" numFmtId="165">
      <sharedItems containsSemiMixedTypes="0" containsString="0" containsNumber="1" containsInteger="1" minValue="0" maxValue="0"/>
    </cacheField>
    <cacheField name="Oct-21" numFmtId="165">
      <sharedItems containsSemiMixedTypes="0" containsString="0" containsNumber="1" containsInteger="1" minValue="0" maxValue="0"/>
    </cacheField>
    <cacheField name="Nov-21" numFmtId="165">
      <sharedItems containsSemiMixedTypes="0" containsString="0" containsNumber="1" containsInteger="1" minValue="0" maxValue="0"/>
    </cacheField>
    <cacheField name="Dec-21" numFmtId="165">
      <sharedItems containsSemiMixedTypes="0" containsString="0" containsNumber="1" containsInteger="1" minValue="0" maxValue="0"/>
    </cacheField>
    <cacheField name="Jan-22" numFmtId="165">
      <sharedItems containsSemiMixedTypes="0" containsString="0" containsNumber="1" containsInteger="1" minValue="0" maxValue="0"/>
    </cacheField>
    <cacheField name="Feb-22" numFmtId="165">
      <sharedItems containsSemiMixedTypes="0" containsString="0" containsNumber="1" containsInteger="1" minValue="0" maxValue="0"/>
    </cacheField>
    <cacheField name="Mar-22" numFmtId="165">
      <sharedItems containsSemiMixedTypes="0" containsString="0" containsNumber="1" containsInteger="1" minValue="0" maxValue="0"/>
    </cacheField>
    <cacheField name="Apr-22" numFmtId="165">
      <sharedItems containsSemiMixedTypes="0" containsString="0" containsNumber="1" containsInteger="1" minValue="0" maxValue="0"/>
    </cacheField>
    <cacheField name="May-22" numFmtId="165">
      <sharedItems containsSemiMixedTypes="0" containsString="0" containsNumber="1" containsInteger="1" minValue="0" maxValue="0"/>
    </cacheField>
    <cacheField name="Jun-22" numFmtId="165">
      <sharedItems containsSemiMixedTypes="0" containsString="0" containsNumber="1" containsInteger="1" minValue="0" maxValue="0"/>
    </cacheField>
    <cacheField name="Jul-22" numFmtId="165">
      <sharedItems containsSemiMixedTypes="0" containsString="0" containsNumber="1" containsInteger="1" minValue="0" maxValue="0"/>
    </cacheField>
    <cacheField name="Aug-22" numFmtId="165">
      <sharedItems containsSemiMixedTypes="0" containsString="0" containsNumber="1" containsInteger="1" minValue="0" maxValue="0"/>
    </cacheField>
    <cacheField name="Sep-22" numFmtId="165">
      <sharedItems containsSemiMixedTypes="0" containsString="0" containsNumber="1" containsInteger="1" minValue="0" maxValue="0"/>
    </cacheField>
    <cacheField name="Oct-22" numFmtId="165">
      <sharedItems containsSemiMixedTypes="0" containsString="0" containsNumber="1" containsInteger="1" minValue="0" maxValue="0"/>
    </cacheField>
    <cacheField name="Nov-22" numFmtId="165">
      <sharedItems containsSemiMixedTypes="0" containsString="0" containsNumber="1" containsInteger="1" minValue="0" maxValue="0"/>
    </cacheField>
    <cacheField name="Dec-22" numFmtId="165">
      <sharedItems containsSemiMixedTypes="0" containsString="0" containsNumber="1" containsInteger="1" minValue="0" maxValue="0"/>
    </cacheField>
    <cacheField name="Jan-23" numFmtId="165">
      <sharedItems containsSemiMixedTypes="0" containsString="0" containsNumber="1" containsInteger="1" minValue="0" maxValue="0"/>
    </cacheField>
    <cacheField name="Feb-23" numFmtId="165">
      <sharedItems containsSemiMixedTypes="0" containsString="0" containsNumber="1" containsInteger="1" minValue="0" maxValue="0"/>
    </cacheField>
    <cacheField name="Mar-23" numFmtId="165">
      <sharedItems containsSemiMixedTypes="0" containsString="0" containsNumber="1" containsInteger="1" minValue="0" maxValue="0"/>
    </cacheField>
    <cacheField name="Apr-23" numFmtId="165">
      <sharedItems containsSemiMixedTypes="0" containsString="0" containsNumber="1" containsInteger="1" minValue="0" maxValue="0"/>
    </cacheField>
    <cacheField name="May-23" numFmtId="165">
      <sharedItems containsSemiMixedTypes="0" containsString="0" containsNumber="1" containsInteger="1" minValue="0" maxValue="0"/>
    </cacheField>
    <cacheField name="Jun-23" numFmtId="165">
      <sharedItems containsSemiMixedTypes="0" containsString="0" containsNumber="1" containsInteger="1" minValue="0" maxValue="0"/>
    </cacheField>
    <cacheField name="Jul-23" numFmtId="165">
      <sharedItems containsSemiMixedTypes="0" containsString="0" containsNumber="1" containsInteger="1" minValue="0" maxValue="0"/>
    </cacheField>
    <cacheField name="Aug-23" numFmtId="165">
      <sharedItems containsSemiMixedTypes="0" containsString="0" containsNumber="1" containsInteger="1" minValue="0" maxValue="0"/>
    </cacheField>
    <cacheField name="Sep-23" numFmtId="165">
      <sharedItems containsSemiMixedTypes="0" containsString="0" containsNumber="1" containsInteger="1" minValue="0" maxValue="0"/>
    </cacheField>
    <cacheField name="Oct-23" numFmtId="165">
      <sharedItems containsSemiMixedTypes="0" containsString="0" containsNumber="1" containsInteger="1" minValue="0" maxValue="0"/>
    </cacheField>
    <cacheField name="Nov-23" numFmtId="165">
      <sharedItems containsSemiMixedTypes="0" containsString="0" containsNumber="1" containsInteger="1" minValue="0" maxValue="0"/>
    </cacheField>
    <cacheField name="Dec-23" numFmtId="165">
      <sharedItems containsSemiMixedTypes="0" containsString="0" containsNumber="1" containsInteger="1" minValue="0" maxValue="0"/>
    </cacheField>
    <cacheField name="Jan-24" numFmtId="165">
      <sharedItems containsSemiMixedTypes="0" containsString="0" containsNumber="1" containsInteger="1" minValue="0" maxValue="0"/>
    </cacheField>
    <cacheField name="Feb-24" numFmtId="165">
      <sharedItems containsSemiMixedTypes="0" containsString="0" containsNumber="1" containsInteger="1" minValue="0" maxValue="0"/>
    </cacheField>
    <cacheField name="Mar-24" numFmtId="165">
      <sharedItems containsSemiMixedTypes="0" containsString="0" containsNumber="1" containsInteger="1" minValue="0" maxValue="0"/>
    </cacheField>
    <cacheField name="Apr-24" numFmtId="165">
      <sharedItems containsSemiMixedTypes="0" containsString="0" containsNumber="1" containsInteger="1" minValue="0" maxValue="0"/>
    </cacheField>
    <cacheField name="May-24" numFmtId="165">
      <sharedItems containsSemiMixedTypes="0" containsString="0" containsNumber="1" containsInteger="1" minValue="0" maxValue="0"/>
    </cacheField>
    <cacheField name="Jun-24" numFmtId="165">
      <sharedItems containsSemiMixedTypes="0" containsString="0" containsNumber="1" containsInteger="1" minValue="0" maxValue="0"/>
    </cacheField>
    <cacheField name="Jul-24" numFmtId="165">
      <sharedItems containsSemiMixedTypes="0" containsString="0" containsNumber="1" containsInteger="1" minValue="0" maxValue="0"/>
    </cacheField>
    <cacheField name="Aug-24" numFmtId="165">
      <sharedItems containsSemiMixedTypes="0" containsString="0" containsNumber="1" containsInteger="1" minValue="0" maxValue="0"/>
    </cacheField>
    <cacheField name="Sep-24" numFmtId="165">
      <sharedItems containsSemiMixedTypes="0" containsString="0" containsNumber="1" containsInteger="1" minValue="0" maxValue="0"/>
    </cacheField>
    <cacheField name="Oct-24" numFmtId="165">
      <sharedItems containsSemiMixedTypes="0" containsString="0" containsNumber="1" containsInteger="1" minValue="0" maxValue="0"/>
    </cacheField>
    <cacheField name="Nov-24" numFmtId="165">
      <sharedItems containsSemiMixedTypes="0" containsString="0" containsNumber="1" containsInteger="1" minValue="0" maxValue="0"/>
    </cacheField>
    <cacheField name="Dec-24" numFmtId="165">
      <sharedItems containsSemiMixedTypes="0" containsString="0" containsNumber="1" containsInteger="1" minValue="0" maxValue="0"/>
    </cacheField>
    <cacheField name="Jan-25" numFmtId="165">
      <sharedItems containsSemiMixedTypes="0" containsString="0" containsNumber="1" containsInteger="1" minValue="0" maxValue="0"/>
    </cacheField>
    <cacheField name="Feb-25" numFmtId="165">
      <sharedItems containsSemiMixedTypes="0" containsString="0" containsNumber="1" containsInteger="1" minValue="0" maxValue="0"/>
    </cacheField>
    <cacheField name="Mar-25" numFmtId="165">
      <sharedItems containsSemiMixedTypes="0" containsString="0" containsNumber="1" containsInteger="1" minValue="0" maxValue="0"/>
    </cacheField>
    <cacheField name="Apr-25" numFmtId="165">
      <sharedItems containsSemiMixedTypes="0" containsString="0" containsNumber="1" containsInteger="1" minValue="0" maxValue="0"/>
    </cacheField>
    <cacheField name="May-25" numFmtId="165">
      <sharedItems containsSemiMixedTypes="0" containsString="0" containsNumber="1" containsInteger="1" minValue="0" maxValue="0"/>
    </cacheField>
    <cacheField name="Jun-25" numFmtId="165">
      <sharedItems containsSemiMixedTypes="0" containsString="0" containsNumber="1" containsInteger="1" minValue="0" maxValue="0"/>
    </cacheField>
    <cacheField name="Jul-25" numFmtId="165">
      <sharedItems containsSemiMixedTypes="0" containsString="0" containsNumber="1" containsInteger="1" minValue="0" maxValue="0"/>
    </cacheField>
    <cacheField name="Aug-25" numFmtId="165">
      <sharedItems containsSemiMixedTypes="0" containsString="0" containsNumber="1" containsInteger="1" minValue="0" maxValue="0"/>
    </cacheField>
    <cacheField name="Sep-25" numFmtId="165">
      <sharedItems containsSemiMixedTypes="0" containsString="0" containsNumber="1" containsInteger="1" minValue="0" maxValue="0"/>
    </cacheField>
    <cacheField name="Oct-25" numFmtId="165">
      <sharedItems containsSemiMixedTypes="0" containsString="0" containsNumber="1" containsInteger="1" minValue="0" maxValue="0"/>
    </cacheField>
    <cacheField name="Nov-25" numFmtId="165">
      <sharedItems containsSemiMixedTypes="0" containsString="0" containsNumber="1" containsInteger="1" minValue="0" maxValue="0"/>
    </cacheField>
    <cacheField name="Dec-25" numFmtId="165">
      <sharedItems containsSemiMixedTypes="0" containsString="0" containsNumber="1" containsInteger="1" minValue="0" maxValue="0"/>
    </cacheField>
    <cacheField name="_yr0" numFmtId="175">
      <sharedItems containsSemiMixedTypes="0" containsString="0" containsNumber="1" containsInteger="1" minValue="0" maxValue="0"/>
    </cacheField>
    <cacheField name="_yr1" numFmtId="175">
      <sharedItems containsSemiMixedTypes="0" containsString="0" containsNumber="1" containsInteger="1" minValue="0" maxValue="0"/>
    </cacheField>
    <cacheField name="_yr2" numFmtId="175">
      <sharedItems containsSemiMixedTypes="0" containsString="0" containsNumber="1" containsInteger="1" minValue="0" maxValue="0"/>
    </cacheField>
    <cacheField name="_yr3" numFmtId="175">
      <sharedItems containsSemiMixedTypes="0" containsString="0" containsNumber="1" containsInteger="1" minValue="0" maxValue="0"/>
    </cacheField>
    <cacheField name="_yr4" numFmtId="175">
      <sharedItems containsSemiMixedTypes="0" containsString="0" containsNumber="1" containsInteger="1" minValue="0" maxValue="0"/>
    </cacheField>
    <cacheField name="_yr5" numFmtId="175">
      <sharedItems containsSemiMixedTypes="0" containsString="0" containsNumber="1" containsInteger="1" minValue="0" maxValue="0"/>
    </cacheField>
    <cacheField name="Total" numFmtId="166">
      <sharedItems containsSemiMixedTypes="0" containsString="0" containsNumber="1" containsInteger="1" minValue="0" maxValue="0"/>
    </cacheField>
    <cacheField name="Status2" numFmtId="0" databaseField="0">
      <fieldGroup base="0">
        <discretePr count="3">
          <x v="0"/>
          <x v="1"/>
          <x v="1"/>
        </discretePr>
        <groupItems count="2">
          <s v="Released"/>
          <s v="Group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
  <r>
    <x v="0"/>
    <x v="0"/>
    <x v="0"/>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1"/>
    <x v="1"/>
    <x v="0"/>
    <n v="0"/>
    <n v="0"/>
    <n v="0"/>
    <n v="0"/>
    <n v="0"/>
    <n v="0"/>
    <n v="0"/>
    <n v="0"/>
    <n v="0"/>
    <n v="0"/>
    <n v="0"/>
    <n v="0"/>
    <n v="0"/>
    <n v="0"/>
    <n v="0"/>
    <n v="0"/>
    <n v="0"/>
    <n v="0"/>
    <n v="0"/>
    <n v="0"/>
    <n v="0"/>
    <n v="0"/>
    <n v="0"/>
    <n v="0"/>
    <n v="0"/>
    <n v="0"/>
    <n v="0"/>
    <n v="0"/>
    <n v="0"/>
    <n v="0"/>
  </r>
  <r>
    <x v="2"/>
    <x v="1"/>
    <x v="0"/>
    <n v="0"/>
    <n v="0"/>
    <n v="0"/>
    <n v="0"/>
    <n v="0"/>
    <n v="0"/>
    <n v="0"/>
    <n v="0"/>
    <n v="0"/>
    <n v="0"/>
    <n v="0"/>
    <n v="0"/>
    <n v="0"/>
    <n v="0"/>
    <n v="0"/>
    <n v="0"/>
    <n v="0"/>
    <n v="0"/>
    <n v="0"/>
    <n v="0"/>
    <n v="0"/>
    <n v="0"/>
    <n v="0"/>
    <n v="0"/>
    <n v="0"/>
    <n v="0"/>
    <n v="0"/>
    <n v="0"/>
    <n v="0"/>
    <n v="0"/>
  </r>
  <r>
    <x v="2"/>
    <x v="1"/>
    <x v="0"/>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1"/>
    <x v="1"/>
    <x v="1"/>
    <n v="0"/>
    <n v="0"/>
    <n v="0"/>
    <n v="0"/>
    <n v="0"/>
    <n v="0"/>
    <n v="0"/>
    <n v="0"/>
    <n v="0"/>
    <n v="0"/>
    <n v="0"/>
    <n v="0"/>
    <n v="0"/>
    <n v="0"/>
    <n v="0"/>
    <n v="0"/>
    <n v="0"/>
    <n v="0"/>
    <n v="0"/>
    <n v="0"/>
    <n v="0"/>
    <n v="0"/>
    <n v="0"/>
    <n v="0"/>
    <n v="0"/>
    <n v="0"/>
    <n v="0"/>
    <n v="0"/>
    <n v="0"/>
    <n v="0"/>
  </r>
  <r>
    <x v="2"/>
    <x v="1"/>
    <x v="1"/>
    <n v="0"/>
    <n v="0"/>
    <n v="0"/>
    <n v="0"/>
    <n v="0"/>
    <n v="0"/>
    <n v="0"/>
    <n v="0"/>
    <n v="0"/>
    <n v="0"/>
    <n v="0"/>
    <n v="0"/>
    <n v="0"/>
    <n v="0"/>
    <n v="0"/>
    <n v="0"/>
    <n v="0"/>
    <n v="0"/>
    <n v="0"/>
    <n v="0"/>
    <n v="0"/>
    <n v="0"/>
    <n v="0"/>
    <n v="0"/>
    <n v="0"/>
    <n v="0"/>
    <n v="0"/>
    <n v="0"/>
    <n v="0"/>
    <n v="0"/>
  </r>
  <r>
    <x v="2"/>
    <x v="1"/>
    <x v="1"/>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1"/>
    <x v="1"/>
    <x v="0"/>
    <n v="0"/>
    <n v="0"/>
    <n v="0"/>
    <n v="0"/>
    <n v="0"/>
    <n v="0"/>
    <n v="0"/>
    <n v="0"/>
    <n v="0"/>
    <n v="0"/>
    <n v="0"/>
    <n v="0"/>
    <n v="0"/>
    <n v="0"/>
    <n v="0"/>
    <n v="0"/>
    <n v="0"/>
    <n v="0"/>
    <n v="0"/>
    <n v="0"/>
    <n v="0"/>
    <n v="0"/>
    <n v="0"/>
    <n v="0"/>
    <n v="0"/>
    <n v="0"/>
    <n v="0"/>
    <n v="0"/>
    <n v="0"/>
    <n v="0"/>
  </r>
  <r>
    <x v="2"/>
    <x v="1"/>
    <x v="0"/>
    <n v="0"/>
    <n v="0"/>
    <n v="0"/>
    <n v="0"/>
    <n v="0"/>
    <n v="0"/>
    <n v="0"/>
    <n v="0"/>
    <n v="0"/>
    <n v="0"/>
    <n v="0"/>
    <n v="0"/>
    <n v="0"/>
    <n v="0"/>
    <n v="0"/>
    <n v="0"/>
    <n v="0"/>
    <n v="0"/>
    <n v="0"/>
    <n v="0"/>
    <n v="0"/>
    <n v="0"/>
    <n v="0"/>
    <n v="0"/>
    <n v="0"/>
    <n v="0"/>
    <n v="0"/>
    <n v="0"/>
    <n v="0"/>
    <n v="0"/>
  </r>
  <r>
    <x v="2"/>
    <x v="1"/>
    <x v="0"/>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1"/>
    <x v="1"/>
    <x v="1"/>
    <n v="0"/>
    <n v="0"/>
    <n v="0"/>
    <n v="0"/>
    <n v="0"/>
    <n v="0"/>
    <n v="0"/>
    <n v="0"/>
    <n v="0"/>
    <n v="0"/>
    <n v="0"/>
    <n v="0"/>
    <n v="0"/>
    <n v="0"/>
    <n v="0"/>
    <n v="0"/>
    <n v="0"/>
    <n v="0"/>
    <n v="0"/>
    <n v="0"/>
    <n v="0"/>
    <n v="0"/>
    <n v="0"/>
    <n v="0"/>
    <n v="0"/>
    <n v="0"/>
    <n v="0"/>
    <n v="0"/>
    <n v="0"/>
    <n v="0"/>
  </r>
  <r>
    <x v="2"/>
    <x v="1"/>
    <x v="1"/>
    <n v="0"/>
    <n v="0"/>
    <n v="0"/>
    <n v="0"/>
    <n v="0"/>
    <n v="0"/>
    <n v="0"/>
    <n v="0"/>
    <n v="0"/>
    <n v="0"/>
    <n v="0"/>
    <n v="0"/>
    <n v="0"/>
    <n v="0"/>
    <n v="0"/>
    <n v="0"/>
    <n v="0"/>
    <n v="0"/>
    <n v="0"/>
    <n v="0"/>
    <n v="0"/>
    <n v="0"/>
    <n v="0"/>
    <n v="0"/>
    <n v="0"/>
    <n v="0"/>
    <n v="0"/>
    <n v="0"/>
    <n v="0"/>
    <n v="0"/>
  </r>
  <r>
    <x v="2"/>
    <x v="1"/>
    <x v="1"/>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1"/>
    <x v="1"/>
    <x v="0"/>
    <n v="0"/>
    <n v="0"/>
    <n v="0"/>
    <n v="0"/>
    <n v="0"/>
    <n v="0"/>
    <n v="0"/>
    <n v="0"/>
    <n v="0"/>
    <n v="0"/>
    <n v="0"/>
    <n v="0"/>
    <n v="0"/>
    <n v="0"/>
    <n v="0"/>
    <n v="0"/>
    <n v="0"/>
    <n v="0"/>
    <n v="0"/>
    <n v="0"/>
    <n v="0"/>
    <n v="0"/>
    <n v="0"/>
    <n v="0"/>
    <n v="0"/>
    <n v="0"/>
    <n v="0"/>
    <n v="0"/>
    <n v="0"/>
    <n v="0"/>
  </r>
  <r>
    <x v="2"/>
    <x v="1"/>
    <x v="0"/>
    <n v="0"/>
    <n v="0"/>
    <n v="0"/>
    <n v="0"/>
    <n v="0"/>
    <n v="0"/>
    <n v="0"/>
    <n v="0"/>
    <n v="0"/>
    <n v="0"/>
    <n v="0"/>
    <n v="0"/>
    <n v="0"/>
    <n v="0"/>
    <n v="0"/>
    <n v="0"/>
    <n v="0"/>
    <n v="0"/>
    <n v="0"/>
    <n v="0"/>
    <n v="0"/>
    <n v="0"/>
    <n v="0"/>
    <n v="0"/>
    <n v="0"/>
    <n v="0"/>
    <n v="0"/>
    <n v="0"/>
    <n v="0"/>
    <n v="0"/>
  </r>
  <r>
    <x v="2"/>
    <x v="1"/>
    <x v="0"/>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1"/>
    <x v="1"/>
    <x v="1"/>
    <n v="0"/>
    <n v="0"/>
    <n v="0"/>
    <n v="0"/>
    <n v="0"/>
    <n v="0"/>
    <n v="0"/>
    <n v="0"/>
    <n v="0"/>
    <n v="0"/>
    <n v="0"/>
    <n v="0"/>
    <n v="0"/>
    <n v="0"/>
    <n v="0"/>
    <n v="0"/>
    <n v="0"/>
    <n v="0"/>
    <n v="0"/>
    <n v="0"/>
    <n v="0"/>
    <n v="0"/>
    <n v="0"/>
    <n v="0"/>
    <n v="0"/>
    <n v="0"/>
    <n v="0"/>
    <n v="0"/>
    <n v="0"/>
    <n v="0"/>
  </r>
  <r>
    <x v="2"/>
    <x v="1"/>
    <x v="1"/>
    <n v="0"/>
    <n v="0"/>
    <n v="0"/>
    <n v="0"/>
    <n v="0"/>
    <n v="0"/>
    <n v="0"/>
    <n v="0"/>
    <n v="0"/>
    <n v="0"/>
    <n v="0"/>
    <n v="0"/>
    <n v="0"/>
    <n v="0"/>
    <n v="0"/>
    <n v="0"/>
    <n v="0"/>
    <n v="0"/>
    <n v="0"/>
    <n v="0"/>
    <n v="0"/>
    <n v="0"/>
    <n v="0"/>
    <n v="0"/>
    <n v="0"/>
    <n v="0"/>
    <n v="0"/>
    <n v="0"/>
    <n v="0"/>
    <n v="0"/>
  </r>
  <r>
    <x v="2"/>
    <x v="1"/>
    <x v="1"/>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0"/>
    <x v="0"/>
    <x v="0"/>
    <n v="0"/>
    <n v="0"/>
    <n v="0"/>
    <n v="0"/>
    <n v="0"/>
    <n v="0"/>
    <n v="0"/>
    <n v="0"/>
    <n v="0"/>
    <n v="0"/>
    <n v="0"/>
    <n v="0"/>
    <n v="0"/>
    <n v="0"/>
    <n v="0"/>
    <n v="0"/>
    <n v="0"/>
    <n v="0"/>
    <n v="0"/>
    <n v="0"/>
    <n v="0"/>
    <n v="0"/>
    <n v="0"/>
    <n v="0"/>
    <n v="0"/>
    <n v="0"/>
    <n v="0"/>
    <n v="0"/>
    <n v="0"/>
    <n v="0"/>
  </r>
  <r>
    <x v="1"/>
    <x v="1"/>
    <x v="0"/>
    <n v="0"/>
    <n v="0"/>
    <n v="0"/>
    <n v="0"/>
    <n v="0"/>
    <n v="0"/>
    <n v="0"/>
    <n v="0"/>
    <n v="0"/>
    <n v="0"/>
    <n v="0"/>
    <n v="0"/>
    <n v="0"/>
    <n v="0"/>
    <n v="0"/>
    <n v="0"/>
    <n v="0"/>
    <n v="0"/>
    <n v="0"/>
    <n v="0"/>
    <n v="0"/>
    <n v="0"/>
    <n v="0"/>
    <n v="0"/>
    <n v="0"/>
    <n v="0"/>
    <n v="0"/>
    <n v="0"/>
    <n v="0"/>
    <n v="0"/>
  </r>
  <r>
    <x v="2"/>
    <x v="1"/>
    <x v="0"/>
    <n v="0"/>
    <n v="0"/>
    <n v="0"/>
    <n v="0"/>
    <n v="0"/>
    <n v="0"/>
    <n v="0"/>
    <n v="0"/>
    <n v="0"/>
    <n v="0"/>
    <n v="0"/>
    <n v="0"/>
    <n v="0"/>
    <n v="0"/>
    <n v="0"/>
    <n v="0"/>
    <n v="0"/>
    <n v="0"/>
    <n v="0"/>
    <n v="0"/>
    <n v="0"/>
    <n v="0"/>
    <n v="0"/>
    <n v="0"/>
    <n v="0"/>
    <n v="0"/>
    <n v="0"/>
    <n v="0"/>
    <n v="0"/>
    <n v="0"/>
  </r>
  <r>
    <x v="2"/>
    <x v="1"/>
    <x v="0"/>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0"/>
    <x v="0"/>
    <x v="1"/>
    <n v="0"/>
    <n v="0"/>
    <n v="0"/>
    <n v="0"/>
    <n v="0"/>
    <n v="0"/>
    <n v="0"/>
    <n v="0"/>
    <n v="0"/>
    <n v="0"/>
    <n v="0"/>
    <n v="0"/>
    <n v="0"/>
    <n v="0"/>
    <n v="0"/>
    <n v="0"/>
    <n v="0"/>
    <n v="0"/>
    <n v="0"/>
    <n v="0"/>
    <n v="0"/>
    <n v="0"/>
    <n v="0"/>
    <n v="0"/>
    <n v="0"/>
    <n v="0"/>
    <n v="0"/>
    <n v="0"/>
    <n v="0"/>
    <n v="0"/>
  </r>
  <r>
    <x v="1"/>
    <x v="1"/>
    <x v="1"/>
    <n v="0"/>
    <n v="0"/>
    <n v="0"/>
    <n v="0"/>
    <n v="0"/>
    <n v="0"/>
    <n v="0"/>
    <n v="0"/>
    <n v="0"/>
    <n v="0"/>
    <n v="0"/>
    <n v="0"/>
    <n v="0"/>
    <n v="0"/>
    <n v="0"/>
    <n v="0"/>
    <n v="0"/>
    <n v="0"/>
    <n v="0"/>
    <n v="0"/>
    <n v="0"/>
    <n v="0"/>
    <n v="0"/>
    <n v="0"/>
    <n v="0"/>
    <n v="0"/>
    <n v="0"/>
    <n v="0"/>
    <n v="0"/>
    <n v="0"/>
  </r>
  <r>
    <x v="2"/>
    <x v="1"/>
    <x v="1"/>
    <n v="0"/>
    <n v="0"/>
    <n v="0"/>
    <n v="0"/>
    <n v="0"/>
    <n v="0"/>
    <n v="0"/>
    <n v="0"/>
    <n v="0"/>
    <n v="0"/>
    <n v="0"/>
    <n v="0"/>
    <n v="0"/>
    <n v="0"/>
    <n v="0"/>
    <n v="0"/>
    <n v="0"/>
    <n v="0"/>
    <n v="0"/>
    <n v="0"/>
    <n v="0"/>
    <n v="0"/>
    <n v="0"/>
    <n v="0"/>
    <n v="0"/>
    <n v="0"/>
    <n v="0"/>
    <n v="0"/>
    <n v="0"/>
    <n v="0"/>
  </r>
  <r>
    <x v="2"/>
    <x v="1"/>
    <x v="1"/>
    <n v="0"/>
    <n v="0"/>
    <n v="0"/>
    <n v="0"/>
    <n v="0"/>
    <n v="0"/>
    <n v="0"/>
    <n v="0"/>
    <n v="0"/>
    <n v="0"/>
    <n v="0"/>
    <n v="0"/>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1">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r>
    <x v="0"/>
    <x v="0"/>
    <x v="0"/>
    <x v="0"/>
    <m/>
    <m/>
    <m/>
    <m/>
    <m/>
    <m/>
    <m/>
    <m/>
    <m/>
    <m/>
    <m/>
    <m/>
    <m/>
    <m/>
    <m/>
    <m/>
    <m/>
    <m/>
    <m/>
    <m/>
    <m/>
    <m/>
    <m/>
    <m/>
    <m/>
    <m/>
    <m/>
    <m/>
    <m/>
    <m/>
    <m/>
    <m/>
    <m/>
    <m/>
    <m/>
    <m/>
    <m/>
    <m/>
    <m/>
    <m/>
    <m/>
    <m/>
    <m/>
    <m/>
    <m/>
    <m/>
    <m/>
    <m/>
    <m/>
    <m/>
    <m/>
    <m/>
    <m/>
    <m/>
    <m/>
    <m/>
    <m/>
    <m/>
    <m/>
    <m/>
    <m/>
    <m/>
    <m/>
    <m/>
    <m/>
    <m/>
    <m/>
    <m/>
    <m/>
    <m/>
    <m/>
    <m/>
    <m/>
    <m/>
    <n v="0"/>
    <n v="0"/>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x v="0"/>
    <x v="0"/>
    <n v="0"/>
  </r>
  <r>
    <x v="0"/>
    <x v="1"/>
    <x v="0"/>
    <n v="0"/>
  </r>
  <r>
    <x v="1"/>
    <x v="2"/>
    <x v="0"/>
    <n v="0"/>
  </r>
  <r>
    <x v="2"/>
    <x v="3"/>
    <x v="0"/>
    <n v="0"/>
  </r>
  <r>
    <x v="2"/>
    <x v="4"/>
    <x v="0"/>
    <n v="0"/>
  </r>
  <r>
    <x v="0"/>
    <x v="0"/>
    <x v="1"/>
    <n v="0"/>
  </r>
  <r>
    <x v="0"/>
    <x v="1"/>
    <x v="1"/>
    <n v="0"/>
  </r>
  <r>
    <x v="1"/>
    <x v="2"/>
    <x v="1"/>
    <n v="0"/>
  </r>
  <r>
    <x v="2"/>
    <x v="3"/>
    <x v="1"/>
    <n v="0"/>
  </r>
  <r>
    <x v="2"/>
    <x v="4"/>
    <x v="1"/>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
  <r>
    <x v="0"/>
    <x v="0"/>
    <x v="0"/>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0"/>
    <x v="0"/>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0"/>
    <x v="0"/>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0"/>
    <x v="0"/>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0"/>
    <x v="0"/>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0"/>
    <x v="1"/>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0"/>
    <x v="1"/>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0"/>
    <x v="1"/>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0"/>
    <x v="1"/>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0"/>
    <x v="1"/>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1"/>
    <x v="0"/>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1"/>
    <x v="0"/>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1"/>
    <x v="0"/>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1"/>
    <x v="0"/>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1"/>
    <x v="0"/>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1"/>
    <x v="1"/>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1"/>
    <x v="1"/>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1"/>
    <x v="1"/>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1"/>
    <x v="1"/>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1"/>
    <x v="1"/>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2"/>
    <x v="0"/>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2"/>
    <x v="0"/>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2"/>
    <x v="0"/>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2"/>
    <x v="0"/>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2"/>
    <x v="0"/>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2"/>
    <x v="1"/>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2"/>
    <x v="1"/>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2"/>
    <x v="1"/>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2"/>
    <x v="1"/>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2"/>
    <x v="1"/>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3"/>
    <x v="0"/>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3"/>
    <x v="0"/>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3"/>
    <x v="0"/>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3"/>
    <x v="0"/>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3"/>
    <x v="0"/>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3"/>
    <x v="1"/>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0"/>
    <x v="3"/>
    <x v="1"/>
    <x v="1"/>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1"/>
    <x v="3"/>
    <x v="1"/>
    <x v="2"/>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3"/>
    <x v="1"/>
    <x v="3"/>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x v="2"/>
    <x v="3"/>
    <x v="1"/>
    <x v="4"/>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E00-00000E000000}" name="PivotTable6" cacheId="1080" applyNumberFormats="0" applyBorderFormats="0" applyFontFormats="0" applyPatternFormats="0" applyAlignmentFormats="0" applyWidthHeightFormats="1" dataCaption="Values" updatedVersion="6" minRefreshableVersion="3" showDrill="0" enableDrill="0" createdVersion="4" indent="0" compact="0" compactData="0" gridDropZones="1" multipleFieldFilters="0">
  <location ref="A168:H203" firstHeaderRow="1" firstDataRow="2" firstDataCol="2" rowPageCount="2" colPageCount="1"/>
  <pivotFields count="86">
    <pivotField axis="axisPage" compact="0" outline="0" multipleItemSelectionAllowed="1" showAll="0" defaultSubtotal="0">
      <items count="4">
        <item x="2"/>
        <item x="0"/>
        <item h="1" x="1"/>
        <item h="1" x="3"/>
      </items>
    </pivotField>
    <pivotField compact="0" outline="0" defaultSubtotal="0">
      <items count="3">
        <item x="0"/>
        <item x="1"/>
        <item x="2"/>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1"/>
        <item x="0"/>
      </items>
    </pivotField>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Row" compact="0" outline="0">
      <items count="19">
        <item h="1" x="0"/>
        <item x="2"/>
        <item x="1"/>
        <item h="1" x="4"/>
        <item n="Ongoing IT&amp;S Opex" h="1" x="9"/>
        <item x="13"/>
        <item h="1" x="11"/>
        <item h="1" x="10"/>
        <item h="1" x="12"/>
        <item x="3"/>
        <item x="7"/>
        <item x="5"/>
        <item x="6"/>
        <item h="1" x="8"/>
        <item x="14"/>
        <item x="15"/>
        <item x="16"/>
        <item x="17"/>
        <item t="default"/>
      </items>
    </pivotField>
    <pivotField axis="axisPage" compact="0" outline="0" defaultSubtotal="0">
      <items count="2">
        <item x="0"/>
        <item n="Point Forward" x="1"/>
      </items>
    </pivotField>
  </pivotFields>
  <rowFields count="2">
    <field x="84"/>
    <field x="3"/>
  </rowFields>
  <rowItems count="34">
    <i>
      <x v="1"/>
      <x/>
    </i>
    <i r="1">
      <x v="1"/>
    </i>
    <i t="default">
      <x v="1"/>
    </i>
    <i>
      <x v="2"/>
      <x/>
    </i>
    <i r="1">
      <x v="1"/>
    </i>
    <i t="default">
      <x v="2"/>
    </i>
    <i>
      <x v="5"/>
      <x/>
    </i>
    <i r="1">
      <x v="1"/>
    </i>
    <i t="default">
      <x v="5"/>
    </i>
    <i>
      <x v="9"/>
      <x/>
    </i>
    <i r="1">
      <x v="1"/>
    </i>
    <i t="default">
      <x v="9"/>
    </i>
    <i>
      <x v="10"/>
      <x/>
    </i>
    <i r="1">
      <x v="1"/>
    </i>
    <i t="default">
      <x v="10"/>
    </i>
    <i>
      <x v="11"/>
      <x/>
    </i>
    <i r="1">
      <x v="1"/>
    </i>
    <i t="default">
      <x v="11"/>
    </i>
    <i>
      <x v="12"/>
      <x/>
    </i>
    <i r="1">
      <x v="1"/>
    </i>
    <i t="default">
      <x v="12"/>
    </i>
    <i>
      <x v="14"/>
      <x/>
    </i>
    <i r="1">
      <x v="1"/>
    </i>
    <i t="default">
      <x v="14"/>
    </i>
    <i>
      <x v="15"/>
      <x/>
    </i>
    <i r="1">
      <x v="1"/>
    </i>
    <i t="default">
      <x v="15"/>
    </i>
    <i>
      <x v="16"/>
      <x/>
    </i>
    <i r="1">
      <x v="1"/>
    </i>
    <i t="default">
      <x v="16"/>
    </i>
    <i>
      <x v="17"/>
      <x/>
    </i>
    <i r="1">
      <x v="1"/>
    </i>
    <i t="default">
      <x v="17"/>
    </i>
    <i t="grand">
      <x/>
    </i>
  </rowItems>
  <colFields count="1">
    <field x="-2"/>
  </colFields>
  <colItems count="6">
    <i>
      <x/>
    </i>
    <i i="1">
      <x v="1"/>
    </i>
    <i i="2">
      <x v="2"/>
    </i>
    <i i="3">
      <x v="3"/>
    </i>
    <i i="4">
      <x v="4"/>
    </i>
    <i i="5">
      <x v="5"/>
    </i>
  </colItems>
  <pageFields count="2">
    <pageField fld="85" hier="-1"/>
    <pageField fld="0" hier="-1"/>
  </pageFields>
  <dataFields count="6">
    <dataField name="Sum of _yr0" fld="77" baseField="0" baseItem="0"/>
    <dataField name="Sum of _yr1" fld="78" baseField="0" baseItem="0"/>
    <dataField name="Sum of _yr2" fld="79" baseField="0" baseItem="0"/>
    <dataField name="Sum of _yr3" fld="80" baseField="0" baseItem="0"/>
    <dataField name="Sum of _yr4" fld="81" baseField="0" baseItem="0"/>
    <dataField name="Sum of _yr5" fld="82" baseField="0" baseItem="0"/>
  </dataFields>
  <formats count="16">
    <format dxfId="17">
      <pivotArea type="all" dataOnly="0" outline="0" fieldPosition="0"/>
    </format>
    <format dxfId="16">
      <pivotArea type="all" dataOnly="0" outline="0" fieldPosition="0"/>
    </format>
    <format dxfId="15">
      <pivotArea outline="0" collapsedLevelsAreSubtotals="1" fieldPosition="0"/>
    </format>
    <format dxfId="14">
      <pivotArea dataOnly="0" labelOnly="1" outline="0" fieldPosition="0">
        <references count="1">
          <reference field="84" count="0"/>
        </references>
      </pivotArea>
    </format>
    <format dxfId="13">
      <pivotArea dataOnly="0" labelOnly="1" outline="0" fieldPosition="0">
        <references count="1">
          <reference field="84" count="0" defaultSubtotal="1"/>
        </references>
      </pivotArea>
    </format>
    <format dxfId="12">
      <pivotArea dataOnly="0" labelOnly="1" grandRow="1" outline="0" fieldPosition="0"/>
    </format>
    <format dxfId="11">
      <pivotArea dataOnly="0" labelOnly="1" outline="0" fieldPosition="0">
        <references count="2">
          <reference field="3" count="0"/>
          <reference field="84" count="1" selected="0">
            <x v="0"/>
          </reference>
        </references>
      </pivotArea>
    </format>
    <format dxfId="10">
      <pivotArea dataOnly="0" labelOnly="1" outline="0" fieldPosition="0">
        <references count="2">
          <reference field="3" count="0"/>
          <reference field="84" count="1" selected="0">
            <x v="1"/>
          </reference>
        </references>
      </pivotArea>
    </format>
    <format dxfId="9">
      <pivotArea dataOnly="0" labelOnly="1" outline="0" fieldPosition="0">
        <references count="2">
          <reference field="3" count="0"/>
          <reference field="84" count="1" selected="0">
            <x v="2"/>
          </reference>
        </references>
      </pivotArea>
    </format>
    <format dxfId="8">
      <pivotArea dataOnly="0" labelOnly="1" outline="0" fieldPosition="0">
        <references count="2">
          <reference field="3" count="0"/>
          <reference field="84" count="1" selected="0">
            <x v="3"/>
          </reference>
        </references>
      </pivotArea>
    </format>
    <format dxfId="7">
      <pivotArea dataOnly="0" labelOnly="1" outline="0" fieldPosition="0">
        <references count="2">
          <reference field="3" count="0"/>
          <reference field="84" count="1" selected="0">
            <x v="4"/>
          </reference>
        </references>
      </pivotArea>
    </format>
    <format dxfId="6">
      <pivotArea dataOnly="0" labelOnly="1" outline="0" fieldPosition="0">
        <references count="2">
          <reference field="3" count="0"/>
          <reference field="84" count="1" selected="0">
            <x v="9"/>
          </reference>
        </references>
      </pivotArea>
    </format>
    <format dxfId="5">
      <pivotArea dataOnly="0" labelOnly="1" outline="0" fieldPosition="0">
        <references count="2">
          <reference field="3" count="0"/>
          <reference field="84" count="1" selected="0">
            <x v="10"/>
          </reference>
        </references>
      </pivotArea>
    </format>
    <format dxfId="4">
      <pivotArea dataOnly="0" labelOnly="1" outline="0" fieldPosition="0">
        <references count="2">
          <reference field="3" count="0"/>
          <reference field="84" count="1" selected="0">
            <x v="11"/>
          </reference>
        </references>
      </pivotArea>
    </format>
    <format dxfId="3">
      <pivotArea dataOnly="0" labelOnly="1" outline="0" fieldPosition="0">
        <references count="2">
          <reference field="3" count="0"/>
          <reference field="84" count="1" selected="0">
            <x v="12"/>
          </reference>
        </references>
      </pivotArea>
    </format>
    <format dxfId="2">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E00-00000F000000}" name="PivotTable7" cacheId="1082" applyNumberFormats="0" applyBorderFormats="0" applyFontFormats="0" applyPatternFormats="0" applyAlignmentFormats="0" applyWidthHeightFormats="1" dataCaption="Values" updatedVersion="6" minRefreshableVersion="3" showDrill="0" enableDrill="0" colGrandTotals="0" createdVersion="4" indent="0" compact="0" compactData="0" gridDropZones="1" multipleFieldFilters="0">
  <location ref="J2:R10" firstHeaderRow="1" firstDataRow="3" firstDataCol="1"/>
  <pivotFields count="7">
    <pivotField compact="0" outline="0" showAll="0" defaultSubtotal="0">
      <items count="3">
        <item x="1"/>
        <item x="0"/>
        <item x="2"/>
      </items>
    </pivotField>
    <pivotField axis="axisCol" compact="0" outline="0" showAll="0" defaultSubtotal="0">
      <items count="4">
        <item x="1"/>
        <item x="0"/>
        <item x="2"/>
        <item x="3"/>
      </items>
      <extLst>
        <ext xmlns:x14="http://schemas.microsoft.com/office/spreadsheetml/2009/9/main" uri="{2946ED86-A175-432a-8AC1-64E0C546D7DE}">
          <x14:pivotField fillDownLabels="1"/>
        </ext>
      </extLst>
    </pivotField>
    <pivotField axis="axisRow" compact="0" outline="0" showAll="0" defaultSubtotal="0">
      <items count="5">
        <item x="0"/>
        <item x="1"/>
        <item x="2"/>
        <item x="3"/>
        <item x="4"/>
      </items>
    </pivotField>
    <pivotField dataField="1" compact="0" numFmtId="165" outline="0" showAll="0"/>
    <pivotField dataField="1" compact="0" numFmtId="165" outline="0" showAll="0"/>
    <pivotField compact="0" numFmtId="165" outline="0" showAll="0"/>
    <pivotField compact="0" outline="0" showAll="0" defaultSubtotal="0">
      <items count="4">
        <item x="3"/>
        <item x="0"/>
        <item x="1"/>
        <item x="2"/>
      </items>
    </pivotField>
  </pivotFields>
  <rowFields count="1">
    <field x="2"/>
  </rowFields>
  <rowItems count="6">
    <i>
      <x/>
    </i>
    <i>
      <x v="1"/>
    </i>
    <i>
      <x v="2"/>
    </i>
    <i>
      <x v="3"/>
    </i>
    <i>
      <x v="4"/>
    </i>
    <i t="grand">
      <x/>
    </i>
  </rowItems>
  <colFields count="2">
    <field x="1"/>
    <field x="-2"/>
  </colFields>
  <colItems count="8">
    <i>
      <x/>
      <x/>
    </i>
    <i r="1" i="1">
      <x v="1"/>
    </i>
    <i>
      <x v="1"/>
      <x/>
    </i>
    <i r="1" i="1">
      <x v="1"/>
    </i>
    <i>
      <x v="2"/>
      <x/>
    </i>
    <i r="1" i="1">
      <x v="1"/>
    </i>
    <i>
      <x v="3"/>
      <x/>
    </i>
    <i r="1" i="1">
      <x v="1"/>
    </i>
  </colItems>
  <dataFields count="2">
    <dataField name="Sum of RevEx" fld="4" baseField="2" baseItem="0" numFmtId="3"/>
    <dataField name="Sum of CapEx" fld="3" baseField="2" baseItem="0" numFmtId="3"/>
  </dataFields>
  <formats count="33">
    <format dxfId="50">
      <pivotArea type="all" dataOnly="0" outline="0" fieldPosition="0"/>
    </format>
    <format dxfId="49">
      <pivotArea type="origin" dataOnly="0" labelOnly="1" outline="0" fieldPosition="0"/>
    </format>
    <format dxfId="48">
      <pivotArea field="0" type="button" dataOnly="0" labelOnly="1" outline="0"/>
    </format>
    <format dxfId="47">
      <pivotArea field="1" type="button" dataOnly="0" labelOnly="1" outline="0" axis="axisCol" fieldPosition="0"/>
    </format>
    <format dxfId="46">
      <pivotArea field="6" type="button" dataOnly="0" labelOnly="1" outline="0"/>
    </format>
    <format dxfId="45">
      <pivotArea field="2" type="button" dataOnly="0" labelOnly="1" outline="0" axis="axisRow" fieldPosition="0"/>
    </format>
    <format dxfId="44">
      <pivotArea dataOnly="0" labelOnly="1" grandRow="1" outline="0" fieldPosition="0"/>
    </format>
    <format dxfId="43">
      <pivotArea outline="0" collapsedLevelsAreSubtotals="1" fieldPosition="0"/>
    </format>
    <format dxfId="42">
      <pivotArea field="-2" type="button" dataOnly="0" labelOnly="1" outline="0" axis="axisCol" fieldPosition="1"/>
    </format>
    <format dxfId="41">
      <pivotArea type="topRight" dataOnly="0" labelOnly="1" outline="0" fieldPosition="0"/>
    </format>
    <format dxfId="40">
      <pivotArea dataOnly="0" labelOnly="1" outline="0" fieldPosition="0">
        <references count="1">
          <reference field="4294967294" count="2">
            <x v="0"/>
            <x v="1"/>
          </reference>
        </references>
      </pivotArea>
    </format>
    <format dxfId="39">
      <pivotArea type="all" dataOnly="0" outline="0" fieldPosition="0"/>
    </format>
    <format dxfId="38">
      <pivotArea type="all" dataOnly="0" outline="0" fieldPosition="0"/>
    </format>
    <format dxfId="37">
      <pivotArea type="all" dataOnly="0" outline="0" fieldPosition="0"/>
    </format>
    <format dxfId="36">
      <pivotArea outline="0" collapsedLevelsAreSubtotals="1" fieldPosition="0"/>
    </format>
    <format dxfId="35">
      <pivotArea type="all" dataOnly="0" outline="0" fieldPosition="0"/>
    </format>
    <format dxfId="34">
      <pivotArea type="all" dataOnly="0" outline="0" fieldPosition="0"/>
    </format>
    <format dxfId="33">
      <pivotArea outline="0" collapsedLevelsAreSubtotals="1" fieldPosition="0"/>
    </format>
    <format dxfId="32">
      <pivotArea dataOnly="0" labelOnly="1" outline="0" fieldPosition="0">
        <references count="1">
          <reference field="2" count="0"/>
        </references>
      </pivotArea>
    </format>
    <format dxfId="31">
      <pivotArea dataOnly="0" labelOnly="1" grandRow="1" outline="0" fieldPosition="0"/>
    </format>
    <format dxfId="30">
      <pivotArea dataOnly="0" labelOnly="1" outline="0" fieldPosition="0">
        <references count="1">
          <reference field="1" count="0"/>
        </references>
      </pivotArea>
    </format>
    <format dxfId="29">
      <pivotArea dataOnly="0" labelOnly="1" outline="0" fieldPosition="0">
        <references count="2">
          <reference field="4294967294" count="2">
            <x v="0"/>
            <x v="1"/>
          </reference>
          <reference field="1" count="1" selected="0">
            <x v="0"/>
          </reference>
        </references>
      </pivotArea>
    </format>
    <format dxfId="28">
      <pivotArea dataOnly="0" labelOnly="1" outline="0" fieldPosition="0">
        <references count="2">
          <reference field="4294967294" count="2">
            <x v="0"/>
            <x v="1"/>
          </reference>
          <reference field="1" count="1" selected="0">
            <x v="1"/>
          </reference>
        </references>
      </pivotArea>
    </format>
    <format dxfId="27">
      <pivotArea dataOnly="0" labelOnly="1" outline="0" fieldPosition="0">
        <references count="2">
          <reference field="4294967294" count="2">
            <x v="0"/>
            <x v="1"/>
          </reference>
          <reference field="1" count="1" selected="0">
            <x v="2"/>
          </reference>
        </references>
      </pivotArea>
    </format>
    <format dxfId="26">
      <pivotArea outline="0" collapsedLevelsAreSubtotals="1" fieldPosition="0"/>
    </format>
    <format dxfId="25">
      <pivotArea field="1" type="button" dataOnly="0" labelOnly="1" outline="0" axis="axisCol" fieldPosition="0"/>
    </format>
    <format dxfId="24">
      <pivotArea field="-2" type="button" dataOnly="0" labelOnly="1" outline="0" axis="axisCol" fieldPosition="1"/>
    </format>
    <format dxfId="23">
      <pivotArea type="topRight" dataOnly="0" labelOnly="1" outline="0" fieldPosition="0"/>
    </format>
    <format dxfId="22">
      <pivotArea dataOnly="0" labelOnly="1" outline="0" fieldPosition="0">
        <references count="1">
          <reference field="1" count="0"/>
        </references>
      </pivotArea>
    </format>
    <format dxfId="21">
      <pivotArea dataOnly="0" labelOnly="1" outline="0" fieldPosition="0">
        <references count="2">
          <reference field="4294967294" count="2">
            <x v="0"/>
            <x v="1"/>
          </reference>
          <reference field="1" count="1" selected="0">
            <x v="0"/>
          </reference>
        </references>
      </pivotArea>
    </format>
    <format dxfId="20">
      <pivotArea dataOnly="0" labelOnly="1" outline="0" fieldPosition="0">
        <references count="2">
          <reference field="4294967294" count="2">
            <x v="0"/>
            <x v="1"/>
          </reference>
          <reference field="1" count="1" selected="0">
            <x v="1"/>
          </reference>
        </references>
      </pivotArea>
    </format>
    <format dxfId="19">
      <pivotArea dataOnly="0" labelOnly="1" outline="0" fieldPosition="0">
        <references count="2">
          <reference field="4294967294" count="2">
            <x v="0"/>
            <x v="1"/>
          </reference>
          <reference field="1" count="1" selected="0">
            <x v="2"/>
          </reference>
        </references>
      </pivotArea>
    </format>
    <format dxfId="18">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Pivot Table 1" altTextSummary="Used in ....._x000a_"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E00-000009000000}" name="PivotTable18" cacheId="1080" applyNumberFormats="0" applyBorderFormats="0" applyFontFormats="0" applyPatternFormats="0" applyAlignmentFormats="0" applyWidthHeightFormats="1" dataCaption="Values" updatedVersion="6" minRefreshableVersion="3" showDrill="0" enableDrill="0" createdVersion="4" indent="0" compact="0" compactData="0" gridDropZones="1" multipleFieldFilters="0">
  <location ref="R309:Y319" firstHeaderRow="1" firstDataRow="2" firstDataCol="2" rowPageCount="2" colPageCount="1"/>
  <pivotFields count="86">
    <pivotField axis="axisRow" compact="0" outline="0" multipleItemSelectionAllowed="1" showAll="0" defaultSubtotal="0">
      <items count="4">
        <item x="2"/>
        <item x="0"/>
        <item x="1"/>
        <item x="3"/>
      </items>
    </pivotField>
    <pivotField compact="0" outline="0" showAll="0" defaultSubtotal="0">
      <items count="3">
        <item x="0"/>
        <item x="1"/>
        <item x="2"/>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0"/>
        <item x="1"/>
      </items>
    </pivotField>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Page" compact="0" outline="0" multipleItemSelectionAllowed="1">
      <items count="19">
        <item x="0"/>
        <item x="2"/>
        <item x="1"/>
        <item x="4"/>
        <item n="Ongoing IT&amp;S Opex" x="9"/>
        <item x="3"/>
        <item x="7"/>
        <item x="5"/>
        <item x="6"/>
        <item h="1" x="8"/>
        <item x="10"/>
        <item x="11"/>
        <item x="12"/>
        <item x="13"/>
        <item x="14"/>
        <item x="15"/>
        <item x="16"/>
        <item x="17"/>
        <item t="default"/>
      </items>
    </pivotField>
    <pivotField axis="axisPage" compact="0" outline="0" multipleItemSelectionAllowed="1" showAll="0" defaultSubtotal="0">
      <items count="2">
        <item x="0"/>
        <item n="Forecast" x="1"/>
      </items>
    </pivotField>
  </pivotFields>
  <rowFields count="2">
    <field x="3"/>
    <field x="0"/>
  </rowFields>
  <rowItems count="9">
    <i>
      <x/>
      <x/>
    </i>
    <i r="1">
      <x v="1"/>
    </i>
    <i r="1">
      <x v="2"/>
    </i>
    <i r="1">
      <x v="3"/>
    </i>
    <i>
      <x v="1"/>
      <x/>
    </i>
    <i r="1">
      <x v="1"/>
    </i>
    <i r="1">
      <x v="2"/>
    </i>
    <i r="1">
      <x v="3"/>
    </i>
    <i t="grand">
      <x/>
    </i>
  </rowItems>
  <colFields count="1">
    <field x="-2"/>
  </colFields>
  <colItems count="6">
    <i>
      <x/>
    </i>
    <i i="1">
      <x v="1"/>
    </i>
    <i i="2">
      <x v="2"/>
    </i>
    <i i="3">
      <x v="3"/>
    </i>
    <i i="4">
      <x v="4"/>
    </i>
    <i i="5">
      <x v="5"/>
    </i>
  </colItems>
  <pageFields count="2">
    <pageField fld="85" hier="-1"/>
    <pageField fld="84" hier="-1"/>
  </pageFields>
  <dataFields count="6">
    <dataField name="Sum of _yr0" fld="77" baseField="0" baseItem="0"/>
    <dataField name="Sum of _yr1" fld="78" baseField="0" baseItem="0"/>
    <dataField name="Sum of _yr2" fld="79" baseField="0" baseItem="0"/>
    <dataField name="Sum of _yr3" fld="80" baseField="0" baseItem="0"/>
    <dataField name="Sum of _yr4" fld="81" baseField="0" baseItem="0"/>
    <dataField name="Sum of _yr5" fld="82" baseField="0" baseItem="0"/>
  </dataFields>
  <formats count="9">
    <format dxfId="59">
      <pivotArea type="all" dataOnly="0" outline="0" fieldPosition="0"/>
    </format>
    <format dxfId="58">
      <pivotArea outline="0" collapsedLevelsAreSubtotals="1" fieldPosition="0"/>
    </format>
    <format dxfId="57">
      <pivotArea dataOnly="0" labelOnly="1" outline="0" fieldPosition="0">
        <references count="1">
          <reference field="3" count="0"/>
        </references>
      </pivotArea>
    </format>
    <format dxfId="56">
      <pivotArea dataOnly="0" labelOnly="1" grandRow="1" outline="0" fieldPosition="0"/>
    </format>
    <format dxfId="55">
      <pivotArea type="all" dataOnly="0" outline="0" fieldPosition="0"/>
    </format>
    <format dxfId="54">
      <pivotArea type="all" dataOnly="0" outline="0" fieldPosition="0"/>
    </format>
    <format dxfId="53">
      <pivotArea outline="0" collapsedLevelsAreSubtotals="1" fieldPosition="0"/>
    </format>
    <format dxfId="52">
      <pivotArea dataOnly="0" labelOnly="1" outline="0" fieldPosition="0">
        <references count="1">
          <reference field="3" count="0"/>
        </references>
      </pivotArea>
    </format>
    <format dxfId="51">
      <pivotArea dataOnly="0" labelOnly="1" grandRow="1"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E00-000002000000}" name="PivotTable11" cacheId="1080" applyNumberFormats="0" applyBorderFormats="0" applyFontFormats="0" applyPatternFormats="0" applyAlignmentFormats="0" applyWidthHeightFormats="1" dataCaption="Values" updatedVersion="6" minRefreshableVersion="3" showDrill="0" enableDrill="0" createdVersion="4" indent="0" compact="0" compactData="0" gridDropZones="1" multipleFieldFilters="0">
  <location ref="A213:H248" firstHeaderRow="1" firstDataRow="2" firstDataCol="2" rowPageCount="2" colPageCount="1"/>
  <pivotFields count="86">
    <pivotField axis="axisPage" compact="0" outline="0" multipleItemSelectionAllowed="1" showAll="0" defaultSubtotal="0">
      <items count="4">
        <item x="2"/>
        <item x="0"/>
        <item x="1"/>
        <item x="3"/>
      </items>
    </pivotField>
    <pivotField compact="0" outline="0" defaultSubtotal="0">
      <items count="3">
        <item x="0"/>
        <item x="1"/>
        <item x="2"/>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1"/>
        <item x="0"/>
      </items>
    </pivotField>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Row" compact="0" outline="0">
      <items count="19">
        <item h="1" x="0"/>
        <item x="2"/>
        <item x="1"/>
        <item h="1" x="4"/>
        <item n="Ongoing IT&amp;S Opex" h="1" x="9"/>
        <item x="13"/>
        <item h="1" x="11"/>
        <item h="1" x="10"/>
        <item h="1" x="12"/>
        <item x="3"/>
        <item x="7"/>
        <item x="5"/>
        <item x="6"/>
        <item h="1" x="8"/>
        <item x="14"/>
        <item x="15"/>
        <item x="16"/>
        <item x="17"/>
        <item t="default"/>
      </items>
    </pivotField>
    <pivotField axis="axisPage" compact="0" outline="0" defaultSubtotal="0">
      <items count="2">
        <item x="0"/>
        <item n="Point Forward" x="1"/>
      </items>
    </pivotField>
  </pivotFields>
  <rowFields count="2">
    <field x="84"/>
    <field x="3"/>
  </rowFields>
  <rowItems count="34">
    <i>
      <x v="1"/>
      <x/>
    </i>
    <i r="1">
      <x v="1"/>
    </i>
    <i t="default">
      <x v="1"/>
    </i>
    <i>
      <x v="2"/>
      <x/>
    </i>
    <i r="1">
      <x v="1"/>
    </i>
    <i t="default">
      <x v="2"/>
    </i>
    <i>
      <x v="5"/>
      <x/>
    </i>
    <i r="1">
      <x v="1"/>
    </i>
    <i t="default">
      <x v="5"/>
    </i>
    <i>
      <x v="9"/>
      <x/>
    </i>
    <i r="1">
      <x v="1"/>
    </i>
    <i t="default">
      <x v="9"/>
    </i>
    <i>
      <x v="10"/>
      <x/>
    </i>
    <i r="1">
      <x v="1"/>
    </i>
    <i t="default">
      <x v="10"/>
    </i>
    <i>
      <x v="11"/>
      <x/>
    </i>
    <i r="1">
      <x v="1"/>
    </i>
    <i t="default">
      <x v="11"/>
    </i>
    <i>
      <x v="12"/>
      <x/>
    </i>
    <i r="1">
      <x v="1"/>
    </i>
    <i t="default">
      <x v="12"/>
    </i>
    <i>
      <x v="14"/>
      <x/>
    </i>
    <i r="1">
      <x v="1"/>
    </i>
    <i t="default">
      <x v="14"/>
    </i>
    <i>
      <x v="15"/>
      <x/>
    </i>
    <i r="1">
      <x v="1"/>
    </i>
    <i t="default">
      <x v="15"/>
    </i>
    <i>
      <x v="16"/>
      <x/>
    </i>
    <i r="1">
      <x v="1"/>
    </i>
    <i t="default">
      <x v="16"/>
    </i>
    <i>
      <x v="17"/>
      <x/>
    </i>
    <i r="1">
      <x v="1"/>
    </i>
    <i t="default">
      <x v="17"/>
    </i>
    <i t="grand">
      <x/>
    </i>
  </rowItems>
  <colFields count="1">
    <field x="-2"/>
  </colFields>
  <colItems count="6">
    <i>
      <x/>
    </i>
    <i i="1">
      <x v="1"/>
    </i>
    <i i="2">
      <x v="2"/>
    </i>
    <i i="3">
      <x v="3"/>
    </i>
    <i i="4">
      <x v="4"/>
    </i>
    <i i="5">
      <x v="5"/>
    </i>
  </colItems>
  <pageFields count="2">
    <pageField fld="85" hier="-1"/>
    <pageField fld="0" hier="-1"/>
  </pageFields>
  <dataFields count="6">
    <dataField name="Sum of _yr0" fld="77" baseField="0" baseItem="0"/>
    <dataField name="Sum of _yr1" fld="78" baseField="0" baseItem="0"/>
    <dataField name="Sum of _yr2" fld="79" baseField="0" baseItem="0"/>
    <dataField name="Sum of _yr3" fld="80" baseField="0" baseItem="0"/>
    <dataField name="Sum of _yr4" fld="81" baseField="0" baseItem="0"/>
    <dataField name="Sum of _yr5" fld="82" baseField="0" baseItem="0"/>
  </dataFields>
  <formats count="1">
    <format dxfId="60">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E00-000001000000}" name="PivotTable10" cacheId="1084" applyNumberFormats="0" applyBorderFormats="0" applyFontFormats="0" applyPatternFormats="0" applyAlignmentFormats="0" applyWidthHeightFormats="1" dataCaption="Values" updatedVersion="6" minRefreshableVersion="3" showDrill="0" itemPrintTitles="1" createdVersion="4" indent="0" compact="0" compactData="0" gridDropZones="1" multipleFieldFilters="0">
  <location ref="T2:AA16" firstHeaderRow="1" firstDataRow="2" firstDataCol="2"/>
  <pivotFields count="84">
    <pivotField compact="0" outline="0" defaultSubtotal="0">
      <items count="3">
        <item x="0"/>
        <item x="1"/>
        <item x="2"/>
      </items>
      <extLst>
        <ext xmlns:x14="http://schemas.microsoft.com/office/spreadsheetml/2009/9/main" uri="{2946ED86-A175-432a-8AC1-64E0C546D7DE}">
          <x14:pivotField fillDownLabels="1"/>
        </ext>
      </extLst>
    </pivotField>
    <pivotField axis="axisRow" compact="0" outline="0" showAll="0">
      <items count="5">
        <item x="0"/>
        <item x="2"/>
        <item x="1"/>
        <item x="3"/>
        <item t="default"/>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Col" compact="0" outline="0" showAll="0" defaultSubtotal="0">
      <items count="5">
        <item x="0"/>
        <item x="2"/>
        <item x="3"/>
        <item x="4"/>
        <item x="1"/>
      </items>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numFmtId="175" outline="0" showAll="0" defaultSubtotal="0">
      <extLst>
        <ext xmlns:x14="http://schemas.microsoft.com/office/spreadsheetml/2009/9/main" uri="{2946ED86-A175-432a-8AC1-64E0C546D7DE}">
          <x14:pivotField fillDownLabels="1"/>
        </ext>
      </extLst>
    </pivotField>
    <pivotField compact="0" numFmtId="175" outline="0" showAll="0" defaultSubtotal="0">
      <extLst>
        <ext xmlns:x14="http://schemas.microsoft.com/office/spreadsheetml/2009/9/main" uri="{2946ED86-A175-432a-8AC1-64E0C546D7DE}">
          <x14:pivotField fillDownLabels="1"/>
        </ext>
      </extLst>
    </pivotField>
    <pivotField dataField="1" compact="0" numFmtId="165" outline="0" showAll="0" defaultSubtotal="0">
      <extLst>
        <ext xmlns:x14="http://schemas.microsoft.com/office/spreadsheetml/2009/9/main" uri="{2946ED86-A175-432a-8AC1-64E0C546D7DE}">
          <x14:pivotField fillDownLabels="1"/>
        </ext>
      </extLst>
    </pivotField>
    <pivotField compact="0" outline="0" defaultSubtotal="0">
      <items count="2">
        <item x="0"/>
        <item n="Forecast" x="1"/>
      </items>
      <extLst>
        <ext xmlns:x14="http://schemas.microsoft.com/office/spreadsheetml/2009/9/main" uri="{2946ED86-A175-432a-8AC1-64E0C546D7DE}">
          <x14:pivotField fillDownLabels="1"/>
        </ext>
      </extLst>
    </pivotField>
  </pivotFields>
  <rowFields count="2">
    <field x="1"/>
    <field x="2"/>
  </rowFields>
  <rowItems count="13">
    <i>
      <x/>
      <x/>
    </i>
    <i r="1">
      <x v="1"/>
    </i>
    <i t="default">
      <x/>
    </i>
    <i>
      <x v="1"/>
      <x/>
    </i>
    <i r="1">
      <x v="1"/>
    </i>
    <i t="default">
      <x v="1"/>
    </i>
    <i>
      <x v="2"/>
      <x/>
    </i>
    <i r="1">
      <x v="1"/>
    </i>
    <i t="default">
      <x v="2"/>
    </i>
    <i>
      <x v="3"/>
      <x/>
    </i>
    <i r="1">
      <x v="1"/>
    </i>
    <i t="default">
      <x v="3"/>
    </i>
    <i t="grand">
      <x/>
    </i>
  </rowItems>
  <colFields count="1">
    <field x="3"/>
  </colFields>
  <colItems count="6">
    <i>
      <x/>
    </i>
    <i>
      <x v="1"/>
    </i>
    <i>
      <x v="2"/>
    </i>
    <i>
      <x v="3"/>
    </i>
    <i>
      <x v="4"/>
    </i>
    <i t="grand">
      <x/>
    </i>
  </colItems>
  <dataFields count="1">
    <dataField name="Sum of Total" fld="82" baseField="0" baseItem="0"/>
  </dataFields>
  <formats count="3">
    <format dxfId="63">
      <pivotArea type="all" dataOnly="0" outline="0" fieldPosition="0"/>
    </format>
    <format dxfId="62">
      <pivotArea outline="0" collapsedLevelsAreSubtotals="1" fieldPosition="0"/>
    </format>
    <format dxfId="61">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E00-000004000000}" name="PivotTable13" cacheId="1081" dataPosition="1" applyNumberFormats="0" applyBorderFormats="0" applyFontFormats="0" applyPatternFormats="0" applyAlignmentFormats="0" applyWidthHeightFormats="1" dataCaption="Values" updatedVersion="6" minRefreshableVersion="3" showDrill="0" rowGrandTotals="0" itemPrintTitles="1" createdVersion="4" indent="0" compact="0" compactData="0" gridDropZones="1" multipleFieldFilters="0">
  <location ref="AJ3:AK5" firstHeaderRow="1" firstDataRow="2" firstDataCol="1" rowPageCount="1" colPageCount="1"/>
  <pivotFields count="85">
    <pivotField axis="axisCol" compact="0" outline="0" showAll="0">
      <items count="4">
        <item m="1" x="1"/>
        <item m="1" x="2"/>
        <item h="1" x="0"/>
        <item t="default"/>
      </items>
    </pivotField>
    <pivotField axis="axisPage" compact="0" outline="0" multipleItemSelectionAllowed="1" showAll="0" defaultSubtotal="0">
      <items count="5">
        <item m="1" x="2"/>
        <item m="1" x="1"/>
        <item h="1" m="1" x="3"/>
        <item x="0"/>
        <item h="1" m="1" x="4"/>
      </items>
    </pivotField>
    <pivotField axis="axisRow" compact="0" outline="0" showAll="0" sortType="descending" defaultSubtotal="0">
      <items count="27">
        <item x="0"/>
        <item m="1" x="12"/>
        <item m="1" x="17"/>
        <item m="1" x="7"/>
        <item m="1" x="3"/>
        <item m="1" x="24"/>
        <item m="1" x="16"/>
        <item m="1" x="19"/>
        <item m="1" x="15"/>
        <item m="1" x="21"/>
        <item m="1" x="20"/>
        <item m="1" x="5"/>
        <item m="1" x="8"/>
        <item m="1" x="2"/>
        <item m="1" x="26"/>
        <item m="1" x="25"/>
        <item m="1" x="23"/>
        <item m="1" x="4"/>
        <item m="1" x="11"/>
        <item m="1" x="6"/>
        <item m="1" x="9"/>
        <item m="1" x="14"/>
        <item m="1" x="1"/>
        <item m="1" x="10"/>
        <item m="1" x="18"/>
        <item m="1" x="13"/>
        <item m="1" x="22"/>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compact="0" outline="0" showAll="0" defaultSubtotal="0">
      <extLst>
        <ext xmlns:x14="http://schemas.microsoft.com/office/spreadsheetml/2009/9/main" uri="{2946ED86-A175-432a-8AC1-64E0C546D7DE}">
          <x14:pivotField fillDownLabels="1"/>
        </ext>
      </extLst>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75" outline="0" showAll="0" defaultSubtotal="0"/>
    <pivotField compact="0" numFmtId="175" outline="0" showAll="0" defaultSubtotal="0"/>
    <pivotField compact="0" numFmtId="175" outline="0" showAll="0" defaultSubtotal="0"/>
    <pivotField compact="0" numFmtId="175" outline="0" showAll="0" defaultSubtotal="0"/>
    <pivotField compact="0" numFmtId="175" outline="0" showAll="0" defaultSubtotal="0"/>
    <pivotField compact="0" numFmtId="175" outline="0" showAll="0" defaultSubtotal="0"/>
    <pivotField dataField="1" compact="0" numFmtId="165" outline="0" showAll="0" defaultSubtotal="0"/>
  </pivotFields>
  <rowFields count="1">
    <field x="2"/>
  </rowFields>
  <colFields count="1">
    <field x="0"/>
  </colFields>
  <colItems count="1">
    <i t="grand">
      <x/>
    </i>
  </colItems>
  <pageFields count="1">
    <pageField fld="1" hier="-1"/>
  </pageFields>
  <dataFields count="1">
    <dataField name="Sum of Total" fld="84" baseField="0" baseItem="0" numFmtId="165"/>
  </dataFields>
  <formats count="11">
    <format dxfId="74">
      <pivotArea type="all" dataOnly="0" outline="0" fieldPosition="0"/>
    </format>
    <format dxfId="73">
      <pivotArea outline="0" collapsedLevelsAreSubtotals="1" fieldPosition="0"/>
    </format>
    <format dxfId="72">
      <pivotArea dataOnly="0" labelOnly="1" outline="0" fieldPosition="0">
        <references count="1">
          <reference field="2" count="5">
            <x v="1"/>
            <x v="2"/>
            <x v="3"/>
            <x v="4"/>
            <x v="5"/>
          </reference>
        </references>
      </pivotArea>
    </format>
    <format dxfId="71">
      <pivotArea dataOnly="0" labelOnly="1" grandRow="1" outline="0" fieldPosition="0"/>
    </format>
    <format dxfId="70">
      <pivotArea dataOnly="0" labelOnly="1" outline="0" fieldPosition="0">
        <references count="1">
          <reference field="0" count="0"/>
        </references>
      </pivotArea>
    </format>
    <format dxfId="69">
      <pivotArea dataOnly="0" labelOnly="1" grandCol="1" outline="0" fieldPosition="0"/>
    </format>
    <format dxfId="68">
      <pivotArea type="all" dataOnly="0" outline="0" fieldPosition="0"/>
    </format>
    <format dxfId="67">
      <pivotArea outline="0" collapsedLevelsAreSubtotals="1" fieldPosition="0"/>
    </format>
    <format dxfId="66">
      <pivotArea dataOnly="0" labelOnly="1" outline="0" fieldPosition="0">
        <references count="1">
          <reference field="2" count="5">
            <x v="1"/>
            <x v="2"/>
            <x v="3"/>
            <x v="4"/>
            <x v="5"/>
          </reference>
        </references>
      </pivotArea>
    </format>
    <format dxfId="65">
      <pivotArea dataOnly="0" labelOnly="1" outline="0" fieldPosition="0">
        <references count="1">
          <reference field="0" count="0"/>
        </references>
      </pivotArea>
    </format>
    <format dxfId="64">
      <pivotArea dataOnly="0" labelOnly="1" grandCol="1" outline="0" fieldPosition="0"/>
    </format>
  </formats>
  <pivotTableStyleInfo name="PivotStyleMedium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E00-000010000000}" name="PivotTable8" cacheId="1084" applyNumberFormats="0" applyBorderFormats="0" applyFontFormats="0" applyPatternFormats="0" applyAlignmentFormats="0" applyWidthHeightFormats="1" dataCaption="Values" updatedVersion="6" minRefreshableVersion="3" showDrill="0" itemPrintTitles="1" createdVersion="4" indent="0" compact="0" compactData="0" gridDropZones="1" multipleFieldFilters="0">
  <location ref="T22:AC34" firstHeaderRow="1" firstDataRow="2" firstDataCol="3"/>
  <pivotFields count="84">
    <pivotField compact="0" outline="0" defaultSubtotal="0">
      <items count="3">
        <item x="0"/>
        <item x="1"/>
        <item x="2"/>
      </items>
      <extLst>
        <ext xmlns:x14="http://schemas.microsoft.com/office/spreadsheetml/2009/9/main" uri="{2946ED86-A175-432a-8AC1-64E0C546D7DE}">
          <x14:pivotField fillDownLabels="1"/>
        </ext>
      </extLst>
    </pivotField>
    <pivotField axis="axisRow" compact="0" outline="0" showAll="0">
      <items count="5">
        <item h="1" x="1"/>
        <item x="0"/>
        <item x="2"/>
        <item h="1" x="3"/>
        <item t="default"/>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dataField="1" compact="0" numFmtId="175" outline="0" showAll="0" defaultSubtotal="0">
      <extLst>
        <ext xmlns:x14="http://schemas.microsoft.com/office/spreadsheetml/2009/9/main" uri="{2946ED86-A175-432a-8AC1-64E0C546D7DE}">
          <x14:pivotField fillDownLabels="1"/>
        </ext>
      </extLst>
    </pivotField>
    <pivotField dataField="1" compact="0" numFmtId="175" outline="0" showAll="0" defaultSubtotal="0">
      <extLst>
        <ext xmlns:x14="http://schemas.microsoft.com/office/spreadsheetml/2009/9/main" uri="{2946ED86-A175-432a-8AC1-64E0C546D7DE}">
          <x14:pivotField fillDownLabels="1"/>
        </ext>
      </extLst>
    </pivotField>
    <pivotField dataField="1" compact="0" numFmtId="165" outline="0" showAll="0" defaultSubtotal="0">
      <extLst>
        <ext xmlns:x14="http://schemas.microsoft.com/office/spreadsheetml/2009/9/main" uri="{2946ED86-A175-432a-8AC1-64E0C546D7DE}">
          <x14:pivotField fillDownLabels="1"/>
        </ext>
      </extLst>
    </pivotField>
    <pivotField axis="axisRow" compact="0" outline="0" defaultSubtotal="0">
      <items count="2">
        <item x="0"/>
        <item n="Forecast" x="1"/>
      </items>
      <extLst>
        <ext xmlns:x14="http://schemas.microsoft.com/office/spreadsheetml/2009/9/main" uri="{2946ED86-A175-432a-8AC1-64E0C546D7DE}">
          <x14:pivotField fillDownLabels="1"/>
        </ext>
      </extLst>
    </pivotField>
  </pivotFields>
  <rowFields count="3">
    <field x="1"/>
    <field x="83"/>
    <field x="2"/>
  </rowFields>
  <rowItems count="11">
    <i>
      <x v="1"/>
      <x/>
      <x/>
    </i>
    <i r="2">
      <x v="1"/>
    </i>
    <i r="1">
      <x v="1"/>
      <x/>
    </i>
    <i r="2">
      <x v="1"/>
    </i>
    <i t="default">
      <x v="1"/>
    </i>
    <i>
      <x v="2"/>
      <x/>
      <x/>
    </i>
    <i r="2">
      <x v="1"/>
    </i>
    <i r="1">
      <x v="1"/>
      <x/>
    </i>
    <i r="2">
      <x v="1"/>
    </i>
    <i t="default">
      <x v="2"/>
    </i>
    <i t="grand">
      <x/>
    </i>
  </rowItems>
  <colFields count="1">
    <field x="-2"/>
  </colFields>
  <colItems count="7">
    <i>
      <x/>
    </i>
    <i i="1">
      <x v="1"/>
    </i>
    <i i="2">
      <x v="2"/>
    </i>
    <i i="3">
      <x v="3"/>
    </i>
    <i i="4">
      <x v="4"/>
    </i>
    <i i="5">
      <x v="5"/>
    </i>
    <i i="6">
      <x v="6"/>
    </i>
  </colItems>
  <dataFields count="7">
    <dataField name="Sum of Total" fld="82" baseField="0" baseItem="0"/>
    <dataField name="Sum of _yr0" fld="76" baseField="0" baseItem="0"/>
    <dataField name="Sum of _yr1" fld="77" baseField="0" baseItem="0"/>
    <dataField name="Sum of _yr2" fld="78" baseField="0" baseItem="0"/>
    <dataField name="Sum of _yr3" fld="79" baseField="0" baseItem="0"/>
    <dataField name="Sum of _yr4" fld="80" baseField="0" baseItem="0"/>
    <dataField name="Sum of _yr5" fld="81" baseField="0" baseItem="0"/>
  </dataFields>
  <formats count="15">
    <format dxfId="89">
      <pivotArea type="all" dataOnly="0" outline="0" fieldPosition="0"/>
    </format>
    <format dxfId="88">
      <pivotArea outline="0" collapsedLevelsAreSubtotals="1" fieldPosition="0"/>
    </format>
    <format dxfId="87">
      <pivotArea type="all" dataOnly="0" outline="0" fieldPosition="0"/>
    </format>
    <format dxfId="86">
      <pivotArea type="all" dataOnly="0" outline="0" fieldPosition="0"/>
    </format>
    <format dxfId="85">
      <pivotArea outline="0" collapsedLevelsAreSubtotals="1" fieldPosition="0"/>
    </format>
    <format dxfId="84">
      <pivotArea dataOnly="0" labelOnly="1" outline="0" fieldPosition="0">
        <references count="1">
          <reference field="1" count="0"/>
        </references>
      </pivotArea>
    </format>
    <format dxfId="83">
      <pivotArea dataOnly="0" labelOnly="1" outline="0" fieldPosition="0">
        <references count="1">
          <reference field="1" count="0" defaultSubtotal="1"/>
        </references>
      </pivotArea>
    </format>
    <format dxfId="82">
      <pivotArea dataOnly="0" labelOnly="1" grandRow="1" outline="0" fieldPosition="0"/>
    </format>
    <format dxfId="81">
      <pivotArea dataOnly="0" labelOnly="1" outline="0" fieldPosition="0">
        <references count="2">
          <reference field="1" count="1" selected="0">
            <x v="1"/>
          </reference>
          <reference field="83" count="0"/>
        </references>
      </pivotArea>
    </format>
    <format dxfId="80">
      <pivotArea dataOnly="0" labelOnly="1" outline="0" fieldPosition="0">
        <references count="2">
          <reference field="1" count="1" selected="0">
            <x v="2"/>
          </reference>
          <reference field="83" count="0"/>
        </references>
      </pivotArea>
    </format>
    <format dxfId="79">
      <pivotArea dataOnly="0" labelOnly="1" outline="0" fieldPosition="0">
        <references count="3">
          <reference field="1" count="1" selected="0">
            <x v="1"/>
          </reference>
          <reference field="2" count="0"/>
          <reference field="83" count="1" selected="0">
            <x v="0"/>
          </reference>
        </references>
      </pivotArea>
    </format>
    <format dxfId="78">
      <pivotArea dataOnly="0" labelOnly="1" outline="0" fieldPosition="0">
        <references count="3">
          <reference field="1" count="1" selected="0">
            <x v="1"/>
          </reference>
          <reference field="2" count="0"/>
          <reference field="83" count="1" selected="0">
            <x v="1"/>
          </reference>
        </references>
      </pivotArea>
    </format>
    <format dxfId="77">
      <pivotArea dataOnly="0" labelOnly="1" outline="0" fieldPosition="0">
        <references count="3">
          <reference field="1" count="1" selected="0">
            <x v="2"/>
          </reference>
          <reference field="2" count="0"/>
          <reference field="83" count="1" selected="0">
            <x v="0"/>
          </reference>
        </references>
      </pivotArea>
    </format>
    <format dxfId="76">
      <pivotArea dataOnly="0" labelOnly="1" outline="0" fieldPosition="0">
        <references count="3">
          <reference field="1" count="1" selected="0">
            <x v="2"/>
          </reference>
          <reference field="2" count="0"/>
          <reference field="83" count="1" selected="0">
            <x v="1"/>
          </reference>
        </references>
      </pivotArea>
    </format>
    <format dxfId="75">
      <pivotArea dataOnly="0" labelOnly="1" outline="0" fieldPosition="0">
        <references count="1">
          <reference field="4294967294" count="1">
            <x v="0"/>
          </reference>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E00-000003000000}" name="PivotTable12" cacheId="1081" applyNumberFormats="0" applyBorderFormats="0" applyFontFormats="0" applyPatternFormats="0" applyAlignmentFormats="0" applyWidthHeightFormats="1" dataCaption="Values" grandTotalCaption="Total" updatedVersion="6" minRefreshableVersion="3" rowGrandTotals="0" colGrandTotals="0" itemPrintTitles="1" createdVersion="4" indent="0" compact="0" compactData="0" gridDropZones="1" multipleFieldFilters="0">
  <location ref="AF3:AG5" firstHeaderRow="2" firstDataRow="2" firstDataCol="1" rowPageCount="1" colPageCount="1"/>
  <pivotFields count="85">
    <pivotField compact="0" outline="0" showAll="0"/>
    <pivotField axis="axisPage" compact="0" outline="0" multipleItemSelectionAllowed="1" showAll="0">
      <items count="6">
        <item m="1" x="2"/>
        <item m="1" x="1"/>
        <item h="1" m="1" x="3"/>
        <item x="0"/>
        <item h="1" m="1" x="4"/>
        <item t="default"/>
      </items>
    </pivotField>
    <pivotField compact="0" outline="0" showAll="0"/>
    <pivotField axis="axisRow" compact="0" outline="0" showAll="0" sortType="descending" defaultSubtotal="0">
      <items count="37">
        <item x="0"/>
        <item m="1" x="5"/>
        <item m="1" x="9"/>
        <item m="1" x="14"/>
        <item m="1" x="20"/>
        <item m="1" x="22"/>
        <item m="1" x="35"/>
        <item m="1" x="1"/>
        <item m="1" x="36"/>
        <item m="1" x="17"/>
        <item m="1" x="6"/>
        <item m="1" x="15"/>
        <item m="1" x="32"/>
        <item m="1" x="27"/>
        <item m="1" x="10"/>
        <item m="1" x="19"/>
        <item m="1" x="30"/>
        <item m="1" x="21"/>
        <item m="1" x="24"/>
        <item m="1" x="31"/>
        <item m="1" x="3"/>
        <item m="1" x="33"/>
        <item m="1" x="26"/>
        <item m="1" x="18"/>
        <item m="1" x="12"/>
        <item m="1" x="2"/>
        <item m="1" x="29"/>
        <item m="1" x="28"/>
        <item m="1" x="16"/>
        <item m="1" x="13"/>
        <item m="1" x="23"/>
        <item m="1" x="4"/>
        <item m="1" x="7"/>
        <item m="1" x="8"/>
        <item m="1" x="34"/>
        <item m="1" x="25"/>
        <item m="1" x="11"/>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75" outline="0" showAll="0" defaultSubtotal="0"/>
    <pivotField compact="0" numFmtId="175" outline="0" showAll="0" defaultSubtotal="0"/>
    <pivotField compact="0" numFmtId="175" outline="0" showAll="0" defaultSubtotal="0"/>
    <pivotField compact="0" numFmtId="175" outline="0" showAll="0" defaultSubtotal="0"/>
    <pivotField compact="0" numFmtId="175" outline="0" showAll="0" defaultSubtotal="0"/>
    <pivotField compact="0" numFmtId="175" outline="0" showAll="0" defaultSubtotal="0"/>
    <pivotField dataField="1" compact="0" numFmtId="165" outline="0" showAll="0"/>
  </pivotFields>
  <rowFields count="1">
    <field x="3"/>
  </rowFields>
  <rowItems count="1">
    <i>
      <x/>
    </i>
  </rowItems>
  <colItems count="1">
    <i/>
  </colItems>
  <pageFields count="1">
    <pageField fld="1" hier="-1"/>
  </pageFields>
  <dataFields count="1">
    <dataField name="Sum of Total" fld="84" baseField="0" baseItem="0" numFmtId="165"/>
  </dataFields>
  <formats count="11">
    <format dxfId="100">
      <pivotArea type="all" dataOnly="0" outline="0" fieldPosition="0"/>
    </format>
    <format dxfId="99">
      <pivotArea outline="0" collapsedLevelsAreSubtotals="1" fieldPosition="0"/>
    </format>
    <format dxfId="98">
      <pivotArea type="topRight" dataOnly="0" labelOnly="1" outline="0" fieldPosition="0"/>
    </format>
    <format dxfId="97">
      <pivotArea dataOnly="0" labelOnly="1" outline="0" fieldPosition="0">
        <references count="1">
          <reference field="3" count="0"/>
        </references>
      </pivotArea>
    </format>
    <format dxfId="96">
      <pivotArea dataOnly="0" labelOnly="1" grandRow="1" outline="0" fieldPosition="0"/>
    </format>
    <format dxfId="95">
      <pivotArea type="all" dataOnly="0" outline="0" fieldPosition="0"/>
    </format>
    <format dxfId="94">
      <pivotArea outline="0" collapsedLevelsAreSubtotals="1" fieldPosition="0"/>
    </format>
    <format dxfId="93">
      <pivotArea type="topRight" dataOnly="0" labelOnly="1" outline="0" fieldPosition="0"/>
    </format>
    <format dxfId="92">
      <pivotArea dataOnly="0" labelOnly="1" outline="0" fieldPosition="0">
        <references count="1">
          <reference field="3" count="0"/>
        </references>
      </pivotArea>
    </format>
    <format dxfId="91">
      <pivotArea outline="0" collapsedLevelsAreSubtotals="1" fieldPosition="0">
        <references count="1">
          <reference field="3" count="3" selected="0">
            <x v="0"/>
            <x v="7"/>
            <x v="9"/>
          </reference>
        </references>
      </pivotArea>
    </format>
    <format dxfId="90">
      <pivotArea dataOnly="0" labelOnly="1" outline="0" fieldPosition="0">
        <references count="1">
          <reference field="3" count="3">
            <x v="0"/>
            <x v="7"/>
            <x v="9"/>
          </reference>
        </references>
      </pivotArea>
    </format>
  </formats>
  <pivotTableStyleInfo name="PivotStyleMedium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E00-000011000000}" name="PivotTable9" cacheId="1079" applyNumberFormats="0" applyBorderFormats="0" applyFontFormats="0" applyPatternFormats="0" applyAlignmentFormats="0" applyWidthHeightFormats="1" dataCaption="Values" updatedVersion="6" minRefreshableVersion="3" showDrill="0" enableDrill="0" createdVersion="4" indent="0" compact="0" compactData="0" gridDropZones="1" multipleFieldFilters="0">
  <location ref="A325:AA339" firstHeaderRow="1" firstDataRow="2" firstDataCol="3"/>
  <pivotFields count="33">
    <pivotField axis="axisRow" compact="0" outline="0" subtotalTop="0" showAll="0">
      <items count="4">
        <item x="2"/>
        <item x="1"/>
        <item x="0"/>
        <item t="default"/>
      </items>
    </pivotField>
    <pivotField axis="axisRow" compact="0" outline="0" subtotalTop="0" showAll="0">
      <items count="3">
        <item x="1"/>
        <item x="0"/>
        <item t="default"/>
      </items>
    </pivotField>
    <pivotField axis="axisRow" compact="0" outline="0" subtotalTop="0" showAll="0">
      <items count="3">
        <item x="0"/>
        <item x="1"/>
        <item t="default"/>
      </items>
    </pivotField>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dataField="1" compact="0" numFmtId="43" outline="0" subtotalTop="0" showAll="0"/>
    <pivotField compact="0" numFmtId="43" outline="0" subtotalTop="0" showAll="0"/>
    <pivotField compact="0" numFmtId="43" outline="0" subtotalTop="0" showAll="0"/>
    <pivotField compact="0" numFmtId="43" outline="0" showAll="0" defaultSubtotal="0"/>
    <pivotField compact="0" numFmtId="43" outline="0" showAll="0" defaultSubtotal="0"/>
    <pivotField compact="0" numFmtId="43" outline="0" showAll="0" defaultSubtotal="0"/>
    <pivotField compact="0" numFmtId="43" outline="0" showAll="0"/>
  </pivotFields>
  <rowFields count="3">
    <field x="2"/>
    <field x="1"/>
    <field x="0"/>
  </rowFields>
  <rowItems count="13">
    <i>
      <x/>
      <x/>
      <x/>
    </i>
    <i r="2">
      <x v="1"/>
    </i>
    <i t="default" r="1">
      <x/>
    </i>
    <i r="1">
      <x v="1"/>
      <x v="2"/>
    </i>
    <i t="default" r="1">
      <x v="1"/>
    </i>
    <i t="default">
      <x/>
    </i>
    <i>
      <x v="1"/>
      <x/>
      <x/>
    </i>
    <i r="2">
      <x v="1"/>
    </i>
    <i t="default" r="1">
      <x/>
    </i>
    <i r="1">
      <x v="1"/>
      <x v="2"/>
    </i>
    <i t="default" r="1">
      <x v="1"/>
    </i>
    <i t="default">
      <x v="1"/>
    </i>
    <i t="grand">
      <x/>
    </i>
  </rowItems>
  <colFields count="1">
    <field x="-2"/>
  </colFields>
  <colItems count="24">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colItems>
  <dataFields count="24">
    <dataField name="Sum of YR0-Q1" fld="3" baseField="0" baseItem="0"/>
    <dataField name="Sum of YR0-Q2" fld="4" baseField="0" baseItem="0"/>
    <dataField name="Sum of YR0-Q3" fld="5" baseField="0" baseItem="0"/>
    <dataField name="Sum of YR0-Q4" fld="6" baseField="0" baseItem="0"/>
    <dataField name="Sum of YR1-Q1" fld="7" baseField="0" baseItem="0"/>
    <dataField name="Sum of YR1-Q2" fld="8" baseField="0" baseItem="0"/>
    <dataField name="Sum of YR1-Q3" fld="9" baseField="0" baseItem="0"/>
    <dataField name="Sum of YR1-Q4" fld="10" baseField="0" baseItem="0"/>
    <dataField name="Sum of YR2-Q1" fld="11" baseField="0" baseItem="0"/>
    <dataField name="Sum of YR2-Q2" fld="12" baseField="0" baseItem="0"/>
    <dataField name="Sum of YR2-Q3" fld="13" baseField="0" baseItem="0"/>
    <dataField name="Sum of YR2-Q4" fld="14" baseField="0" baseItem="0"/>
    <dataField name="Sum of YR3-Q1" fld="15" baseField="0" baseItem="0"/>
    <dataField name="Sum of YR3-Q2" fld="16" baseField="0" baseItem="0"/>
    <dataField name="Sum of YR3-Q3" fld="17" baseField="0" baseItem="0"/>
    <dataField name="Sum of YR3-Q4" fld="18" baseField="0" baseItem="0"/>
    <dataField name="Sum of YR4-Q1" fld="19" baseField="0" baseItem="0"/>
    <dataField name="Sum of YR4-Q2" fld="20" baseField="0" baseItem="0"/>
    <dataField name="Sum of YR4-Q3" fld="21" baseField="0" baseItem="0"/>
    <dataField name="Sum of YR4-Q4" fld="22" baseField="0" baseItem="0"/>
    <dataField name="Sum of YR5-Q1" fld="23" baseField="0" baseItem="0"/>
    <dataField name="Sum of YR5-Q2" fld="24" baseField="0" baseItem="0"/>
    <dataField name="Sum of YR5-Q3" fld="25" baseField="0" baseItem="0"/>
    <dataField name="Sum of YR5-Q4" fld="26" baseField="0" baseItem="0"/>
  </dataFields>
  <formats count="11">
    <format dxfId="111">
      <pivotArea type="all" dataOnly="0" outline="0" fieldPosition="0"/>
    </format>
    <format dxfId="110">
      <pivotArea outline="0" collapsedLevelsAreSubtotals="1" fieldPosition="0"/>
    </format>
    <format dxfId="109">
      <pivotArea dataOnly="0" labelOnly="1" outline="0" fieldPosition="0">
        <references count="1">
          <reference field="2" count="0"/>
        </references>
      </pivotArea>
    </format>
    <format dxfId="108">
      <pivotArea dataOnly="0" labelOnly="1" outline="0" fieldPosition="0">
        <references count="1">
          <reference field="2" count="0" defaultSubtotal="1"/>
        </references>
      </pivotArea>
    </format>
    <format dxfId="107">
      <pivotArea dataOnly="0" labelOnly="1" grandRow="1" outline="0" fieldPosition="0"/>
    </format>
    <format dxfId="106">
      <pivotArea type="all" dataOnly="0" outline="0" fieldPosition="0"/>
    </format>
    <format dxfId="105">
      <pivotArea type="all" dataOnly="0" outline="0" fieldPosition="0"/>
    </format>
    <format dxfId="104">
      <pivotArea outline="0" collapsedLevelsAreSubtotals="1" fieldPosition="0"/>
    </format>
    <format dxfId="103">
      <pivotArea dataOnly="0" labelOnly="1" outline="0" fieldPosition="0">
        <references count="1">
          <reference field="2" count="0"/>
        </references>
      </pivotArea>
    </format>
    <format dxfId="102">
      <pivotArea dataOnly="0" labelOnly="1" outline="0" fieldPosition="0">
        <references count="1">
          <reference field="2" count="0" defaultSubtotal="1"/>
        </references>
      </pivotArea>
    </format>
    <format dxfId="101">
      <pivotArea dataOnly="0" labelOnly="1" grandRow="1"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ivotTable1" cacheId="1082" applyNumberFormats="0" applyBorderFormats="0" applyFontFormats="0" applyPatternFormats="0" applyAlignmentFormats="0" applyWidthHeightFormats="1" dataCaption="Values" updatedVersion="6" minRefreshableVersion="3" showDrill="0" enableDrill="0" colGrandTotals="0" createdVersion="4" indent="0" compact="0" compactData="0" gridDropZones="1" multipleFieldFilters="0">
  <location ref="B26:F48" firstHeaderRow="1" firstDataRow="2" firstDataCol="3"/>
  <pivotFields count="7">
    <pivotField axis="axisRow" compact="0" outline="0" showAll="0" defaultSubtotal="0">
      <items count="3">
        <item x="1"/>
        <item x="0"/>
        <item x="2"/>
      </items>
    </pivotField>
    <pivotField axis="axisRow" compact="0" outline="0" showAll="0" defaultSubtotal="0">
      <items count="4">
        <item x="1"/>
        <item x="0"/>
        <item x="2"/>
        <item x="3"/>
      </items>
      <extLst>
        <ext xmlns:x14="http://schemas.microsoft.com/office/spreadsheetml/2009/9/main" uri="{2946ED86-A175-432a-8AC1-64E0C546D7DE}">
          <x14:pivotField fillDownLabels="1"/>
        </ext>
      </extLst>
    </pivotField>
    <pivotField axis="axisRow" compact="0" outline="0" showAll="0" defaultSubtotal="0">
      <items count="5">
        <item x="0"/>
        <item x="1"/>
        <item x="2"/>
        <item x="3"/>
        <item x="4"/>
      </items>
    </pivotField>
    <pivotField dataField="1" compact="0" numFmtId="165" outline="0" showAll="0"/>
    <pivotField dataField="1" compact="0" numFmtId="165" outline="0" showAll="0"/>
    <pivotField compact="0" numFmtId="165" outline="0" showAll="0"/>
    <pivotField compact="0" outline="0" showAll="0" defaultSubtotal="0">
      <items count="4">
        <item x="3"/>
        <item x="0"/>
        <item x="1"/>
        <item x="2"/>
      </items>
    </pivotField>
  </pivotFields>
  <rowFields count="3">
    <field x="1"/>
    <field x="2"/>
    <field x="0"/>
  </rowFields>
  <rowItems count="21">
    <i>
      <x/>
      <x/>
      <x v="1"/>
    </i>
    <i r="1">
      <x v="1"/>
      <x v="1"/>
    </i>
    <i r="1">
      <x v="2"/>
      <x/>
    </i>
    <i r="1">
      <x v="3"/>
      <x v="2"/>
    </i>
    <i r="1">
      <x v="4"/>
      <x v="2"/>
    </i>
    <i>
      <x v="1"/>
      <x/>
      <x v="1"/>
    </i>
    <i r="1">
      <x v="1"/>
      <x v="1"/>
    </i>
    <i r="1">
      <x v="2"/>
      <x/>
    </i>
    <i r="1">
      <x v="3"/>
      <x v="2"/>
    </i>
    <i r="1">
      <x v="4"/>
      <x v="2"/>
    </i>
    <i>
      <x v="2"/>
      <x/>
      <x v="1"/>
    </i>
    <i r="1">
      <x v="1"/>
      <x v="1"/>
    </i>
    <i r="1">
      <x v="2"/>
      <x/>
    </i>
    <i r="1">
      <x v="3"/>
      <x v="2"/>
    </i>
    <i r="1">
      <x v="4"/>
      <x v="2"/>
    </i>
    <i>
      <x v="3"/>
      <x/>
      <x v="1"/>
    </i>
    <i r="1">
      <x v="1"/>
      <x v="1"/>
    </i>
    <i r="1">
      <x v="2"/>
      <x/>
    </i>
    <i r="1">
      <x v="3"/>
      <x v="2"/>
    </i>
    <i r="1">
      <x v="4"/>
      <x v="2"/>
    </i>
    <i t="grand">
      <x/>
    </i>
  </rowItems>
  <colFields count="1">
    <field x="-2"/>
  </colFields>
  <colItems count="2">
    <i>
      <x/>
    </i>
    <i i="1">
      <x v="1"/>
    </i>
  </colItems>
  <dataFields count="2">
    <dataField name="Sum of CapEx" fld="3" baseField="2" baseItem="0" numFmtId="3"/>
    <dataField name="Sum of RevEx" fld="4" baseField="2" baseItem="0" numFmtId="3"/>
  </dataFields>
  <formats count="20">
    <format dxfId="131">
      <pivotArea type="all" dataOnly="0" outline="0" fieldPosition="0"/>
    </format>
    <format dxfId="130">
      <pivotArea type="origin" dataOnly="0" labelOnly="1" outline="0" fieldPosition="0"/>
    </format>
    <format dxfId="129">
      <pivotArea field="0" type="button" dataOnly="0" labelOnly="1" outline="0" axis="axisRow" fieldPosition="2"/>
    </format>
    <format dxfId="128">
      <pivotArea field="1" type="button" dataOnly="0" labelOnly="1" outline="0" axis="axisRow" fieldPosition="0"/>
    </format>
    <format dxfId="127">
      <pivotArea field="6" type="button" dataOnly="0" labelOnly="1" outline="0"/>
    </format>
    <format dxfId="126">
      <pivotArea field="2" type="button" dataOnly="0" labelOnly="1" outline="0" axis="axisRow" fieldPosition="1"/>
    </format>
    <format dxfId="125">
      <pivotArea dataOnly="0" labelOnly="1" outline="0" fieldPosition="0">
        <references count="1">
          <reference field="0" count="0"/>
        </references>
      </pivotArea>
    </format>
    <format dxfId="124">
      <pivotArea dataOnly="0" labelOnly="1" outline="0" fieldPosition="0">
        <references count="1">
          <reference field="0" count="0" defaultSubtotal="1"/>
        </references>
      </pivotArea>
    </format>
    <format dxfId="123">
      <pivotArea dataOnly="0" labelOnly="1" grandRow="1" outline="0" fieldPosition="0"/>
    </format>
    <format dxfId="122">
      <pivotArea dataOnly="0" labelOnly="1" outline="0" fieldPosition="0">
        <references count="2">
          <reference field="0" count="1" selected="0">
            <x v="0"/>
          </reference>
          <reference field="1" count="0"/>
        </references>
      </pivotArea>
    </format>
    <format dxfId="121">
      <pivotArea dataOnly="0" labelOnly="1" outline="0" fieldPosition="0">
        <references count="2">
          <reference field="0" count="1" selected="0">
            <x v="0"/>
          </reference>
          <reference field="1" count="0" defaultSubtotal="1"/>
        </references>
      </pivotArea>
    </format>
    <format dxfId="120">
      <pivotArea outline="0" collapsedLevelsAreSubtotals="1" fieldPosition="0"/>
    </format>
    <format dxfId="119">
      <pivotArea field="-2" type="button" dataOnly="0" labelOnly="1" outline="0" axis="axisCol" fieldPosition="0"/>
    </format>
    <format dxfId="118">
      <pivotArea type="topRight" dataOnly="0" labelOnly="1" outline="0" fieldPosition="0"/>
    </format>
    <format dxfId="117">
      <pivotArea dataOnly="0" labelOnly="1" outline="0" fieldPosition="0">
        <references count="1">
          <reference field="4294967294" count="2">
            <x v="0"/>
            <x v="1"/>
          </reference>
        </references>
      </pivotArea>
    </format>
    <format dxfId="116">
      <pivotArea type="all" dataOnly="0" outline="0" fieldPosition="0"/>
    </format>
    <format dxfId="115">
      <pivotArea type="all" dataOnly="0" outline="0" fieldPosition="0"/>
    </format>
    <format dxfId="114">
      <pivotArea type="all" dataOnly="0" outline="0" fieldPosition="0"/>
    </format>
    <format dxfId="113">
      <pivotArea outline="0" collapsedLevelsAreSubtotals="1" fieldPosition="0"/>
    </format>
    <format dxfId="112">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Pivot Table 1" altTextSummary="Used in ....._x000a_"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E00-000006000000}" name="PivotTable15" cacheId="1080" applyNumberFormats="0" applyBorderFormats="0" applyFontFormats="0" applyPatternFormats="0" applyAlignmentFormats="0" applyWidthHeightFormats="1" dataCaption="Values" updatedVersion="6" minRefreshableVersion="3" showDrill="0" enableDrill="0" createdVersion="4" indent="0" compact="0" compactData="0" gridDropZones="1" multipleFieldFilters="0">
  <location ref="A309:G313" firstHeaderRow="1" firstDataRow="2" firstDataCol="1" rowPageCount="3" colPageCount="1"/>
  <pivotFields count="86">
    <pivotField axis="axisPage" compact="0" outline="0" multipleItemSelectionAllowed="1" showAll="0" defaultSubtotal="0">
      <items count="4">
        <item x="2"/>
        <item x="0"/>
        <item h="1" x="1"/>
        <item h="1" x="3"/>
      </items>
    </pivotField>
    <pivotField compact="0" outline="0" showAll="0" defaultSubtotal="0">
      <items count="3">
        <item x="0"/>
        <item x="1"/>
        <item x="2"/>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0"/>
        <item x="1"/>
      </items>
    </pivotField>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Page" compact="0" outline="0" multipleItemSelectionAllowed="1">
      <items count="19">
        <item x="0"/>
        <item x="2"/>
        <item x="1"/>
        <item x="4"/>
        <item n="Ongoing IT&amp;S Opex" x="9"/>
        <item x="3"/>
        <item x="7"/>
        <item x="5"/>
        <item x="6"/>
        <item h="1" x="8"/>
        <item x="10"/>
        <item x="11"/>
        <item x="12"/>
        <item x="13"/>
        <item x="14"/>
        <item x="15"/>
        <item x="16"/>
        <item x="17"/>
        <item t="default"/>
      </items>
    </pivotField>
    <pivotField axis="axisPage" compact="0" outline="0" showAll="0" defaultSubtotal="0">
      <items count="2">
        <item x="0"/>
        <item n="Forecast" x="1"/>
      </items>
    </pivotField>
  </pivotFields>
  <rowFields count="1">
    <field x="3"/>
  </rowFields>
  <rowItems count="3">
    <i>
      <x/>
    </i>
    <i>
      <x v="1"/>
    </i>
    <i t="grand">
      <x/>
    </i>
  </rowItems>
  <colFields count="1">
    <field x="-2"/>
  </colFields>
  <colItems count="6">
    <i>
      <x/>
    </i>
    <i i="1">
      <x v="1"/>
    </i>
    <i i="2">
      <x v="2"/>
    </i>
    <i i="3">
      <x v="3"/>
    </i>
    <i i="4">
      <x v="4"/>
    </i>
    <i i="5">
      <x v="5"/>
    </i>
  </colItems>
  <pageFields count="3">
    <pageField fld="85" hier="-1"/>
    <pageField fld="0" hier="-1"/>
    <pageField fld="84" hier="-1"/>
  </pageFields>
  <dataFields count="6">
    <dataField name="Sum of _yr0" fld="77" baseField="0" baseItem="0"/>
    <dataField name="Sum of _yr1" fld="78" baseField="0" baseItem="0"/>
    <dataField name="Sum of _yr2" fld="79" baseField="0" baseItem="0"/>
    <dataField name="Sum of _yr3" fld="80" baseField="0" baseItem="0"/>
    <dataField name="Sum of _yr4" fld="81" baseField="0" baseItem="0"/>
    <dataField name="Sum of _yr5" fld="82" baseField="0" baseItem="0"/>
  </dataFields>
  <formats count="9">
    <format dxfId="140">
      <pivotArea type="all" dataOnly="0" outline="0" fieldPosition="0"/>
    </format>
    <format dxfId="139">
      <pivotArea outline="0" collapsedLevelsAreSubtotals="1" fieldPosition="0"/>
    </format>
    <format dxfId="138">
      <pivotArea dataOnly="0" labelOnly="1" outline="0" fieldPosition="0">
        <references count="1">
          <reference field="3" count="0"/>
        </references>
      </pivotArea>
    </format>
    <format dxfId="137">
      <pivotArea dataOnly="0" labelOnly="1" grandRow="1" outline="0" fieldPosition="0"/>
    </format>
    <format dxfId="136">
      <pivotArea type="all" dataOnly="0" outline="0" fieldPosition="0"/>
    </format>
    <format dxfId="135">
      <pivotArea type="all" dataOnly="0" outline="0" fieldPosition="0"/>
    </format>
    <format dxfId="134">
      <pivotArea outline="0" collapsedLevelsAreSubtotals="1" fieldPosition="0"/>
    </format>
    <format dxfId="133">
      <pivotArea dataOnly="0" labelOnly="1" outline="0" fieldPosition="0">
        <references count="1">
          <reference field="3" count="0"/>
        </references>
      </pivotArea>
    </format>
    <format dxfId="132">
      <pivotArea dataOnly="0" labelOnly="1" grandRow="1"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E00-00000B000000}" name="PivotTable3" cacheId="1080" applyNumberFormats="0" applyBorderFormats="0" applyFontFormats="0" applyPatternFormats="0" applyAlignmentFormats="0" applyWidthHeightFormats="1" dataCaption="Values" updatedVersion="6" minRefreshableVersion="3" showDrill="0" enableDrill="0" createdVersion="4" indent="0" compact="0" compactData="0" gridDropZones="1" multipleFieldFilters="0">
  <location ref="A124:H159" firstHeaderRow="1" firstDataRow="2" firstDataCol="2" rowPageCount="2" colPageCount="1"/>
  <pivotFields count="86">
    <pivotField axis="axisPage" compact="0" outline="0" showAll="0" defaultSubtotal="0">
      <items count="4">
        <item x="2"/>
        <item x="0"/>
        <item x="1"/>
        <item x="3"/>
      </items>
    </pivotField>
    <pivotField compact="0" outline="0" defaultSubtotal="0">
      <items count="3">
        <item x="0"/>
        <item x="1"/>
        <item x="2"/>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1"/>
        <item x="0"/>
      </items>
    </pivotField>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Row" compact="0" outline="0">
      <items count="19">
        <item h="1" x="0"/>
        <item x="2"/>
        <item x="1"/>
        <item h="1" x="4"/>
        <item n="Ongoing IT&amp;S Opex" h="1" x="9"/>
        <item x="13"/>
        <item h="1" x="11"/>
        <item h="1" x="10"/>
        <item h="1" x="12"/>
        <item x="3"/>
        <item x="7"/>
        <item x="5"/>
        <item x="6"/>
        <item h="1" x="8"/>
        <item x="14"/>
        <item x="15"/>
        <item x="16"/>
        <item x="17"/>
        <item t="default"/>
      </items>
    </pivotField>
    <pivotField axis="axisPage" compact="0" outline="0" defaultSubtotal="0">
      <items count="2">
        <item x="0"/>
        <item n="Point Forward" x="1"/>
      </items>
    </pivotField>
  </pivotFields>
  <rowFields count="2">
    <field x="84"/>
    <field x="3"/>
  </rowFields>
  <rowItems count="34">
    <i>
      <x v="1"/>
      <x/>
    </i>
    <i r="1">
      <x v="1"/>
    </i>
    <i t="default">
      <x v="1"/>
    </i>
    <i>
      <x v="2"/>
      <x/>
    </i>
    <i r="1">
      <x v="1"/>
    </i>
    <i t="default">
      <x v="2"/>
    </i>
    <i>
      <x v="5"/>
      <x/>
    </i>
    <i r="1">
      <x v="1"/>
    </i>
    <i t="default">
      <x v="5"/>
    </i>
    <i>
      <x v="9"/>
      <x/>
    </i>
    <i r="1">
      <x v="1"/>
    </i>
    <i t="default">
      <x v="9"/>
    </i>
    <i>
      <x v="10"/>
      <x/>
    </i>
    <i r="1">
      <x v="1"/>
    </i>
    <i t="default">
      <x v="10"/>
    </i>
    <i>
      <x v="11"/>
      <x/>
    </i>
    <i r="1">
      <x v="1"/>
    </i>
    <i t="default">
      <x v="11"/>
    </i>
    <i>
      <x v="12"/>
      <x/>
    </i>
    <i r="1">
      <x v="1"/>
    </i>
    <i t="default">
      <x v="12"/>
    </i>
    <i>
      <x v="14"/>
      <x/>
    </i>
    <i r="1">
      <x v="1"/>
    </i>
    <i t="default">
      <x v="14"/>
    </i>
    <i>
      <x v="15"/>
      <x/>
    </i>
    <i r="1">
      <x v="1"/>
    </i>
    <i t="default">
      <x v="15"/>
    </i>
    <i>
      <x v="16"/>
      <x/>
    </i>
    <i r="1">
      <x v="1"/>
    </i>
    <i t="default">
      <x v="16"/>
    </i>
    <i>
      <x v="17"/>
      <x/>
    </i>
    <i r="1">
      <x v="1"/>
    </i>
    <i t="default">
      <x v="17"/>
    </i>
    <i t="grand">
      <x/>
    </i>
  </rowItems>
  <colFields count="1">
    <field x="-2"/>
  </colFields>
  <colItems count="6">
    <i>
      <x/>
    </i>
    <i i="1">
      <x v="1"/>
    </i>
    <i i="2">
      <x v="2"/>
    </i>
    <i i="3">
      <x v="3"/>
    </i>
    <i i="4">
      <x v="4"/>
    </i>
    <i i="5">
      <x v="5"/>
    </i>
  </colItems>
  <pageFields count="2">
    <pageField fld="85" item="1" hier="-1"/>
    <pageField fld="0" hier="-1"/>
  </pageFields>
  <dataFields count="6">
    <dataField name="Sum of _yr0" fld="77" baseField="0" baseItem="0"/>
    <dataField name="Sum of _yr1" fld="78" baseField="0" baseItem="0"/>
    <dataField name="Sum of _yr2" fld="79" baseField="0" baseItem="0"/>
    <dataField name="Sum of _yr3" fld="80" baseField="0" baseItem="0"/>
    <dataField name="Sum of _yr4" fld="81" baseField="0" baseItem="0"/>
    <dataField name="Sum of _yr5" fld="82" baseField="0" baseItem="0"/>
  </dataFields>
  <formats count="16">
    <format dxfId="156">
      <pivotArea type="all" dataOnly="0" outline="0" fieldPosition="0"/>
    </format>
    <format dxfId="155">
      <pivotArea type="all" dataOnly="0" outline="0" fieldPosition="0"/>
    </format>
    <format dxfId="154">
      <pivotArea outline="0" collapsedLevelsAreSubtotals="1" fieldPosition="0"/>
    </format>
    <format dxfId="153">
      <pivotArea dataOnly="0" labelOnly="1" outline="0" fieldPosition="0">
        <references count="1">
          <reference field="84" count="0"/>
        </references>
      </pivotArea>
    </format>
    <format dxfId="152">
      <pivotArea dataOnly="0" labelOnly="1" outline="0" fieldPosition="0">
        <references count="1">
          <reference field="84" count="0" defaultSubtotal="1"/>
        </references>
      </pivotArea>
    </format>
    <format dxfId="151">
      <pivotArea dataOnly="0" labelOnly="1" grandRow="1" outline="0" fieldPosition="0"/>
    </format>
    <format dxfId="150">
      <pivotArea dataOnly="0" labelOnly="1" outline="0" fieldPosition="0">
        <references count="2">
          <reference field="3" count="0"/>
          <reference field="84" count="1" selected="0">
            <x v="0"/>
          </reference>
        </references>
      </pivotArea>
    </format>
    <format dxfId="149">
      <pivotArea dataOnly="0" labelOnly="1" outline="0" fieldPosition="0">
        <references count="2">
          <reference field="3" count="0"/>
          <reference field="84" count="1" selected="0">
            <x v="1"/>
          </reference>
        </references>
      </pivotArea>
    </format>
    <format dxfId="148">
      <pivotArea dataOnly="0" labelOnly="1" outline="0" fieldPosition="0">
        <references count="2">
          <reference field="3" count="0"/>
          <reference field="84" count="1" selected="0">
            <x v="2"/>
          </reference>
        </references>
      </pivotArea>
    </format>
    <format dxfId="147">
      <pivotArea dataOnly="0" labelOnly="1" outline="0" fieldPosition="0">
        <references count="2">
          <reference field="3" count="0"/>
          <reference field="84" count="1" selected="0">
            <x v="3"/>
          </reference>
        </references>
      </pivotArea>
    </format>
    <format dxfId="146">
      <pivotArea dataOnly="0" labelOnly="1" outline="0" fieldPosition="0">
        <references count="2">
          <reference field="3" count="0"/>
          <reference field="84" count="1" selected="0">
            <x v="4"/>
          </reference>
        </references>
      </pivotArea>
    </format>
    <format dxfId="145">
      <pivotArea dataOnly="0" labelOnly="1" outline="0" fieldPosition="0">
        <references count="2">
          <reference field="3" count="0"/>
          <reference field="84" count="1" selected="0">
            <x v="9"/>
          </reference>
        </references>
      </pivotArea>
    </format>
    <format dxfId="144">
      <pivotArea dataOnly="0" labelOnly="1" outline="0" fieldPosition="0">
        <references count="2">
          <reference field="3" count="0"/>
          <reference field="84" count="1" selected="0">
            <x v="10"/>
          </reference>
        </references>
      </pivotArea>
    </format>
    <format dxfId="143">
      <pivotArea dataOnly="0" labelOnly="1" outline="0" fieldPosition="0">
        <references count="2">
          <reference field="3" count="0"/>
          <reference field="84" count="1" selected="0">
            <x v="11"/>
          </reference>
        </references>
      </pivotArea>
    </format>
    <format dxfId="142">
      <pivotArea dataOnly="0" labelOnly="1" outline="0" fieldPosition="0">
        <references count="2">
          <reference field="3" count="0"/>
          <reference field="84" count="1" selected="0">
            <x v="12"/>
          </reference>
        </references>
      </pivotArea>
    </format>
    <format dxfId="141">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E00-000007000000}" name="PivotTable16" cacheId="1082" applyNumberFormats="0" applyBorderFormats="0" applyFontFormats="0" applyPatternFormats="0" applyAlignmentFormats="0" applyWidthHeightFormats="1" dataCaption="Values" updatedVersion="6" minRefreshableVersion="3" showDrill="0" enableDrill="0" rowGrandTotals="0" colGrandTotals="0" itemPrintTitles="1" mergeItem="1" createdVersion="4" indent="0" compact="0" compactData="0" gridDropZones="1" multipleFieldFilters="0">
  <location ref="A294:D304" firstHeaderRow="1" firstDataRow="2" firstDataCol="2" rowPageCount="2" colPageCount="1"/>
  <pivotFields count="7">
    <pivotField axis="axisPage" compact="0" outline="0" defaultSubtotal="0">
      <items count="3">
        <item x="0"/>
        <item x="2"/>
        <item x="1"/>
      </items>
      <extLst>
        <ext xmlns:x14="http://schemas.microsoft.com/office/spreadsheetml/2009/9/main" uri="{2946ED86-A175-432a-8AC1-64E0C546D7DE}">
          <x14:pivotField fillDownLabels="1"/>
        </ext>
      </extLst>
    </pivotField>
    <pivotField axis="axisPage" compact="0" outline="0" multipleItemSelectionAllowed="1" showAll="0" defaultSubtotal="0">
      <items count="4">
        <item x="0"/>
        <item x="1"/>
        <item h="1" x="2"/>
        <item h="1" x="3"/>
      </items>
      <extLst>
        <ext xmlns:x14="http://schemas.microsoft.com/office/spreadsheetml/2009/9/main" uri="{2946ED86-A175-432a-8AC1-64E0C546D7DE}">
          <x14:pivotField fillDownLabels="1"/>
        </ext>
      </extLst>
    </pivotField>
    <pivotField axis="axisRow" compact="0" outline="0" showAll="0" defaultSubtotal="0">
      <items count="5">
        <item x="0"/>
        <item x="1"/>
        <item x="2"/>
        <item x="3"/>
        <item x="4"/>
      </items>
      <extLst>
        <ext xmlns:x14="http://schemas.microsoft.com/office/spreadsheetml/2009/9/main" uri="{2946ED86-A175-432a-8AC1-64E0C546D7DE}">
          <x14:pivotField fillDownLabels="1"/>
        </ext>
      </extLst>
    </pivotField>
    <pivotField dataField="1" compact="0" numFmtId="165" outline="0" showAll="0">
      <extLst>
        <ext xmlns:x14="http://schemas.microsoft.com/office/spreadsheetml/2009/9/main" uri="{2946ED86-A175-432a-8AC1-64E0C546D7DE}">
          <x14:pivotField fillDownLabels="1"/>
        </ext>
      </extLst>
    </pivotField>
    <pivotField dataField="1"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axis="axisRow" compact="0" outline="0" showAll="0">
      <items count="5">
        <item n="Appraise/Select" x="3"/>
        <item x="0"/>
        <item x="1"/>
        <item x="2"/>
        <item t="default"/>
      </items>
      <extLst>
        <ext xmlns:x14="http://schemas.microsoft.com/office/spreadsheetml/2009/9/main" uri="{2946ED86-A175-432a-8AC1-64E0C546D7DE}">
          <x14:pivotField fillDownLabels="1"/>
        </ext>
      </extLst>
    </pivotField>
  </pivotFields>
  <rowFields count="2">
    <field x="6"/>
    <field x="2"/>
  </rowFields>
  <rowItems count="9">
    <i>
      <x/>
      <x/>
    </i>
    <i r="1">
      <x v="1"/>
    </i>
    <i t="default">
      <x/>
    </i>
    <i>
      <x v="1"/>
      <x v="2"/>
    </i>
    <i t="default">
      <x v="1"/>
    </i>
    <i>
      <x v="2"/>
      <x v="3"/>
    </i>
    <i t="default">
      <x v="2"/>
    </i>
    <i>
      <x v="3"/>
      <x v="4"/>
    </i>
    <i t="default">
      <x v="3"/>
    </i>
  </rowItems>
  <colFields count="1">
    <field x="-2"/>
  </colFields>
  <colItems count="2">
    <i>
      <x/>
    </i>
    <i i="1">
      <x v="1"/>
    </i>
  </colItems>
  <pageFields count="2">
    <pageField fld="0" hier="-1"/>
    <pageField fld="1" hier="-1"/>
  </pageFields>
  <dataFields count="2">
    <dataField name="Sum of RevEx" fld="4" baseField="2" baseItem="0" numFmtId="3"/>
    <dataField name="Sum of CapEx" fld="3" baseField="2" baseItem="0" numFmtId="3"/>
  </dataFields>
  <formats count="27">
    <format dxfId="183">
      <pivotArea type="origin" dataOnly="0" labelOnly="1" outline="0" fieldPosition="0"/>
    </format>
    <format dxfId="182">
      <pivotArea field="0" type="button" dataOnly="0" labelOnly="1" outline="0" axis="axisPage" fieldPosition="0"/>
    </format>
    <format dxfId="181">
      <pivotArea field="2" type="button" dataOnly="0" labelOnly="1" outline="0" axis="axisRow" fieldPosition="1"/>
    </format>
    <format dxfId="180">
      <pivotArea field="1" type="button" dataOnly="0" labelOnly="1" outline="0" axis="axisPage" fieldPosition="1"/>
    </format>
    <format dxfId="179">
      <pivotArea field="-2" type="button" dataOnly="0" labelOnly="1" outline="0" axis="axisCol" fieldPosition="0"/>
    </format>
    <format dxfId="178">
      <pivotArea type="topRight" dataOnly="0" labelOnly="1" outline="0" fieldPosition="0"/>
    </format>
    <format dxfId="177">
      <pivotArea field="1" dataOnly="0" labelOnly="1" outline="0" axis="axisPage" fieldPosition="1">
        <references count="1">
          <reference field="4294967294" count="1" selected="0">
            <x v="1"/>
          </reference>
        </references>
      </pivotArea>
    </format>
    <format dxfId="176">
      <pivotArea field="1" dataOnly="0" labelOnly="1" outline="0" axis="axisPage" fieldPosition="1">
        <references count="1">
          <reference field="4294967294" count="1" selected="0">
            <x v="0"/>
          </reference>
        </references>
      </pivotArea>
    </format>
    <format dxfId="175">
      <pivotArea type="origin" dataOnly="0" labelOnly="1" outline="0" fieldPosition="0"/>
    </format>
    <format dxfId="174">
      <pivotArea field="0" type="button" dataOnly="0" labelOnly="1" outline="0" axis="axisPage" fieldPosition="0"/>
    </format>
    <format dxfId="173">
      <pivotArea field="2" type="button" dataOnly="0" labelOnly="1" outline="0" axis="axisRow" fieldPosition="1"/>
    </format>
    <format dxfId="172">
      <pivotArea field="1" type="button" dataOnly="0" labelOnly="1" outline="0" axis="axisPage" fieldPosition="1"/>
    </format>
    <format dxfId="171">
      <pivotArea field="-2" type="button" dataOnly="0" labelOnly="1" outline="0" axis="axisCol" fieldPosition="0"/>
    </format>
    <format dxfId="170">
      <pivotArea type="topRight" dataOnly="0" labelOnly="1" outline="0" fieldPosition="0"/>
    </format>
    <format dxfId="169">
      <pivotArea field="1" dataOnly="0" labelOnly="1" outline="0" axis="axisPage" fieldPosition="1">
        <references count="1">
          <reference field="4294967294" count="1" selected="0">
            <x v="1"/>
          </reference>
        </references>
      </pivotArea>
    </format>
    <format dxfId="168">
      <pivotArea field="1" dataOnly="0" labelOnly="1" outline="0" axis="axisPage" fieldPosition="1">
        <references count="1">
          <reference field="4294967294" count="1" selected="0">
            <x v="0"/>
          </reference>
        </references>
      </pivotArea>
    </format>
    <format dxfId="167">
      <pivotArea type="origin" dataOnly="0" labelOnly="1" outline="0" fieldPosition="0"/>
    </format>
    <format dxfId="166">
      <pivotArea field="0" type="button" dataOnly="0" labelOnly="1" outline="0" axis="axisPage" fieldPosition="0"/>
    </format>
    <format dxfId="165">
      <pivotArea field="2" type="button" dataOnly="0" labelOnly="1" outline="0" axis="axisRow" fieldPosition="1"/>
    </format>
    <format dxfId="164">
      <pivotArea field="1" type="button" dataOnly="0" labelOnly="1" outline="0" axis="axisPage" fieldPosition="1"/>
    </format>
    <format dxfId="163">
      <pivotArea field="-2" type="button" dataOnly="0" labelOnly="1" outline="0" axis="axisCol" fieldPosition="0"/>
    </format>
    <format dxfId="162">
      <pivotArea type="topRight" dataOnly="0" labelOnly="1" outline="0" fieldPosition="0"/>
    </format>
    <format dxfId="161">
      <pivotArea field="1" dataOnly="0" labelOnly="1" outline="0" axis="axisPage" fieldPosition="1">
        <references count="1">
          <reference field="4294967294" count="1" selected="0">
            <x v="1"/>
          </reference>
        </references>
      </pivotArea>
    </format>
    <format dxfId="160">
      <pivotArea field="1" dataOnly="0" labelOnly="1" outline="0" axis="axisPage" fieldPosition="1">
        <references count="1">
          <reference field="4294967294" count="1" selected="0">
            <x v="0"/>
          </reference>
        </references>
      </pivotArea>
    </format>
    <format dxfId="159">
      <pivotArea type="all" dataOnly="0" outline="0" fieldPosition="0"/>
    </format>
    <format dxfId="158">
      <pivotArea outline="0" collapsedLevelsAreSubtotals="1" fieldPosition="0"/>
    </format>
    <format dxfId="157">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altText="Pivot Table 1" altTextSummary="Used in ....._x000a_"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E00-00000A000000}" name="PivotTable2" cacheId="1083" applyNumberFormats="0" applyBorderFormats="0" applyFontFormats="0" applyPatternFormats="0" applyAlignmentFormats="0" applyWidthHeightFormats="1" dataCaption="Values" updatedVersion="6" minRefreshableVersion="3" showDrill="0" itemPrintTitles="1" createdVersion="4" indent="0" compact="0" compactData="0" gridDropZones="1" multipleFieldFilters="0">
  <location ref="J26:N38" firstHeaderRow="2" firstDataRow="2" firstDataCol="4"/>
  <pivotFields count="5">
    <pivotField axis="axisRow" compact="0" outline="0" showAll="0" defaultSubtotal="0">
      <items count="3">
        <item x="1"/>
        <item x="0"/>
        <item x="2"/>
      </items>
      <extLst>
        <ext xmlns:x14="http://schemas.microsoft.com/office/spreadsheetml/2009/9/main" uri="{2946ED86-A175-432a-8AC1-64E0C546D7DE}">
          <x14:pivotField fillDownLabels="1"/>
        </ext>
      </extLst>
    </pivotField>
    <pivotField axis="axisRow" compact="0" outline="0" showAll="0" defaultSubtotal="0">
      <items count="5">
        <item x="0"/>
        <item x="1"/>
        <item x="2"/>
        <item x="3"/>
        <item x="4"/>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dataField="1" compact="0" numFmtId="165" outline="0" showAll="0">
      <extLst>
        <ext xmlns:x14="http://schemas.microsoft.com/office/spreadsheetml/2009/9/main" uri="{2946ED86-A175-432a-8AC1-64E0C546D7DE}">
          <x14:pivotField fillDownLabels="1"/>
        </ext>
      </extLst>
    </pivotField>
    <pivotField axis="axisRow" compact="0" outline="0" showAll="0" defaultSubtotal="0">
      <items count="4">
        <item n="Appraise/Select" x="3"/>
        <item x="0"/>
        <item x="1"/>
        <item x="2"/>
      </items>
      <extLst>
        <ext xmlns:x14="http://schemas.microsoft.com/office/spreadsheetml/2009/9/main" uri="{2946ED86-A175-432a-8AC1-64E0C546D7DE}">
          <x14:pivotField fillDownLabels="1"/>
        </ext>
      </extLst>
    </pivotField>
  </pivotFields>
  <rowFields count="4">
    <field x="0"/>
    <field x="4"/>
    <field x="1"/>
    <field x="2"/>
  </rowFields>
  <rowItems count="11">
    <i>
      <x/>
      <x v="1"/>
      <x v="2"/>
      <x/>
    </i>
    <i r="3">
      <x v="1"/>
    </i>
    <i>
      <x v="1"/>
      <x/>
      <x/>
      <x/>
    </i>
    <i r="3">
      <x v="1"/>
    </i>
    <i r="2">
      <x v="1"/>
      <x/>
    </i>
    <i r="3">
      <x v="1"/>
    </i>
    <i>
      <x v="2"/>
      <x v="2"/>
      <x v="3"/>
      <x/>
    </i>
    <i r="3">
      <x v="1"/>
    </i>
    <i r="1">
      <x v="3"/>
      <x v="4"/>
      <x/>
    </i>
    <i r="3">
      <x v="1"/>
    </i>
    <i t="grand">
      <x/>
    </i>
  </rowItems>
  <colItems count="1">
    <i/>
  </colItems>
  <dataFields count="1">
    <dataField name="Sum of Total" fld="3" baseField="0" baseItem="0" numFmtId="3"/>
  </dataFields>
  <formats count="1">
    <format dxfId="184">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E00-000005000000}" name="PivotTable14" cacheId="1082" applyNumberFormats="0" applyBorderFormats="0" applyFontFormats="0" applyPatternFormats="0" applyAlignmentFormats="0" applyWidthHeightFormats="1" dataCaption="Values" updatedVersion="6" minRefreshableVersion="3" showDrill="0" enableDrill="0" mergeItem="1" createdVersion="4" indent="0" compact="0" compactData="0" gridDropZones="1" multipleFieldFilters="0">
  <location ref="A282:L289" firstHeaderRow="1" firstDataRow="3" firstDataCol="2"/>
  <pivotFields count="7">
    <pivotField compact="0" outline="0" defaultSubtotal="0">
      <items count="3">
        <item x="0"/>
        <item x="2"/>
        <item x="1"/>
      </items>
      <extLst>
        <ext xmlns:x14="http://schemas.microsoft.com/office/spreadsheetml/2009/9/main" uri="{2946ED86-A175-432a-8AC1-64E0C546D7DE}">
          <x14:pivotField fillDownLabels="1"/>
        </ext>
      </extLst>
    </pivotField>
    <pivotField axis="axisCol" compact="0" outline="0" showAll="0">
      <items count="5">
        <item x="0"/>
        <item x="2"/>
        <item x="1"/>
        <item x="3"/>
        <item t="default"/>
      </items>
      <extLst>
        <ext xmlns:x14="http://schemas.microsoft.com/office/spreadsheetml/2009/9/main" uri="{2946ED86-A175-432a-8AC1-64E0C546D7DE}">
          <x14:pivotField fillDownLabels="1"/>
        </ext>
      </extLst>
    </pivotField>
    <pivotField axis="axisRow" compact="0" outline="0" defaultSubtotal="0">
      <items count="5">
        <item x="0"/>
        <item x="1"/>
        <item x="2"/>
        <item x="3"/>
        <item x="4"/>
      </items>
      <extLst>
        <ext xmlns:x14="http://schemas.microsoft.com/office/spreadsheetml/2009/9/main" uri="{2946ED86-A175-432a-8AC1-64E0C546D7DE}">
          <x14:pivotField fillDownLabels="1"/>
        </ext>
      </extLst>
    </pivotField>
    <pivotField dataField="1" compact="0" numFmtId="165" outline="0" showAll="0">
      <extLst>
        <ext xmlns:x14="http://schemas.microsoft.com/office/spreadsheetml/2009/9/main" uri="{2946ED86-A175-432a-8AC1-64E0C546D7DE}">
          <x14:pivotField fillDownLabels="1"/>
        </ext>
      </extLst>
    </pivotField>
    <pivotField dataField="1" compact="0" numFmtId="165"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axis="axisRow" compact="0" outline="0">
      <items count="5">
        <item n="Appraise/Select" sd="0" x="3"/>
        <item sd="0" x="0"/>
        <item sd="0" x="1"/>
        <item sd="0" x="2"/>
        <item t="default" sd="0"/>
      </items>
      <extLst>
        <ext xmlns:x14="http://schemas.microsoft.com/office/spreadsheetml/2009/9/main" uri="{2946ED86-A175-432a-8AC1-64E0C546D7DE}">
          <x14:pivotField fillDownLabels="1"/>
        </ext>
      </extLst>
    </pivotField>
  </pivotFields>
  <rowFields count="2">
    <field x="6"/>
    <field x="2"/>
  </rowFields>
  <rowItems count="5">
    <i>
      <x/>
    </i>
    <i>
      <x v="1"/>
    </i>
    <i>
      <x v="2"/>
    </i>
    <i>
      <x v="3"/>
    </i>
    <i t="grand">
      <x/>
    </i>
  </rowItems>
  <colFields count="2">
    <field x="1"/>
    <field x="-2"/>
  </colFields>
  <colItems count="10">
    <i>
      <x/>
      <x/>
    </i>
    <i r="1" i="1">
      <x v="1"/>
    </i>
    <i>
      <x v="1"/>
      <x/>
    </i>
    <i r="1" i="1">
      <x v="1"/>
    </i>
    <i>
      <x v="2"/>
      <x/>
    </i>
    <i r="1" i="1">
      <x v="1"/>
    </i>
    <i>
      <x v="3"/>
      <x/>
    </i>
    <i r="1" i="1">
      <x v="1"/>
    </i>
    <i t="grand">
      <x/>
    </i>
    <i t="grand" i="1">
      <x/>
    </i>
  </colItems>
  <dataFields count="2">
    <dataField name="Sum of CapEx" fld="3" baseField="2" baseItem="0" numFmtId="3"/>
    <dataField name="Sum of RevEx" fld="4" baseField="2" baseItem="0" numFmtId="3"/>
  </dataFields>
  <formats count="50">
    <format dxfId="234">
      <pivotArea type="origin" dataOnly="0" labelOnly="1" outline="0" fieldPosition="0"/>
    </format>
    <format dxfId="233">
      <pivotArea field="0" type="button" dataOnly="0" labelOnly="1" outline="0"/>
    </format>
    <format dxfId="232">
      <pivotArea field="2" type="button" dataOnly="0" labelOnly="1" outline="0" axis="axisRow" fieldPosition="1"/>
    </format>
    <format dxfId="231">
      <pivotArea field="1" type="button" dataOnly="0" labelOnly="1" outline="0" axis="axisCol" fieldPosition="0"/>
    </format>
    <format dxfId="230">
      <pivotArea field="-2" type="button" dataOnly="0" labelOnly="1" outline="0" axis="axisCol" fieldPosition="1"/>
    </format>
    <format dxfId="229">
      <pivotArea type="topRight" dataOnly="0" labelOnly="1" outline="0" fieldPosition="0"/>
    </format>
    <format dxfId="228">
      <pivotArea dataOnly="0" labelOnly="1" outline="0" fieldPosition="0">
        <references count="1">
          <reference field="1" count="0"/>
        </references>
      </pivotArea>
    </format>
    <format dxfId="227">
      <pivotArea field="1" dataOnly="0" labelOnly="1" grandCol="1" outline="0" axis="axisCol" fieldPosition="0">
        <references count="1">
          <reference field="4294967294" count="1" selected="0">
            <x v="0"/>
          </reference>
        </references>
      </pivotArea>
    </format>
    <format dxfId="226">
      <pivotArea field="1" dataOnly="0" labelOnly="1" grandCol="1" outline="0" axis="axisCol" fieldPosition="0">
        <references count="1">
          <reference field="4294967294" count="1" selected="0">
            <x v="1"/>
          </reference>
        </references>
      </pivotArea>
    </format>
    <format dxfId="225">
      <pivotArea dataOnly="0" labelOnly="1" outline="0" fieldPosition="0">
        <references count="2">
          <reference field="4294967294" count="2">
            <x v="0"/>
            <x v="1"/>
          </reference>
          <reference field="1" count="1" selected="0">
            <x v="0"/>
          </reference>
        </references>
      </pivotArea>
    </format>
    <format dxfId="224">
      <pivotArea dataOnly="0" labelOnly="1" outline="0" fieldPosition="0">
        <references count="2">
          <reference field="4294967294" count="2">
            <x v="0"/>
            <x v="1"/>
          </reference>
          <reference field="1" count="1" selected="0">
            <x v="2"/>
          </reference>
        </references>
      </pivotArea>
    </format>
    <format dxfId="223">
      <pivotArea type="origin" dataOnly="0" labelOnly="1" outline="0" fieldPosition="0"/>
    </format>
    <format dxfId="222">
      <pivotArea field="0" type="button" dataOnly="0" labelOnly="1" outline="0"/>
    </format>
    <format dxfId="221">
      <pivotArea field="2" type="button" dataOnly="0" labelOnly="1" outline="0" axis="axisRow" fieldPosition="1"/>
    </format>
    <format dxfId="220">
      <pivotArea field="1" type="button" dataOnly="0" labelOnly="1" outline="0" axis="axisCol" fieldPosition="0"/>
    </format>
    <format dxfId="219">
      <pivotArea field="-2" type="button" dataOnly="0" labelOnly="1" outline="0" axis="axisCol" fieldPosition="1"/>
    </format>
    <format dxfId="218">
      <pivotArea type="topRight" dataOnly="0" labelOnly="1" outline="0" fieldPosition="0"/>
    </format>
    <format dxfId="217">
      <pivotArea dataOnly="0" labelOnly="1" outline="0" fieldPosition="0">
        <references count="1">
          <reference field="1" count="0"/>
        </references>
      </pivotArea>
    </format>
    <format dxfId="216">
      <pivotArea field="1" dataOnly="0" labelOnly="1" grandCol="1" outline="0" axis="axisCol" fieldPosition="0">
        <references count="1">
          <reference field="4294967294" count="1" selected="0">
            <x v="0"/>
          </reference>
        </references>
      </pivotArea>
    </format>
    <format dxfId="215">
      <pivotArea field="1" dataOnly="0" labelOnly="1" grandCol="1" outline="0" axis="axisCol" fieldPosition="0">
        <references count="1">
          <reference field="4294967294" count="1" selected="0">
            <x v="1"/>
          </reference>
        </references>
      </pivotArea>
    </format>
    <format dxfId="214">
      <pivotArea dataOnly="0" labelOnly="1" outline="0" fieldPosition="0">
        <references count="2">
          <reference field="4294967294" count="2">
            <x v="0"/>
            <x v="1"/>
          </reference>
          <reference field="1" count="1" selected="0">
            <x v="0"/>
          </reference>
        </references>
      </pivotArea>
    </format>
    <format dxfId="213">
      <pivotArea dataOnly="0" labelOnly="1" outline="0" fieldPosition="0">
        <references count="2">
          <reference field="4294967294" count="2">
            <x v="0"/>
            <x v="1"/>
          </reference>
          <reference field="1" count="1" selected="0">
            <x v="2"/>
          </reference>
        </references>
      </pivotArea>
    </format>
    <format dxfId="212">
      <pivotArea type="origin" dataOnly="0" labelOnly="1" outline="0" fieldPosition="0"/>
    </format>
    <format dxfId="211">
      <pivotArea field="0" type="button" dataOnly="0" labelOnly="1" outline="0"/>
    </format>
    <format dxfId="210">
      <pivotArea field="2" type="button" dataOnly="0" labelOnly="1" outline="0" axis="axisRow" fieldPosition="1"/>
    </format>
    <format dxfId="209">
      <pivotArea field="1" type="button" dataOnly="0" labelOnly="1" outline="0" axis="axisCol" fieldPosition="0"/>
    </format>
    <format dxfId="208">
      <pivotArea field="-2" type="button" dataOnly="0" labelOnly="1" outline="0" axis="axisCol" fieldPosition="1"/>
    </format>
    <format dxfId="207">
      <pivotArea type="topRight" dataOnly="0" labelOnly="1" outline="0" fieldPosition="0"/>
    </format>
    <format dxfId="206">
      <pivotArea dataOnly="0" labelOnly="1" outline="0" fieldPosition="0">
        <references count="1">
          <reference field="1" count="0"/>
        </references>
      </pivotArea>
    </format>
    <format dxfId="205">
      <pivotArea field="1" dataOnly="0" labelOnly="1" grandCol="1" outline="0" axis="axisCol" fieldPosition="0">
        <references count="1">
          <reference field="4294967294" count="1" selected="0">
            <x v="0"/>
          </reference>
        </references>
      </pivotArea>
    </format>
    <format dxfId="204">
      <pivotArea field="1" dataOnly="0" labelOnly="1" grandCol="1" outline="0" axis="axisCol" fieldPosition="0">
        <references count="1">
          <reference field="4294967294" count="1" selected="0">
            <x v="1"/>
          </reference>
        </references>
      </pivotArea>
    </format>
    <format dxfId="203">
      <pivotArea dataOnly="0" labelOnly="1" outline="0" fieldPosition="0">
        <references count="2">
          <reference field="4294967294" count="2">
            <x v="0"/>
            <x v="1"/>
          </reference>
          <reference field="1" count="1" selected="0">
            <x v="0"/>
          </reference>
        </references>
      </pivotArea>
    </format>
    <format dxfId="202">
      <pivotArea dataOnly="0" labelOnly="1" outline="0" fieldPosition="0">
        <references count="2">
          <reference field="4294967294" count="2">
            <x v="0"/>
            <x v="1"/>
          </reference>
          <reference field="1" count="1" selected="0">
            <x v="2"/>
          </reference>
        </references>
      </pivotArea>
    </format>
    <format dxfId="201">
      <pivotArea type="all" dataOnly="0" outline="0" fieldPosition="0"/>
    </format>
    <format dxfId="200">
      <pivotArea dataOnly="0" labelOnly="1" outline="0" fieldPosition="0">
        <references count="1">
          <reference field="1" count="1">
            <x v="0"/>
          </reference>
        </references>
      </pivotArea>
    </format>
    <format dxfId="199">
      <pivotArea dataOnly="0" labelOnly="1" outline="0" fieldPosition="0">
        <references count="1">
          <reference field="1" count="1">
            <x v="2"/>
          </reference>
        </references>
      </pivotArea>
    </format>
    <format dxfId="198">
      <pivotArea dataOnly="0" labelOnly="1" outline="0" fieldPosition="0">
        <references count="1">
          <reference field="1" count="1">
            <x v="1"/>
          </reference>
        </references>
      </pivotArea>
    </format>
    <format dxfId="197">
      <pivotArea dataOnly="0" labelOnly="1" outline="0" fieldPosition="0">
        <references count="1">
          <reference field="1" count="1">
            <x v="1"/>
          </reference>
        </references>
      </pivotArea>
    </format>
    <format dxfId="196">
      <pivotArea outline="0" collapsedLevelsAreSubtotals="1" fieldPosition="0"/>
    </format>
    <format dxfId="195">
      <pivotArea type="all" dataOnly="0" outline="0" fieldPosition="0"/>
    </format>
    <format dxfId="194">
      <pivotArea outline="0" collapsedLevelsAreSubtotals="1" fieldPosition="0"/>
    </format>
    <format dxfId="193">
      <pivotArea dataOnly="0" labelOnly="1" outline="0" fieldPosition="0">
        <references count="1">
          <reference field="6" count="0"/>
        </references>
      </pivotArea>
    </format>
    <format dxfId="192">
      <pivotArea dataOnly="0" labelOnly="1" grandRow="1" outline="0" fieldPosition="0"/>
    </format>
    <format dxfId="191">
      <pivotArea dataOnly="0" labelOnly="1" outline="0" fieldPosition="0">
        <references count="1">
          <reference field="1" count="0"/>
        </references>
      </pivotArea>
    </format>
    <format dxfId="190">
      <pivotArea field="1" dataOnly="0" labelOnly="1" grandCol="1" outline="0" axis="axisCol" fieldPosition="0">
        <references count="1">
          <reference field="4294967294" count="1" selected="0">
            <x v="0"/>
          </reference>
        </references>
      </pivotArea>
    </format>
    <format dxfId="189">
      <pivotArea field="1" dataOnly="0" labelOnly="1" grandCol="1" outline="0" axis="axisCol" fieldPosition="0">
        <references count="1">
          <reference field="4294967294" count="1" selected="0">
            <x v="1"/>
          </reference>
        </references>
      </pivotArea>
    </format>
    <format dxfId="188">
      <pivotArea dataOnly="0" labelOnly="1" outline="0" fieldPosition="0">
        <references count="2">
          <reference field="4294967294" count="2">
            <x v="0"/>
            <x v="1"/>
          </reference>
          <reference field="1" count="1" selected="0">
            <x v="0"/>
          </reference>
        </references>
      </pivotArea>
    </format>
    <format dxfId="187">
      <pivotArea dataOnly="0" labelOnly="1" outline="0" fieldPosition="0">
        <references count="2">
          <reference field="4294967294" count="2">
            <x v="0"/>
            <x v="1"/>
          </reference>
          <reference field="1" count="1" selected="0">
            <x v="1"/>
          </reference>
        </references>
      </pivotArea>
    </format>
    <format dxfId="186">
      <pivotArea dataOnly="0" labelOnly="1" outline="0" fieldPosition="0">
        <references count="2">
          <reference field="4294967294" count="2">
            <x v="0"/>
            <x v="1"/>
          </reference>
          <reference field="1" count="1" selected="0">
            <x v="2"/>
          </reference>
        </references>
      </pivotArea>
    </format>
    <format dxfId="185">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altText="Pivot Table 1" altTextSummary="Used in ....._x000a_"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E00-000008000000}" name="PivotTable17" cacheId="1080" applyNumberFormats="0" applyBorderFormats="0" applyFontFormats="0" applyPatternFormats="0" applyAlignmentFormats="0" applyWidthHeightFormats="1" dataCaption="Values" updatedVersion="6" minRefreshableVersion="3" showDrill="0" enableDrill="0" createdVersion="4" indent="0" compact="0" compactData="0" gridDropZones="1" multipleFieldFilters="0">
  <location ref="J309:P313" firstHeaderRow="1" firstDataRow="2" firstDataCol="1" rowPageCount="3" colPageCount="1"/>
  <pivotFields count="86">
    <pivotField axis="axisPage" compact="0" outline="0" multipleItemSelectionAllowed="1" showAll="0" defaultSubtotal="0">
      <items count="4">
        <item x="2"/>
        <item x="0"/>
        <item h="1" x="1"/>
        <item h="1" x="3"/>
      </items>
    </pivotField>
    <pivotField compact="0" outline="0" showAll="0" defaultSubtotal="0">
      <items count="3">
        <item x="0"/>
        <item x="1"/>
        <item x="2"/>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0"/>
        <item x="1"/>
      </items>
    </pivotField>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Page" compact="0" outline="0" multipleItemSelectionAllowed="1">
      <items count="19">
        <item x="0"/>
        <item x="2"/>
        <item x="1"/>
        <item x="4"/>
        <item n="Ongoing IT&amp;S Opex" x="9"/>
        <item x="3"/>
        <item x="7"/>
        <item x="5"/>
        <item x="6"/>
        <item h="1" x="8"/>
        <item x="10"/>
        <item x="11"/>
        <item x="12"/>
        <item x="13"/>
        <item x="14"/>
        <item x="15"/>
        <item x="16"/>
        <item x="17"/>
        <item t="default"/>
      </items>
    </pivotField>
    <pivotField axis="axisPage" compact="0" outline="0" multipleItemSelectionAllowed="1" showAll="0" defaultSubtotal="0">
      <items count="2">
        <item h="1" x="0"/>
        <item n="Forecast" x="1"/>
      </items>
    </pivotField>
  </pivotFields>
  <rowFields count="1">
    <field x="3"/>
  </rowFields>
  <rowItems count="3">
    <i>
      <x/>
    </i>
    <i>
      <x v="1"/>
    </i>
    <i t="grand">
      <x/>
    </i>
  </rowItems>
  <colFields count="1">
    <field x="-2"/>
  </colFields>
  <colItems count="6">
    <i>
      <x/>
    </i>
    <i i="1">
      <x v="1"/>
    </i>
    <i i="2">
      <x v="2"/>
    </i>
    <i i="3">
      <x v="3"/>
    </i>
    <i i="4">
      <x v="4"/>
    </i>
    <i i="5">
      <x v="5"/>
    </i>
  </colItems>
  <pageFields count="3">
    <pageField fld="85" hier="-1"/>
    <pageField fld="0" hier="-1"/>
    <pageField fld="84" hier="-1"/>
  </pageFields>
  <dataFields count="6">
    <dataField name="Sum of _yr0" fld="77" baseField="0" baseItem="0"/>
    <dataField name="Sum of _yr1" fld="78" baseField="0" baseItem="0"/>
    <dataField name="Sum of _yr2" fld="79" baseField="0" baseItem="0"/>
    <dataField name="Sum of _yr3" fld="80" baseField="0" baseItem="0"/>
    <dataField name="Sum of _yr4" fld="81" baseField="0" baseItem="0"/>
    <dataField name="Sum of _yr5" fld="82" baseField="0" baseItem="0"/>
  </dataFields>
  <formats count="9">
    <format dxfId="243">
      <pivotArea type="all" dataOnly="0" outline="0" fieldPosition="0"/>
    </format>
    <format dxfId="242">
      <pivotArea outline="0" collapsedLevelsAreSubtotals="1" fieldPosition="0"/>
    </format>
    <format dxfId="241">
      <pivotArea dataOnly="0" labelOnly="1" outline="0" fieldPosition="0">
        <references count="1">
          <reference field="3" count="0"/>
        </references>
      </pivotArea>
    </format>
    <format dxfId="240">
      <pivotArea dataOnly="0" labelOnly="1" grandRow="1" outline="0" fieldPosition="0"/>
    </format>
    <format dxfId="239">
      <pivotArea type="all" dataOnly="0" outline="0" fieldPosition="0"/>
    </format>
    <format dxfId="238">
      <pivotArea type="all" dataOnly="0" outline="0" fieldPosition="0"/>
    </format>
    <format dxfId="237">
      <pivotArea outline="0" collapsedLevelsAreSubtotals="1" fieldPosition="0"/>
    </format>
    <format dxfId="236">
      <pivotArea dataOnly="0" labelOnly="1" outline="0" fieldPosition="0">
        <references count="1">
          <reference field="3" count="0"/>
        </references>
      </pivotArea>
    </format>
    <format dxfId="235">
      <pivotArea dataOnly="0" labelOnly="1" grandRow="1"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E00-00000C000000}" name="PivotTable4" cacheId="1080" applyNumberFormats="0" applyBorderFormats="0" applyFontFormats="0" applyPatternFormats="0" applyAlignmentFormats="0" applyWidthHeightFormats="1" dataCaption="Values" updatedVersion="6" minRefreshableVersion="3" showDrill="0" enableDrill="0" createdVersion="4" indent="0" compact="0" compactData="0" gridDropZones="1" multipleFieldFilters="0">
  <location ref="A80:H115" firstHeaderRow="1" firstDataRow="2" firstDataCol="2" rowPageCount="2" colPageCount="1"/>
  <pivotFields count="86">
    <pivotField axis="axisPage" compact="0" outline="0" multipleItemSelectionAllowed="1" showAll="0" defaultSubtotal="0">
      <items count="4">
        <item x="2"/>
        <item x="0"/>
        <item h="1" x="1"/>
        <item h="1" x="3"/>
      </items>
    </pivotField>
    <pivotField compact="0" outline="0" defaultSubtotal="0">
      <items count="3">
        <item x="0"/>
        <item x="1"/>
        <item x="2"/>
      </items>
    </pivotField>
    <pivotField compact="0" outline="0" defaultSubtotal="0">
      <items count="19">
        <item m="1" x="12"/>
        <item x="3"/>
        <item x="2"/>
        <item m="1" x="14"/>
        <item m="1" x="16"/>
        <item m="1" x="13"/>
        <item x="4"/>
        <item m="1" x="11"/>
        <item x="10"/>
        <item x="8"/>
        <item x="9"/>
        <item m="1" x="17"/>
        <item m="1" x="15"/>
        <item m="1" x="18"/>
        <item x="5"/>
        <item x="0"/>
        <item x="1"/>
        <item x="6"/>
        <item x="7"/>
      </items>
    </pivotField>
    <pivotField axis="axisRow" compact="0" outline="0" defaultSubtotal="0">
      <items count="2">
        <item x="1"/>
        <item x="0"/>
      </items>
    </pivotField>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dataField="1" compact="0" numFmtId="166" outline="0" showAll="0" defaultSubtotal="0"/>
    <pivotField dataField="1" compact="0" numFmtId="166" outline="0" showAll="0" defaultSubtotal="0"/>
    <pivotField dataField="1" compact="0" numFmtId="166" outline="0" showAll="0" defaultSubtotal="0"/>
    <pivotField dataField="1" compact="0" numFmtId="166" outline="0" showAll="0" defaultSubtotal="0"/>
    <pivotField dataField="1" compact="0" numFmtId="175" outline="0" showAll="0" defaultSubtotal="0"/>
    <pivotField dataField="1" compact="0" numFmtId="175" outline="0" showAll="0" defaultSubtotal="0"/>
    <pivotField compact="0" numFmtId="165" outline="0" showAll="0" defaultSubtotal="0"/>
    <pivotField axis="axisRow" compact="0" outline="0">
      <items count="19">
        <item h="1" x="0"/>
        <item x="2"/>
        <item x="1"/>
        <item h="1" x="4"/>
        <item n="Ongoing IT&amp;S Opex" h="1" x="9"/>
        <item x="13"/>
        <item h="1" x="11"/>
        <item h="1" x="10"/>
        <item h="1" x="12"/>
        <item x="3"/>
        <item x="7"/>
        <item x="5"/>
        <item x="6"/>
        <item h="1" x="8"/>
        <item x="14"/>
        <item x="15"/>
        <item x="16"/>
        <item x="17"/>
        <item t="default"/>
      </items>
    </pivotField>
    <pivotField axis="axisPage" compact="0" outline="0" defaultSubtotal="0">
      <items count="2">
        <item x="0"/>
        <item n="Point Forward" x="1"/>
      </items>
    </pivotField>
  </pivotFields>
  <rowFields count="2">
    <field x="84"/>
    <field x="3"/>
  </rowFields>
  <rowItems count="34">
    <i>
      <x v="1"/>
      <x/>
    </i>
    <i r="1">
      <x v="1"/>
    </i>
    <i t="default">
      <x v="1"/>
    </i>
    <i>
      <x v="2"/>
      <x/>
    </i>
    <i r="1">
      <x v="1"/>
    </i>
    <i t="default">
      <x v="2"/>
    </i>
    <i>
      <x v="5"/>
      <x/>
    </i>
    <i r="1">
      <x v="1"/>
    </i>
    <i t="default">
      <x v="5"/>
    </i>
    <i>
      <x v="9"/>
      <x/>
    </i>
    <i r="1">
      <x v="1"/>
    </i>
    <i t="default">
      <x v="9"/>
    </i>
    <i>
      <x v="10"/>
      <x/>
    </i>
    <i r="1">
      <x v="1"/>
    </i>
    <i t="default">
      <x v="10"/>
    </i>
    <i>
      <x v="11"/>
      <x/>
    </i>
    <i r="1">
      <x v="1"/>
    </i>
    <i t="default">
      <x v="11"/>
    </i>
    <i>
      <x v="12"/>
      <x/>
    </i>
    <i r="1">
      <x v="1"/>
    </i>
    <i t="default">
      <x v="12"/>
    </i>
    <i>
      <x v="14"/>
      <x/>
    </i>
    <i r="1">
      <x v="1"/>
    </i>
    <i t="default">
      <x v="14"/>
    </i>
    <i>
      <x v="15"/>
      <x/>
    </i>
    <i r="1">
      <x v="1"/>
    </i>
    <i t="default">
      <x v="15"/>
    </i>
    <i>
      <x v="16"/>
      <x/>
    </i>
    <i r="1">
      <x v="1"/>
    </i>
    <i t="default">
      <x v="16"/>
    </i>
    <i>
      <x v="17"/>
      <x/>
    </i>
    <i r="1">
      <x v="1"/>
    </i>
    <i t="default">
      <x v="17"/>
    </i>
    <i t="grand">
      <x/>
    </i>
  </rowItems>
  <colFields count="1">
    <field x="-2"/>
  </colFields>
  <colItems count="6">
    <i>
      <x/>
    </i>
    <i i="1">
      <x v="1"/>
    </i>
    <i i="2">
      <x v="2"/>
    </i>
    <i i="3">
      <x v="3"/>
    </i>
    <i i="4">
      <x v="4"/>
    </i>
    <i i="5">
      <x v="5"/>
    </i>
  </colItems>
  <pageFields count="2">
    <pageField fld="85" item="1" hier="-1"/>
    <pageField fld="0" hier="-1"/>
  </pageFields>
  <dataFields count="6">
    <dataField name="Sum of _yr0" fld="77" baseField="0" baseItem="0"/>
    <dataField name="Sum of _yr1" fld="78" baseField="0" baseItem="0"/>
    <dataField name="Sum of _yr2" fld="79" baseField="0" baseItem="0"/>
    <dataField name="Sum of _yr3" fld="80" baseField="0" baseItem="0"/>
    <dataField name="Sum of _yr4" fld="81" baseField="0" baseItem="0"/>
    <dataField name="Sum of _yr5" fld="82" baseField="0" baseItem="0"/>
  </dataFields>
  <formats count="16">
    <format dxfId="259">
      <pivotArea type="all" dataOnly="0" outline="0" fieldPosition="0"/>
    </format>
    <format dxfId="258">
      <pivotArea type="all" dataOnly="0" outline="0" fieldPosition="0"/>
    </format>
    <format dxfId="257">
      <pivotArea outline="0" collapsedLevelsAreSubtotals="1" fieldPosition="0"/>
    </format>
    <format dxfId="256">
      <pivotArea dataOnly="0" labelOnly="1" outline="0" fieldPosition="0">
        <references count="1">
          <reference field="84" count="0"/>
        </references>
      </pivotArea>
    </format>
    <format dxfId="255">
      <pivotArea dataOnly="0" labelOnly="1" outline="0" fieldPosition="0">
        <references count="1">
          <reference field="84" count="0" defaultSubtotal="1"/>
        </references>
      </pivotArea>
    </format>
    <format dxfId="254">
      <pivotArea dataOnly="0" labelOnly="1" grandRow="1" outline="0" fieldPosition="0"/>
    </format>
    <format dxfId="253">
      <pivotArea dataOnly="0" labelOnly="1" outline="0" fieldPosition="0">
        <references count="2">
          <reference field="3" count="0"/>
          <reference field="84" count="1" selected="0">
            <x v="0"/>
          </reference>
        </references>
      </pivotArea>
    </format>
    <format dxfId="252">
      <pivotArea dataOnly="0" labelOnly="1" outline="0" fieldPosition="0">
        <references count="2">
          <reference field="3" count="0"/>
          <reference field="84" count="1" selected="0">
            <x v="1"/>
          </reference>
        </references>
      </pivotArea>
    </format>
    <format dxfId="251">
      <pivotArea dataOnly="0" labelOnly="1" outline="0" fieldPosition="0">
        <references count="2">
          <reference field="3" count="0"/>
          <reference field="84" count="1" selected="0">
            <x v="2"/>
          </reference>
        </references>
      </pivotArea>
    </format>
    <format dxfId="250">
      <pivotArea dataOnly="0" labelOnly="1" outline="0" fieldPosition="0">
        <references count="2">
          <reference field="3" count="0"/>
          <reference field="84" count="1" selected="0">
            <x v="3"/>
          </reference>
        </references>
      </pivotArea>
    </format>
    <format dxfId="249">
      <pivotArea dataOnly="0" labelOnly="1" outline="0" fieldPosition="0">
        <references count="2">
          <reference field="3" count="0"/>
          <reference field="84" count="1" selected="0">
            <x v="4"/>
          </reference>
        </references>
      </pivotArea>
    </format>
    <format dxfId="248">
      <pivotArea dataOnly="0" labelOnly="1" outline="0" fieldPosition="0">
        <references count="2">
          <reference field="3" count="0"/>
          <reference field="84" count="1" selected="0">
            <x v="9"/>
          </reference>
        </references>
      </pivotArea>
    </format>
    <format dxfId="247">
      <pivotArea dataOnly="0" labelOnly="1" outline="0" fieldPosition="0">
        <references count="2">
          <reference field="3" count="0"/>
          <reference field="84" count="1" selected="0">
            <x v="10"/>
          </reference>
        </references>
      </pivotArea>
    </format>
    <format dxfId="246">
      <pivotArea dataOnly="0" labelOnly="1" outline="0" fieldPosition="0">
        <references count="2">
          <reference field="3" count="0"/>
          <reference field="84" count="1" selected="0">
            <x v="11"/>
          </reference>
        </references>
      </pivotArea>
    </format>
    <format dxfId="245">
      <pivotArea dataOnly="0" labelOnly="1" outline="0" fieldPosition="0">
        <references count="2">
          <reference field="3" count="0"/>
          <reference field="84" count="1" selected="0">
            <x v="12"/>
          </reference>
        </references>
      </pivotArea>
    </format>
    <format dxfId="244">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altTextSummary="Used 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E00-00000D000000}" name="PivotTable5" cacheId="1083" applyNumberFormats="0" applyBorderFormats="0" applyFontFormats="0" applyPatternFormats="0" applyAlignmentFormats="0" applyWidthHeightFormats="1" dataCaption="Values" updatedVersion="6" minRefreshableVersion="3" showDrill="0" rowGrandTotals="0" colGrandTotals="0" itemPrintTitles="1" createdVersion="4" indent="0" compact="0" compactData="0" gridDropZones="1" multipleFieldFilters="0">
  <location ref="A344:F348" firstHeaderRow="1" firstDataRow="3" firstDataCol="1"/>
  <pivotFields count="5">
    <pivotField axis="axisCol" compact="0" outline="0" showAll="0">
      <items count="4">
        <item x="0"/>
        <item x="1"/>
        <item x="2"/>
        <item t="default"/>
      </items>
    </pivotField>
    <pivotField axis="axisCol" compact="0" outline="0" defaultSubtotal="0">
      <items count="5">
        <item x="0"/>
        <item x="1"/>
        <item x="2"/>
        <item x="3"/>
        <item x="4"/>
      </items>
    </pivotField>
    <pivotField axis="axisRow" compact="0" outline="0">
      <items count="3">
        <item x="0"/>
        <item x="1"/>
        <item t="default"/>
      </items>
      <extLst>
        <ext xmlns:x14="http://schemas.microsoft.com/office/spreadsheetml/2009/9/main" uri="{2946ED86-A175-432a-8AC1-64E0C546D7DE}">
          <x14:pivotField fillDownLabels="1"/>
        </ext>
      </extLst>
    </pivotField>
    <pivotField dataField="1" compact="0" numFmtId="165" outline="0" showAll="0"/>
    <pivotField compact="0" outline="0" defaultSubtotal="0">
      <items count="4">
        <item n="Appraise/Select" x="3"/>
        <item x="0"/>
        <item x="1"/>
        <item x="2"/>
      </items>
      <extLst>
        <ext xmlns:x14="http://schemas.microsoft.com/office/spreadsheetml/2009/9/main" uri="{2946ED86-A175-432a-8AC1-64E0C546D7DE}">
          <x14:pivotField fillDownLabels="1"/>
        </ext>
      </extLst>
    </pivotField>
  </pivotFields>
  <rowFields count="1">
    <field x="2"/>
  </rowFields>
  <rowItems count="2">
    <i>
      <x/>
    </i>
    <i>
      <x v="1"/>
    </i>
  </rowItems>
  <colFields count="2">
    <field x="1"/>
    <field x="0"/>
  </colFields>
  <colItems count="5">
    <i>
      <x/>
      <x/>
    </i>
    <i>
      <x v="1"/>
      <x/>
    </i>
    <i>
      <x v="2"/>
      <x v="1"/>
    </i>
    <i>
      <x v="3"/>
      <x v="2"/>
    </i>
    <i>
      <x v="4"/>
      <x v="2"/>
    </i>
  </colItems>
  <dataFields count="1">
    <dataField name="Sum of Total" fld="3" baseField="0" baseItem="0" numFmtId="170"/>
  </dataFields>
  <formats count="6">
    <format dxfId="265">
      <pivotArea type="all" dataOnly="0" outline="0" fieldPosition="0"/>
    </format>
    <format dxfId="264">
      <pivotArea outline="0" collapsedLevelsAreSubtotals="1" fieldPosition="0"/>
    </format>
    <format dxfId="263">
      <pivotArea type="all" dataOnly="0" outline="0" fieldPosition="0"/>
    </format>
    <format dxfId="262">
      <pivotArea outline="0" collapsedLevelsAreSubtotals="1" fieldPosition="0"/>
    </format>
    <format dxfId="261">
      <pivotArea dataOnly="0" labelOnly="1" outline="0" fieldPosition="0">
        <references count="1">
          <reference field="2" count="0"/>
        </references>
      </pivotArea>
    </format>
    <format dxfId="260">
      <pivotArea type="all" dataOnly="0"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Vendor" displayName="Table_Vendor" ref="C2:C10" totalsRowShown="0" headerRowDxfId="1244" dataDxfId="1242" headerRowBorderDxfId="1243" tableBorderDxfId="1241" totalsRowBorderDxfId="1240">
  <autoFilter ref="C2:C10" xr:uid="{00000000-0009-0000-0100-000001000000}"/>
  <tableColumns count="1">
    <tableColumn id="1" xr3:uid="{00000000-0010-0000-0000-000001000000}" name="Vendor" dataDxfId="123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SpendCat" displayName="Table_SpendCat" ref="B2:B10" totalsRowShown="0" headerRowDxfId="1238" dataDxfId="1236" headerRowBorderDxfId="1237" tableBorderDxfId="1235" totalsRowBorderDxfId="1234">
  <autoFilter ref="B2:B10" xr:uid="{00000000-0009-0000-0100-000002000000}"/>
  <tableColumns count="1">
    <tableColumn id="1" xr3:uid="{00000000-0010-0000-0100-000001000000}" name="Spend Category" dataDxfId="123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Cat2" displayName="Table_Cat2" ref="A1:A12" totalsRowShown="0" headerRowDxfId="287">
  <autoFilter ref="A1:A12" xr:uid="{00000000-0009-0000-0100-000003000000}"/>
  <tableColumns count="1">
    <tableColumn id="1" xr3:uid="{00000000-0010-0000-0200-000001000000}" name="Cat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ExType" displayName="Table_ExType" ref="B1:B3" totalsRowShown="0" headerRowDxfId="286">
  <autoFilter ref="B1:B3" xr:uid="{00000000-0009-0000-0100-000004000000}"/>
  <tableColumns count="1">
    <tableColumn id="1" xr3:uid="{00000000-0010-0000-0300-000001000000}" name="CapEx/RevEx"/>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Phase" displayName="Table_Phase" ref="C1:C6" totalsRowShown="0" headerRowDxfId="285">
  <autoFilter ref="C1:C6" xr:uid="{00000000-0009-0000-0100-000005000000}"/>
  <tableColumns count="1">
    <tableColumn id="1" xr3:uid="{00000000-0010-0000-0400-000001000000}" name="Phas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_Status" displayName="Table_Status" ref="D1:D4" totalsRowShown="0" headerRowDxfId="284">
  <autoFilter ref="D1:D4" xr:uid="{00000000-0009-0000-0100-000006000000}"/>
  <tableColumns count="1">
    <tableColumn id="1" xr3:uid="{00000000-0010-0000-0500-000001000000}" name="Statu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_Month" displayName="Table_Month" ref="F1:F13" totalsRowShown="0" headerRowDxfId="283">
  <autoFilter ref="F1:F13" xr:uid="{00000000-0009-0000-0100-000007000000}"/>
  <tableColumns count="1">
    <tableColumn id="1" xr3:uid="{00000000-0010-0000-0600-000001000000}" name="Month"/>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_Spend" displayName="Table_Spend" ref="E1:E5" totalsRowShown="0" headerRowDxfId="282">
  <autoFilter ref="E1:E5" xr:uid="{00000000-0009-0000-0100-000008000000}"/>
  <tableColumns count="1">
    <tableColumn id="1" xr3:uid="{00000000-0010-0000-0700-000001000000}" name="Spen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ustomProperty" Target="../customProperty1.bin"/></Relationships>
</file>

<file path=xl/worksheets/_rels/sheet2.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hyperlink" Target="https://intranet.bp.com/en_gb/functions/economics/planningassumptions/bluebook.html" TargetMode="External"/><Relationship Id="rId2" Type="http://schemas.openxmlformats.org/officeDocument/2006/relationships/hyperlink" Target="https://intranet.bp.com/en_gb/functions/treasury/eem.html" TargetMode="External"/><Relationship Id="rId1" Type="http://schemas.openxmlformats.org/officeDocument/2006/relationships/hyperlink" Target="https://intranet.bp.com/en_gb/functions/finance/giaap.html" TargetMode="External"/><Relationship Id="rId5" Type="http://schemas.openxmlformats.org/officeDocument/2006/relationships/customProperty" Target="../customProperty3.bin"/><Relationship Id="rId4"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customProperty" Target="../customProperty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omments" Target="../comments2.xml"/><Relationship Id="rId2" Type="http://schemas.openxmlformats.org/officeDocument/2006/relationships/customProperty" Target="../customProperty5.bin"/><Relationship Id="rId1" Type="http://schemas.openxmlformats.org/officeDocument/2006/relationships/printerSettings" Target="../printerSettings/printerSettings9.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6.bin"/><Relationship Id="rId1" Type="http://schemas.openxmlformats.org/officeDocument/2006/relationships/printerSettings" Target="../printerSettings/printerSettings10.bin"/><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7.bin"/><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customProperty" Target="../customProperty8.bin"/><Relationship Id="rId1" Type="http://schemas.openxmlformats.org/officeDocument/2006/relationships/printerSettings" Target="../printerSettings/printerSettings12.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15.bin"/><Relationship Id="rId7" Type="http://schemas.openxmlformats.org/officeDocument/2006/relationships/ctrlProp" Target="../ctrlProps/ctrlProp1.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vmlDrawing" Target="../drawings/vmlDrawing5.vml"/><Relationship Id="rId5" Type="http://schemas.openxmlformats.org/officeDocument/2006/relationships/drawing" Target="../drawings/drawing4.xml"/><Relationship Id="rId4" Type="http://schemas.openxmlformats.org/officeDocument/2006/relationships/customProperty" Target="../customProperty9.bin"/><Relationship Id="rId9"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comments" Target="../comments6.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vmlDrawing" Target="../drawings/vmlDrawing6.vml"/><Relationship Id="rId5" Type="http://schemas.openxmlformats.org/officeDocument/2006/relationships/drawing" Target="../drawings/drawing5.xml"/><Relationship Id="rId4" Type="http://schemas.openxmlformats.org/officeDocument/2006/relationships/customProperty" Target="../customProperty10.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customProperty" Target="../customProperty11.bin"/><Relationship Id="rId1" Type="http://schemas.openxmlformats.org/officeDocument/2006/relationships/printerSettings" Target="../printerSettings/printerSettings19.bin"/><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8.vml"/><Relationship Id="rId7" Type="http://schemas.openxmlformats.org/officeDocument/2006/relationships/table" Target="../tables/table6.xml"/><Relationship Id="rId2" Type="http://schemas.openxmlformats.org/officeDocument/2006/relationships/customProperty" Target="../customProperty12.bin"/><Relationship Id="rId1" Type="http://schemas.openxmlformats.org/officeDocument/2006/relationships/printerSettings" Target="../printerSettings/printerSettings20.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comments" Target="../comments8.xml"/><Relationship Id="rId4" Type="http://schemas.openxmlformats.org/officeDocument/2006/relationships/table" Target="../tables/table3.xml"/><Relationship Id="rId9"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4" Type="http://schemas.openxmlformats.org/officeDocument/2006/relationships/customProperty" Target="../customProperty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6.bin"/><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 Id="rId5" Type="http://schemas.openxmlformats.org/officeDocument/2006/relationships/drawing" Target="../drawings/drawing7.xml"/><Relationship Id="rId4" Type="http://schemas.openxmlformats.org/officeDocument/2006/relationships/customProperty" Target="../customProperty14.bin"/></Relationships>
</file>

<file path=xl/worksheets/_rels/sheet15.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drawing" Target="../drawings/drawing8.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customProperty" Target="../customProperty15.bin"/><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ctrlProp" Target="../ctrlProps/ctrlProp3.xml"/><Relationship Id="rId10" Type="http://schemas.openxmlformats.org/officeDocument/2006/relationships/pivotTable" Target="../pivotTables/pivotTable10.xml"/><Relationship Id="rId19" Type="http://schemas.openxmlformats.org/officeDocument/2006/relationships/printerSettings" Target="../printerSettings/printerSettings27.bin"/><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customProperty" Target="../customProperty16.bin"/><Relationship Id="rId1" Type="http://schemas.openxmlformats.org/officeDocument/2006/relationships/printerSettings" Target="../printerSettings/printerSettings28.bin"/><Relationship Id="rId4" Type="http://schemas.openxmlformats.org/officeDocument/2006/relationships/comments" Target="../comments9.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customProperty" Target="../customProperty17.bin"/><Relationship Id="rId1" Type="http://schemas.openxmlformats.org/officeDocument/2006/relationships/printerSettings" Target="../printerSettings/printerSettings29.bin"/><Relationship Id="rId4" Type="http://schemas.openxmlformats.org/officeDocument/2006/relationships/comments" Target="../comments10.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customProperty" Target="../customProperty18.bin"/><Relationship Id="rId1" Type="http://schemas.openxmlformats.org/officeDocument/2006/relationships/printerSettings" Target="../printerSettings/printerSettings30.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customProperty" Target="../customProperty19.bin"/><Relationship Id="rId1" Type="http://schemas.openxmlformats.org/officeDocument/2006/relationships/printerSettings" Target="../printerSettings/printerSettings31.bin"/><Relationship Id="rId5" Type="http://schemas.openxmlformats.org/officeDocument/2006/relationships/comments" Target="../comments11.xml"/><Relationship Id="rId4"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32.bin"/></Relationships>
</file>

<file path=xl/worksheets/_rels/sheet21.xml.rels><?xml version="1.0" encoding="UTF-8" standalone="yes"?>
<Relationships xmlns="http://schemas.openxmlformats.org/package/2006/relationships"><Relationship Id="rId2" Type="http://schemas.openxmlformats.org/officeDocument/2006/relationships/customProperty" Target="../customProperty21.bin"/><Relationship Id="rId1" Type="http://schemas.openxmlformats.org/officeDocument/2006/relationships/printerSettings" Target="../printerSettings/printerSettings33.bin"/></Relationships>
</file>

<file path=xl/worksheets/_rels/sheet22.xml.rels><?xml version="1.0" encoding="UTF-8" standalone="yes"?>
<Relationships xmlns="http://schemas.openxmlformats.org/package/2006/relationships"><Relationship Id="rId2" Type="http://schemas.openxmlformats.org/officeDocument/2006/relationships/customProperty" Target="../customProperty22.bin"/><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rgb="FFFFFF00"/>
  </sheetPr>
  <dimension ref="A1:I145"/>
  <sheetViews>
    <sheetView showGridLines="0" topLeftCell="A138" workbookViewId="0">
      <selection activeCell="F143" sqref="F143"/>
    </sheetView>
  </sheetViews>
  <sheetFormatPr defaultColWidth="0" defaultRowHeight="12.75" outlineLevelRow="1"/>
  <cols>
    <col min="1" max="1" width="15.140625" bestFit="1" customWidth="1"/>
    <col min="2" max="2" width="29.140625" customWidth="1"/>
    <col min="3" max="3" width="9.140625" customWidth="1"/>
    <col min="4" max="4" width="10.7109375" customWidth="1"/>
    <col min="5" max="9" width="9.140625" customWidth="1"/>
    <col min="10" max="16384" width="9.140625" hidden="1"/>
  </cols>
  <sheetData>
    <row r="1" spans="1:4">
      <c r="A1" s="71" t="s">
        <v>257</v>
      </c>
      <c r="B1" s="71"/>
      <c r="C1" s="72"/>
      <c r="D1" s="72"/>
    </row>
    <row r="2" spans="1:4">
      <c r="A2" s="73" t="s">
        <v>258</v>
      </c>
      <c r="B2" s="73" t="s">
        <v>259</v>
      </c>
      <c r="C2" s="73" t="s">
        <v>1255</v>
      </c>
      <c r="D2" s="73" t="s">
        <v>1256</v>
      </c>
    </row>
    <row r="3" spans="1:4" ht="96" customHeight="1" outlineLevel="1">
      <c r="A3" s="74" t="s">
        <v>261</v>
      </c>
      <c r="B3" s="75" t="s">
        <v>276</v>
      </c>
      <c r="C3" s="74" t="s">
        <v>260</v>
      </c>
      <c r="D3" s="76">
        <v>41722</v>
      </c>
    </row>
    <row r="4" spans="1:4" ht="159" customHeight="1" outlineLevel="1">
      <c r="A4" s="74" t="s">
        <v>263</v>
      </c>
      <c r="B4" s="75" t="s">
        <v>266</v>
      </c>
      <c r="C4" s="74" t="s">
        <v>260</v>
      </c>
      <c r="D4" s="76">
        <v>41792</v>
      </c>
    </row>
    <row r="5" spans="1:4" ht="24" customHeight="1" outlineLevel="1">
      <c r="A5" s="74" t="s">
        <v>274</v>
      </c>
      <c r="B5" s="75" t="s">
        <v>275</v>
      </c>
      <c r="C5" s="74" t="s">
        <v>260</v>
      </c>
      <c r="D5" s="99">
        <v>41796</v>
      </c>
    </row>
    <row r="6" spans="1:4" s="94" customFormat="1" ht="24" customHeight="1" outlineLevel="1">
      <c r="A6" s="74" t="s">
        <v>277</v>
      </c>
      <c r="B6" s="75" t="s">
        <v>278</v>
      </c>
      <c r="C6" s="74" t="s">
        <v>260</v>
      </c>
      <c r="D6" s="99">
        <v>41808</v>
      </c>
    </row>
    <row r="7" spans="1:4" ht="76.5" outlineLevel="1">
      <c r="A7" s="74" t="s">
        <v>314</v>
      </c>
      <c r="B7" s="75" t="s">
        <v>315</v>
      </c>
      <c r="C7" s="74" t="s">
        <v>260</v>
      </c>
      <c r="D7" s="99">
        <v>41830</v>
      </c>
    </row>
    <row r="8" spans="1:4" s="94" customFormat="1" ht="38.25" outlineLevel="1">
      <c r="A8" s="74" t="s">
        <v>385</v>
      </c>
      <c r="B8" s="75" t="s">
        <v>344</v>
      </c>
      <c r="C8" s="74" t="s">
        <v>260</v>
      </c>
      <c r="D8" s="99">
        <v>41830</v>
      </c>
    </row>
    <row r="9" spans="1:4" ht="24" customHeight="1" outlineLevel="1">
      <c r="A9" s="74" t="s">
        <v>386</v>
      </c>
      <c r="B9" s="75" t="s">
        <v>345</v>
      </c>
      <c r="C9" s="74" t="s">
        <v>260</v>
      </c>
      <c r="D9" s="99">
        <v>41837</v>
      </c>
    </row>
    <row r="10" spans="1:4" ht="24" customHeight="1" outlineLevel="1">
      <c r="A10" s="273" t="s">
        <v>387</v>
      </c>
      <c r="B10" s="75" t="s">
        <v>389</v>
      </c>
      <c r="C10" s="273" t="s">
        <v>260</v>
      </c>
      <c r="D10" s="99">
        <v>41873</v>
      </c>
    </row>
    <row r="11" spans="1:4" ht="44.25" customHeight="1" outlineLevel="1">
      <c r="A11" s="273" t="s">
        <v>388</v>
      </c>
      <c r="B11" s="75" t="s">
        <v>390</v>
      </c>
      <c r="C11" s="273" t="s">
        <v>260</v>
      </c>
      <c r="D11" s="99">
        <v>41915</v>
      </c>
    </row>
    <row r="12" spans="1:4" ht="83.25" customHeight="1" outlineLevel="1">
      <c r="A12" s="274" t="s">
        <v>394</v>
      </c>
      <c r="B12" s="275" t="s">
        <v>395</v>
      </c>
      <c r="C12" s="274" t="s">
        <v>260</v>
      </c>
      <c r="D12" s="99">
        <v>41921</v>
      </c>
    </row>
    <row r="13" spans="1:4" outlineLevel="1">
      <c r="A13" s="336" t="s">
        <v>400</v>
      </c>
      <c r="B13" s="275" t="s">
        <v>401</v>
      </c>
      <c r="C13" s="336" t="s">
        <v>260</v>
      </c>
      <c r="D13" s="99">
        <v>41947</v>
      </c>
    </row>
    <row r="14" spans="1:4" ht="33" customHeight="1" outlineLevel="1">
      <c r="A14" s="349" t="s">
        <v>405</v>
      </c>
      <c r="B14" s="275" t="s">
        <v>407</v>
      </c>
      <c r="C14" s="349" t="s">
        <v>260</v>
      </c>
      <c r="D14" s="99">
        <v>41967</v>
      </c>
    </row>
    <row r="15" spans="1:4" ht="19.5" customHeight="1" outlineLevel="1">
      <c r="A15" s="350" t="s">
        <v>406</v>
      </c>
      <c r="B15" s="19" t="s">
        <v>408</v>
      </c>
      <c r="C15" s="19" t="s">
        <v>260</v>
      </c>
      <c r="D15" s="378">
        <v>41974</v>
      </c>
    </row>
    <row r="16" spans="1:4" ht="63.75" outlineLevel="1">
      <c r="A16" s="386" t="s">
        <v>463</v>
      </c>
      <c r="B16" s="275" t="s">
        <v>464</v>
      </c>
      <c r="C16" s="394" t="s">
        <v>260</v>
      </c>
      <c r="D16" s="395">
        <v>41991</v>
      </c>
    </row>
    <row r="17" spans="1:5" s="94" customFormat="1" ht="191.25" outlineLevel="1">
      <c r="A17" s="386" t="s">
        <v>477</v>
      </c>
      <c r="B17" s="275" t="s">
        <v>476</v>
      </c>
      <c r="C17" s="394" t="s">
        <v>465</v>
      </c>
      <c r="D17" s="395">
        <v>42059</v>
      </c>
    </row>
    <row r="18" spans="1:5" ht="165.75" outlineLevel="1">
      <c r="A18" s="398" t="s">
        <v>478</v>
      </c>
      <c r="B18" s="275" t="s">
        <v>479</v>
      </c>
      <c r="C18" s="400" t="s">
        <v>480</v>
      </c>
      <c r="D18" s="401" t="s">
        <v>481</v>
      </c>
    </row>
    <row r="19" spans="1:5" ht="204" outlineLevel="1">
      <c r="A19" s="399" t="s">
        <v>484</v>
      </c>
      <c r="B19" s="275" t="s">
        <v>486</v>
      </c>
      <c r="C19" s="400" t="s">
        <v>485</v>
      </c>
      <c r="D19" s="401">
        <v>42065</v>
      </c>
      <c r="E19" s="94"/>
    </row>
    <row r="20" spans="1:5" ht="51" outlineLevel="1">
      <c r="A20" s="402" t="s">
        <v>487</v>
      </c>
      <c r="B20" s="275" t="s">
        <v>488</v>
      </c>
      <c r="C20" s="400" t="s">
        <v>489</v>
      </c>
      <c r="D20" s="401">
        <v>42072</v>
      </c>
      <c r="E20" s="94"/>
    </row>
    <row r="21" spans="1:5" s="94" customFormat="1" ht="51" outlineLevel="1">
      <c r="A21" s="403" t="s">
        <v>490</v>
      </c>
      <c r="B21" s="275" t="s">
        <v>491</v>
      </c>
      <c r="C21" s="400" t="s">
        <v>492</v>
      </c>
      <c r="D21" s="401">
        <v>42087</v>
      </c>
    </row>
    <row r="22" spans="1:5" s="94" customFormat="1" ht="76.5" outlineLevel="1">
      <c r="A22" s="404" t="s">
        <v>493</v>
      </c>
      <c r="B22" s="275" t="s">
        <v>494</v>
      </c>
      <c r="C22" s="400" t="s">
        <v>492</v>
      </c>
      <c r="D22" s="401">
        <v>42110</v>
      </c>
    </row>
    <row r="23" spans="1:5" s="94" customFormat="1" ht="267.75" outlineLevel="1">
      <c r="A23" s="405" t="s">
        <v>495</v>
      </c>
      <c r="B23" s="275" t="s">
        <v>496</v>
      </c>
      <c r="C23" s="400" t="s">
        <v>492</v>
      </c>
      <c r="D23" s="401">
        <v>42184</v>
      </c>
    </row>
    <row r="24" spans="1:5" s="94" customFormat="1" ht="51" outlineLevel="1">
      <c r="A24" s="409" t="s">
        <v>499</v>
      </c>
      <c r="B24" s="410" t="s">
        <v>500</v>
      </c>
      <c r="C24" s="411" t="s">
        <v>492</v>
      </c>
      <c r="D24" s="412">
        <v>42209</v>
      </c>
    </row>
    <row r="25" spans="1:5" ht="38.25" outlineLevel="1">
      <c r="A25" s="409" t="s">
        <v>499</v>
      </c>
      <c r="B25" s="410" t="s">
        <v>503</v>
      </c>
      <c r="C25" s="411" t="s">
        <v>502</v>
      </c>
      <c r="D25" s="412">
        <v>42216</v>
      </c>
    </row>
    <row r="26" spans="1:5" ht="76.5" outlineLevel="1">
      <c r="A26" s="409" t="s">
        <v>504</v>
      </c>
      <c r="B26" s="410" t="s">
        <v>506</v>
      </c>
      <c r="C26" s="411" t="s">
        <v>505</v>
      </c>
      <c r="D26" s="412">
        <v>42261</v>
      </c>
    </row>
    <row r="27" spans="1:5" ht="38.25" outlineLevel="1">
      <c r="A27" s="409" t="s">
        <v>504</v>
      </c>
      <c r="B27" s="410" t="s">
        <v>507</v>
      </c>
      <c r="C27" s="411" t="s">
        <v>502</v>
      </c>
      <c r="D27" s="412">
        <v>42262</v>
      </c>
    </row>
    <row r="28" spans="1:5" ht="38.25" outlineLevel="1">
      <c r="A28" s="409" t="s">
        <v>509</v>
      </c>
      <c r="B28" s="410" t="s">
        <v>510</v>
      </c>
      <c r="C28" s="411" t="s">
        <v>502</v>
      </c>
      <c r="D28" s="412">
        <v>42282</v>
      </c>
    </row>
    <row r="29" spans="1:5" ht="38.25" outlineLevel="1">
      <c r="A29" s="409" t="s">
        <v>509</v>
      </c>
      <c r="B29" s="410" t="s">
        <v>511</v>
      </c>
      <c r="C29" s="411" t="s">
        <v>502</v>
      </c>
      <c r="D29" s="412">
        <v>42282</v>
      </c>
    </row>
    <row r="30" spans="1:5" ht="51" outlineLevel="1">
      <c r="A30" s="409" t="s">
        <v>509</v>
      </c>
      <c r="B30" s="410" t="s">
        <v>512</v>
      </c>
      <c r="C30" s="411" t="s">
        <v>502</v>
      </c>
      <c r="D30" s="412">
        <v>42282</v>
      </c>
    </row>
    <row r="31" spans="1:5" ht="63.75" outlineLevel="1">
      <c r="A31" s="409" t="s">
        <v>516</v>
      </c>
      <c r="B31" s="410" t="s">
        <v>517</v>
      </c>
      <c r="C31" s="411" t="s">
        <v>502</v>
      </c>
      <c r="D31" s="412">
        <v>42300</v>
      </c>
    </row>
    <row r="32" spans="1:5" ht="38.25" outlineLevel="1">
      <c r="A32" s="409" t="s">
        <v>519</v>
      </c>
      <c r="B32" s="410" t="s">
        <v>520</v>
      </c>
      <c r="C32" s="411" t="s">
        <v>502</v>
      </c>
      <c r="D32" s="412">
        <v>42306</v>
      </c>
    </row>
    <row r="33" spans="1:4" ht="63.75" outlineLevel="1">
      <c r="A33" s="409" t="s">
        <v>519</v>
      </c>
      <c r="B33" s="410" t="s">
        <v>521</v>
      </c>
      <c r="C33" s="411" t="s">
        <v>502</v>
      </c>
      <c r="D33" s="412">
        <v>42306</v>
      </c>
    </row>
    <row r="34" spans="1:4" ht="38.25" outlineLevel="1">
      <c r="A34" s="492" t="s">
        <v>522</v>
      </c>
      <c r="B34" s="493" t="s">
        <v>523</v>
      </c>
      <c r="C34" s="494" t="s">
        <v>502</v>
      </c>
      <c r="D34" s="495">
        <v>42374</v>
      </c>
    </row>
    <row r="35" spans="1:4" ht="38.25" outlineLevel="1">
      <c r="A35" s="492" t="s">
        <v>522</v>
      </c>
      <c r="B35" s="493" t="s">
        <v>524</v>
      </c>
      <c r="C35" s="494" t="s">
        <v>502</v>
      </c>
      <c r="D35" s="495">
        <v>42396</v>
      </c>
    </row>
    <row r="36" spans="1:4" ht="51" outlineLevel="1">
      <c r="A36" s="492" t="s">
        <v>522</v>
      </c>
      <c r="B36" s="493" t="s">
        <v>526</v>
      </c>
      <c r="C36" s="494" t="s">
        <v>502</v>
      </c>
      <c r="D36" s="495">
        <v>42397</v>
      </c>
    </row>
    <row r="37" spans="1:4" ht="76.5" outlineLevel="1">
      <c r="A37" s="492" t="s">
        <v>522</v>
      </c>
      <c r="B37" s="493" t="s">
        <v>527</v>
      </c>
      <c r="C37" s="494" t="s">
        <v>502</v>
      </c>
      <c r="D37" s="495">
        <v>42397</v>
      </c>
    </row>
    <row r="38" spans="1:4" ht="38.25" outlineLevel="1">
      <c r="A38" s="492" t="s">
        <v>522</v>
      </c>
      <c r="B38" s="493" t="s">
        <v>530</v>
      </c>
      <c r="C38" s="494" t="s">
        <v>502</v>
      </c>
      <c r="D38" s="495">
        <v>42398</v>
      </c>
    </row>
    <row r="39" spans="1:4" ht="51" outlineLevel="1">
      <c r="A39" s="492" t="s">
        <v>522</v>
      </c>
      <c r="B39" s="493" t="s">
        <v>537</v>
      </c>
      <c r="C39" s="494" t="s">
        <v>502</v>
      </c>
      <c r="D39" s="495">
        <v>42398</v>
      </c>
    </row>
    <row r="40" spans="1:4" ht="51" outlineLevel="1">
      <c r="A40" s="492" t="s">
        <v>522</v>
      </c>
      <c r="B40" s="493" t="s">
        <v>538</v>
      </c>
      <c r="C40" s="494" t="s">
        <v>502</v>
      </c>
      <c r="D40" s="495">
        <v>42399</v>
      </c>
    </row>
    <row r="41" spans="1:4" ht="38.25" outlineLevel="1">
      <c r="A41" s="492" t="s">
        <v>522</v>
      </c>
      <c r="B41" s="493" t="s">
        <v>539</v>
      </c>
      <c r="C41" s="494" t="s">
        <v>502</v>
      </c>
      <c r="D41" s="495">
        <v>42403</v>
      </c>
    </row>
    <row r="42" spans="1:4" ht="76.5" outlineLevel="1">
      <c r="A42" s="492" t="s">
        <v>522</v>
      </c>
      <c r="B42" s="493" t="s">
        <v>621</v>
      </c>
      <c r="C42" s="494" t="s">
        <v>502</v>
      </c>
      <c r="D42" s="495">
        <v>42405</v>
      </c>
    </row>
    <row r="43" spans="1:4" ht="38.25" outlineLevel="1">
      <c r="A43" s="492" t="s">
        <v>522</v>
      </c>
      <c r="B43" s="493" t="s">
        <v>620</v>
      </c>
      <c r="C43" s="494" t="s">
        <v>502</v>
      </c>
      <c r="D43" s="495">
        <v>42405</v>
      </c>
    </row>
    <row r="44" spans="1:4" ht="25.5" outlineLevel="1">
      <c r="A44" s="492" t="s">
        <v>522</v>
      </c>
      <c r="B44" s="493" t="s">
        <v>641</v>
      </c>
      <c r="C44" s="494" t="s">
        <v>502</v>
      </c>
      <c r="D44" s="495">
        <v>42405</v>
      </c>
    </row>
    <row r="45" spans="1:4" s="94" customFormat="1" ht="25.5" outlineLevel="1">
      <c r="A45" s="522" t="s">
        <v>644</v>
      </c>
      <c r="B45" s="523" t="s">
        <v>645</v>
      </c>
      <c r="C45" s="524" t="s">
        <v>646</v>
      </c>
      <c r="D45" s="525">
        <v>42409</v>
      </c>
    </row>
    <row r="46" spans="1:4" s="94" customFormat="1" ht="38.25" outlineLevel="1">
      <c r="A46" s="522" t="s">
        <v>644</v>
      </c>
      <c r="B46" s="523" t="s">
        <v>647</v>
      </c>
      <c r="C46" s="524" t="s">
        <v>502</v>
      </c>
      <c r="D46" s="525">
        <v>42409</v>
      </c>
    </row>
    <row r="47" spans="1:4" s="94" customFormat="1" ht="25.5" outlineLevel="1">
      <c r="A47" s="522" t="s">
        <v>644</v>
      </c>
      <c r="B47" s="523" t="s">
        <v>648</v>
      </c>
      <c r="C47" s="524" t="s">
        <v>502</v>
      </c>
      <c r="D47" s="525">
        <v>42409</v>
      </c>
    </row>
    <row r="48" spans="1:4" ht="38.25" outlineLevel="1">
      <c r="A48" s="492" t="s">
        <v>643</v>
      </c>
      <c r="B48" s="493" t="s">
        <v>642</v>
      </c>
      <c r="C48" s="494" t="s">
        <v>502</v>
      </c>
      <c r="D48" s="495">
        <v>42418</v>
      </c>
    </row>
    <row r="49" spans="1:4" ht="51" outlineLevel="1">
      <c r="A49" s="492" t="s">
        <v>643</v>
      </c>
      <c r="B49" s="493" t="s">
        <v>649</v>
      </c>
      <c r="C49" s="494" t="s">
        <v>502</v>
      </c>
      <c r="D49" s="495">
        <v>42418</v>
      </c>
    </row>
    <row r="50" spans="1:4" ht="51" outlineLevel="1">
      <c r="A50" s="492" t="s">
        <v>643</v>
      </c>
      <c r="B50" s="493" t="s">
        <v>730</v>
      </c>
      <c r="C50" s="494" t="s">
        <v>502</v>
      </c>
      <c r="D50" s="495">
        <v>42418</v>
      </c>
    </row>
    <row r="51" spans="1:4" ht="38.25" outlineLevel="1">
      <c r="A51" s="492" t="s">
        <v>643</v>
      </c>
      <c r="B51" s="493" t="s">
        <v>656</v>
      </c>
      <c r="C51" s="494" t="s">
        <v>502</v>
      </c>
      <c r="D51" s="495">
        <v>42418</v>
      </c>
    </row>
    <row r="52" spans="1:4" ht="38.25" outlineLevel="1">
      <c r="A52" s="492" t="s">
        <v>643</v>
      </c>
      <c r="B52" s="493" t="s">
        <v>657</v>
      </c>
      <c r="C52" s="494" t="s">
        <v>502</v>
      </c>
      <c r="D52" s="495">
        <v>42418</v>
      </c>
    </row>
    <row r="53" spans="1:4" ht="25.5" outlineLevel="1">
      <c r="A53" s="492" t="s">
        <v>643</v>
      </c>
      <c r="B53" s="493" t="s">
        <v>658</v>
      </c>
      <c r="C53" s="494" t="s">
        <v>502</v>
      </c>
      <c r="D53" s="495">
        <v>42419</v>
      </c>
    </row>
    <row r="54" spans="1:4" ht="25.5" outlineLevel="1">
      <c r="A54" s="492" t="s">
        <v>643</v>
      </c>
      <c r="B54" s="493" t="s">
        <v>723</v>
      </c>
      <c r="C54" s="494" t="s">
        <v>502</v>
      </c>
      <c r="D54" s="495">
        <v>42419</v>
      </c>
    </row>
    <row r="55" spans="1:4" ht="51" outlineLevel="1">
      <c r="A55" s="492" t="s">
        <v>643</v>
      </c>
      <c r="B55" s="493" t="s">
        <v>724</v>
      </c>
      <c r="C55" s="494" t="s">
        <v>502</v>
      </c>
      <c r="D55" s="495">
        <v>42419</v>
      </c>
    </row>
    <row r="56" spans="1:4" ht="38.25" outlineLevel="1">
      <c r="A56" s="492" t="s">
        <v>643</v>
      </c>
      <c r="B56" s="493" t="s">
        <v>729</v>
      </c>
      <c r="C56" s="494" t="s">
        <v>502</v>
      </c>
      <c r="D56" s="495">
        <v>42419</v>
      </c>
    </row>
    <row r="57" spans="1:4" ht="51" outlineLevel="1">
      <c r="A57" s="492" t="s">
        <v>643</v>
      </c>
      <c r="B57" s="493" t="s">
        <v>734</v>
      </c>
      <c r="C57" s="494" t="s">
        <v>502</v>
      </c>
      <c r="D57" s="495">
        <v>42422</v>
      </c>
    </row>
    <row r="58" spans="1:4" ht="51" outlineLevel="1">
      <c r="A58" s="492" t="s">
        <v>643</v>
      </c>
      <c r="B58" s="493" t="s">
        <v>737</v>
      </c>
      <c r="C58" s="494" t="s">
        <v>502</v>
      </c>
      <c r="D58" s="495">
        <v>42430</v>
      </c>
    </row>
    <row r="59" spans="1:4" ht="51" outlineLevel="1">
      <c r="A59" s="492" t="s">
        <v>643</v>
      </c>
      <c r="B59" s="493" t="s">
        <v>761</v>
      </c>
      <c r="C59" s="494" t="s">
        <v>502</v>
      </c>
      <c r="D59" s="495">
        <v>42431</v>
      </c>
    </row>
    <row r="60" spans="1:4" ht="38.25" outlineLevel="1">
      <c r="A60" s="492" t="s">
        <v>643</v>
      </c>
      <c r="B60" s="493" t="s">
        <v>762</v>
      </c>
      <c r="C60" s="494" t="s">
        <v>502</v>
      </c>
      <c r="D60" s="495">
        <v>42431</v>
      </c>
    </row>
    <row r="61" spans="1:4" ht="51" outlineLevel="1">
      <c r="A61" s="492" t="s">
        <v>643</v>
      </c>
      <c r="B61" s="493" t="s">
        <v>763</v>
      </c>
      <c r="C61" s="494" t="s">
        <v>502</v>
      </c>
      <c r="D61" s="495">
        <v>42431</v>
      </c>
    </row>
    <row r="62" spans="1:4" ht="51" outlineLevel="1">
      <c r="A62" s="492" t="s">
        <v>643</v>
      </c>
      <c r="B62" s="493" t="s">
        <v>766</v>
      </c>
      <c r="C62" s="494" t="s">
        <v>502</v>
      </c>
      <c r="D62" s="495">
        <v>42431</v>
      </c>
    </row>
    <row r="63" spans="1:4" ht="25.5" outlineLevel="1">
      <c r="A63" s="691" t="s">
        <v>643</v>
      </c>
      <c r="B63" s="692" t="s">
        <v>780</v>
      </c>
      <c r="C63" s="693" t="s">
        <v>502</v>
      </c>
      <c r="D63" s="694">
        <v>42439</v>
      </c>
    </row>
    <row r="64" spans="1:4" ht="38.25" outlineLevel="1">
      <c r="A64" s="691" t="s">
        <v>781</v>
      </c>
      <c r="B64" s="692" t="s">
        <v>782</v>
      </c>
      <c r="C64" s="693" t="s">
        <v>502</v>
      </c>
      <c r="D64" s="694">
        <v>42447</v>
      </c>
    </row>
    <row r="65" spans="1:4" ht="25.5" outlineLevel="1">
      <c r="A65" s="691" t="s">
        <v>781</v>
      </c>
      <c r="B65" s="692" t="s">
        <v>783</v>
      </c>
      <c r="C65" s="693" t="s">
        <v>502</v>
      </c>
      <c r="D65" s="694">
        <v>42447</v>
      </c>
    </row>
    <row r="66" spans="1:4" ht="51" outlineLevel="1">
      <c r="A66" s="691" t="s">
        <v>781</v>
      </c>
      <c r="B66" s="692" t="s">
        <v>796</v>
      </c>
      <c r="C66" s="693" t="s">
        <v>502</v>
      </c>
      <c r="D66" s="694">
        <v>42447</v>
      </c>
    </row>
    <row r="67" spans="1:4" ht="51" outlineLevel="1">
      <c r="A67" s="911" t="s">
        <v>804</v>
      </c>
      <c r="B67" s="912" t="s">
        <v>805</v>
      </c>
      <c r="C67" s="913" t="s">
        <v>502</v>
      </c>
      <c r="D67" s="914">
        <v>42487</v>
      </c>
    </row>
    <row r="68" spans="1:4" ht="25.5" outlineLevel="1">
      <c r="A68" s="911" t="s">
        <v>804</v>
      </c>
      <c r="B68" s="912" t="s">
        <v>806</v>
      </c>
      <c r="C68" s="913" t="s">
        <v>502</v>
      </c>
      <c r="D68" s="914">
        <v>42487</v>
      </c>
    </row>
    <row r="69" spans="1:4" ht="38.25" outlineLevel="1">
      <c r="A69" s="911" t="s">
        <v>804</v>
      </c>
      <c r="B69" s="912" t="s">
        <v>812</v>
      </c>
      <c r="C69" s="913" t="s">
        <v>502</v>
      </c>
      <c r="D69" s="914">
        <v>42488</v>
      </c>
    </row>
    <row r="70" spans="1:4" ht="38.25" outlineLevel="1">
      <c r="A70" s="911" t="s">
        <v>804</v>
      </c>
      <c r="B70" s="912" t="s">
        <v>813</v>
      </c>
      <c r="C70" s="913" t="s">
        <v>502</v>
      </c>
      <c r="D70" s="914">
        <v>42488</v>
      </c>
    </row>
    <row r="71" spans="1:4" ht="38.25" outlineLevel="1">
      <c r="A71" s="911" t="s">
        <v>804</v>
      </c>
      <c r="B71" s="912" t="s">
        <v>814</v>
      </c>
      <c r="C71" s="913" t="s">
        <v>502</v>
      </c>
      <c r="D71" s="914">
        <v>42488</v>
      </c>
    </row>
    <row r="72" spans="1:4" ht="38.25" outlineLevel="1">
      <c r="A72" s="911" t="s">
        <v>804</v>
      </c>
      <c r="B72" s="912" t="s">
        <v>815</v>
      </c>
      <c r="C72" s="913" t="s">
        <v>502</v>
      </c>
      <c r="D72" s="914">
        <v>42521</v>
      </c>
    </row>
    <row r="73" spans="1:4" ht="25.5" outlineLevel="1">
      <c r="A73" s="911" t="s">
        <v>804</v>
      </c>
      <c r="B73" s="912" t="s">
        <v>816</v>
      </c>
      <c r="C73" s="913" t="s">
        <v>502</v>
      </c>
      <c r="D73" s="914">
        <v>42524</v>
      </c>
    </row>
    <row r="74" spans="1:4" ht="51" outlineLevel="1">
      <c r="A74" s="911" t="s">
        <v>804</v>
      </c>
      <c r="B74" s="912" t="s">
        <v>834</v>
      </c>
      <c r="C74" s="913" t="s">
        <v>502</v>
      </c>
      <c r="D74" s="914">
        <v>42528</v>
      </c>
    </row>
    <row r="75" spans="1:4" ht="76.5" outlineLevel="1">
      <c r="A75" s="911" t="s">
        <v>804</v>
      </c>
      <c r="B75" s="912" t="s">
        <v>835</v>
      </c>
      <c r="C75" s="913" t="s">
        <v>502</v>
      </c>
      <c r="D75" s="914">
        <v>42528</v>
      </c>
    </row>
    <row r="76" spans="1:4" ht="38.25" outlineLevel="1">
      <c r="A76" s="911" t="s">
        <v>804</v>
      </c>
      <c r="B76" s="912" t="s">
        <v>836</v>
      </c>
      <c r="C76" s="913" t="s">
        <v>502</v>
      </c>
      <c r="D76" s="914">
        <v>42528</v>
      </c>
    </row>
    <row r="77" spans="1:4" ht="114.75" outlineLevel="1">
      <c r="A77" s="911" t="s">
        <v>804</v>
      </c>
      <c r="B77" s="912" t="s">
        <v>837</v>
      </c>
      <c r="C77" s="913" t="s">
        <v>502</v>
      </c>
      <c r="D77" s="914">
        <v>42528</v>
      </c>
    </row>
    <row r="78" spans="1:4" ht="178.5" outlineLevel="1">
      <c r="A78" s="911" t="s">
        <v>804</v>
      </c>
      <c r="B78" s="912" t="s">
        <v>838</v>
      </c>
      <c r="C78" s="913" t="s">
        <v>502</v>
      </c>
      <c r="D78" s="914">
        <v>42528</v>
      </c>
    </row>
    <row r="79" spans="1:4" ht="63.75" outlineLevel="1">
      <c r="A79" s="911" t="s">
        <v>804</v>
      </c>
      <c r="B79" s="912" t="s">
        <v>839</v>
      </c>
      <c r="C79" s="913" t="s">
        <v>502</v>
      </c>
      <c r="D79" s="914">
        <v>42528</v>
      </c>
    </row>
    <row r="80" spans="1:4" ht="38.25" outlineLevel="1">
      <c r="A80" s="911" t="s">
        <v>804</v>
      </c>
      <c r="B80" s="912" t="s">
        <v>842</v>
      </c>
      <c r="C80" s="913" t="s">
        <v>502</v>
      </c>
      <c r="D80" s="914">
        <v>42529</v>
      </c>
    </row>
    <row r="81" spans="1:4" ht="25.5" outlineLevel="1">
      <c r="A81" s="911" t="s">
        <v>804</v>
      </c>
      <c r="B81" s="912" t="s">
        <v>847</v>
      </c>
      <c r="C81" s="913" t="s">
        <v>502</v>
      </c>
      <c r="D81" s="914">
        <v>42530</v>
      </c>
    </row>
    <row r="82" spans="1:4" ht="25.5" outlineLevel="1">
      <c r="A82" s="911" t="s">
        <v>804</v>
      </c>
      <c r="B82" s="912" t="s">
        <v>848</v>
      </c>
      <c r="C82" s="913" t="s">
        <v>502</v>
      </c>
      <c r="D82" s="914">
        <v>42537</v>
      </c>
    </row>
    <row r="83" spans="1:4" ht="51" outlineLevel="1">
      <c r="A83" s="911" t="s">
        <v>804</v>
      </c>
      <c r="B83" s="912" t="s">
        <v>851</v>
      </c>
      <c r="C83" s="913" t="s">
        <v>502</v>
      </c>
      <c r="D83" s="914">
        <v>42538</v>
      </c>
    </row>
    <row r="84" spans="1:4" ht="38.25" outlineLevel="1">
      <c r="A84" s="911" t="s">
        <v>860</v>
      </c>
      <c r="B84" s="912" t="s">
        <v>852</v>
      </c>
      <c r="C84" s="913" t="s">
        <v>502</v>
      </c>
      <c r="D84" s="914">
        <v>42549</v>
      </c>
    </row>
    <row r="85" spans="1:4" ht="63.75" outlineLevel="1">
      <c r="A85" s="911" t="s">
        <v>860</v>
      </c>
      <c r="B85" s="912" t="s">
        <v>856</v>
      </c>
      <c r="C85" s="913" t="s">
        <v>502</v>
      </c>
      <c r="D85" s="914">
        <v>42550</v>
      </c>
    </row>
    <row r="86" spans="1:4" ht="25.5" outlineLevel="1">
      <c r="A86" s="911" t="s">
        <v>860</v>
      </c>
      <c r="B86" s="912" t="s">
        <v>857</v>
      </c>
      <c r="C86" s="913" t="s">
        <v>502</v>
      </c>
      <c r="D86" s="914">
        <v>42550</v>
      </c>
    </row>
    <row r="87" spans="1:4" ht="25.5" outlineLevel="1">
      <c r="A87" s="911" t="s">
        <v>860</v>
      </c>
      <c r="B87" s="912" t="s">
        <v>877</v>
      </c>
      <c r="C87" s="913" t="s">
        <v>502</v>
      </c>
      <c r="D87" s="914">
        <v>42552</v>
      </c>
    </row>
    <row r="88" spans="1:4" ht="38.25" outlineLevel="1">
      <c r="A88" s="911" t="s">
        <v>907</v>
      </c>
      <c r="B88" s="912" t="s">
        <v>908</v>
      </c>
      <c r="C88" s="913" t="s">
        <v>502</v>
      </c>
      <c r="D88" s="914">
        <v>42667</v>
      </c>
    </row>
    <row r="89" spans="1:4" ht="51" outlineLevel="1">
      <c r="A89" s="911" t="s">
        <v>907</v>
      </c>
      <c r="B89" s="912" t="s">
        <v>952</v>
      </c>
      <c r="C89" s="913" t="s">
        <v>502</v>
      </c>
      <c r="D89" s="914">
        <v>42667</v>
      </c>
    </row>
    <row r="90" spans="1:4" s="94" customFormat="1" ht="38.25" outlineLevel="1">
      <c r="A90" s="911" t="s">
        <v>907</v>
      </c>
      <c r="B90" s="912" t="s">
        <v>943</v>
      </c>
      <c r="C90" s="913" t="s">
        <v>502</v>
      </c>
      <c r="D90" s="914">
        <v>42667</v>
      </c>
    </row>
    <row r="91" spans="1:4" s="94" customFormat="1" ht="63.75" outlineLevel="1">
      <c r="A91" s="911" t="s">
        <v>907</v>
      </c>
      <c r="B91" s="912" t="s">
        <v>942</v>
      </c>
      <c r="C91" s="913" t="s">
        <v>502</v>
      </c>
      <c r="D91" s="914">
        <v>42667</v>
      </c>
    </row>
    <row r="92" spans="1:4" s="94" customFormat="1" ht="51" outlineLevel="1">
      <c r="A92" s="911" t="s">
        <v>907</v>
      </c>
      <c r="B92" s="912" t="s">
        <v>944</v>
      </c>
      <c r="C92" s="913" t="s">
        <v>502</v>
      </c>
      <c r="D92" s="914">
        <v>42667</v>
      </c>
    </row>
    <row r="93" spans="1:4" s="94" customFormat="1" ht="25.5" outlineLevel="1">
      <c r="A93" s="911" t="s">
        <v>907</v>
      </c>
      <c r="B93" s="912" t="s">
        <v>949</v>
      </c>
      <c r="C93" s="913" t="s">
        <v>502</v>
      </c>
      <c r="D93" s="914">
        <v>42667</v>
      </c>
    </row>
    <row r="94" spans="1:4" ht="38.25" outlineLevel="1">
      <c r="A94" s="911" t="s">
        <v>907</v>
      </c>
      <c r="B94" s="912" t="s">
        <v>909</v>
      </c>
      <c r="C94" s="913" t="s">
        <v>502</v>
      </c>
      <c r="D94" s="914">
        <v>42671</v>
      </c>
    </row>
    <row r="95" spans="1:4" ht="51" outlineLevel="1">
      <c r="A95" s="911" t="s">
        <v>907</v>
      </c>
      <c r="B95" s="912" t="s">
        <v>951</v>
      </c>
      <c r="C95" s="913" t="s">
        <v>502</v>
      </c>
      <c r="D95" s="914">
        <v>42688</v>
      </c>
    </row>
    <row r="96" spans="1:4" ht="63.75" outlineLevel="1">
      <c r="A96" s="911" t="s">
        <v>907</v>
      </c>
      <c r="B96" s="912" t="s">
        <v>911</v>
      </c>
      <c r="C96" s="913" t="s">
        <v>502</v>
      </c>
      <c r="D96" s="914">
        <v>42688</v>
      </c>
    </row>
    <row r="97" spans="1:4" ht="38.25" outlineLevel="1">
      <c r="A97" s="911" t="s">
        <v>907</v>
      </c>
      <c r="B97" s="912" t="s">
        <v>913</v>
      </c>
      <c r="C97" s="913" t="s">
        <v>502</v>
      </c>
      <c r="D97" s="914">
        <v>42688</v>
      </c>
    </row>
    <row r="98" spans="1:4" ht="76.5" outlineLevel="1">
      <c r="A98" s="911" t="s">
        <v>907</v>
      </c>
      <c r="B98" s="912" t="s">
        <v>925</v>
      </c>
      <c r="C98" s="913" t="s">
        <v>502</v>
      </c>
      <c r="D98" s="914">
        <v>42688</v>
      </c>
    </row>
    <row r="99" spans="1:4" ht="51" outlineLevel="1">
      <c r="A99" s="911" t="s">
        <v>907</v>
      </c>
      <c r="B99" s="912" t="s">
        <v>926</v>
      </c>
      <c r="C99" s="913" t="s">
        <v>502</v>
      </c>
      <c r="D99" s="914">
        <v>42688</v>
      </c>
    </row>
    <row r="100" spans="1:4" ht="51" outlineLevel="1">
      <c r="A100" s="911" t="s">
        <v>907</v>
      </c>
      <c r="B100" s="912" t="s">
        <v>936</v>
      </c>
      <c r="C100" s="913" t="s">
        <v>502</v>
      </c>
      <c r="D100" s="914">
        <v>42688</v>
      </c>
    </row>
    <row r="101" spans="1:4" ht="51" outlineLevel="1">
      <c r="A101" s="911" t="s">
        <v>907</v>
      </c>
      <c r="B101" s="912" t="s">
        <v>941</v>
      </c>
      <c r="C101" s="913" t="s">
        <v>502</v>
      </c>
      <c r="D101" s="914">
        <v>42688</v>
      </c>
    </row>
    <row r="102" spans="1:4" ht="76.5" outlineLevel="1">
      <c r="A102" s="911" t="s">
        <v>907</v>
      </c>
      <c r="B102" s="912" t="s">
        <v>945</v>
      </c>
      <c r="C102" s="913" t="s">
        <v>502</v>
      </c>
      <c r="D102" s="914">
        <v>42688</v>
      </c>
    </row>
    <row r="103" spans="1:4" ht="38.25" outlineLevel="1">
      <c r="A103" s="911" t="s">
        <v>907</v>
      </c>
      <c r="B103" s="912" t="s">
        <v>950</v>
      </c>
      <c r="C103" s="913" t="s">
        <v>502</v>
      </c>
      <c r="D103" s="914">
        <v>42689</v>
      </c>
    </row>
    <row r="104" spans="1:4" ht="38.25" outlineLevel="1">
      <c r="A104" s="911" t="s">
        <v>907</v>
      </c>
      <c r="B104" s="912" t="s">
        <v>994</v>
      </c>
      <c r="C104" s="913" t="s">
        <v>502</v>
      </c>
      <c r="D104" s="914">
        <v>42738</v>
      </c>
    </row>
    <row r="105" spans="1:4" ht="51" outlineLevel="1">
      <c r="A105" s="911" t="s">
        <v>907</v>
      </c>
      <c r="B105" s="912" t="s">
        <v>996</v>
      </c>
      <c r="C105" s="913" t="s">
        <v>502</v>
      </c>
      <c r="D105" s="914">
        <v>42738</v>
      </c>
    </row>
    <row r="106" spans="1:4" ht="76.5" outlineLevel="1">
      <c r="A106" s="911" t="s">
        <v>907</v>
      </c>
      <c r="B106" s="912" t="s">
        <v>997</v>
      </c>
      <c r="C106" s="913" t="s">
        <v>502</v>
      </c>
      <c r="D106" s="914">
        <v>42738</v>
      </c>
    </row>
    <row r="107" spans="1:4" ht="51" outlineLevel="1">
      <c r="A107" s="911" t="s">
        <v>907</v>
      </c>
      <c r="B107" s="912" t="s">
        <v>1000</v>
      </c>
      <c r="C107" s="913" t="s">
        <v>502</v>
      </c>
      <c r="D107" s="914">
        <v>42738</v>
      </c>
    </row>
    <row r="108" spans="1:4" ht="51" outlineLevel="1">
      <c r="A108" s="911" t="s">
        <v>907</v>
      </c>
      <c r="B108" s="912" t="s">
        <v>1151</v>
      </c>
      <c r="C108" s="913" t="s">
        <v>502</v>
      </c>
      <c r="D108" s="914">
        <v>42754</v>
      </c>
    </row>
    <row r="109" spans="1:4" ht="51" outlineLevel="1">
      <c r="A109" s="911" t="s">
        <v>907</v>
      </c>
      <c r="B109" s="912" t="s">
        <v>1152</v>
      </c>
      <c r="C109" s="913" t="s">
        <v>1153</v>
      </c>
      <c r="D109" s="914">
        <v>42758</v>
      </c>
    </row>
    <row r="110" spans="1:4" ht="38.25" outlineLevel="1">
      <c r="A110" s="911" t="s">
        <v>1232</v>
      </c>
      <c r="B110" s="912" t="s">
        <v>1233</v>
      </c>
      <c r="C110" s="913" t="s">
        <v>502</v>
      </c>
      <c r="D110" s="914">
        <v>42762</v>
      </c>
    </row>
    <row r="111" spans="1:4" ht="51" outlineLevel="1">
      <c r="A111" s="911" t="s">
        <v>1234</v>
      </c>
      <c r="B111" s="912" t="s">
        <v>1235</v>
      </c>
      <c r="C111" s="913" t="s">
        <v>502</v>
      </c>
      <c r="D111" s="914">
        <v>42780</v>
      </c>
    </row>
    <row r="112" spans="1:4" ht="25.5" outlineLevel="1">
      <c r="A112" s="911" t="s">
        <v>1236</v>
      </c>
      <c r="B112" s="912" t="s">
        <v>1237</v>
      </c>
      <c r="C112" s="913" t="s">
        <v>502</v>
      </c>
      <c r="D112" s="914">
        <v>42891</v>
      </c>
    </row>
    <row r="113" spans="1:4" ht="63.75" outlineLevel="1">
      <c r="A113" s="911" t="s">
        <v>1236</v>
      </c>
      <c r="B113" s="912" t="s">
        <v>1238</v>
      </c>
      <c r="C113" s="913" t="s">
        <v>502</v>
      </c>
      <c r="D113" s="914">
        <v>42891</v>
      </c>
    </row>
    <row r="114" spans="1:4" ht="25.5" outlineLevel="1">
      <c r="A114" s="911" t="s">
        <v>1236</v>
      </c>
      <c r="B114" s="912" t="s">
        <v>1239</v>
      </c>
      <c r="C114" s="913" t="s">
        <v>502</v>
      </c>
      <c r="D114" s="914">
        <v>42891</v>
      </c>
    </row>
    <row r="115" spans="1:4" ht="38.25" outlineLevel="1">
      <c r="A115" s="911" t="s">
        <v>1236</v>
      </c>
      <c r="B115" s="912" t="s">
        <v>1258</v>
      </c>
      <c r="C115" s="913" t="s">
        <v>502</v>
      </c>
      <c r="D115" s="914">
        <v>42891</v>
      </c>
    </row>
    <row r="116" spans="1:4" ht="76.5" outlineLevel="1">
      <c r="A116" s="911" t="s">
        <v>1236</v>
      </c>
      <c r="B116" s="912" t="s">
        <v>1240</v>
      </c>
      <c r="C116" s="913" t="s">
        <v>502</v>
      </c>
      <c r="D116" s="914">
        <v>42893</v>
      </c>
    </row>
    <row r="117" spans="1:4" ht="38.25" outlineLevel="1">
      <c r="A117" s="911" t="s">
        <v>1236</v>
      </c>
      <c r="B117" s="912" t="s">
        <v>1263</v>
      </c>
      <c r="C117" s="913" t="s">
        <v>502</v>
      </c>
      <c r="D117" s="914">
        <v>42894</v>
      </c>
    </row>
    <row r="118" spans="1:4" ht="38.25" outlineLevel="1">
      <c r="A118" s="911" t="s">
        <v>1236</v>
      </c>
      <c r="B118" s="912" t="s">
        <v>1251</v>
      </c>
      <c r="C118" s="913" t="s">
        <v>502</v>
      </c>
      <c r="D118" s="914">
        <v>42894</v>
      </c>
    </row>
    <row r="119" spans="1:4" ht="25.5" outlineLevel="1">
      <c r="A119" s="911" t="s">
        <v>1236</v>
      </c>
      <c r="B119" s="912" t="s">
        <v>1259</v>
      </c>
      <c r="C119" s="913" t="s">
        <v>502</v>
      </c>
      <c r="D119" s="914">
        <v>42916</v>
      </c>
    </row>
    <row r="120" spans="1:4" ht="25.5" outlineLevel="1">
      <c r="A120" s="911" t="s">
        <v>1236</v>
      </c>
      <c r="B120" s="912" t="s">
        <v>1254</v>
      </c>
      <c r="C120" s="913" t="s">
        <v>502</v>
      </c>
      <c r="D120" s="914">
        <v>42916</v>
      </c>
    </row>
    <row r="121" spans="1:4" ht="63.75" outlineLevel="1">
      <c r="A121" s="911" t="s">
        <v>1236</v>
      </c>
      <c r="B121" s="912" t="s">
        <v>1260</v>
      </c>
      <c r="C121" s="913" t="s">
        <v>502</v>
      </c>
      <c r="D121" s="914">
        <v>42916</v>
      </c>
    </row>
    <row r="122" spans="1:4" ht="102" outlineLevel="1">
      <c r="A122" s="911" t="s">
        <v>1236</v>
      </c>
      <c r="B122" s="912" t="s">
        <v>1261</v>
      </c>
      <c r="C122" s="913" t="s">
        <v>502</v>
      </c>
      <c r="D122" s="914">
        <v>42919</v>
      </c>
    </row>
    <row r="123" spans="1:4" ht="76.5" outlineLevel="1">
      <c r="A123" s="911" t="s">
        <v>1236</v>
      </c>
      <c r="B123" s="912" t="s">
        <v>1267</v>
      </c>
      <c r="C123" s="913" t="s">
        <v>502</v>
      </c>
      <c r="D123" s="914">
        <v>42937</v>
      </c>
    </row>
    <row r="124" spans="1:4" ht="38.25">
      <c r="A124" s="911" t="s">
        <v>1268</v>
      </c>
      <c r="B124" s="912" t="s">
        <v>1269</v>
      </c>
      <c r="C124" s="913" t="s">
        <v>502</v>
      </c>
      <c r="D124" s="914">
        <v>43010</v>
      </c>
    </row>
    <row r="125" spans="1:4" ht="25.5">
      <c r="A125" s="579" t="s">
        <v>1270</v>
      </c>
      <c r="B125" s="580" t="s">
        <v>1272</v>
      </c>
      <c r="C125" s="581" t="s">
        <v>502</v>
      </c>
      <c r="D125" s="582">
        <v>43160</v>
      </c>
    </row>
    <row r="126" spans="1:4" ht="25.5">
      <c r="A126" s="579" t="s">
        <v>1270</v>
      </c>
      <c r="B126" s="580" t="s">
        <v>1273</v>
      </c>
      <c r="C126" s="581" t="s">
        <v>502</v>
      </c>
      <c r="D126" s="582">
        <v>43160</v>
      </c>
    </row>
    <row r="127" spans="1:4" ht="51">
      <c r="A127" s="579" t="s">
        <v>1270</v>
      </c>
      <c r="B127" s="580" t="s">
        <v>1277</v>
      </c>
      <c r="C127" s="581" t="s">
        <v>502</v>
      </c>
      <c r="D127" s="582">
        <v>43160</v>
      </c>
    </row>
    <row r="128" spans="1:4" ht="25.5">
      <c r="A128" s="579" t="s">
        <v>1270</v>
      </c>
      <c r="B128" s="580" t="s">
        <v>1281</v>
      </c>
      <c r="C128" s="581" t="s">
        <v>502</v>
      </c>
      <c r="D128" s="582">
        <v>43160</v>
      </c>
    </row>
    <row r="129" spans="1:4" ht="38.25">
      <c r="A129" s="579" t="s">
        <v>1270</v>
      </c>
      <c r="B129" s="580" t="s">
        <v>1282</v>
      </c>
      <c r="C129" s="581" t="s">
        <v>502</v>
      </c>
      <c r="D129" s="582">
        <v>43180</v>
      </c>
    </row>
    <row r="130" spans="1:4" ht="51">
      <c r="A130" s="579" t="s">
        <v>1270</v>
      </c>
      <c r="B130" s="580" t="s">
        <v>1284</v>
      </c>
      <c r="C130" s="581" t="s">
        <v>502</v>
      </c>
      <c r="D130" s="582">
        <v>43258</v>
      </c>
    </row>
    <row r="131" spans="1:4" ht="25.5">
      <c r="A131" s="579" t="s">
        <v>1270</v>
      </c>
      <c r="B131" s="580" t="s">
        <v>1292</v>
      </c>
      <c r="C131" s="581" t="s">
        <v>1293</v>
      </c>
      <c r="D131" s="582">
        <v>43293</v>
      </c>
    </row>
    <row r="132" spans="1:4" ht="38.25">
      <c r="A132" s="579" t="s">
        <v>1270</v>
      </c>
      <c r="B132" s="580" t="s">
        <v>1294</v>
      </c>
      <c r="C132" s="581" t="s">
        <v>1293</v>
      </c>
      <c r="D132" s="582">
        <v>43293</v>
      </c>
    </row>
    <row r="133" spans="1:4" ht="38.25">
      <c r="A133" s="579" t="s">
        <v>1296</v>
      </c>
      <c r="B133" s="580" t="s">
        <v>1299</v>
      </c>
      <c r="C133" s="581" t="s">
        <v>1293</v>
      </c>
      <c r="D133" s="582">
        <v>43357</v>
      </c>
    </row>
    <row r="134" spans="1:4" ht="25.5">
      <c r="A134" s="579" t="s">
        <v>1296</v>
      </c>
      <c r="B134" s="580" t="s">
        <v>1297</v>
      </c>
      <c r="C134" s="581" t="s">
        <v>1293</v>
      </c>
      <c r="D134" s="582">
        <v>43357</v>
      </c>
    </row>
    <row r="135" spans="1:4" ht="38.25">
      <c r="A135" s="579" t="s">
        <v>1296</v>
      </c>
      <c r="B135" s="580" t="s">
        <v>1298</v>
      </c>
      <c r="C135" s="581" t="s">
        <v>1293</v>
      </c>
      <c r="D135" s="582">
        <v>43357</v>
      </c>
    </row>
    <row r="136" spans="1:4" ht="76.5">
      <c r="A136" s="579" t="s">
        <v>1296</v>
      </c>
      <c r="B136" s="580" t="s">
        <v>1300</v>
      </c>
      <c r="C136" s="581" t="s">
        <v>1293</v>
      </c>
      <c r="D136" s="582">
        <v>43368</v>
      </c>
    </row>
    <row r="137" spans="1:4" ht="63.75">
      <c r="A137" s="579" t="s">
        <v>1296</v>
      </c>
      <c r="B137" s="580" t="s">
        <v>1305</v>
      </c>
      <c r="C137" s="581" t="s">
        <v>1293</v>
      </c>
      <c r="D137" s="582">
        <v>43368</v>
      </c>
    </row>
    <row r="138" spans="1:4" ht="38.25">
      <c r="A138" s="579" t="s">
        <v>1296</v>
      </c>
      <c r="B138" s="580" t="s">
        <v>1304</v>
      </c>
      <c r="C138" s="581" t="s">
        <v>1293</v>
      </c>
      <c r="D138" s="582">
        <v>43368</v>
      </c>
    </row>
    <row r="139" spans="1:4" ht="25.5">
      <c r="A139" s="579" t="s">
        <v>1309</v>
      </c>
      <c r="B139" s="580" t="s">
        <v>1308</v>
      </c>
      <c r="C139" s="581" t="s">
        <v>1293</v>
      </c>
      <c r="D139" s="582">
        <v>43438</v>
      </c>
    </row>
    <row r="140" spans="1:4" ht="25.5">
      <c r="A140" s="579" t="s">
        <v>1311</v>
      </c>
      <c r="B140" s="580" t="s">
        <v>1310</v>
      </c>
      <c r="C140" s="581" t="s">
        <v>1293</v>
      </c>
      <c r="D140" s="582">
        <v>43489</v>
      </c>
    </row>
    <row r="141" spans="1:4" ht="25.5">
      <c r="A141" s="579" t="s">
        <v>1313</v>
      </c>
      <c r="B141" s="580" t="s">
        <v>1310</v>
      </c>
      <c r="C141" s="581" t="s">
        <v>1293</v>
      </c>
      <c r="D141" s="582">
        <v>43607</v>
      </c>
    </row>
    <row r="142" spans="1:4" s="94" customFormat="1" ht="25.5">
      <c r="A142" s="579" t="s">
        <v>1315</v>
      </c>
      <c r="B142" s="1156" t="s">
        <v>1317</v>
      </c>
      <c r="C142" s="581" t="s">
        <v>1293</v>
      </c>
      <c r="D142" s="582">
        <v>43899</v>
      </c>
    </row>
    <row r="143" spans="1:4" ht="25.5">
      <c r="A143" s="579" t="s">
        <v>1315</v>
      </c>
      <c r="B143" s="580" t="s">
        <v>1316</v>
      </c>
      <c r="C143" s="581" t="s">
        <v>1293</v>
      </c>
      <c r="D143" s="582">
        <v>43899</v>
      </c>
    </row>
    <row r="144" spans="1:4" ht="25.5">
      <c r="A144" s="579" t="s">
        <v>1323</v>
      </c>
      <c r="B144" s="580" t="s">
        <v>1317</v>
      </c>
      <c r="C144" s="581" t="s">
        <v>1293</v>
      </c>
      <c r="D144" s="582">
        <v>43899</v>
      </c>
    </row>
    <row r="145" spans="1:4" ht="25.5">
      <c r="A145" s="1379" t="s">
        <v>1325</v>
      </c>
      <c r="B145" s="1380" t="s">
        <v>1326</v>
      </c>
      <c r="C145" s="1381" t="s">
        <v>1293</v>
      </c>
      <c r="D145" s="1382">
        <v>43985</v>
      </c>
    </row>
  </sheetData>
  <customSheetViews>
    <customSheetView guid="{CF94029E-4C99-41B8-AB48-58E08AD42912}" showGridLines="0" hiddenColumns="1">
      <pageMargins left="0.7" right="0.7" top="0.75" bottom="0.75" header="0.3" footer="0.3"/>
      <pageSetup orientation="portrait" r:id="rId1"/>
    </customSheetView>
    <customSheetView guid="{F8F0BAD9-B904-4308-8BA3-D78AA2F98C88}" showGridLines="0" hiddenColumns="1">
      <selection activeCell="A2" sqref="A2"/>
      <pageMargins left="0.7" right="0.7" top="0.75" bottom="0.75" header="0.3" footer="0.3"/>
      <pageSetup orientation="portrait" r:id="rId2"/>
    </customSheetView>
  </customSheetViews>
  <pageMargins left="0.7" right="0.7" top="0.75" bottom="0.75" header="0.3" footer="0.3"/>
  <pageSetup orientation="portrait" r:id="rId3"/>
  <customProperties>
    <customPr name="_pios_id" r:id="rId4"/>
  </customPropertie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FF00"/>
  </sheetPr>
  <dimension ref="B2:C6"/>
  <sheetViews>
    <sheetView workbookViewId="0">
      <selection activeCell="A7" sqref="A7:XFD7"/>
    </sheetView>
  </sheetViews>
  <sheetFormatPr defaultRowHeight="12.75"/>
  <cols>
    <col min="1" max="1" width="10.5703125" bestFit="1" customWidth="1"/>
    <col min="2" max="2" width="10.85546875" bestFit="1" customWidth="1"/>
    <col min="3" max="3" width="47.5703125" customWidth="1"/>
  </cols>
  <sheetData>
    <row r="2" spans="2:3" s="397" customFormat="1">
      <c r="B2" s="397" t="s">
        <v>513</v>
      </c>
      <c r="C2" s="397" t="s">
        <v>514</v>
      </c>
    </row>
    <row r="3" spans="2:3">
      <c r="B3" t="s">
        <v>515</v>
      </c>
      <c r="C3" t="s">
        <v>1162</v>
      </c>
    </row>
    <row r="4" spans="2:3">
      <c r="B4" t="s">
        <v>767</v>
      </c>
      <c r="C4" t="s">
        <v>725</v>
      </c>
    </row>
    <row r="5" spans="2:3">
      <c r="C5" t="s">
        <v>849</v>
      </c>
    </row>
    <row r="6" spans="2:3">
      <c r="C6" t="s">
        <v>850</v>
      </c>
    </row>
  </sheetData>
  <sheetProtection password="8629" sheet="1" objects="1" scenarios="1"/>
  <pageMargins left="0.7" right="0.7" top="0.75" bottom="0.75" header="0.3" footer="0.3"/>
  <pageSetup paperSize="9" orientation="portrait" r:id="rId1"/>
  <customProperties>
    <customPr name="_pios_id" r:id="rId2"/>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theme="0" tint="-0.14999847407452621"/>
  </sheetPr>
  <dimension ref="A1:B103"/>
  <sheetViews>
    <sheetView showGridLines="0" topLeftCell="A76" workbookViewId="0">
      <selection activeCell="A78" sqref="A78"/>
    </sheetView>
  </sheetViews>
  <sheetFormatPr defaultRowHeight="12.75"/>
  <cols>
    <col min="1" max="1" width="150.28515625" style="195" customWidth="1"/>
    <col min="2" max="256" width="9.140625" style="195"/>
    <col min="257" max="257" width="150.28515625" style="195" customWidth="1"/>
    <col min="258" max="512" width="9.140625" style="195"/>
    <col min="513" max="513" width="150.28515625" style="195" customWidth="1"/>
    <col min="514" max="768" width="9.140625" style="195"/>
    <col min="769" max="769" width="150.28515625" style="195" customWidth="1"/>
    <col min="770" max="1024" width="9.140625" style="195"/>
    <col min="1025" max="1025" width="150.28515625" style="195" customWidth="1"/>
    <col min="1026" max="1280" width="9.140625" style="195"/>
    <col min="1281" max="1281" width="150.28515625" style="195" customWidth="1"/>
    <col min="1282" max="1536" width="9.140625" style="195"/>
    <col min="1537" max="1537" width="150.28515625" style="195" customWidth="1"/>
    <col min="1538" max="1792" width="9.140625" style="195"/>
    <col min="1793" max="1793" width="150.28515625" style="195" customWidth="1"/>
    <col min="1794" max="2048" width="9.140625" style="195"/>
    <col min="2049" max="2049" width="150.28515625" style="195" customWidth="1"/>
    <col min="2050" max="2304" width="9.140625" style="195"/>
    <col min="2305" max="2305" width="150.28515625" style="195" customWidth="1"/>
    <col min="2306" max="2560" width="9.140625" style="195"/>
    <col min="2561" max="2561" width="150.28515625" style="195" customWidth="1"/>
    <col min="2562" max="2816" width="9.140625" style="195"/>
    <col min="2817" max="2817" width="150.28515625" style="195" customWidth="1"/>
    <col min="2818" max="3072" width="9.140625" style="195"/>
    <col min="3073" max="3073" width="150.28515625" style="195" customWidth="1"/>
    <col min="3074" max="3328" width="9.140625" style="195"/>
    <col min="3329" max="3329" width="150.28515625" style="195" customWidth="1"/>
    <col min="3330" max="3584" width="9.140625" style="195"/>
    <col min="3585" max="3585" width="150.28515625" style="195" customWidth="1"/>
    <col min="3586" max="3840" width="9.140625" style="195"/>
    <col min="3841" max="3841" width="150.28515625" style="195" customWidth="1"/>
    <col min="3842" max="4096" width="9.140625" style="195"/>
    <col min="4097" max="4097" width="150.28515625" style="195" customWidth="1"/>
    <col min="4098" max="4352" width="9.140625" style="195"/>
    <col min="4353" max="4353" width="150.28515625" style="195" customWidth="1"/>
    <col min="4354" max="4608" width="9.140625" style="195"/>
    <col min="4609" max="4609" width="150.28515625" style="195" customWidth="1"/>
    <col min="4610" max="4864" width="9.140625" style="195"/>
    <col min="4865" max="4865" width="150.28515625" style="195" customWidth="1"/>
    <col min="4866" max="5120" width="9.140625" style="195"/>
    <col min="5121" max="5121" width="150.28515625" style="195" customWidth="1"/>
    <col min="5122" max="5376" width="9.140625" style="195"/>
    <col min="5377" max="5377" width="150.28515625" style="195" customWidth="1"/>
    <col min="5378" max="5632" width="9.140625" style="195"/>
    <col min="5633" max="5633" width="150.28515625" style="195" customWidth="1"/>
    <col min="5634" max="5888" width="9.140625" style="195"/>
    <col min="5889" max="5889" width="150.28515625" style="195" customWidth="1"/>
    <col min="5890" max="6144" width="9.140625" style="195"/>
    <col min="6145" max="6145" width="150.28515625" style="195" customWidth="1"/>
    <col min="6146" max="6400" width="9.140625" style="195"/>
    <col min="6401" max="6401" width="150.28515625" style="195" customWidth="1"/>
    <col min="6402" max="6656" width="9.140625" style="195"/>
    <col min="6657" max="6657" width="150.28515625" style="195" customWidth="1"/>
    <col min="6658" max="6912" width="9.140625" style="195"/>
    <col min="6913" max="6913" width="150.28515625" style="195" customWidth="1"/>
    <col min="6914" max="7168" width="9.140625" style="195"/>
    <col min="7169" max="7169" width="150.28515625" style="195" customWidth="1"/>
    <col min="7170" max="7424" width="9.140625" style="195"/>
    <col min="7425" max="7425" width="150.28515625" style="195" customWidth="1"/>
    <col min="7426" max="7680" width="9.140625" style="195"/>
    <col min="7681" max="7681" width="150.28515625" style="195" customWidth="1"/>
    <col min="7682" max="7936" width="9.140625" style="195"/>
    <col min="7937" max="7937" width="150.28515625" style="195" customWidth="1"/>
    <col min="7938" max="8192" width="9.140625" style="195"/>
    <col min="8193" max="8193" width="150.28515625" style="195" customWidth="1"/>
    <col min="8194" max="8448" width="9.140625" style="195"/>
    <col min="8449" max="8449" width="150.28515625" style="195" customWidth="1"/>
    <col min="8450" max="8704" width="9.140625" style="195"/>
    <col min="8705" max="8705" width="150.28515625" style="195" customWidth="1"/>
    <col min="8706" max="8960" width="9.140625" style="195"/>
    <col min="8961" max="8961" width="150.28515625" style="195" customWidth="1"/>
    <col min="8962" max="9216" width="9.140625" style="195"/>
    <col min="9217" max="9217" width="150.28515625" style="195" customWidth="1"/>
    <col min="9218" max="9472" width="9.140625" style="195"/>
    <col min="9473" max="9473" width="150.28515625" style="195" customWidth="1"/>
    <col min="9474" max="9728" width="9.140625" style="195"/>
    <col min="9729" max="9729" width="150.28515625" style="195" customWidth="1"/>
    <col min="9730" max="9984" width="9.140625" style="195"/>
    <col min="9985" max="9985" width="150.28515625" style="195" customWidth="1"/>
    <col min="9986" max="10240" width="9.140625" style="195"/>
    <col min="10241" max="10241" width="150.28515625" style="195" customWidth="1"/>
    <col min="10242" max="10496" width="9.140625" style="195"/>
    <col min="10497" max="10497" width="150.28515625" style="195" customWidth="1"/>
    <col min="10498" max="10752" width="9.140625" style="195"/>
    <col min="10753" max="10753" width="150.28515625" style="195" customWidth="1"/>
    <col min="10754" max="11008" width="9.140625" style="195"/>
    <col min="11009" max="11009" width="150.28515625" style="195" customWidth="1"/>
    <col min="11010" max="11264" width="9.140625" style="195"/>
    <col min="11265" max="11265" width="150.28515625" style="195" customWidth="1"/>
    <col min="11266" max="11520" width="9.140625" style="195"/>
    <col min="11521" max="11521" width="150.28515625" style="195" customWidth="1"/>
    <col min="11522" max="11776" width="9.140625" style="195"/>
    <col min="11777" max="11777" width="150.28515625" style="195" customWidth="1"/>
    <col min="11778" max="12032" width="9.140625" style="195"/>
    <col min="12033" max="12033" width="150.28515625" style="195" customWidth="1"/>
    <col min="12034" max="12288" width="9.140625" style="195"/>
    <col min="12289" max="12289" width="150.28515625" style="195" customWidth="1"/>
    <col min="12290" max="12544" width="9.140625" style="195"/>
    <col min="12545" max="12545" width="150.28515625" style="195" customWidth="1"/>
    <col min="12546" max="12800" width="9.140625" style="195"/>
    <col min="12801" max="12801" width="150.28515625" style="195" customWidth="1"/>
    <col min="12802" max="13056" width="9.140625" style="195"/>
    <col min="13057" max="13057" width="150.28515625" style="195" customWidth="1"/>
    <col min="13058" max="13312" width="9.140625" style="195"/>
    <col min="13313" max="13313" width="150.28515625" style="195" customWidth="1"/>
    <col min="13314" max="13568" width="9.140625" style="195"/>
    <col min="13569" max="13569" width="150.28515625" style="195" customWidth="1"/>
    <col min="13570" max="13824" width="9.140625" style="195"/>
    <col min="13825" max="13825" width="150.28515625" style="195" customWidth="1"/>
    <col min="13826" max="14080" width="9.140625" style="195"/>
    <col min="14081" max="14081" width="150.28515625" style="195" customWidth="1"/>
    <col min="14082" max="14336" width="9.140625" style="195"/>
    <col min="14337" max="14337" width="150.28515625" style="195" customWidth="1"/>
    <col min="14338" max="14592" width="9.140625" style="195"/>
    <col min="14593" max="14593" width="150.28515625" style="195" customWidth="1"/>
    <col min="14594" max="14848" width="9.140625" style="195"/>
    <col min="14849" max="14849" width="150.28515625" style="195" customWidth="1"/>
    <col min="14850" max="15104" width="9.140625" style="195"/>
    <col min="15105" max="15105" width="150.28515625" style="195" customWidth="1"/>
    <col min="15106" max="15360" width="9.140625" style="195"/>
    <col min="15361" max="15361" width="150.28515625" style="195" customWidth="1"/>
    <col min="15362" max="15616" width="9.140625" style="195"/>
    <col min="15617" max="15617" width="150.28515625" style="195" customWidth="1"/>
    <col min="15618" max="15872" width="9.140625" style="195"/>
    <col min="15873" max="15873" width="150.28515625" style="195" customWidth="1"/>
    <col min="15874" max="16128" width="9.140625" style="195"/>
    <col min="16129" max="16129" width="150.28515625" style="195" customWidth="1"/>
    <col min="16130" max="16384" width="9.140625" style="195"/>
  </cols>
  <sheetData>
    <row r="1" spans="1:2">
      <c r="A1" s="542" t="s">
        <v>1271</v>
      </c>
    </row>
    <row r="2" spans="1:2" ht="13.5" thickBot="1">
      <c r="A2" s="543"/>
    </row>
    <row r="3" spans="1:2">
      <c r="A3" s="237" t="s">
        <v>369</v>
      </c>
    </row>
    <row r="4" spans="1:2" ht="38.25">
      <c r="A4" s="540" t="s">
        <v>769</v>
      </c>
    </row>
    <row r="5" spans="1:2">
      <c r="A5" s="545" t="s">
        <v>747</v>
      </c>
    </row>
    <row r="6" spans="1:2" ht="25.5">
      <c r="A6" s="239" t="s">
        <v>770</v>
      </c>
    </row>
    <row r="7" spans="1:2" ht="13.5" thickBot="1">
      <c r="A7" s="239"/>
    </row>
    <row r="8" spans="1:2">
      <c r="A8" s="237" t="s">
        <v>370</v>
      </c>
    </row>
    <row r="9" spans="1:2" s="238" customFormat="1">
      <c r="A9" s="241" t="s">
        <v>371</v>
      </c>
    </row>
    <row r="10" spans="1:2">
      <c r="A10" s="241" t="s">
        <v>372</v>
      </c>
    </row>
    <row r="11" spans="1:2" s="238" customFormat="1">
      <c r="A11" s="242" t="s">
        <v>735</v>
      </c>
    </row>
    <row r="12" spans="1:2">
      <c r="A12" s="672" t="s">
        <v>373</v>
      </c>
      <c r="B12" s="240"/>
    </row>
    <row r="13" spans="1:2" s="238" customFormat="1" ht="89.25">
      <c r="A13" s="534" t="s">
        <v>953</v>
      </c>
    </row>
    <row r="14" spans="1:2" s="238" customFormat="1">
      <c r="A14" s="243" t="s">
        <v>374</v>
      </c>
    </row>
    <row r="15" spans="1:2" s="238" customFormat="1" ht="25.5">
      <c r="A15" s="244" t="s">
        <v>375</v>
      </c>
    </row>
    <row r="16" spans="1:2" s="238" customFormat="1" ht="25.5">
      <c r="A16" s="244" t="s">
        <v>756</v>
      </c>
    </row>
    <row r="17" spans="1:2" s="238" customFormat="1">
      <c r="A17" s="547" t="s">
        <v>840</v>
      </c>
    </row>
    <row r="18" spans="1:2" s="238" customFormat="1">
      <c r="A18" s="244" t="s">
        <v>754</v>
      </c>
    </row>
    <row r="19" spans="1:2" s="149" customFormat="1">
      <c r="A19" s="547" t="s">
        <v>755</v>
      </c>
    </row>
    <row r="20" spans="1:2" s="149" customFormat="1">
      <c r="A20" s="250" t="s">
        <v>771</v>
      </c>
    </row>
    <row r="21" spans="1:2">
      <c r="A21" s="531" t="s">
        <v>89</v>
      </c>
    </row>
    <row r="22" spans="1:2" ht="25.5">
      <c r="A22" s="535" t="s">
        <v>736</v>
      </c>
    </row>
    <row r="23" spans="1:2">
      <c r="A23" s="531" t="s">
        <v>726</v>
      </c>
      <c r="B23" s="240"/>
    </row>
    <row r="24" spans="1:2" ht="38.25">
      <c r="A24" s="244" t="s">
        <v>772</v>
      </c>
    </row>
    <row r="25" spans="1:2">
      <c r="A25" s="544" t="s">
        <v>748</v>
      </c>
    </row>
    <row r="26" spans="1:2">
      <c r="A26" s="531" t="s">
        <v>281</v>
      </c>
      <c r="B26" s="240"/>
    </row>
    <row r="27" spans="1:2">
      <c r="A27" s="244" t="s">
        <v>955</v>
      </c>
      <c r="B27" s="240"/>
    </row>
    <row r="28" spans="1:2">
      <c r="A28" s="244" t="s">
        <v>956</v>
      </c>
      <c r="B28" s="240"/>
    </row>
    <row r="29" spans="1:2" s="238" customFormat="1">
      <c r="A29" s="538" t="s">
        <v>957</v>
      </c>
    </row>
    <row r="30" spans="1:2" s="238" customFormat="1">
      <c r="A30" s="245" t="s">
        <v>958</v>
      </c>
    </row>
    <row r="31" spans="1:2" s="238" customFormat="1" ht="25.5">
      <c r="A31" s="245" t="s">
        <v>959</v>
      </c>
    </row>
    <row r="32" spans="1:2" s="238" customFormat="1">
      <c r="A32" s="246" t="s">
        <v>960</v>
      </c>
    </row>
    <row r="33" spans="1:1" s="238" customFormat="1" ht="38.25">
      <c r="A33" s="246" t="s">
        <v>961</v>
      </c>
    </row>
    <row r="34" spans="1:1" s="238" customFormat="1" ht="38.25">
      <c r="A34" s="246" t="s">
        <v>962</v>
      </c>
    </row>
    <row r="35" spans="1:1" s="238" customFormat="1">
      <c r="A35" s="246" t="s">
        <v>963</v>
      </c>
    </row>
    <row r="36" spans="1:1" s="238" customFormat="1">
      <c r="A36" s="531" t="s">
        <v>515</v>
      </c>
    </row>
    <row r="37" spans="1:1" s="238" customFormat="1" ht="38.25">
      <c r="A37" s="247" t="s">
        <v>773</v>
      </c>
    </row>
    <row r="38" spans="1:1" s="238" customFormat="1" ht="16.5" customHeight="1">
      <c r="A38" s="247" t="s">
        <v>788</v>
      </c>
    </row>
    <row r="39" spans="1:1" s="238" customFormat="1">
      <c r="A39" s="673" t="s">
        <v>787</v>
      </c>
    </row>
    <row r="40" spans="1:1" s="238" customFormat="1">
      <c r="A40" s="674" t="s">
        <v>786</v>
      </c>
    </row>
    <row r="41" spans="1:1" s="238" customFormat="1">
      <c r="A41" s="674" t="s">
        <v>784</v>
      </c>
    </row>
    <row r="42" spans="1:1" s="238" customFormat="1">
      <c r="A42" s="674" t="s">
        <v>785</v>
      </c>
    </row>
    <row r="43" spans="1:1" s="238" customFormat="1">
      <c r="A43" s="674" t="s">
        <v>789</v>
      </c>
    </row>
    <row r="44" spans="1:1" s="238" customFormat="1">
      <c r="A44" s="675" t="s">
        <v>790</v>
      </c>
    </row>
    <row r="45" spans="1:1" s="238" customFormat="1">
      <c r="A45" s="675" t="s">
        <v>791</v>
      </c>
    </row>
    <row r="46" spans="1:1" s="238" customFormat="1">
      <c r="A46" s="675" t="s">
        <v>792</v>
      </c>
    </row>
    <row r="47" spans="1:1" s="238" customFormat="1">
      <c r="A47" s="675" t="s">
        <v>793</v>
      </c>
    </row>
    <row r="48" spans="1:1" s="238" customFormat="1">
      <c r="A48" s="675" t="s">
        <v>794</v>
      </c>
    </row>
    <row r="49" spans="1:1" s="238" customFormat="1">
      <c r="A49" s="673" t="s">
        <v>795</v>
      </c>
    </row>
    <row r="50" spans="1:1" s="238" customFormat="1">
      <c r="A50" s="247" t="s">
        <v>774</v>
      </c>
    </row>
    <row r="51" spans="1:1" s="238" customFormat="1">
      <c r="A51" s="247" t="s">
        <v>738</v>
      </c>
    </row>
    <row r="52" spans="1:1" s="238" customFormat="1" ht="38.25">
      <c r="A52" s="247" t="s">
        <v>858</v>
      </c>
    </row>
    <row r="53" spans="1:1" s="238" customFormat="1" ht="38.25">
      <c r="A53" s="247" t="s">
        <v>775</v>
      </c>
    </row>
    <row r="54" spans="1:1" s="238" customFormat="1">
      <c r="A54" s="247" t="s">
        <v>739</v>
      </c>
    </row>
    <row r="55" spans="1:1" s="238" customFormat="1" ht="38.25">
      <c r="A55" s="247" t="s">
        <v>776</v>
      </c>
    </row>
    <row r="56" spans="1:1" s="238" customFormat="1">
      <c r="A56" s="247" t="s">
        <v>749</v>
      </c>
    </row>
    <row r="57" spans="1:1" s="238" customFormat="1">
      <c r="A57" s="247" t="s">
        <v>964</v>
      </c>
    </row>
    <row r="58" spans="1:1" s="238" customFormat="1" ht="25.5">
      <c r="A58" s="247" t="s">
        <v>1262</v>
      </c>
    </row>
    <row r="59" spans="1:1" s="238" customFormat="1">
      <c r="A59" s="247" t="s">
        <v>1241</v>
      </c>
    </row>
    <row r="60" spans="1:1" s="149" customFormat="1">
      <c r="A60" s="531" t="s">
        <v>933</v>
      </c>
    </row>
    <row r="61" spans="1:1" s="149" customFormat="1">
      <c r="A61" s="247" t="s">
        <v>965</v>
      </c>
    </row>
    <row r="62" spans="1:1" s="149" customFormat="1" ht="38.25">
      <c r="A62" s="247" t="s">
        <v>935</v>
      </c>
    </row>
    <row r="63" spans="1:1" s="149" customFormat="1" ht="38.25">
      <c r="A63" s="247" t="s">
        <v>966</v>
      </c>
    </row>
    <row r="64" spans="1:1" s="149" customFormat="1" ht="25.5">
      <c r="A64" s="247" t="s">
        <v>1275</v>
      </c>
    </row>
    <row r="65" spans="1:2" s="149" customFormat="1">
      <c r="A65" s="977" t="s">
        <v>1274</v>
      </c>
    </row>
    <row r="66" spans="1:2">
      <c r="A66" s="531" t="s">
        <v>1157</v>
      </c>
    </row>
    <row r="67" spans="1:2" ht="25.5">
      <c r="A67" s="245" t="s">
        <v>750</v>
      </c>
    </row>
    <row r="68" spans="1:2">
      <c r="A68" s="247" t="s">
        <v>740</v>
      </c>
    </row>
    <row r="69" spans="1:2">
      <c r="A69" s="247" t="s">
        <v>777</v>
      </c>
    </row>
    <row r="70" spans="1:2" ht="38.25">
      <c r="A70" s="247" t="s">
        <v>967</v>
      </c>
    </row>
    <row r="71" spans="1:2">
      <c r="A71" s="247" t="s">
        <v>741</v>
      </c>
    </row>
    <row r="72" spans="1:2" ht="25.5">
      <c r="A72" s="247" t="s">
        <v>1158</v>
      </c>
    </row>
    <row r="73" spans="1:2">
      <c r="A73" s="249" t="s">
        <v>727</v>
      </c>
      <c r="B73" s="240"/>
    </row>
    <row r="74" spans="1:2" s="238" customFormat="1" ht="25.5">
      <c r="A74" s="247" t="s">
        <v>778</v>
      </c>
    </row>
    <row r="75" spans="1:2">
      <c r="A75" s="248" t="s">
        <v>841</v>
      </c>
      <c r="B75" s="240"/>
    </row>
    <row r="76" spans="1:2">
      <c r="A76" s="249" t="s">
        <v>1278</v>
      </c>
      <c r="B76" s="240"/>
    </row>
    <row r="77" spans="1:2" ht="38.25">
      <c r="A77" s="541" t="s">
        <v>1279</v>
      </c>
      <c r="B77" s="240"/>
    </row>
    <row r="78" spans="1:2">
      <c r="A78" s="541" t="s">
        <v>1280</v>
      </c>
      <c r="B78" s="240"/>
    </row>
    <row r="79" spans="1:2">
      <c r="A79" s="249" t="s">
        <v>376</v>
      </c>
      <c r="B79" s="240"/>
    </row>
    <row r="80" spans="1:2" s="238" customFormat="1">
      <c r="A80" s="250" t="s">
        <v>377</v>
      </c>
    </row>
    <row r="81" spans="1:2">
      <c r="A81" s="250" t="s">
        <v>378</v>
      </c>
    </row>
    <row r="82" spans="1:2">
      <c r="A82" s="251" t="s">
        <v>379</v>
      </c>
    </row>
    <row r="83" spans="1:2" ht="25.5">
      <c r="A83" s="251" t="s">
        <v>968</v>
      </c>
      <c r="B83" s="240"/>
    </row>
    <row r="84" spans="1:2" ht="25.5">
      <c r="A84" s="251" t="s">
        <v>779</v>
      </c>
    </row>
    <row r="85" spans="1:2">
      <c r="A85" s="252" t="s">
        <v>380</v>
      </c>
    </row>
    <row r="86" spans="1:2">
      <c r="A86" s="249" t="s">
        <v>728</v>
      </c>
    </row>
    <row r="87" spans="1:2" s="149" customFormat="1">
      <c r="A87" s="250" t="s">
        <v>744</v>
      </c>
    </row>
    <row r="88" spans="1:2">
      <c r="A88" s="532" t="s">
        <v>732</v>
      </c>
    </row>
    <row r="89" spans="1:2" s="149" customFormat="1">
      <c r="A89" s="250" t="s">
        <v>1159</v>
      </c>
    </row>
    <row r="90" spans="1:2">
      <c r="A90" s="532" t="s">
        <v>731</v>
      </c>
    </row>
    <row r="91" spans="1:2" s="149" customFormat="1">
      <c r="A91" s="250" t="s">
        <v>1160</v>
      </c>
    </row>
    <row r="92" spans="1:2">
      <c r="A92" s="532" t="s">
        <v>733</v>
      </c>
    </row>
    <row r="93" spans="1:2" s="149" customFormat="1">
      <c r="A93" s="250" t="s">
        <v>745</v>
      </c>
    </row>
    <row r="94" spans="1:2">
      <c r="A94" s="532" t="s">
        <v>872</v>
      </c>
    </row>
    <row r="95" spans="1:2" s="149" customFormat="1">
      <c r="A95" s="250" t="s">
        <v>954</v>
      </c>
    </row>
    <row r="96" spans="1:2">
      <c r="A96" s="533" t="s">
        <v>757</v>
      </c>
    </row>
    <row r="97" spans="1:1">
      <c r="A97" s="250" t="s">
        <v>746</v>
      </c>
    </row>
    <row r="98" spans="1:1">
      <c r="A98" s="533" t="s">
        <v>758</v>
      </c>
    </row>
    <row r="99" spans="1:1" ht="13.5" thickBot="1">
      <c r="A99" s="546" t="s">
        <v>751</v>
      </c>
    </row>
    <row r="100" spans="1:1" s="149" customFormat="1">
      <c r="A100" s="533" t="s">
        <v>768</v>
      </c>
    </row>
    <row r="101" spans="1:1" s="149" customFormat="1" ht="13.5" thickBot="1">
      <c r="A101" s="546" t="s">
        <v>753</v>
      </c>
    </row>
    <row r="102" spans="1:1">
      <c r="A102" s="533" t="s">
        <v>969</v>
      </c>
    </row>
    <row r="103" spans="1:1" ht="13.5" thickBot="1">
      <c r="A103" s="546" t="s">
        <v>970</v>
      </c>
    </row>
  </sheetData>
  <sheetProtection formatCells="0" formatColumns="0" formatRows="0"/>
  <hyperlinks>
    <hyperlink ref="A9" r:id="rId1" xr:uid="{00000000-0004-0000-0200-000000000000}"/>
    <hyperlink ref="A10" r:id="rId2" xr:uid="{00000000-0004-0000-0200-000001000000}"/>
    <hyperlink ref="A11" r:id="rId3" xr:uid="{00000000-0004-0000-0200-000002000000}"/>
  </hyperlinks>
  <pageMargins left="0.7" right="0.7" top="0.75" bottom="0.75" header="0.3" footer="0.3"/>
  <pageSetup paperSize="9" orientation="portrait" r:id="rId4"/>
  <customProperties>
    <customPr name="_pios_id" r:id="rId5"/>
  </customPropertie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4" tint="0.39997558519241921"/>
  </sheetPr>
  <dimension ref="A1:WVO180"/>
  <sheetViews>
    <sheetView zoomScale="80" zoomScaleNormal="80" workbookViewId="0"/>
  </sheetViews>
  <sheetFormatPr defaultColWidth="0" defaultRowHeight="12.75" zeroHeight="1"/>
  <cols>
    <col min="1" max="1" width="10.28515625" style="15" customWidth="1"/>
    <col min="2" max="2" width="63" style="335" customWidth="1"/>
    <col min="3" max="3" width="22.140625" style="15" customWidth="1"/>
    <col min="4" max="4" width="17.7109375" style="15" customWidth="1"/>
    <col min="5" max="5" width="24.85546875" style="15" customWidth="1"/>
    <col min="6" max="6" width="16.140625" style="15" customWidth="1"/>
    <col min="7" max="7" width="13.5703125" style="15" customWidth="1"/>
    <col min="8" max="9" width="9.140625" style="15" customWidth="1"/>
    <col min="10" max="256" width="9.140625" style="15" hidden="1"/>
    <col min="257" max="257" width="10.28515625" style="15" hidden="1"/>
    <col min="258" max="258" width="63" style="15" hidden="1"/>
    <col min="259" max="259" width="22.140625" style="15" hidden="1"/>
    <col min="260" max="260" width="17.7109375" style="15" hidden="1"/>
    <col min="261" max="261" width="24.85546875" style="15" hidden="1"/>
    <col min="262" max="262" width="16.140625" style="15" hidden="1"/>
    <col min="263" max="263" width="13.5703125" style="15" hidden="1"/>
    <col min="264" max="512" width="9.140625" style="15" hidden="1"/>
    <col min="513" max="513" width="10.28515625" style="15" hidden="1"/>
    <col min="514" max="514" width="63" style="15" hidden="1"/>
    <col min="515" max="515" width="22.140625" style="15" hidden="1"/>
    <col min="516" max="516" width="17.7109375" style="15" hidden="1"/>
    <col min="517" max="517" width="24.85546875" style="15" hidden="1"/>
    <col min="518" max="518" width="16.140625" style="15" hidden="1"/>
    <col min="519" max="519" width="13.5703125" style="15" hidden="1"/>
    <col min="520" max="768" width="9.140625" style="15" hidden="1"/>
    <col min="769" max="769" width="10.28515625" style="15" hidden="1"/>
    <col min="770" max="770" width="63" style="15" hidden="1"/>
    <col min="771" max="771" width="22.140625" style="15" hidden="1"/>
    <col min="772" max="772" width="17.7109375" style="15" hidden="1"/>
    <col min="773" max="773" width="24.85546875" style="15" hidden="1"/>
    <col min="774" max="774" width="16.140625" style="15" hidden="1"/>
    <col min="775" max="775" width="13.5703125" style="15" hidden="1"/>
    <col min="776" max="1024" width="9.140625" style="15" hidden="1"/>
    <col min="1025" max="1025" width="10.28515625" style="15" hidden="1"/>
    <col min="1026" max="1026" width="63" style="15" hidden="1"/>
    <col min="1027" max="1027" width="22.140625" style="15" hidden="1"/>
    <col min="1028" max="1028" width="17.7109375" style="15" hidden="1"/>
    <col min="1029" max="1029" width="24.85546875" style="15" hidden="1"/>
    <col min="1030" max="1030" width="16.140625" style="15" hidden="1"/>
    <col min="1031" max="1031" width="13.5703125" style="15" hidden="1"/>
    <col min="1032" max="1280" width="9.140625" style="15" hidden="1"/>
    <col min="1281" max="1281" width="10.28515625" style="15" hidden="1"/>
    <col min="1282" max="1282" width="63" style="15" hidden="1"/>
    <col min="1283" max="1283" width="22.140625" style="15" hidden="1"/>
    <col min="1284" max="1284" width="17.7109375" style="15" hidden="1"/>
    <col min="1285" max="1285" width="24.85546875" style="15" hidden="1"/>
    <col min="1286" max="1286" width="16.140625" style="15" hidden="1"/>
    <col min="1287" max="1287" width="13.5703125" style="15" hidden="1"/>
    <col min="1288" max="1536" width="9.140625" style="15" hidden="1"/>
    <col min="1537" max="1537" width="10.28515625" style="15" hidden="1"/>
    <col min="1538" max="1538" width="63" style="15" hidden="1"/>
    <col min="1539" max="1539" width="22.140625" style="15" hidden="1"/>
    <col min="1540" max="1540" width="17.7109375" style="15" hidden="1"/>
    <col min="1541" max="1541" width="24.85546875" style="15" hidden="1"/>
    <col min="1542" max="1542" width="16.140625" style="15" hidden="1"/>
    <col min="1543" max="1543" width="13.5703125" style="15" hidden="1"/>
    <col min="1544" max="1792" width="9.140625" style="15" hidden="1"/>
    <col min="1793" max="1793" width="10.28515625" style="15" hidden="1"/>
    <col min="1794" max="1794" width="63" style="15" hidden="1"/>
    <col min="1795" max="1795" width="22.140625" style="15" hidden="1"/>
    <col min="1796" max="1796" width="17.7109375" style="15" hidden="1"/>
    <col min="1797" max="1797" width="24.85546875" style="15" hidden="1"/>
    <col min="1798" max="1798" width="16.140625" style="15" hidden="1"/>
    <col min="1799" max="1799" width="13.5703125" style="15" hidden="1"/>
    <col min="1800" max="2048" width="9.140625" style="15" hidden="1"/>
    <col min="2049" max="2049" width="10.28515625" style="15" hidden="1"/>
    <col min="2050" max="2050" width="63" style="15" hidden="1"/>
    <col min="2051" max="2051" width="22.140625" style="15" hidden="1"/>
    <col min="2052" max="2052" width="17.7109375" style="15" hidden="1"/>
    <col min="2053" max="2053" width="24.85546875" style="15" hidden="1"/>
    <col min="2054" max="2054" width="16.140625" style="15" hidden="1"/>
    <col min="2055" max="2055" width="13.5703125" style="15" hidden="1"/>
    <col min="2056" max="2304" width="9.140625" style="15" hidden="1"/>
    <col min="2305" max="2305" width="10.28515625" style="15" hidden="1"/>
    <col min="2306" max="2306" width="63" style="15" hidden="1"/>
    <col min="2307" max="2307" width="22.140625" style="15" hidden="1"/>
    <col min="2308" max="2308" width="17.7109375" style="15" hidden="1"/>
    <col min="2309" max="2309" width="24.85546875" style="15" hidden="1"/>
    <col min="2310" max="2310" width="16.140625" style="15" hidden="1"/>
    <col min="2311" max="2311" width="13.5703125" style="15" hidden="1"/>
    <col min="2312" max="2560" width="9.140625" style="15" hidden="1"/>
    <col min="2561" max="2561" width="10.28515625" style="15" hidden="1"/>
    <col min="2562" max="2562" width="63" style="15" hidden="1"/>
    <col min="2563" max="2563" width="22.140625" style="15" hidden="1"/>
    <col min="2564" max="2564" width="17.7109375" style="15" hidden="1"/>
    <col min="2565" max="2565" width="24.85546875" style="15" hidden="1"/>
    <col min="2566" max="2566" width="16.140625" style="15" hidden="1"/>
    <col min="2567" max="2567" width="13.5703125" style="15" hidden="1"/>
    <col min="2568" max="2816" width="9.140625" style="15" hidden="1"/>
    <col min="2817" max="2817" width="10.28515625" style="15" hidden="1"/>
    <col min="2818" max="2818" width="63" style="15" hidden="1"/>
    <col min="2819" max="2819" width="22.140625" style="15" hidden="1"/>
    <col min="2820" max="2820" width="17.7109375" style="15" hidden="1"/>
    <col min="2821" max="2821" width="24.85546875" style="15" hidden="1"/>
    <col min="2822" max="2822" width="16.140625" style="15" hidden="1"/>
    <col min="2823" max="2823" width="13.5703125" style="15" hidden="1"/>
    <col min="2824" max="3072" width="9.140625" style="15" hidden="1"/>
    <col min="3073" max="3073" width="10.28515625" style="15" hidden="1"/>
    <col min="3074" max="3074" width="63" style="15" hidden="1"/>
    <col min="3075" max="3075" width="22.140625" style="15" hidden="1"/>
    <col min="3076" max="3076" width="17.7109375" style="15" hidden="1"/>
    <col min="3077" max="3077" width="24.85546875" style="15" hidden="1"/>
    <col min="3078" max="3078" width="16.140625" style="15" hidden="1"/>
    <col min="3079" max="3079" width="13.5703125" style="15" hidden="1"/>
    <col min="3080" max="3328" width="9.140625" style="15" hidden="1"/>
    <col min="3329" max="3329" width="10.28515625" style="15" hidden="1"/>
    <col min="3330" max="3330" width="63" style="15" hidden="1"/>
    <col min="3331" max="3331" width="22.140625" style="15" hidden="1"/>
    <col min="3332" max="3332" width="17.7109375" style="15" hidden="1"/>
    <col min="3333" max="3333" width="24.85546875" style="15" hidden="1"/>
    <col min="3334" max="3334" width="16.140625" style="15" hidden="1"/>
    <col min="3335" max="3335" width="13.5703125" style="15" hidden="1"/>
    <col min="3336" max="3584" width="9.140625" style="15" hidden="1"/>
    <col min="3585" max="3585" width="10.28515625" style="15" hidden="1"/>
    <col min="3586" max="3586" width="63" style="15" hidden="1"/>
    <col min="3587" max="3587" width="22.140625" style="15" hidden="1"/>
    <col min="3588" max="3588" width="17.7109375" style="15" hidden="1"/>
    <col min="3589" max="3589" width="24.85546875" style="15" hidden="1"/>
    <col min="3590" max="3590" width="16.140625" style="15" hidden="1"/>
    <col min="3591" max="3591" width="13.5703125" style="15" hidden="1"/>
    <col min="3592" max="3840" width="9.140625" style="15" hidden="1"/>
    <col min="3841" max="3841" width="10.28515625" style="15" hidden="1"/>
    <col min="3842" max="3842" width="63" style="15" hidden="1"/>
    <col min="3843" max="3843" width="22.140625" style="15" hidden="1"/>
    <col min="3844" max="3844" width="17.7109375" style="15" hidden="1"/>
    <col min="3845" max="3845" width="24.85546875" style="15" hidden="1"/>
    <col min="3846" max="3846" width="16.140625" style="15" hidden="1"/>
    <col min="3847" max="3847" width="13.5703125" style="15" hidden="1"/>
    <col min="3848" max="4096" width="9.140625" style="15" hidden="1"/>
    <col min="4097" max="4097" width="10.28515625" style="15" hidden="1"/>
    <col min="4098" max="4098" width="63" style="15" hidden="1"/>
    <col min="4099" max="4099" width="22.140625" style="15" hidden="1"/>
    <col min="4100" max="4100" width="17.7109375" style="15" hidden="1"/>
    <col min="4101" max="4101" width="24.85546875" style="15" hidden="1"/>
    <col min="4102" max="4102" width="16.140625" style="15" hidden="1"/>
    <col min="4103" max="4103" width="13.5703125" style="15" hidden="1"/>
    <col min="4104" max="4352" width="9.140625" style="15" hidden="1"/>
    <col min="4353" max="4353" width="10.28515625" style="15" hidden="1"/>
    <col min="4354" max="4354" width="63" style="15" hidden="1"/>
    <col min="4355" max="4355" width="22.140625" style="15" hidden="1"/>
    <col min="4356" max="4356" width="17.7109375" style="15" hidden="1"/>
    <col min="4357" max="4357" width="24.85546875" style="15" hidden="1"/>
    <col min="4358" max="4358" width="16.140625" style="15" hidden="1"/>
    <col min="4359" max="4359" width="13.5703125" style="15" hidden="1"/>
    <col min="4360" max="4608" width="9.140625" style="15" hidden="1"/>
    <col min="4609" max="4609" width="10.28515625" style="15" hidden="1"/>
    <col min="4610" max="4610" width="63" style="15" hidden="1"/>
    <col min="4611" max="4611" width="22.140625" style="15" hidden="1"/>
    <col min="4612" max="4612" width="17.7109375" style="15" hidden="1"/>
    <col min="4613" max="4613" width="24.85546875" style="15" hidden="1"/>
    <col min="4614" max="4614" width="16.140625" style="15" hidden="1"/>
    <col min="4615" max="4615" width="13.5703125" style="15" hidden="1"/>
    <col min="4616" max="4864" width="9.140625" style="15" hidden="1"/>
    <col min="4865" max="4865" width="10.28515625" style="15" hidden="1"/>
    <col min="4866" max="4866" width="63" style="15" hidden="1"/>
    <col min="4867" max="4867" width="22.140625" style="15" hidden="1"/>
    <col min="4868" max="4868" width="17.7109375" style="15" hidden="1"/>
    <col min="4869" max="4869" width="24.85546875" style="15" hidden="1"/>
    <col min="4870" max="4870" width="16.140625" style="15" hidden="1"/>
    <col min="4871" max="4871" width="13.5703125" style="15" hidden="1"/>
    <col min="4872" max="5120" width="9.140625" style="15" hidden="1"/>
    <col min="5121" max="5121" width="10.28515625" style="15" hidden="1"/>
    <col min="5122" max="5122" width="63" style="15" hidden="1"/>
    <col min="5123" max="5123" width="22.140625" style="15" hidden="1"/>
    <col min="5124" max="5124" width="17.7109375" style="15" hidden="1"/>
    <col min="5125" max="5125" width="24.85546875" style="15" hidden="1"/>
    <col min="5126" max="5126" width="16.140625" style="15" hidden="1"/>
    <col min="5127" max="5127" width="13.5703125" style="15" hidden="1"/>
    <col min="5128" max="5376" width="9.140625" style="15" hidden="1"/>
    <col min="5377" max="5377" width="10.28515625" style="15" hidden="1"/>
    <col min="5378" max="5378" width="63" style="15" hidden="1"/>
    <col min="5379" max="5379" width="22.140625" style="15" hidden="1"/>
    <col min="5380" max="5380" width="17.7109375" style="15" hidden="1"/>
    <col min="5381" max="5381" width="24.85546875" style="15" hidden="1"/>
    <col min="5382" max="5382" width="16.140625" style="15" hidden="1"/>
    <col min="5383" max="5383" width="13.5703125" style="15" hidden="1"/>
    <col min="5384" max="5632" width="9.140625" style="15" hidden="1"/>
    <col min="5633" max="5633" width="10.28515625" style="15" hidden="1"/>
    <col min="5634" max="5634" width="63" style="15" hidden="1"/>
    <col min="5635" max="5635" width="22.140625" style="15" hidden="1"/>
    <col min="5636" max="5636" width="17.7109375" style="15" hidden="1"/>
    <col min="5637" max="5637" width="24.85546875" style="15" hidden="1"/>
    <col min="5638" max="5638" width="16.140625" style="15" hidden="1"/>
    <col min="5639" max="5639" width="13.5703125" style="15" hidden="1"/>
    <col min="5640" max="5888" width="9.140625" style="15" hidden="1"/>
    <col min="5889" max="5889" width="10.28515625" style="15" hidden="1"/>
    <col min="5890" max="5890" width="63" style="15" hidden="1"/>
    <col min="5891" max="5891" width="22.140625" style="15" hidden="1"/>
    <col min="5892" max="5892" width="17.7109375" style="15" hidden="1"/>
    <col min="5893" max="5893" width="24.85546875" style="15" hidden="1"/>
    <col min="5894" max="5894" width="16.140625" style="15" hidden="1"/>
    <col min="5895" max="5895" width="13.5703125" style="15" hidden="1"/>
    <col min="5896" max="6144" width="9.140625" style="15" hidden="1"/>
    <col min="6145" max="6145" width="10.28515625" style="15" hidden="1"/>
    <col min="6146" max="6146" width="63" style="15" hidden="1"/>
    <col min="6147" max="6147" width="22.140625" style="15" hidden="1"/>
    <col min="6148" max="6148" width="17.7109375" style="15" hidden="1"/>
    <col min="6149" max="6149" width="24.85546875" style="15" hidden="1"/>
    <col min="6150" max="6150" width="16.140625" style="15" hidden="1"/>
    <col min="6151" max="6151" width="13.5703125" style="15" hidden="1"/>
    <col min="6152" max="6400" width="9.140625" style="15" hidden="1"/>
    <col min="6401" max="6401" width="10.28515625" style="15" hidden="1"/>
    <col min="6402" max="6402" width="63" style="15" hidden="1"/>
    <col min="6403" max="6403" width="22.140625" style="15" hidden="1"/>
    <col min="6404" max="6404" width="17.7109375" style="15" hidden="1"/>
    <col min="6405" max="6405" width="24.85546875" style="15" hidden="1"/>
    <col min="6406" max="6406" width="16.140625" style="15" hidden="1"/>
    <col min="6407" max="6407" width="13.5703125" style="15" hidden="1"/>
    <col min="6408" max="6656" width="9.140625" style="15" hidden="1"/>
    <col min="6657" max="6657" width="10.28515625" style="15" hidden="1"/>
    <col min="6658" max="6658" width="63" style="15" hidden="1"/>
    <col min="6659" max="6659" width="22.140625" style="15" hidden="1"/>
    <col min="6660" max="6660" width="17.7109375" style="15" hidden="1"/>
    <col min="6661" max="6661" width="24.85546875" style="15" hidden="1"/>
    <col min="6662" max="6662" width="16.140625" style="15" hidden="1"/>
    <col min="6663" max="6663" width="13.5703125" style="15" hidden="1"/>
    <col min="6664" max="6912" width="9.140625" style="15" hidden="1"/>
    <col min="6913" max="6913" width="10.28515625" style="15" hidden="1"/>
    <col min="6914" max="6914" width="63" style="15" hidden="1"/>
    <col min="6915" max="6915" width="22.140625" style="15" hidden="1"/>
    <col min="6916" max="6916" width="17.7109375" style="15" hidden="1"/>
    <col min="6917" max="6917" width="24.85546875" style="15" hidden="1"/>
    <col min="6918" max="6918" width="16.140625" style="15" hidden="1"/>
    <col min="6919" max="6919" width="13.5703125" style="15" hidden="1"/>
    <col min="6920" max="7168" width="9.140625" style="15" hidden="1"/>
    <col min="7169" max="7169" width="10.28515625" style="15" hidden="1"/>
    <col min="7170" max="7170" width="63" style="15" hidden="1"/>
    <col min="7171" max="7171" width="22.140625" style="15" hidden="1"/>
    <col min="7172" max="7172" width="17.7109375" style="15" hidden="1"/>
    <col min="7173" max="7173" width="24.85546875" style="15" hidden="1"/>
    <col min="7174" max="7174" width="16.140625" style="15" hidden="1"/>
    <col min="7175" max="7175" width="13.5703125" style="15" hidden="1"/>
    <col min="7176" max="7424" width="9.140625" style="15" hidden="1"/>
    <col min="7425" max="7425" width="10.28515625" style="15" hidden="1"/>
    <col min="7426" max="7426" width="63" style="15" hidden="1"/>
    <col min="7427" max="7427" width="22.140625" style="15" hidden="1"/>
    <col min="7428" max="7428" width="17.7109375" style="15" hidden="1"/>
    <col min="7429" max="7429" width="24.85546875" style="15" hidden="1"/>
    <col min="7430" max="7430" width="16.140625" style="15" hidden="1"/>
    <col min="7431" max="7431" width="13.5703125" style="15" hidden="1"/>
    <col min="7432" max="7680" width="9.140625" style="15" hidden="1"/>
    <col min="7681" max="7681" width="10.28515625" style="15" hidden="1"/>
    <col min="7682" max="7682" width="63" style="15" hidden="1"/>
    <col min="7683" max="7683" width="22.140625" style="15" hidden="1"/>
    <col min="7684" max="7684" width="17.7109375" style="15" hidden="1"/>
    <col min="7685" max="7685" width="24.85546875" style="15" hidden="1"/>
    <col min="7686" max="7686" width="16.140625" style="15" hidden="1"/>
    <col min="7687" max="7687" width="13.5703125" style="15" hidden="1"/>
    <col min="7688" max="7936" width="9.140625" style="15" hidden="1"/>
    <col min="7937" max="7937" width="10.28515625" style="15" hidden="1"/>
    <col min="7938" max="7938" width="63" style="15" hidden="1"/>
    <col min="7939" max="7939" width="22.140625" style="15" hidden="1"/>
    <col min="7940" max="7940" width="17.7109375" style="15" hidden="1"/>
    <col min="7941" max="7941" width="24.85546875" style="15" hidden="1"/>
    <col min="7942" max="7942" width="16.140625" style="15" hidden="1"/>
    <col min="7943" max="7943" width="13.5703125" style="15" hidden="1"/>
    <col min="7944" max="8192" width="9.140625" style="15" hidden="1"/>
    <col min="8193" max="8193" width="10.28515625" style="15" hidden="1"/>
    <col min="8194" max="8194" width="63" style="15" hidden="1"/>
    <col min="8195" max="8195" width="22.140625" style="15" hidden="1"/>
    <col min="8196" max="8196" width="17.7109375" style="15" hidden="1"/>
    <col min="8197" max="8197" width="24.85546875" style="15" hidden="1"/>
    <col min="8198" max="8198" width="16.140625" style="15" hidden="1"/>
    <col min="8199" max="8199" width="13.5703125" style="15" hidden="1"/>
    <col min="8200" max="8448" width="9.140625" style="15" hidden="1"/>
    <col min="8449" max="8449" width="10.28515625" style="15" hidden="1"/>
    <col min="8450" max="8450" width="63" style="15" hidden="1"/>
    <col min="8451" max="8451" width="22.140625" style="15" hidden="1"/>
    <col min="8452" max="8452" width="17.7109375" style="15" hidden="1"/>
    <col min="8453" max="8453" width="24.85546875" style="15" hidden="1"/>
    <col min="8454" max="8454" width="16.140625" style="15" hidden="1"/>
    <col min="8455" max="8455" width="13.5703125" style="15" hidden="1"/>
    <col min="8456" max="8704" width="9.140625" style="15" hidden="1"/>
    <col min="8705" max="8705" width="10.28515625" style="15" hidden="1"/>
    <col min="8706" max="8706" width="63" style="15" hidden="1"/>
    <col min="8707" max="8707" width="22.140625" style="15" hidden="1"/>
    <col min="8708" max="8708" width="17.7109375" style="15" hidden="1"/>
    <col min="8709" max="8709" width="24.85546875" style="15" hidden="1"/>
    <col min="8710" max="8710" width="16.140625" style="15" hidden="1"/>
    <col min="8711" max="8711" width="13.5703125" style="15" hidden="1"/>
    <col min="8712" max="8960" width="9.140625" style="15" hidden="1"/>
    <col min="8961" max="8961" width="10.28515625" style="15" hidden="1"/>
    <col min="8962" max="8962" width="63" style="15" hidden="1"/>
    <col min="8963" max="8963" width="22.140625" style="15" hidden="1"/>
    <col min="8964" max="8964" width="17.7109375" style="15" hidden="1"/>
    <col min="8965" max="8965" width="24.85546875" style="15" hidden="1"/>
    <col min="8966" max="8966" width="16.140625" style="15" hidden="1"/>
    <col min="8967" max="8967" width="13.5703125" style="15" hidden="1"/>
    <col min="8968" max="9216" width="9.140625" style="15" hidden="1"/>
    <col min="9217" max="9217" width="10.28515625" style="15" hidden="1"/>
    <col min="9218" max="9218" width="63" style="15" hidden="1"/>
    <col min="9219" max="9219" width="22.140625" style="15" hidden="1"/>
    <col min="9220" max="9220" width="17.7109375" style="15" hidden="1"/>
    <col min="9221" max="9221" width="24.85546875" style="15" hidden="1"/>
    <col min="9222" max="9222" width="16.140625" style="15" hidden="1"/>
    <col min="9223" max="9223" width="13.5703125" style="15" hidden="1"/>
    <col min="9224" max="9472" width="9.140625" style="15" hidden="1"/>
    <col min="9473" max="9473" width="10.28515625" style="15" hidden="1"/>
    <col min="9474" max="9474" width="63" style="15" hidden="1"/>
    <col min="9475" max="9475" width="22.140625" style="15" hidden="1"/>
    <col min="9476" max="9476" width="17.7109375" style="15" hidden="1"/>
    <col min="9477" max="9477" width="24.85546875" style="15" hidden="1"/>
    <col min="9478" max="9478" width="16.140625" style="15" hidden="1"/>
    <col min="9479" max="9479" width="13.5703125" style="15" hidden="1"/>
    <col min="9480" max="9728" width="9.140625" style="15" hidden="1"/>
    <col min="9729" max="9729" width="10.28515625" style="15" hidden="1"/>
    <col min="9730" max="9730" width="63" style="15" hidden="1"/>
    <col min="9731" max="9731" width="22.140625" style="15" hidden="1"/>
    <col min="9732" max="9732" width="17.7109375" style="15" hidden="1"/>
    <col min="9733" max="9733" width="24.85546875" style="15" hidden="1"/>
    <col min="9734" max="9734" width="16.140625" style="15" hidden="1"/>
    <col min="9735" max="9735" width="13.5703125" style="15" hidden="1"/>
    <col min="9736" max="9984" width="9.140625" style="15" hidden="1"/>
    <col min="9985" max="9985" width="10.28515625" style="15" hidden="1"/>
    <col min="9986" max="9986" width="63" style="15" hidden="1"/>
    <col min="9987" max="9987" width="22.140625" style="15" hidden="1"/>
    <col min="9988" max="9988" width="17.7109375" style="15" hidden="1"/>
    <col min="9989" max="9989" width="24.85546875" style="15" hidden="1"/>
    <col min="9990" max="9990" width="16.140625" style="15" hidden="1"/>
    <col min="9991" max="9991" width="13.5703125" style="15" hidden="1"/>
    <col min="9992" max="10240" width="9.140625" style="15" hidden="1"/>
    <col min="10241" max="10241" width="10.28515625" style="15" hidden="1"/>
    <col min="10242" max="10242" width="63" style="15" hidden="1"/>
    <col min="10243" max="10243" width="22.140625" style="15" hidden="1"/>
    <col min="10244" max="10244" width="17.7109375" style="15" hidden="1"/>
    <col min="10245" max="10245" width="24.85546875" style="15" hidden="1"/>
    <col min="10246" max="10246" width="16.140625" style="15" hidden="1"/>
    <col min="10247" max="10247" width="13.5703125" style="15" hidden="1"/>
    <col min="10248" max="10496" width="9.140625" style="15" hidden="1"/>
    <col min="10497" max="10497" width="10.28515625" style="15" hidden="1"/>
    <col min="10498" max="10498" width="63" style="15" hidden="1"/>
    <col min="10499" max="10499" width="22.140625" style="15" hidden="1"/>
    <col min="10500" max="10500" width="17.7109375" style="15" hidden="1"/>
    <col min="10501" max="10501" width="24.85546875" style="15" hidden="1"/>
    <col min="10502" max="10502" width="16.140625" style="15" hidden="1"/>
    <col min="10503" max="10503" width="13.5703125" style="15" hidden="1"/>
    <col min="10504" max="10752" width="9.140625" style="15" hidden="1"/>
    <col min="10753" max="10753" width="10.28515625" style="15" hidden="1"/>
    <col min="10754" max="10754" width="63" style="15" hidden="1"/>
    <col min="10755" max="10755" width="22.140625" style="15" hidden="1"/>
    <col min="10756" max="10756" width="17.7109375" style="15" hidden="1"/>
    <col min="10757" max="10757" width="24.85546875" style="15" hidden="1"/>
    <col min="10758" max="10758" width="16.140625" style="15" hidden="1"/>
    <col min="10759" max="10759" width="13.5703125" style="15" hidden="1"/>
    <col min="10760" max="11008" width="9.140625" style="15" hidden="1"/>
    <col min="11009" max="11009" width="10.28515625" style="15" hidden="1"/>
    <col min="11010" max="11010" width="63" style="15" hidden="1"/>
    <col min="11011" max="11011" width="22.140625" style="15" hidden="1"/>
    <col min="11012" max="11012" width="17.7109375" style="15" hidden="1"/>
    <col min="11013" max="11013" width="24.85546875" style="15" hidden="1"/>
    <col min="11014" max="11014" width="16.140625" style="15" hidden="1"/>
    <col min="11015" max="11015" width="13.5703125" style="15" hidden="1"/>
    <col min="11016" max="11264" width="9.140625" style="15" hidden="1"/>
    <col min="11265" max="11265" width="10.28515625" style="15" hidden="1"/>
    <col min="11266" max="11266" width="63" style="15" hidden="1"/>
    <col min="11267" max="11267" width="22.140625" style="15" hidden="1"/>
    <col min="11268" max="11268" width="17.7109375" style="15" hidden="1"/>
    <col min="11269" max="11269" width="24.85546875" style="15" hidden="1"/>
    <col min="11270" max="11270" width="16.140625" style="15" hidden="1"/>
    <col min="11271" max="11271" width="13.5703125" style="15" hidden="1"/>
    <col min="11272" max="11520" width="9.140625" style="15" hidden="1"/>
    <col min="11521" max="11521" width="10.28515625" style="15" hidden="1"/>
    <col min="11522" max="11522" width="63" style="15" hidden="1"/>
    <col min="11523" max="11523" width="22.140625" style="15" hidden="1"/>
    <col min="11524" max="11524" width="17.7109375" style="15" hidden="1"/>
    <col min="11525" max="11525" width="24.85546875" style="15" hidden="1"/>
    <col min="11526" max="11526" width="16.140625" style="15" hidden="1"/>
    <col min="11527" max="11527" width="13.5703125" style="15" hidden="1"/>
    <col min="11528" max="11776" width="9.140625" style="15" hidden="1"/>
    <col min="11777" max="11777" width="10.28515625" style="15" hidden="1"/>
    <col min="11778" max="11778" width="63" style="15" hidden="1"/>
    <col min="11779" max="11779" width="22.140625" style="15" hidden="1"/>
    <col min="11780" max="11780" width="17.7109375" style="15" hidden="1"/>
    <col min="11781" max="11781" width="24.85546875" style="15" hidden="1"/>
    <col min="11782" max="11782" width="16.140625" style="15" hidden="1"/>
    <col min="11783" max="11783" width="13.5703125" style="15" hidden="1"/>
    <col min="11784" max="12032" width="9.140625" style="15" hidden="1"/>
    <col min="12033" max="12033" width="10.28515625" style="15" hidden="1"/>
    <col min="12034" max="12034" width="63" style="15" hidden="1"/>
    <col min="12035" max="12035" width="22.140625" style="15" hidden="1"/>
    <col min="12036" max="12036" width="17.7109375" style="15" hidden="1"/>
    <col min="12037" max="12037" width="24.85546875" style="15" hidden="1"/>
    <col min="12038" max="12038" width="16.140625" style="15" hidden="1"/>
    <col min="12039" max="12039" width="13.5703125" style="15" hidden="1"/>
    <col min="12040" max="12288" width="9.140625" style="15" hidden="1"/>
    <col min="12289" max="12289" width="10.28515625" style="15" hidden="1"/>
    <col min="12290" max="12290" width="63" style="15" hidden="1"/>
    <col min="12291" max="12291" width="22.140625" style="15" hidden="1"/>
    <col min="12292" max="12292" width="17.7109375" style="15" hidden="1"/>
    <col min="12293" max="12293" width="24.85546875" style="15" hidden="1"/>
    <col min="12294" max="12294" width="16.140625" style="15" hidden="1"/>
    <col min="12295" max="12295" width="13.5703125" style="15" hidden="1"/>
    <col min="12296" max="12544" width="9.140625" style="15" hidden="1"/>
    <col min="12545" max="12545" width="10.28515625" style="15" hidden="1"/>
    <col min="12546" max="12546" width="63" style="15" hidden="1"/>
    <col min="12547" max="12547" width="22.140625" style="15" hidden="1"/>
    <col min="12548" max="12548" width="17.7109375" style="15" hidden="1"/>
    <col min="12549" max="12549" width="24.85546875" style="15" hidden="1"/>
    <col min="12550" max="12550" width="16.140625" style="15" hidden="1"/>
    <col min="12551" max="12551" width="13.5703125" style="15" hidden="1"/>
    <col min="12552" max="12800" width="9.140625" style="15" hidden="1"/>
    <col min="12801" max="12801" width="10.28515625" style="15" hidden="1"/>
    <col min="12802" max="12802" width="63" style="15" hidden="1"/>
    <col min="12803" max="12803" width="22.140625" style="15" hidden="1"/>
    <col min="12804" max="12804" width="17.7109375" style="15" hidden="1"/>
    <col min="12805" max="12805" width="24.85546875" style="15" hidden="1"/>
    <col min="12806" max="12806" width="16.140625" style="15" hidden="1"/>
    <col min="12807" max="12807" width="13.5703125" style="15" hidden="1"/>
    <col min="12808" max="13056" width="9.140625" style="15" hidden="1"/>
    <col min="13057" max="13057" width="10.28515625" style="15" hidden="1"/>
    <col min="13058" max="13058" width="63" style="15" hidden="1"/>
    <col min="13059" max="13059" width="22.140625" style="15" hidden="1"/>
    <col min="13060" max="13060" width="17.7109375" style="15" hidden="1"/>
    <col min="13061" max="13061" width="24.85546875" style="15" hidden="1"/>
    <col min="13062" max="13062" width="16.140625" style="15" hidden="1"/>
    <col min="13063" max="13063" width="13.5703125" style="15" hidden="1"/>
    <col min="13064" max="13312" width="9.140625" style="15" hidden="1"/>
    <col min="13313" max="13313" width="10.28515625" style="15" hidden="1"/>
    <col min="13314" max="13314" width="63" style="15" hidden="1"/>
    <col min="13315" max="13315" width="22.140625" style="15" hidden="1"/>
    <col min="13316" max="13316" width="17.7109375" style="15" hidden="1"/>
    <col min="13317" max="13317" width="24.85546875" style="15" hidden="1"/>
    <col min="13318" max="13318" width="16.140625" style="15" hidden="1"/>
    <col min="13319" max="13319" width="13.5703125" style="15" hidden="1"/>
    <col min="13320" max="13568" width="9.140625" style="15" hidden="1"/>
    <col min="13569" max="13569" width="10.28515625" style="15" hidden="1"/>
    <col min="13570" max="13570" width="63" style="15" hidden="1"/>
    <col min="13571" max="13571" width="22.140625" style="15" hidden="1"/>
    <col min="13572" max="13572" width="17.7109375" style="15" hidden="1"/>
    <col min="13573" max="13573" width="24.85546875" style="15" hidden="1"/>
    <col min="13574" max="13574" width="16.140625" style="15" hidden="1"/>
    <col min="13575" max="13575" width="13.5703125" style="15" hidden="1"/>
    <col min="13576" max="13824" width="9.140625" style="15" hidden="1"/>
    <col min="13825" max="13825" width="10.28515625" style="15" hidden="1"/>
    <col min="13826" max="13826" width="63" style="15" hidden="1"/>
    <col min="13827" max="13827" width="22.140625" style="15" hidden="1"/>
    <col min="13828" max="13828" width="17.7109375" style="15" hidden="1"/>
    <col min="13829" max="13829" width="24.85546875" style="15" hidden="1"/>
    <col min="13830" max="13830" width="16.140625" style="15" hidden="1"/>
    <col min="13831" max="13831" width="13.5703125" style="15" hidden="1"/>
    <col min="13832" max="14080" width="9.140625" style="15" hidden="1"/>
    <col min="14081" max="14081" width="10.28515625" style="15" hidden="1"/>
    <col min="14082" max="14082" width="63" style="15" hidden="1"/>
    <col min="14083" max="14083" width="22.140625" style="15" hidden="1"/>
    <col min="14084" max="14084" width="17.7109375" style="15" hidden="1"/>
    <col min="14085" max="14085" width="24.85546875" style="15" hidden="1"/>
    <col min="14086" max="14086" width="16.140625" style="15" hidden="1"/>
    <col min="14087" max="14087" width="13.5703125" style="15" hidden="1"/>
    <col min="14088" max="14336" width="9.140625" style="15" hidden="1"/>
    <col min="14337" max="14337" width="10.28515625" style="15" hidden="1"/>
    <col min="14338" max="14338" width="63" style="15" hidden="1"/>
    <col min="14339" max="14339" width="22.140625" style="15" hidden="1"/>
    <col min="14340" max="14340" width="17.7109375" style="15" hidden="1"/>
    <col min="14341" max="14341" width="24.85546875" style="15" hidden="1"/>
    <col min="14342" max="14342" width="16.140625" style="15" hidden="1"/>
    <col min="14343" max="14343" width="13.5703125" style="15" hidden="1"/>
    <col min="14344" max="14592" width="9.140625" style="15" hidden="1"/>
    <col min="14593" max="14593" width="10.28515625" style="15" hidden="1"/>
    <col min="14594" max="14594" width="63" style="15" hidden="1"/>
    <col min="14595" max="14595" width="22.140625" style="15" hidden="1"/>
    <col min="14596" max="14596" width="17.7109375" style="15" hidden="1"/>
    <col min="14597" max="14597" width="24.85546875" style="15" hidden="1"/>
    <col min="14598" max="14598" width="16.140625" style="15" hidden="1"/>
    <col min="14599" max="14599" width="13.5703125" style="15" hidden="1"/>
    <col min="14600" max="14848" width="9.140625" style="15" hidden="1"/>
    <col min="14849" max="14849" width="10.28515625" style="15" hidden="1"/>
    <col min="14850" max="14850" width="63" style="15" hidden="1"/>
    <col min="14851" max="14851" width="22.140625" style="15" hidden="1"/>
    <col min="14852" max="14852" width="17.7109375" style="15" hidden="1"/>
    <col min="14853" max="14853" width="24.85546875" style="15" hidden="1"/>
    <col min="14854" max="14854" width="16.140625" style="15" hidden="1"/>
    <col min="14855" max="14855" width="13.5703125" style="15" hidden="1"/>
    <col min="14856" max="15104" width="9.140625" style="15" hidden="1"/>
    <col min="15105" max="15105" width="10.28515625" style="15" hidden="1"/>
    <col min="15106" max="15106" width="63" style="15" hidden="1"/>
    <col min="15107" max="15107" width="22.140625" style="15" hidden="1"/>
    <col min="15108" max="15108" width="17.7109375" style="15" hidden="1"/>
    <col min="15109" max="15109" width="24.85546875" style="15" hidden="1"/>
    <col min="15110" max="15110" width="16.140625" style="15" hidden="1"/>
    <col min="15111" max="15111" width="13.5703125" style="15" hidden="1"/>
    <col min="15112" max="15360" width="9.140625" style="15" hidden="1"/>
    <col min="15361" max="15361" width="10.28515625" style="15" hidden="1"/>
    <col min="15362" max="15362" width="63" style="15" hidden="1"/>
    <col min="15363" max="15363" width="22.140625" style="15" hidden="1"/>
    <col min="15364" max="15364" width="17.7109375" style="15" hidden="1"/>
    <col min="15365" max="15365" width="24.85546875" style="15" hidden="1"/>
    <col min="15366" max="15366" width="16.140625" style="15" hidden="1"/>
    <col min="15367" max="15367" width="13.5703125" style="15" hidden="1"/>
    <col min="15368" max="15616" width="9.140625" style="15" hidden="1"/>
    <col min="15617" max="15617" width="10.28515625" style="15" hidden="1"/>
    <col min="15618" max="15618" width="63" style="15" hidden="1"/>
    <col min="15619" max="15619" width="22.140625" style="15" hidden="1"/>
    <col min="15620" max="15620" width="17.7109375" style="15" hidden="1"/>
    <col min="15621" max="15621" width="24.85546875" style="15" hidden="1"/>
    <col min="15622" max="15622" width="16.140625" style="15" hidden="1"/>
    <col min="15623" max="15623" width="13.5703125" style="15" hidden="1"/>
    <col min="15624" max="15872" width="9.140625" style="15" hidden="1"/>
    <col min="15873" max="15873" width="10.28515625" style="15" hidden="1"/>
    <col min="15874" max="15874" width="63" style="15" hidden="1"/>
    <col min="15875" max="15875" width="22.140625" style="15" hidden="1"/>
    <col min="15876" max="15876" width="17.7109375" style="15" hidden="1"/>
    <col min="15877" max="15877" width="24.85546875" style="15" hidden="1"/>
    <col min="15878" max="15878" width="16.140625" style="15" hidden="1"/>
    <col min="15879" max="15879" width="13.5703125" style="15" hidden="1"/>
    <col min="15880" max="16128" width="9.140625" style="15" hidden="1"/>
    <col min="16129" max="16129" width="10.28515625" style="15" hidden="1"/>
    <col min="16130" max="16130" width="63" style="15" hidden="1"/>
    <col min="16131" max="16131" width="22.140625" style="15" hidden="1"/>
    <col min="16132" max="16132" width="17.7109375" style="15" hidden="1"/>
    <col min="16133" max="16133" width="24.85546875" style="15" hidden="1"/>
    <col min="16134" max="16134" width="16.140625" style="15" hidden="1"/>
    <col min="16135" max="16135" width="13.5703125" style="15" hidden="1"/>
    <col min="16136" max="16384" width="9.140625" style="15" hidden="1"/>
  </cols>
  <sheetData>
    <row r="1" spans="1:7" s="66" customFormat="1" ht="15">
      <c r="A1" s="276" t="s">
        <v>81</v>
      </c>
      <c r="B1" s="333"/>
      <c r="C1" s="67"/>
      <c r="D1" s="86"/>
      <c r="E1" s="67"/>
      <c r="F1" s="67"/>
      <c r="G1" s="67"/>
    </row>
    <row r="2" spans="1:7" s="66" customFormat="1">
      <c r="A2" s="67"/>
      <c r="B2" s="333"/>
      <c r="C2" s="67"/>
      <c r="D2" s="67"/>
      <c r="E2" s="67"/>
      <c r="F2" s="67"/>
      <c r="G2" s="67"/>
    </row>
    <row r="3" spans="1:7" s="66" customFormat="1" ht="25.5">
      <c r="A3" s="87" t="s">
        <v>82</v>
      </c>
      <c r="B3" s="334" t="s">
        <v>83</v>
      </c>
      <c r="C3" s="87" t="s">
        <v>84</v>
      </c>
      <c r="D3" s="88" t="s">
        <v>85</v>
      </c>
      <c r="E3" s="88" t="s">
        <v>86</v>
      </c>
      <c r="F3" s="88" t="s">
        <v>87</v>
      </c>
      <c r="G3" s="88" t="s">
        <v>88</v>
      </c>
    </row>
    <row r="4" spans="1:7" s="66" customFormat="1">
      <c r="A4" s="870"/>
      <c r="B4" s="871"/>
      <c r="C4" s="872"/>
      <c r="D4" s="873"/>
      <c r="E4" s="874"/>
      <c r="F4" s="875"/>
      <c r="G4" s="876"/>
    </row>
    <row r="5" spans="1:7" s="66" customFormat="1">
      <c r="A5" s="568"/>
      <c r="B5" s="569"/>
      <c r="C5" s="570"/>
      <c r="D5" s="568"/>
      <c r="E5" s="570"/>
      <c r="F5" s="568"/>
      <c r="G5" s="568"/>
    </row>
    <row r="6" spans="1:7" s="66" customFormat="1">
      <c r="A6" s="568"/>
      <c r="B6" s="569"/>
      <c r="C6" s="570"/>
      <c r="D6" s="568"/>
      <c r="E6" s="570"/>
      <c r="F6" s="568"/>
      <c r="G6" s="568"/>
    </row>
    <row r="7" spans="1:7" s="66" customFormat="1">
      <c r="A7" s="568"/>
      <c r="B7" s="569"/>
      <c r="C7" s="570"/>
      <c r="D7" s="568"/>
      <c r="E7" s="570"/>
      <c r="F7" s="568"/>
      <c r="G7" s="568"/>
    </row>
    <row r="8" spans="1:7" s="66" customFormat="1">
      <c r="A8" s="568"/>
      <c r="B8" s="571"/>
      <c r="C8" s="568"/>
      <c r="D8" s="570"/>
      <c r="E8" s="568"/>
      <c r="F8" s="568"/>
      <c r="G8" s="568"/>
    </row>
    <row r="9" spans="1:7" s="66" customFormat="1">
      <c r="A9" s="568"/>
      <c r="B9" s="569"/>
      <c r="C9" s="570"/>
      <c r="D9" s="568"/>
      <c r="E9" s="570"/>
      <c r="F9" s="568"/>
      <c r="G9" s="568"/>
    </row>
    <row r="10" spans="1:7" s="66" customFormat="1">
      <c r="A10" s="568"/>
      <c r="B10" s="569"/>
      <c r="C10" s="570"/>
      <c r="D10" s="568"/>
      <c r="E10" s="570"/>
      <c r="F10" s="568"/>
      <c r="G10" s="568"/>
    </row>
    <row r="11" spans="1:7" s="66" customFormat="1">
      <c r="A11" s="568"/>
      <c r="B11" s="569"/>
      <c r="C11" s="570"/>
      <c r="D11" s="568"/>
      <c r="E11" s="570"/>
      <c r="F11" s="568"/>
      <c r="G11" s="568"/>
    </row>
    <row r="12" spans="1:7" s="66" customFormat="1">
      <c r="A12" s="568"/>
      <c r="B12" s="569"/>
      <c r="C12" s="570"/>
      <c r="D12" s="568"/>
      <c r="E12" s="570"/>
      <c r="F12" s="568"/>
      <c r="G12" s="568"/>
    </row>
    <row r="13" spans="1:7" s="66" customFormat="1">
      <c r="A13" s="568"/>
      <c r="B13" s="569"/>
      <c r="C13" s="570"/>
      <c r="D13" s="568"/>
      <c r="E13" s="570"/>
      <c r="F13" s="568"/>
      <c r="G13" s="568"/>
    </row>
    <row r="14" spans="1:7" s="66" customFormat="1">
      <c r="A14" s="568"/>
      <c r="B14" s="569"/>
      <c r="C14" s="570"/>
      <c r="D14" s="568"/>
      <c r="E14" s="570"/>
      <c r="F14" s="568"/>
      <c r="G14" s="568"/>
    </row>
    <row r="15" spans="1:7" s="66" customFormat="1">
      <c r="A15" s="568"/>
      <c r="B15" s="569"/>
      <c r="C15" s="570"/>
      <c r="D15" s="568"/>
      <c r="E15" s="570"/>
      <c r="F15" s="568"/>
      <c r="G15" s="568"/>
    </row>
    <row r="16" spans="1:7" s="66" customFormat="1">
      <c r="A16" s="568"/>
      <c r="B16" s="569"/>
      <c r="C16" s="570"/>
      <c r="D16" s="568"/>
      <c r="E16" s="570"/>
      <c r="F16" s="568"/>
      <c r="G16" s="568"/>
    </row>
    <row r="17" spans="1:7" s="66" customFormat="1">
      <c r="A17" s="568"/>
      <c r="B17" s="569"/>
      <c r="C17" s="570"/>
      <c r="D17" s="568"/>
      <c r="E17" s="570"/>
      <c r="F17" s="568"/>
      <c r="G17" s="568"/>
    </row>
    <row r="18" spans="1:7" s="66" customFormat="1">
      <c r="A18" s="568"/>
      <c r="B18" s="569"/>
      <c r="C18" s="570"/>
      <c r="D18" s="568"/>
      <c r="E18" s="570"/>
      <c r="F18" s="568"/>
      <c r="G18" s="568"/>
    </row>
    <row r="19" spans="1:7" s="66" customFormat="1">
      <c r="A19" s="568"/>
      <c r="B19" s="569"/>
      <c r="C19" s="570"/>
      <c r="D19" s="568"/>
      <c r="E19" s="570"/>
      <c r="F19" s="568"/>
      <c r="G19" s="568"/>
    </row>
    <row r="20" spans="1:7" s="66" customFormat="1">
      <c r="A20" s="568"/>
      <c r="B20" s="569"/>
      <c r="C20" s="570"/>
      <c r="D20" s="568"/>
      <c r="E20" s="570"/>
      <c r="F20" s="568"/>
      <c r="G20" s="568"/>
    </row>
    <row r="21" spans="1:7" s="66" customFormat="1">
      <c r="A21" s="568"/>
      <c r="B21" s="569"/>
      <c r="C21" s="570"/>
      <c r="D21" s="568"/>
      <c r="E21" s="570"/>
      <c r="F21" s="568"/>
      <c r="G21" s="568"/>
    </row>
    <row r="22" spans="1:7" s="66" customFormat="1">
      <c r="A22" s="568"/>
      <c r="B22" s="569"/>
      <c r="C22" s="570"/>
      <c r="D22" s="568"/>
      <c r="E22" s="570"/>
      <c r="F22" s="568"/>
      <c r="G22" s="568"/>
    </row>
    <row r="23" spans="1:7" s="66" customFormat="1">
      <c r="A23" s="568"/>
      <c r="B23" s="569"/>
      <c r="C23" s="570"/>
      <c r="D23" s="568"/>
      <c r="E23" s="570"/>
      <c r="F23" s="568"/>
      <c r="G23" s="568"/>
    </row>
    <row r="24" spans="1:7" s="66" customFormat="1">
      <c r="A24" s="568"/>
      <c r="B24" s="569"/>
      <c r="C24" s="570"/>
      <c r="D24" s="568"/>
      <c r="E24" s="570"/>
      <c r="F24" s="568"/>
      <c r="G24" s="568"/>
    </row>
    <row r="25" spans="1:7" s="66" customFormat="1">
      <c r="A25" s="568"/>
      <c r="B25" s="569"/>
      <c r="C25" s="570"/>
      <c r="D25" s="568"/>
      <c r="E25" s="570"/>
      <c r="F25" s="568"/>
      <c r="G25" s="568"/>
    </row>
    <row r="26" spans="1:7" s="66" customFormat="1">
      <c r="A26" s="568"/>
      <c r="B26" s="569"/>
      <c r="C26" s="570"/>
      <c r="D26" s="568"/>
      <c r="E26" s="570"/>
      <c r="F26" s="568"/>
      <c r="G26" s="568"/>
    </row>
    <row r="27" spans="1:7" s="66" customFormat="1">
      <c r="A27" s="568"/>
      <c r="B27" s="569"/>
      <c r="C27" s="570"/>
      <c r="D27" s="568"/>
      <c r="E27" s="570"/>
      <c r="F27" s="568"/>
      <c r="G27" s="568"/>
    </row>
    <row r="28" spans="1:7" s="66" customFormat="1">
      <c r="A28" s="568"/>
      <c r="B28" s="569"/>
      <c r="C28" s="570"/>
      <c r="D28" s="568"/>
      <c r="E28" s="570"/>
      <c r="F28" s="568"/>
      <c r="G28" s="568"/>
    </row>
    <row r="29" spans="1:7" s="66" customFormat="1">
      <c r="A29" s="568"/>
      <c r="B29" s="569"/>
      <c r="C29" s="570"/>
      <c r="D29" s="568"/>
      <c r="E29" s="570"/>
      <c r="F29" s="568"/>
      <c r="G29" s="568"/>
    </row>
    <row r="30" spans="1:7" s="66" customFormat="1">
      <c r="A30" s="568"/>
      <c r="B30" s="569"/>
      <c r="C30" s="570"/>
      <c r="D30" s="568"/>
      <c r="E30" s="570"/>
      <c r="F30" s="568"/>
      <c r="G30" s="568"/>
    </row>
    <row r="31" spans="1:7" s="66" customFormat="1">
      <c r="A31" s="568"/>
      <c r="B31" s="569"/>
      <c r="C31" s="570"/>
      <c r="D31" s="568"/>
      <c r="E31" s="570"/>
      <c r="F31" s="568"/>
      <c r="G31" s="568"/>
    </row>
    <row r="32" spans="1:7" s="66" customFormat="1">
      <c r="A32" s="568"/>
      <c r="B32" s="569"/>
      <c r="C32" s="570"/>
      <c r="D32" s="568"/>
      <c r="E32" s="570"/>
      <c r="F32" s="568"/>
      <c r="G32" s="568"/>
    </row>
    <row r="33" spans="1:7" s="66" customFormat="1">
      <c r="A33" s="568"/>
      <c r="B33" s="569"/>
      <c r="C33" s="570"/>
      <c r="D33" s="568"/>
      <c r="E33" s="570"/>
      <c r="F33" s="568"/>
      <c r="G33" s="568"/>
    </row>
    <row r="34" spans="1:7" s="66" customFormat="1">
      <c r="A34" s="568"/>
      <c r="B34" s="569"/>
      <c r="C34" s="570"/>
      <c r="D34" s="568"/>
      <c r="E34" s="570"/>
      <c r="F34" s="568"/>
      <c r="G34" s="568"/>
    </row>
    <row r="35" spans="1:7" s="66" customFormat="1">
      <c r="A35" s="568"/>
      <c r="B35" s="569"/>
      <c r="C35" s="570"/>
      <c r="D35" s="568"/>
      <c r="E35" s="570"/>
      <c r="F35" s="568"/>
      <c r="G35" s="568"/>
    </row>
    <row r="36" spans="1:7" s="66" customFormat="1">
      <c r="A36" s="568"/>
      <c r="B36" s="569"/>
      <c r="C36" s="570"/>
      <c r="D36" s="568"/>
      <c r="E36" s="570"/>
      <c r="F36" s="568"/>
      <c r="G36" s="568"/>
    </row>
    <row r="37" spans="1:7" s="66" customFormat="1">
      <c r="A37" s="568"/>
      <c r="B37" s="569"/>
      <c r="C37" s="570"/>
      <c r="D37" s="568"/>
      <c r="E37" s="570"/>
      <c r="F37" s="568"/>
      <c r="G37" s="568"/>
    </row>
    <row r="38" spans="1:7" s="66" customFormat="1">
      <c r="A38" s="568"/>
      <c r="B38" s="569"/>
      <c r="C38" s="570"/>
      <c r="D38" s="568"/>
      <c r="E38" s="570"/>
      <c r="F38" s="568"/>
      <c r="G38" s="568"/>
    </row>
    <row r="39" spans="1:7" s="66" customFormat="1">
      <c r="A39" s="568"/>
      <c r="B39" s="569"/>
      <c r="C39" s="570"/>
      <c r="D39" s="568"/>
      <c r="E39" s="570"/>
      <c r="F39" s="568"/>
      <c r="G39" s="568"/>
    </row>
    <row r="40" spans="1:7" s="66" customFormat="1">
      <c r="A40" s="568"/>
      <c r="B40" s="569"/>
      <c r="C40" s="570"/>
      <c r="D40" s="568"/>
      <c r="E40" s="570"/>
      <c r="F40" s="568"/>
      <c r="G40" s="568"/>
    </row>
    <row r="41" spans="1:7" s="66" customFormat="1">
      <c r="A41" s="568"/>
      <c r="B41" s="569"/>
      <c r="C41" s="570"/>
      <c r="D41" s="568"/>
      <c r="E41" s="570"/>
      <c r="F41" s="568"/>
      <c r="G41" s="568"/>
    </row>
    <row r="42" spans="1:7" s="66" customFormat="1">
      <c r="A42" s="568"/>
      <c r="B42" s="569"/>
      <c r="C42" s="570"/>
      <c r="D42" s="568"/>
      <c r="E42" s="570"/>
      <c r="F42" s="568"/>
      <c r="G42" s="568"/>
    </row>
    <row r="43" spans="1:7" s="66" customFormat="1">
      <c r="A43" s="568"/>
      <c r="B43" s="569"/>
      <c r="C43" s="570"/>
      <c r="D43" s="568"/>
      <c r="E43" s="570"/>
      <c r="F43" s="568"/>
      <c r="G43" s="568"/>
    </row>
    <row r="44" spans="1:7" s="66" customFormat="1">
      <c r="A44" s="568"/>
      <c r="B44" s="569"/>
      <c r="C44" s="570"/>
      <c r="D44" s="568"/>
      <c r="E44" s="570"/>
      <c r="F44" s="568"/>
      <c r="G44" s="568"/>
    </row>
    <row r="45" spans="1:7" s="66" customFormat="1">
      <c r="A45" s="568"/>
      <c r="B45" s="569"/>
      <c r="C45" s="570"/>
      <c r="D45" s="568"/>
      <c r="E45" s="570"/>
      <c r="F45" s="568"/>
      <c r="G45" s="568"/>
    </row>
    <row r="46" spans="1:7" s="66" customFormat="1">
      <c r="A46" s="568"/>
      <c r="B46" s="569"/>
      <c r="C46" s="570"/>
      <c r="D46" s="568"/>
      <c r="E46" s="570"/>
      <c r="F46" s="568"/>
      <c r="G46" s="568"/>
    </row>
    <row r="47" spans="1:7" s="66" customFormat="1">
      <c r="A47" s="568"/>
      <c r="B47" s="569"/>
      <c r="C47" s="570"/>
      <c r="D47" s="568"/>
      <c r="E47" s="570"/>
      <c r="F47" s="568"/>
      <c r="G47" s="568"/>
    </row>
    <row r="48" spans="1:7" s="66" customFormat="1">
      <c r="A48" s="568"/>
      <c r="B48" s="569"/>
      <c r="C48" s="570"/>
      <c r="D48" s="568"/>
      <c r="E48" s="570"/>
      <c r="F48" s="568"/>
      <c r="G48" s="568"/>
    </row>
    <row r="49" spans="1:7" s="66" customFormat="1">
      <c r="A49" s="568"/>
      <c r="B49" s="569"/>
      <c r="C49" s="570"/>
      <c r="D49" s="568"/>
      <c r="E49" s="570"/>
      <c r="F49" s="568"/>
      <c r="G49" s="568"/>
    </row>
    <row r="50" spans="1:7" s="66" customFormat="1">
      <c r="A50" s="568"/>
      <c r="B50" s="569"/>
      <c r="C50" s="570"/>
      <c r="D50" s="568"/>
      <c r="E50" s="570"/>
      <c r="F50" s="568"/>
      <c r="G50" s="568"/>
    </row>
    <row r="51" spans="1:7" s="66" customFormat="1">
      <c r="A51" s="568"/>
      <c r="B51" s="569"/>
      <c r="C51" s="570"/>
      <c r="D51" s="568"/>
      <c r="E51" s="570"/>
      <c r="F51" s="568"/>
      <c r="G51" s="568"/>
    </row>
    <row r="52" spans="1:7" s="66" customFormat="1">
      <c r="A52" s="568"/>
      <c r="B52" s="569"/>
      <c r="C52" s="570"/>
      <c r="D52" s="568"/>
      <c r="E52" s="570"/>
      <c r="F52" s="568"/>
      <c r="G52" s="568"/>
    </row>
    <row r="53" spans="1:7" s="66" customFormat="1">
      <c r="A53" s="568"/>
      <c r="B53" s="569"/>
      <c r="C53" s="570"/>
      <c r="D53" s="568"/>
      <c r="E53" s="570"/>
      <c r="F53" s="568"/>
      <c r="G53" s="568"/>
    </row>
    <row r="54" spans="1:7" s="66" customFormat="1">
      <c r="A54" s="568"/>
      <c r="B54" s="569"/>
      <c r="C54" s="570"/>
      <c r="D54" s="568"/>
      <c r="E54" s="570"/>
      <c r="F54" s="568"/>
      <c r="G54" s="568"/>
    </row>
    <row r="55" spans="1:7" s="66" customFormat="1">
      <c r="A55" s="568"/>
      <c r="B55" s="569"/>
      <c r="C55" s="570"/>
      <c r="D55" s="568"/>
      <c r="E55" s="570"/>
      <c r="F55" s="568"/>
      <c r="G55" s="568"/>
    </row>
    <row r="56" spans="1:7" s="66" customFormat="1">
      <c r="A56" s="568"/>
      <c r="B56" s="569"/>
      <c r="C56" s="570"/>
      <c r="D56" s="568"/>
      <c r="E56" s="570"/>
      <c r="F56" s="568"/>
      <c r="G56" s="568"/>
    </row>
    <row r="57" spans="1:7" s="66" customFormat="1">
      <c r="A57" s="568"/>
      <c r="B57" s="569"/>
      <c r="C57" s="570"/>
      <c r="D57" s="568"/>
      <c r="E57" s="570"/>
      <c r="F57" s="568"/>
      <c r="G57" s="568"/>
    </row>
    <row r="58" spans="1:7" s="66" customFormat="1">
      <c r="A58" s="568"/>
      <c r="B58" s="569"/>
      <c r="C58" s="570"/>
      <c r="D58" s="568"/>
      <c r="E58" s="570"/>
      <c r="F58" s="568"/>
      <c r="G58" s="568"/>
    </row>
    <row r="59" spans="1:7" s="66" customFormat="1">
      <c r="A59" s="568"/>
      <c r="B59" s="569"/>
      <c r="C59" s="570"/>
      <c r="D59" s="568"/>
      <c r="E59" s="570"/>
      <c r="F59" s="568"/>
      <c r="G59" s="568"/>
    </row>
    <row r="60" spans="1:7" s="66" customFormat="1">
      <c r="A60" s="568"/>
      <c r="B60" s="569"/>
      <c r="C60" s="570"/>
      <c r="D60" s="568"/>
      <c r="E60" s="570"/>
      <c r="F60" s="568"/>
      <c r="G60" s="568"/>
    </row>
    <row r="61" spans="1:7" s="66" customFormat="1">
      <c r="A61" s="568"/>
      <c r="B61" s="569"/>
      <c r="C61" s="570"/>
      <c r="D61" s="568"/>
      <c r="E61" s="570"/>
      <c r="F61" s="568"/>
      <c r="G61" s="568"/>
    </row>
    <row r="62" spans="1:7" s="66" customFormat="1">
      <c r="A62" s="568"/>
      <c r="B62" s="569"/>
      <c r="C62" s="570"/>
      <c r="D62" s="568"/>
      <c r="E62" s="570"/>
      <c r="F62" s="568"/>
      <c r="G62" s="568"/>
    </row>
    <row r="63" spans="1:7" s="66" customFormat="1">
      <c r="A63" s="568"/>
      <c r="B63" s="569"/>
      <c r="C63" s="570"/>
      <c r="D63" s="568"/>
      <c r="E63" s="570"/>
      <c r="F63" s="568"/>
      <c r="G63" s="568"/>
    </row>
    <row r="64" spans="1:7" s="66" customFormat="1">
      <c r="A64" s="568"/>
      <c r="B64" s="569"/>
      <c r="C64" s="570"/>
      <c r="D64" s="568"/>
      <c r="E64" s="570"/>
      <c r="F64" s="568"/>
      <c r="G64" s="568"/>
    </row>
    <row r="65" spans="1:7" s="66" customFormat="1">
      <c r="A65" s="568"/>
      <c r="B65" s="569"/>
      <c r="C65" s="570"/>
      <c r="D65" s="568"/>
      <c r="E65" s="570"/>
      <c r="F65" s="568"/>
      <c r="G65" s="568"/>
    </row>
    <row r="66" spans="1:7" s="66" customFormat="1">
      <c r="A66" s="568"/>
      <c r="B66" s="569"/>
      <c r="C66" s="570"/>
      <c r="D66" s="568"/>
      <c r="E66" s="570"/>
      <c r="F66" s="568"/>
      <c r="G66" s="568"/>
    </row>
    <row r="67" spans="1:7" s="66" customFormat="1">
      <c r="A67" s="568"/>
      <c r="B67" s="569"/>
      <c r="C67" s="570"/>
      <c r="D67" s="568"/>
      <c r="E67" s="570"/>
      <c r="F67" s="568"/>
      <c r="G67" s="568"/>
    </row>
    <row r="68" spans="1:7" s="66" customFormat="1">
      <c r="A68" s="568"/>
      <c r="B68" s="569"/>
      <c r="C68" s="570"/>
      <c r="D68" s="568"/>
      <c r="E68" s="570"/>
      <c r="F68" s="568"/>
      <c r="G68" s="568"/>
    </row>
    <row r="69" spans="1:7" s="66" customFormat="1">
      <c r="A69" s="568"/>
      <c r="B69" s="569"/>
      <c r="C69" s="570"/>
      <c r="D69" s="568"/>
      <c r="E69" s="570"/>
      <c r="F69" s="568"/>
      <c r="G69" s="568"/>
    </row>
    <row r="70" spans="1:7" s="66" customFormat="1">
      <c r="A70" s="568"/>
      <c r="B70" s="569"/>
      <c r="C70" s="570"/>
      <c r="D70" s="568"/>
      <c r="E70" s="570"/>
      <c r="F70" s="568"/>
      <c r="G70" s="568"/>
    </row>
    <row r="71" spans="1:7" s="66" customFormat="1">
      <c r="A71" s="568"/>
      <c r="B71" s="569"/>
      <c r="C71" s="570"/>
      <c r="D71" s="568"/>
      <c r="E71" s="570"/>
      <c r="F71" s="568"/>
      <c r="G71" s="568"/>
    </row>
    <row r="72" spans="1:7" s="66" customFormat="1">
      <c r="A72" s="568"/>
      <c r="B72" s="569"/>
      <c r="C72" s="570"/>
      <c r="D72" s="568"/>
      <c r="E72" s="570"/>
      <c r="F72" s="568"/>
      <c r="G72" s="568"/>
    </row>
    <row r="73" spans="1:7" s="66" customFormat="1">
      <c r="A73" s="568"/>
      <c r="B73" s="569"/>
      <c r="C73" s="570"/>
      <c r="D73" s="568"/>
      <c r="E73" s="570"/>
      <c r="F73" s="568"/>
      <c r="G73" s="568"/>
    </row>
    <row r="74" spans="1:7" s="66" customFormat="1">
      <c r="A74" s="568"/>
      <c r="B74" s="569"/>
      <c r="C74" s="570"/>
      <c r="D74" s="568"/>
      <c r="E74" s="570"/>
      <c r="F74" s="568"/>
      <c r="G74" s="568"/>
    </row>
    <row r="75" spans="1:7" s="66" customFormat="1">
      <c r="A75" s="568"/>
      <c r="B75" s="569"/>
      <c r="C75" s="570"/>
      <c r="D75" s="568"/>
      <c r="E75" s="570"/>
      <c r="F75" s="568"/>
      <c r="G75" s="568"/>
    </row>
    <row r="76" spans="1:7" s="66" customFormat="1">
      <c r="A76" s="568"/>
      <c r="B76" s="569"/>
      <c r="C76" s="570"/>
      <c r="D76" s="568"/>
      <c r="E76" s="570"/>
      <c r="F76" s="568"/>
      <c r="G76" s="568"/>
    </row>
    <row r="77" spans="1:7" s="66" customFormat="1">
      <c r="A77" s="568"/>
      <c r="B77" s="569"/>
      <c r="C77" s="570"/>
      <c r="D77" s="568"/>
      <c r="E77" s="570"/>
      <c r="F77" s="568"/>
      <c r="G77" s="568"/>
    </row>
    <row r="78" spans="1:7" s="66" customFormat="1">
      <c r="A78" s="568"/>
      <c r="B78" s="569"/>
      <c r="C78" s="570"/>
      <c r="D78" s="568"/>
      <c r="E78" s="570"/>
      <c r="F78" s="568"/>
      <c r="G78" s="568"/>
    </row>
    <row r="79" spans="1:7" s="66" customFormat="1">
      <c r="A79" s="568"/>
      <c r="B79" s="569"/>
      <c r="C79" s="570"/>
      <c r="D79" s="568"/>
      <c r="E79" s="570"/>
      <c r="F79" s="568"/>
      <c r="G79" s="568"/>
    </row>
    <row r="80" spans="1:7" s="66" customFormat="1">
      <c r="A80" s="568"/>
      <c r="B80" s="569"/>
      <c r="C80" s="570"/>
      <c r="D80" s="568"/>
      <c r="E80" s="570"/>
      <c r="F80" s="568"/>
      <c r="G80" s="568"/>
    </row>
    <row r="81" spans="1:7" s="66" customFormat="1">
      <c r="A81" s="568"/>
      <c r="B81" s="569"/>
      <c r="C81" s="570"/>
      <c r="D81" s="568"/>
      <c r="E81" s="570"/>
      <c r="F81" s="568"/>
      <c r="G81" s="568"/>
    </row>
    <row r="82" spans="1:7" s="66" customFormat="1">
      <c r="A82" s="568"/>
      <c r="B82" s="569"/>
      <c r="C82" s="570"/>
      <c r="D82" s="568"/>
      <c r="E82" s="570"/>
      <c r="F82" s="568"/>
      <c r="G82" s="568"/>
    </row>
    <row r="83" spans="1:7" s="66" customFormat="1">
      <c r="A83" s="568"/>
      <c r="B83" s="569"/>
      <c r="C83" s="570"/>
      <c r="D83" s="568"/>
      <c r="E83" s="570"/>
      <c r="F83" s="568"/>
      <c r="G83" s="568"/>
    </row>
    <row r="84" spans="1:7" s="66" customFormat="1">
      <c r="A84" s="568"/>
      <c r="B84" s="569"/>
      <c r="C84" s="570"/>
      <c r="D84" s="568"/>
      <c r="E84" s="570"/>
      <c r="F84" s="568"/>
      <c r="G84" s="568"/>
    </row>
    <row r="85" spans="1:7" s="66" customFormat="1">
      <c r="A85" s="568"/>
      <c r="B85" s="569"/>
      <c r="C85" s="570"/>
      <c r="D85" s="568"/>
      <c r="E85" s="570"/>
      <c r="F85" s="568"/>
      <c r="G85" s="568"/>
    </row>
    <row r="86" spans="1:7" s="66" customFormat="1">
      <c r="A86" s="568"/>
      <c r="B86" s="569"/>
      <c r="C86" s="570"/>
      <c r="D86" s="568"/>
      <c r="E86" s="570"/>
      <c r="F86" s="568"/>
      <c r="G86" s="568"/>
    </row>
    <row r="87" spans="1:7" s="66" customFormat="1">
      <c r="A87" s="568"/>
      <c r="B87" s="569"/>
      <c r="C87" s="570"/>
      <c r="D87" s="568"/>
      <c r="E87" s="570"/>
      <c r="F87" s="568"/>
      <c r="G87" s="568"/>
    </row>
    <row r="88" spans="1:7" s="66" customFormat="1">
      <c r="A88" s="568"/>
      <c r="B88" s="569"/>
      <c r="C88" s="570"/>
      <c r="D88" s="568"/>
      <c r="E88" s="570"/>
      <c r="F88" s="568"/>
      <c r="G88" s="568"/>
    </row>
    <row r="89" spans="1:7" s="66" customFormat="1">
      <c r="A89" s="568"/>
      <c r="B89" s="569"/>
      <c r="C89" s="570"/>
      <c r="D89" s="568"/>
      <c r="E89" s="570"/>
      <c r="F89" s="568"/>
      <c r="G89" s="568"/>
    </row>
    <row r="90" spans="1:7" s="66" customFormat="1">
      <c r="A90" s="568"/>
      <c r="B90" s="569"/>
      <c r="C90" s="570"/>
      <c r="D90" s="568"/>
      <c r="E90" s="570"/>
      <c r="F90" s="568"/>
      <c r="G90" s="568"/>
    </row>
    <row r="91" spans="1:7" s="66" customFormat="1">
      <c r="A91" s="568"/>
      <c r="B91" s="569"/>
      <c r="C91" s="570"/>
      <c r="D91" s="568"/>
      <c r="E91" s="570"/>
      <c r="F91" s="568"/>
      <c r="G91" s="568"/>
    </row>
    <row r="92" spans="1:7" s="66" customFormat="1">
      <c r="A92" s="568"/>
      <c r="B92" s="569"/>
      <c r="C92" s="570"/>
      <c r="D92" s="568"/>
      <c r="E92" s="570"/>
      <c r="F92" s="568"/>
      <c r="G92" s="568"/>
    </row>
    <row r="93" spans="1:7" s="66" customFormat="1">
      <c r="A93" s="568"/>
      <c r="B93" s="569"/>
      <c r="C93" s="570"/>
      <c r="D93" s="568"/>
      <c r="E93" s="570"/>
      <c r="F93" s="568"/>
      <c r="G93" s="568"/>
    </row>
    <row r="94" spans="1:7" s="66" customFormat="1">
      <c r="A94" s="568"/>
      <c r="B94" s="569"/>
      <c r="C94" s="570"/>
      <c r="D94" s="568"/>
      <c r="E94" s="570"/>
      <c r="F94" s="568"/>
      <c r="G94" s="568"/>
    </row>
    <row r="95" spans="1:7" s="66" customFormat="1">
      <c r="A95" s="568"/>
      <c r="B95" s="569"/>
      <c r="C95" s="570"/>
      <c r="D95" s="568"/>
      <c r="E95" s="570"/>
      <c r="F95" s="568"/>
      <c r="G95" s="568"/>
    </row>
    <row r="96" spans="1:7" s="66" customFormat="1">
      <c r="A96" s="568"/>
      <c r="B96" s="569"/>
      <c r="C96" s="570"/>
      <c r="D96" s="568"/>
      <c r="E96" s="570"/>
      <c r="F96" s="568"/>
      <c r="G96" s="568"/>
    </row>
    <row r="97" spans="1:7" s="66" customFormat="1">
      <c r="A97" s="568"/>
      <c r="B97" s="569"/>
      <c r="C97" s="570"/>
      <c r="D97" s="568"/>
      <c r="E97" s="570"/>
      <c r="F97" s="568"/>
      <c r="G97" s="568"/>
    </row>
    <row r="98" spans="1:7" s="66" customFormat="1">
      <c r="A98" s="568"/>
      <c r="B98" s="569"/>
      <c r="C98" s="570"/>
      <c r="D98" s="568"/>
      <c r="E98" s="570"/>
      <c r="F98" s="568"/>
      <c r="G98" s="568"/>
    </row>
    <row r="99" spans="1:7" s="66" customFormat="1">
      <c r="A99" s="568"/>
      <c r="B99" s="569"/>
      <c r="C99" s="570"/>
      <c r="D99" s="568"/>
      <c r="E99" s="570"/>
      <c r="F99" s="568"/>
      <c r="G99" s="568"/>
    </row>
    <row r="100" spans="1:7" s="66" customFormat="1">
      <c r="A100" s="568"/>
      <c r="B100" s="569"/>
      <c r="C100" s="570"/>
      <c r="D100" s="568"/>
      <c r="E100" s="570"/>
      <c r="F100" s="568"/>
      <c r="G100" s="568"/>
    </row>
    <row r="101" spans="1:7" s="66" customFormat="1">
      <c r="A101" s="568"/>
      <c r="B101" s="569"/>
      <c r="C101" s="570"/>
      <c r="D101" s="568"/>
      <c r="E101" s="570"/>
      <c r="F101" s="568"/>
      <c r="G101" s="568"/>
    </row>
    <row r="102" spans="1:7" s="66" customFormat="1">
      <c r="A102" s="568"/>
      <c r="B102" s="569"/>
      <c r="C102" s="570"/>
      <c r="D102" s="568"/>
      <c r="E102" s="570"/>
      <c r="F102" s="568"/>
      <c r="G102" s="568"/>
    </row>
    <row r="103" spans="1:7" s="66" customFormat="1">
      <c r="A103" s="568"/>
      <c r="B103" s="569"/>
      <c r="C103" s="570"/>
      <c r="D103" s="568"/>
      <c r="E103" s="570"/>
      <c r="F103" s="568"/>
      <c r="G103" s="568"/>
    </row>
    <row r="104" spans="1:7" s="66" customFormat="1">
      <c r="A104" s="568"/>
      <c r="B104" s="569"/>
      <c r="C104" s="570"/>
      <c r="D104" s="568"/>
      <c r="E104" s="570"/>
      <c r="F104" s="568"/>
      <c r="G104" s="568"/>
    </row>
    <row r="105" spans="1:7" s="66" customFormat="1">
      <c r="A105" s="568"/>
      <c r="B105" s="569"/>
      <c r="C105" s="570"/>
      <c r="D105" s="568"/>
      <c r="E105" s="570"/>
      <c r="F105" s="568"/>
      <c r="G105" s="568"/>
    </row>
    <row r="106" spans="1:7" s="66" customFormat="1">
      <c r="A106" s="568"/>
      <c r="B106" s="569"/>
      <c r="C106" s="570"/>
      <c r="D106" s="568"/>
      <c r="E106" s="570"/>
      <c r="F106" s="568"/>
      <c r="G106" s="568"/>
    </row>
    <row r="107" spans="1:7" s="66" customFormat="1">
      <c r="A107" s="568"/>
      <c r="B107" s="569"/>
      <c r="C107" s="570"/>
      <c r="D107" s="568"/>
      <c r="E107" s="570"/>
      <c r="F107" s="568"/>
      <c r="G107" s="568"/>
    </row>
    <row r="108" spans="1:7" s="66" customFormat="1">
      <c r="A108" s="568"/>
      <c r="B108" s="569"/>
      <c r="C108" s="570"/>
      <c r="D108" s="568"/>
      <c r="E108" s="570"/>
      <c r="F108" s="568"/>
      <c r="G108" s="568"/>
    </row>
    <row r="109" spans="1:7" s="66" customFormat="1">
      <c r="A109" s="568"/>
      <c r="B109" s="569"/>
      <c r="C109" s="570"/>
      <c r="D109" s="568"/>
      <c r="E109" s="570"/>
      <c r="F109" s="568"/>
      <c r="G109" s="568"/>
    </row>
    <row r="110" spans="1:7" s="66" customFormat="1">
      <c r="A110" s="568"/>
      <c r="B110" s="569"/>
      <c r="C110" s="570"/>
      <c r="D110" s="568"/>
      <c r="E110" s="570"/>
      <c r="F110" s="568"/>
      <c r="G110" s="568"/>
    </row>
    <row r="111" spans="1:7" s="66" customFormat="1">
      <c r="A111" s="568"/>
      <c r="B111" s="569"/>
      <c r="C111" s="570"/>
      <c r="D111" s="568"/>
      <c r="E111" s="570"/>
      <c r="F111" s="568"/>
      <c r="G111" s="568"/>
    </row>
    <row r="112" spans="1:7" s="66" customFormat="1">
      <c r="A112" s="568"/>
      <c r="B112" s="569"/>
      <c r="C112" s="570"/>
      <c r="D112" s="568"/>
      <c r="E112" s="570"/>
      <c r="F112" s="568"/>
      <c r="G112" s="568"/>
    </row>
    <row r="113" spans="1:7" s="66" customFormat="1">
      <c r="A113" s="568"/>
      <c r="B113" s="569"/>
      <c r="C113" s="570"/>
      <c r="D113" s="568"/>
      <c r="E113" s="570"/>
      <c r="F113" s="568"/>
      <c r="G113" s="568"/>
    </row>
    <row r="114" spans="1:7" s="66" customFormat="1">
      <c r="A114" s="568"/>
      <c r="B114" s="569"/>
      <c r="C114" s="570"/>
      <c r="D114" s="568"/>
      <c r="E114" s="570"/>
      <c r="F114" s="568"/>
      <c r="G114" s="568"/>
    </row>
    <row r="115" spans="1:7" s="66" customFormat="1">
      <c r="A115" s="568"/>
      <c r="B115" s="569"/>
      <c r="C115" s="570"/>
      <c r="D115" s="568"/>
      <c r="E115" s="570"/>
      <c r="F115" s="568"/>
      <c r="G115" s="568"/>
    </row>
    <row r="116" spans="1:7" s="66" customFormat="1">
      <c r="A116" s="568"/>
      <c r="B116" s="569"/>
      <c r="C116" s="570"/>
      <c r="D116" s="568"/>
      <c r="E116" s="570"/>
      <c r="F116" s="568"/>
      <c r="G116" s="568"/>
    </row>
    <row r="117" spans="1:7" s="66" customFormat="1">
      <c r="A117" s="568"/>
      <c r="B117" s="569"/>
      <c r="C117" s="570"/>
      <c r="D117" s="568"/>
      <c r="E117" s="570"/>
      <c r="F117" s="568"/>
      <c r="G117" s="568"/>
    </row>
    <row r="118" spans="1:7" s="66" customFormat="1">
      <c r="A118" s="568"/>
      <c r="B118" s="569"/>
      <c r="C118" s="570"/>
      <c r="D118" s="568"/>
      <c r="E118" s="570"/>
      <c r="F118" s="568"/>
      <c r="G118" s="568"/>
    </row>
    <row r="119" spans="1:7" s="66" customFormat="1">
      <c r="A119" s="568"/>
      <c r="B119" s="569"/>
      <c r="C119" s="570"/>
      <c r="D119" s="568"/>
      <c r="E119" s="570"/>
      <c r="F119" s="568"/>
      <c r="G119" s="568"/>
    </row>
    <row r="120" spans="1:7" s="66" customFormat="1">
      <c r="A120" s="568"/>
      <c r="B120" s="569"/>
      <c r="C120" s="570"/>
      <c r="D120" s="568"/>
      <c r="E120" s="570"/>
      <c r="F120" s="568"/>
      <c r="G120" s="568"/>
    </row>
    <row r="121" spans="1:7" s="66" customFormat="1">
      <c r="A121" s="568"/>
      <c r="B121" s="569"/>
      <c r="C121" s="570"/>
      <c r="D121" s="568"/>
      <c r="E121" s="570"/>
      <c r="F121" s="568"/>
      <c r="G121" s="568"/>
    </row>
    <row r="122" spans="1:7" s="66" customFormat="1">
      <c r="A122" s="568"/>
      <c r="B122" s="569"/>
      <c r="C122" s="570"/>
      <c r="D122" s="568"/>
      <c r="E122" s="570"/>
      <c r="F122" s="568"/>
      <c r="G122" s="568"/>
    </row>
    <row r="123" spans="1:7" s="66" customFormat="1">
      <c r="A123" s="568"/>
      <c r="B123" s="569"/>
      <c r="C123" s="570"/>
      <c r="D123" s="568"/>
      <c r="E123" s="570"/>
      <c r="F123" s="568"/>
      <c r="G123" s="568"/>
    </row>
    <row r="124" spans="1:7" s="66" customFormat="1">
      <c r="A124" s="568"/>
      <c r="B124" s="569"/>
      <c r="C124" s="570"/>
      <c r="D124" s="568"/>
      <c r="E124" s="570"/>
      <c r="F124" s="568"/>
      <c r="G124" s="568"/>
    </row>
    <row r="125" spans="1:7" s="66" customFormat="1">
      <c r="A125" s="568"/>
      <c r="B125" s="569"/>
      <c r="C125" s="570"/>
      <c r="D125" s="568"/>
      <c r="E125" s="570"/>
      <c r="F125" s="568"/>
      <c r="G125" s="568"/>
    </row>
    <row r="126" spans="1:7" s="66" customFormat="1">
      <c r="A126" s="568"/>
      <c r="B126" s="569"/>
      <c r="C126" s="570"/>
      <c r="D126" s="568"/>
      <c r="E126" s="570"/>
      <c r="F126" s="568"/>
      <c r="G126" s="568"/>
    </row>
    <row r="127" spans="1:7" s="66" customFormat="1">
      <c r="A127" s="568"/>
      <c r="B127" s="569"/>
      <c r="C127" s="570"/>
      <c r="D127" s="568"/>
      <c r="E127" s="570"/>
      <c r="F127" s="568"/>
      <c r="G127" s="568"/>
    </row>
    <row r="128" spans="1:7" s="66" customFormat="1">
      <c r="A128" s="568"/>
      <c r="B128" s="569"/>
      <c r="C128" s="570"/>
      <c r="D128" s="568"/>
      <c r="E128" s="570"/>
      <c r="F128" s="568"/>
      <c r="G128" s="568"/>
    </row>
    <row r="129" spans="1:7" s="66" customFormat="1">
      <c r="A129" s="568"/>
      <c r="B129" s="569"/>
      <c r="C129" s="570"/>
      <c r="D129" s="568"/>
      <c r="E129" s="570"/>
      <c r="F129" s="568"/>
      <c r="G129" s="568"/>
    </row>
    <row r="130" spans="1:7" s="66" customFormat="1">
      <c r="A130" s="568"/>
      <c r="B130" s="569"/>
      <c r="C130" s="570"/>
      <c r="D130" s="568"/>
      <c r="E130" s="570"/>
      <c r="F130" s="568"/>
      <c r="G130" s="568"/>
    </row>
    <row r="131" spans="1:7" s="66" customFormat="1">
      <c r="A131" s="568"/>
      <c r="B131" s="569"/>
      <c r="C131" s="570"/>
      <c r="D131" s="568"/>
      <c r="E131" s="570"/>
      <c r="F131" s="568"/>
      <c r="G131" s="568"/>
    </row>
    <row r="132" spans="1:7" s="66" customFormat="1">
      <c r="A132" s="568"/>
      <c r="B132" s="569"/>
      <c r="C132" s="570"/>
      <c r="D132" s="568"/>
      <c r="E132" s="570"/>
      <c r="F132" s="568"/>
      <c r="G132" s="568"/>
    </row>
    <row r="133" spans="1:7" s="66" customFormat="1">
      <c r="A133" s="568"/>
      <c r="B133" s="569"/>
      <c r="C133" s="570"/>
      <c r="D133" s="568"/>
      <c r="E133" s="570"/>
      <c r="F133" s="568"/>
      <c r="G133" s="568"/>
    </row>
    <row r="134" spans="1:7" s="66" customFormat="1">
      <c r="A134" s="568"/>
      <c r="B134" s="569"/>
      <c r="C134" s="570"/>
      <c r="D134" s="568"/>
      <c r="E134" s="570"/>
      <c r="F134" s="568"/>
      <c r="G134" s="568"/>
    </row>
    <row r="135" spans="1:7" s="66" customFormat="1">
      <c r="A135" s="568"/>
      <c r="B135" s="569"/>
      <c r="C135" s="570"/>
      <c r="D135" s="568"/>
      <c r="E135" s="570"/>
      <c r="F135" s="568"/>
      <c r="G135" s="568"/>
    </row>
    <row r="136" spans="1:7" s="66" customFormat="1">
      <c r="A136" s="568"/>
      <c r="B136" s="569"/>
      <c r="C136" s="570"/>
      <c r="D136" s="568"/>
      <c r="E136" s="570"/>
      <c r="F136" s="568"/>
      <c r="G136" s="568"/>
    </row>
    <row r="137" spans="1:7" s="66" customFormat="1">
      <c r="A137" s="568"/>
      <c r="B137" s="569"/>
      <c r="C137" s="570"/>
      <c r="D137" s="568"/>
      <c r="E137" s="570"/>
      <c r="F137" s="568"/>
      <c r="G137" s="568"/>
    </row>
    <row r="138" spans="1:7" s="66" customFormat="1">
      <c r="A138" s="568"/>
      <c r="B138" s="569"/>
      <c r="C138" s="570"/>
      <c r="D138" s="568"/>
      <c r="E138" s="570"/>
      <c r="F138" s="568"/>
      <c r="G138" s="568"/>
    </row>
    <row r="139" spans="1:7" s="66" customFormat="1">
      <c r="A139" s="568"/>
      <c r="B139" s="569"/>
      <c r="C139" s="570"/>
      <c r="D139" s="568"/>
      <c r="E139" s="570"/>
      <c r="F139" s="568"/>
      <c r="G139" s="568"/>
    </row>
    <row r="140" spans="1:7" s="66" customFormat="1">
      <c r="A140" s="568"/>
      <c r="B140" s="569"/>
      <c r="C140" s="570"/>
      <c r="D140" s="568"/>
      <c r="E140" s="570"/>
      <c r="F140" s="568"/>
      <c r="G140" s="568"/>
    </row>
    <row r="141" spans="1:7" s="66" customFormat="1">
      <c r="A141" s="568"/>
      <c r="B141" s="569"/>
      <c r="C141" s="570"/>
      <c r="D141" s="568"/>
      <c r="E141" s="570"/>
      <c r="F141" s="568"/>
      <c r="G141" s="568"/>
    </row>
    <row r="142" spans="1:7" s="66" customFormat="1">
      <c r="A142" s="568"/>
      <c r="B142" s="569"/>
      <c r="C142" s="570"/>
      <c r="D142" s="568"/>
      <c r="E142" s="570"/>
      <c r="F142" s="568"/>
      <c r="G142" s="568"/>
    </row>
    <row r="143" spans="1:7" s="66" customFormat="1">
      <c r="A143" s="568"/>
      <c r="B143" s="569"/>
      <c r="C143" s="570"/>
      <c r="D143" s="568"/>
      <c r="E143" s="570"/>
      <c r="F143" s="568"/>
      <c r="G143" s="568"/>
    </row>
    <row r="144" spans="1:7" s="66" customFormat="1">
      <c r="A144" s="568"/>
      <c r="B144" s="569"/>
      <c r="C144" s="570"/>
      <c r="D144" s="568"/>
      <c r="E144" s="570"/>
      <c r="F144" s="568"/>
      <c r="G144" s="568"/>
    </row>
    <row r="145" spans="1:7" s="66" customFormat="1">
      <c r="A145" s="568"/>
      <c r="B145" s="569"/>
      <c r="C145" s="570"/>
      <c r="D145" s="568"/>
      <c r="E145" s="570"/>
      <c r="F145" s="568"/>
      <c r="G145" s="568"/>
    </row>
    <row r="146" spans="1:7" s="66" customFormat="1">
      <c r="A146" s="568"/>
      <c r="B146" s="569"/>
      <c r="C146" s="570"/>
      <c r="D146" s="568"/>
      <c r="E146" s="570"/>
      <c r="F146" s="568"/>
      <c r="G146" s="568"/>
    </row>
    <row r="147" spans="1:7" s="66" customFormat="1">
      <c r="A147" s="568"/>
      <c r="B147" s="569"/>
      <c r="C147" s="570"/>
      <c r="D147" s="568"/>
      <c r="E147" s="570"/>
      <c r="F147" s="568"/>
      <c r="G147" s="568"/>
    </row>
    <row r="148" spans="1:7" s="66" customFormat="1">
      <c r="A148" s="568"/>
      <c r="B148" s="569"/>
      <c r="C148" s="570"/>
      <c r="D148" s="568"/>
      <c r="E148" s="570"/>
      <c r="F148" s="568"/>
      <c r="G148" s="568"/>
    </row>
    <row r="149" spans="1:7" s="66" customFormat="1">
      <c r="A149" s="568"/>
      <c r="B149" s="569"/>
      <c r="C149" s="570"/>
      <c r="D149" s="568"/>
      <c r="E149" s="570"/>
      <c r="F149" s="568"/>
      <c r="G149" s="568"/>
    </row>
    <row r="150" spans="1:7" s="66" customFormat="1">
      <c r="A150" s="568"/>
      <c r="B150" s="569"/>
      <c r="C150" s="570"/>
      <c r="D150" s="568"/>
      <c r="E150" s="570"/>
      <c r="F150" s="568"/>
      <c r="G150" s="568"/>
    </row>
    <row r="151" spans="1:7" s="66" customFormat="1">
      <c r="A151" s="568"/>
      <c r="B151" s="569"/>
      <c r="C151" s="570"/>
      <c r="D151" s="568"/>
      <c r="E151" s="570"/>
      <c r="F151" s="568"/>
      <c r="G151" s="568"/>
    </row>
    <row r="152" spans="1:7" s="66" customFormat="1">
      <c r="A152" s="568"/>
      <c r="B152" s="569"/>
      <c r="C152" s="570"/>
      <c r="D152" s="568"/>
      <c r="E152" s="570"/>
      <c r="F152" s="568"/>
      <c r="G152" s="568"/>
    </row>
    <row r="153" spans="1:7" s="66" customFormat="1">
      <c r="A153" s="568"/>
      <c r="B153" s="569"/>
      <c r="C153" s="570"/>
      <c r="D153" s="568"/>
      <c r="E153" s="570"/>
      <c r="F153" s="568"/>
      <c r="G153" s="568"/>
    </row>
    <row r="154" spans="1:7" s="66" customFormat="1">
      <c r="A154" s="568"/>
      <c r="B154" s="569"/>
      <c r="C154" s="570"/>
      <c r="D154" s="568"/>
      <c r="E154" s="570"/>
      <c r="F154" s="568"/>
      <c r="G154" s="568"/>
    </row>
    <row r="155" spans="1:7" s="66" customFormat="1">
      <c r="A155" s="568"/>
      <c r="B155" s="569"/>
      <c r="C155" s="570"/>
      <c r="D155" s="568"/>
      <c r="E155" s="570"/>
      <c r="F155" s="568"/>
      <c r="G155" s="568"/>
    </row>
    <row r="156" spans="1:7" s="66" customFormat="1">
      <c r="A156" s="568"/>
      <c r="B156" s="569"/>
      <c r="C156" s="570"/>
      <c r="D156" s="568"/>
      <c r="E156" s="570"/>
      <c r="F156" s="568"/>
      <c r="G156" s="568"/>
    </row>
    <row r="157" spans="1:7" s="66" customFormat="1">
      <c r="A157" s="568"/>
      <c r="B157" s="569"/>
      <c r="C157" s="570"/>
      <c r="D157" s="568"/>
      <c r="E157" s="570"/>
      <c r="F157" s="568"/>
      <c r="G157" s="568"/>
    </row>
    <row r="158" spans="1:7" s="66" customFormat="1">
      <c r="A158" s="568"/>
      <c r="B158" s="569"/>
      <c r="C158" s="570"/>
      <c r="D158" s="568"/>
      <c r="E158" s="570"/>
      <c r="F158" s="568"/>
      <c r="G158" s="568"/>
    </row>
    <row r="159" spans="1:7" s="66" customFormat="1">
      <c r="A159" s="568"/>
      <c r="B159" s="569"/>
      <c r="C159" s="570"/>
      <c r="D159" s="568"/>
      <c r="E159" s="570"/>
      <c r="F159" s="568"/>
      <c r="G159" s="568"/>
    </row>
    <row r="160" spans="1:7" s="66" customFormat="1">
      <c r="A160" s="568"/>
      <c r="B160" s="569"/>
      <c r="C160" s="570"/>
      <c r="D160" s="568"/>
      <c r="E160" s="570"/>
      <c r="F160" s="568"/>
      <c r="G160" s="568"/>
    </row>
    <row r="161" spans="1:7" s="66" customFormat="1">
      <c r="A161" s="568"/>
      <c r="B161" s="569"/>
      <c r="C161" s="570"/>
      <c r="D161" s="568"/>
      <c r="E161" s="570"/>
      <c r="F161" s="568"/>
      <c r="G161" s="568"/>
    </row>
    <row r="162" spans="1:7" s="66" customFormat="1">
      <c r="A162" s="568"/>
      <c r="B162" s="569"/>
      <c r="C162" s="570"/>
      <c r="D162" s="568"/>
      <c r="E162" s="570"/>
      <c r="F162" s="568"/>
      <c r="G162" s="568"/>
    </row>
    <row r="163" spans="1:7"/>
    <row r="164" spans="1:7"/>
    <row r="165" spans="1:7"/>
    <row r="166" spans="1:7"/>
    <row r="167" spans="1:7"/>
    <row r="168" spans="1:7"/>
    <row r="169" spans="1:7"/>
    <row r="170" spans="1:7"/>
    <row r="171" spans="1:7"/>
    <row r="172" spans="1:7"/>
    <row r="173" spans="1:7"/>
    <row r="174" spans="1:7"/>
    <row r="175" spans="1:7"/>
    <row r="176" spans="1:7"/>
    <row r="177"/>
    <row r="178"/>
    <row r="179"/>
    <row r="180"/>
  </sheetData>
  <sheetProtection password="8629" sheet="1" objects="1" scenarios="1" formatCells="0" formatColumns="0" formatRows="0" sort="0" autoFilter="0"/>
  <customSheetViews>
    <customSheetView guid="{CF94029E-4C99-41B8-AB48-58E08AD42912}" scale="80" hiddenRows="1" hiddenColumns="1">
      <selection activeCell="C41" sqref="C41"/>
      <pageMargins left="0.75" right="0.75" top="1" bottom="1" header="0.5" footer="0.5"/>
      <pageSetup paperSize="9" orientation="portrait" r:id="rId1"/>
      <headerFooter alignWithMargins="0"/>
    </customSheetView>
    <customSheetView guid="{F8F0BAD9-B904-4308-8BA3-D78AA2F98C88}" scale="80" hiddenRows="1" hiddenColumns="1">
      <selection activeCell="C41" sqref="C41"/>
      <pageMargins left="0.75" right="0.75" top="1" bottom="1" header="0.5" footer="0.5"/>
      <pageSetup paperSize="9" orientation="portrait" r:id="rId2"/>
      <headerFooter alignWithMargins="0"/>
    </customSheetView>
  </customSheetViews>
  <pageMargins left="0.75" right="0.75" top="1" bottom="1" header="0.5" footer="0.5"/>
  <pageSetup paperSize="9" orientation="portrait" r:id="rId3"/>
  <headerFooter alignWithMargins="0"/>
  <customProperties>
    <customPr name="_pios_id" r:id="rId4"/>
  </customProperties>
  <legacyDrawing r:id="rId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tabColor theme="3" tint="0.59999389629810485"/>
  </sheetPr>
  <dimension ref="A1:I31"/>
  <sheetViews>
    <sheetView showGridLines="0" workbookViewId="0"/>
  </sheetViews>
  <sheetFormatPr defaultColWidth="0" defaultRowHeight="12.75" customHeight="1" zeroHeight="1"/>
  <cols>
    <col min="1" max="1" width="2.28515625" customWidth="1"/>
    <col min="2" max="2" width="27.140625" style="25" bestFit="1" customWidth="1"/>
    <col min="3" max="3" width="22.5703125" style="25" bestFit="1" customWidth="1"/>
    <col min="4" max="4" width="15.5703125" hidden="1" customWidth="1"/>
    <col min="5" max="5" width="9.5703125" hidden="1" customWidth="1"/>
    <col min="6" max="6" width="28.28515625" hidden="1" customWidth="1"/>
    <col min="7" max="7" width="12.42578125" hidden="1" customWidth="1"/>
    <col min="8" max="8" width="8.28515625" hidden="1" customWidth="1"/>
    <col min="9" max="9" width="12.28515625" customWidth="1"/>
    <col min="10" max="16384" width="9.140625" hidden="1"/>
  </cols>
  <sheetData>
    <row r="1" spans="2:8" ht="42" customHeight="1"/>
    <row r="2" spans="2:8" s="2" customFormat="1">
      <c r="B2" s="490" t="s">
        <v>79</v>
      </c>
      <c r="C2" s="490" t="s">
        <v>6</v>
      </c>
      <c r="D2" s="26" t="s">
        <v>35</v>
      </c>
      <c r="E2" s="26" t="s">
        <v>43</v>
      </c>
      <c r="F2" s="26" t="s">
        <v>23</v>
      </c>
      <c r="G2" s="26" t="s">
        <v>22</v>
      </c>
      <c r="H2" s="26" t="s">
        <v>21</v>
      </c>
    </row>
    <row r="3" spans="2:8">
      <c r="B3" s="603" t="s">
        <v>972</v>
      </c>
      <c r="C3" s="603" t="s">
        <v>973</v>
      </c>
      <c r="D3" s="19"/>
      <c r="E3" s="19" t="s">
        <v>41</v>
      </c>
      <c r="F3" s="19" t="s">
        <v>1</v>
      </c>
      <c r="G3" s="19" t="s">
        <v>9</v>
      </c>
      <c r="H3" s="19"/>
    </row>
    <row r="4" spans="2:8">
      <c r="B4" s="603" t="s">
        <v>974</v>
      </c>
      <c r="C4" s="603" t="s">
        <v>981</v>
      </c>
      <c r="D4" s="19" t="s">
        <v>33</v>
      </c>
      <c r="E4" s="19" t="s">
        <v>42</v>
      </c>
      <c r="F4" s="19" t="s">
        <v>3</v>
      </c>
      <c r="G4" s="19" t="s">
        <v>10</v>
      </c>
      <c r="H4" s="19" t="s">
        <v>11</v>
      </c>
    </row>
    <row r="5" spans="2:8">
      <c r="B5" s="603" t="s">
        <v>975</v>
      </c>
      <c r="C5" s="603" t="s">
        <v>982</v>
      </c>
      <c r="D5" s="19" t="s">
        <v>27</v>
      </c>
      <c r="E5" s="19"/>
      <c r="F5" s="19" t="s">
        <v>0</v>
      </c>
      <c r="G5" s="19"/>
      <c r="H5" s="19" t="s">
        <v>12</v>
      </c>
    </row>
    <row r="6" spans="2:8">
      <c r="B6" s="603" t="s">
        <v>976</v>
      </c>
      <c r="C6" s="603" t="s">
        <v>983</v>
      </c>
      <c r="D6" s="19" t="s">
        <v>28</v>
      </c>
      <c r="E6" s="19"/>
      <c r="F6" s="19" t="s">
        <v>2</v>
      </c>
      <c r="G6" s="19"/>
      <c r="H6" s="19" t="s">
        <v>13</v>
      </c>
    </row>
    <row r="7" spans="2:8">
      <c r="B7" s="603" t="s">
        <v>977</v>
      </c>
      <c r="C7" s="603" t="s">
        <v>984</v>
      </c>
      <c r="D7" s="19"/>
      <c r="E7" s="19"/>
      <c r="F7" s="19" t="s">
        <v>4</v>
      </c>
      <c r="G7" s="19"/>
      <c r="H7" s="19" t="s">
        <v>14</v>
      </c>
    </row>
    <row r="8" spans="2:8">
      <c r="B8" s="603" t="s">
        <v>978</v>
      </c>
      <c r="C8" s="603" t="s">
        <v>985</v>
      </c>
      <c r="D8" s="19"/>
      <c r="E8" s="19"/>
      <c r="F8" s="19" t="s">
        <v>5</v>
      </c>
      <c r="G8" s="19"/>
      <c r="H8" s="19" t="s">
        <v>15</v>
      </c>
    </row>
    <row r="9" spans="2:8">
      <c r="B9" s="603" t="s">
        <v>979</v>
      </c>
      <c r="C9" s="603" t="s">
        <v>986</v>
      </c>
      <c r="D9" s="19"/>
      <c r="E9" s="19"/>
      <c r="F9" s="19" t="s">
        <v>59</v>
      </c>
      <c r="G9" s="19"/>
      <c r="H9" s="19"/>
    </row>
    <row r="10" spans="2:8">
      <c r="B10" s="603" t="s">
        <v>980</v>
      </c>
      <c r="C10" s="603" t="s">
        <v>987</v>
      </c>
      <c r="D10" s="19"/>
      <c r="E10" s="19"/>
      <c r="F10" s="19" t="s">
        <v>51</v>
      </c>
      <c r="G10" s="19"/>
      <c r="H10" s="19"/>
    </row>
    <row r="11" spans="2:8">
      <c r="B11" s="1118"/>
      <c r="C11" s="94"/>
      <c r="D11" s="19"/>
      <c r="E11" s="19"/>
      <c r="F11" s="19" t="s">
        <v>52</v>
      </c>
      <c r="G11" s="19"/>
      <c r="H11" s="19"/>
    </row>
    <row r="12" spans="2:8">
      <c r="B12" s="94"/>
      <c r="C12" s="94"/>
      <c r="D12" s="19"/>
      <c r="E12" s="19"/>
      <c r="F12" s="19" t="s">
        <v>54</v>
      </c>
      <c r="G12" s="19"/>
      <c r="H12" s="19"/>
    </row>
    <row r="13" spans="2:8">
      <c r="B13" s="94"/>
      <c r="C13" s="94"/>
      <c r="D13" s="19"/>
      <c r="E13" s="19"/>
      <c r="F13" s="19"/>
      <c r="G13" s="19"/>
      <c r="H13" s="19"/>
    </row>
    <row r="14" spans="2:8">
      <c r="B14" s="94"/>
      <c r="C14" s="94"/>
      <c r="D14" s="19"/>
      <c r="E14" s="19"/>
      <c r="F14" s="19"/>
      <c r="G14" s="19"/>
      <c r="H14" s="19"/>
    </row>
    <row r="15" spans="2:8">
      <c r="B15" s="94"/>
      <c r="C15" s="94"/>
      <c r="D15" s="19"/>
      <c r="E15" s="19"/>
      <c r="F15" s="19"/>
      <c r="G15" s="19"/>
      <c r="H15" s="19"/>
    </row>
    <row r="16" spans="2:8">
      <c r="B16" s="94"/>
      <c r="C16" s="94"/>
      <c r="D16" s="19"/>
      <c r="E16" s="19"/>
      <c r="F16" s="19"/>
      <c r="G16" s="19"/>
      <c r="H16" s="19"/>
    </row>
    <row r="17" spans="1:8">
      <c r="B17" s="94"/>
      <c r="C17" s="94"/>
      <c r="D17" s="19"/>
      <c r="E17" s="19"/>
      <c r="F17" s="19"/>
      <c r="G17" s="19"/>
      <c r="H17" s="19"/>
    </row>
    <row r="18" spans="1:8">
      <c r="B18" s="94"/>
      <c r="C18" s="94"/>
      <c r="D18" s="19"/>
      <c r="E18" s="19"/>
      <c r="F18" s="19"/>
      <c r="G18" s="19"/>
      <c r="H18" s="19"/>
    </row>
    <row r="19" spans="1:8">
      <c r="B19" s="94"/>
      <c r="C19" s="94"/>
      <c r="D19" s="19"/>
      <c r="E19" s="19"/>
      <c r="F19" s="19"/>
      <c r="G19" s="19"/>
      <c r="H19" s="19"/>
    </row>
    <row r="20" spans="1:8">
      <c r="B20" s="94"/>
      <c r="C20" s="94"/>
      <c r="D20" s="19"/>
      <c r="E20" s="19"/>
      <c r="F20" s="19"/>
      <c r="G20" s="19"/>
      <c r="H20" s="19"/>
    </row>
    <row r="21" spans="1:8">
      <c r="B21" s="94"/>
      <c r="C21" s="94"/>
      <c r="D21" s="19"/>
      <c r="E21" s="19"/>
      <c r="F21" s="19"/>
      <c r="G21" s="19"/>
      <c r="H21" s="19"/>
    </row>
    <row r="22" spans="1:8">
      <c r="B22" s="94"/>
      <c r="C22" s="94"/>
      <c r="D22" s="19"/>
      <c r="E22" s="19"/>
      <c r="F22" s="19"/>
      <c r="G22" s="19"/>
      <c r="H22" s="19"/>
    </row>
    <row r="23" spans="1:8">
      <c r="B23" s="94"/>
      <c r="C23" s="94"/>
      <c r="D23" s="19"/>
      <c r="E23" s="19"/>
      <c r="F23" s="19"/>
      <c r="G23" s="19"/>
      <c r="H23" s="19"/>
    </row>
    <row r="24" spans="1:8">
      <c r="B24" s="94"/>
      <c r="C24" s="94"/>
      <c r="D24" s="19"/>
      <c r="E24" s="19"/>
      <c r="F24" s="19"/>
      <c r="G24" s="19"/>
      <c r="H24" s="19"/>
    </row>
    <row r="25" spans="1:8">
      <c r="B25" s="94"/>
      <c r="C25" s="94"/>
      <c r="D25" s="19"/>
      <c r="E25" s="19"/>
      <c r="F25" s="19"/>
      <c r="G25" s="19"/>
      <c r="H25" s="19"/>
    </row>
    <row r="26" spans="1:8">
      <c r="B26" s="94"/>
      <c r="C26" s="94"/>
      <c r="D26" s="19"/>
      <c r="E26" s="19"/>
      <c r="F26" s="19"/>
      <c r="G26" s="19"/>
      <c r="H26" s="19"/>
    </row>
    <row r="27" spans="1:8">
      <c r="B27" s="94"/>
      <c r="C27" s="94"/>
      <c r="D27" s="19"/>
      <c r="E27" s="19"/>
      <c r="F27" s="19"/>
      <c r="G27" s="19"/>
      <c r="H27" s="19"/>
    </row>
    <row r="28" spans="1:8">
      <c r="B28" s="94"/>
      <c r="C28" s="94"/>
      <c r="D28" s="19"/>
      <c r="E28" s="19"/>
      <c r="F28" s="19"/>
      <c r="G28" s="19"/>
      <c r="H28" s="19"/>
    </row>
    <row r="29" spans="1:8">
      <c r="B29" s="94"/>
      <c r="C29" s="94"/>
      <c r="D29" s="19"/>
      <c r="E29" s="19"/>
      <c r="F29" s="19"/>
      <c r="G29" s="19"/>
      <c r="H29" s="19"/>
    </row>
    <row r="30" spans="1:8">
      <c r="B30" s="94"/>
      <c r="C30" s="94"/>
      <c r="D30" s="19"/>
      <c r="E30" s="19"/>
      <c r="F30" s="19"/>
      <c r="G30" s="19"/>
      <c r="H30" s="19"/>
    </row>
    <row r="31" spans="1:8">
      <c r="A31" s="827" t="s">
        <v>859</v>
      </c>
    </row>
  </sheetData>
  <sheetProtection formatCells="0" formatColumns="0" formatRows="0" sort="0"/>
  <customSheetViews>
    <customSheetView guid="{CF94029E-4C99-41B8-AB48-58E08AD42912}" showGridLines="0" hiddenRows="1" hiddenColumns="1">
      <selection activeCell="B3" sqref="B3"/>
      <pageMargins left="0.7" right="0.7" top="0.75" bottom="0.75" header="0.3" footer="0.3"/>
    </customSheetView>
    <customSheetView guid="{F8F0BAD9-B904-4308-8BA3-D78AA2F98C88}" showGridLines="0" hiddenRows="1" hiddenColumns="1">
      <selection activeCell="B3" sqref="B3"/>
      <pageMargins left="0.7" right="0.7" top="0.75" bottom="0.75" header="0.3" footer="0.3"/>
    </customSheetView>
  </customSheetViews>
  <pageMargins left="0.7" right="0.7" top="0.75" bottom="0.75" header="0.3" footer="0.3"/>
  <pageSetup paperSize="9" orientation="portrait" r:id="rId1"/>
  <customProperties>
    <customPr name="_pios_id" r:id="rId2"/>
  </customProperties>
  <drawing r:id="rId3"/>
  <legacyDrawing r:id="rId4"/>
  <tableParts count="2">
    <tablePart r:id="rId5"/>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theme="4" tint="0.39997558519241921"/>
  </sheetPr>
  <dimension ref="A1:W168"/>
  <sheetViews>
    <sheetView showGridLines="0" topLeftCell="A133" zoomScale="80" workbookViewId="0">
      <selection activeCell="D108" sqref="D108:T163"/>
    </sheetView>
  </sheetViews>
  <sheetFormatPr defaultColWidth="0" defaultRowHeight="14.25" zeroHeight="1"/>
  <cols>
    <col min="1" max="1" width="4.28515625" style="107" customWidth="1"/>
    <col min="2" max="3" width="40.140625" style="107" customWidth="1"/>
    <col min="4" max="4" width="13.42578125" style="107" bestFit="1" customWidth="1"/>
    <col min="5" max="5" width="15.85546875" style="107" bestFit="1" customWidth="1"/>
    <col min="6" max="10" width="13.42578125" style="107" bestFit="1" customWidth="1"/>
    <col min="11" max="11" width="12" style="107" customWidth="1"/>
    <col min="12" max="19" width="13.42578125" style="107" bestFit="1" customWidth="1"/>
    <col min="20" max="20" width="10.85546875" style="107" customWidth="1"/>
    <col min="21" max="21" width="9.7109375" style="107" customWidth="1"/>
    <col min="22" max="22" width="9" style="107" customWidth="1"/>
    <col min="23" max="23" width="8.7109375" style="107" bestFit="1" customWidth="1"/>
    <col min="24" max="16384" width="9.140625" style="107" hidden="1"/>
  </cols>
  <sheetData>
    <row r="1" spans="2:23" s="105" customFormat="1" ht="18.95" customHeight="1">
      <c r="B1" s="583" t="s">
        <v>281</v>
      </c>
      <c r="C1" s="583"/>
      <c r="D1" s="106"/>
      <c r="E1" s="106"/>
      <c r="F1" s="106"/>
      <c r="G1" s="106"/>
      <c r="H1" s="106"/>
      <c r="I1" s="106"/>
      <c r="J1" s="106"/>
      <c r="K1" s="106"/>
    </row>
    <row r="2" spans="2:23" ht="12" customHeight="1" thickBot="1"/>
    <row r="3" spans="2:23" ht="15.75" thickTop="1">
      <c r="B3" s="1386" t="s">
        <v>89</v>
      </c>
      <c r="C3" s="1387"/>
      <c r="D3" s="1388"/>
      <c r="E3" s="108"/>
      <c r="Q3" s="809" t="s">
        <v>282</v>
      </c>
      <c r="R3" s="812" t="s">
        <v>283</v>
      </c>
      <c r="S3" s="109" t="s">
        <v>284</v>
      </c>
      <c r="U3" s="107" t="s">
        <v>910</v>
      </c>
      <c r="W3" s="962">
        <f>'Data Entry'!CG3/1000</f>
        <v>0</v>
      </c>
    </row>
    <row r="4" spans="2:23" ht="15.75" customHeight="1">
      <c r="B4" s="277" t="s">
        <v>285</v>
      </c>
      <c r="C4" s="921"/>
      <c r="D4" s="537">
        <v>43831</v>
      </c>
      <c r="L4" s="536"/>
      <c r="Q4" s="110" t="s">
        <v>93</v>
      </c>
      <c r="R4" s="110">
        <v>11</v>
      </c>
      <c r="S4" s="111" t="s">
        <v>286</v>
      </c>
    </row>
    <row r="5" spans="2:23" ht="15">
      <c r="B5" s="277" t="s">
        <v>287</v>
      </c>
      <c r="C5" s="922"/>
      <c r="D5" s="814"/>
      <c r="J5" s="584"/>
      <c r="K5" s="584"/>
      <c r="Q5" s="110" t="s">
        <v>94</v>
      </c>
      <c r="R5" s="110">
        <v>10</v>
      </c>
      <c r="S5" s="112" t="s">
        <v>288</v>
      </c>
    </row>
    <row r="6" spans="2:23" ht="13.5" customHeight="1" thickBot="1">
      <c r="B6" s="951" t="s">
        <v>90</v>
      </c>
      <c r="C6" s="952"/>
      <c r="D6" s="953">
        <v>0.06</v>
      </c>
      <c r="F6" s="585"/>
      <c r="G6" s="585"/>
      <c r="H6" s="585"/>
      <c r="I6" s="585"/>
      <c r="J6" s="113"/>
      <c r="K6" s="586"/>
      <c r="L6" s="114"/>
      <c r="Q6" s="110" t="s">
        <v>95</v>
      </c>
      <c r="R6" s="110">
        <v>9</v>
      </c>
      <c r="S6" s="115"/>
    </row>
    <row r="7" spans="2:23" ht="15" customHeight="1" thickTop="1">
      <c r="B7" s="956" t="s">
        <v>892</v>
      </c>
      <c r="C7" s="957"/>
      <c r="D7" s="958">
        <v>4</v>
      </c>
      <c r="E7" s="587"/>
      <c r="F7" s="588"/>
      <c r="G7" s="588"/>
      <c r="H7" s="588"/>
      <c r="I7" s="585"/>
      <c r="J7" s="586"/>
      <c r="K7" s="586"/>
      <c r="L7" s="116"/>
      <c r="M7" s="108"/>
      <c r="N7" s="108"/>
      <c r="Q7" s="117" t="s">
        <v>96</v>
      </c>
      <c r="R7" s="110">
        <v>8</v>
      </c>
      <c r="S7" s="115"/>
    </row>
    <row r="8" spans="2:23" ht="16.5" customHeight="1" thickBot="1">
      <c r="B8" s="959" t="s">
        <v>289</v>
      </c>
      <c r="C8" s="960"/>
      <c r="D8" s="961">
        <f>1/D7</f>
        <v>0.25</v>
      </c>
      <c r="E8" s="118"/>
      <c r="Q8" s="110" t="s">
        <v>97</v>
      </c>
      <c r="R8" s="110">
        <v>7</v>
      </c>
      <c r="S8" s="115"/>
    </row>
    <row r="9" spans="2:23" s="916" customFormat="1" ht="16.5" customHeight="1" thickTop="1">
      <c r="B9" s="954" t="s">
        <v>893</v>
      </c>
      <c r="C9" s="963" t="str">
        <f>IF(W3&gt;=100,"Enter tax depreciation period in cell D9","")</f>
        <v/>
      </c>
      <c r="D9" s="955">
        <v>4</v>
      </c>
      <c r="E9" s="915"/>
      <c r="Q9" s="917" t="s">
        <v>98</v>
      </c>
      <c r="R9" s="917">
        <v>6</v>
      </c>
      <c r="S9" s="918"/>
    </row>
    <row r="10" spans="2:23" s="916" customFormat="1" ht="16.5" customHeight="1" thickBot="1">
      <c r="B10" s="919" t="s">
        <v>289</v>
      </c>
      <c r="C10" s="923"/>
      <c r="D10" s="539">
        <f>1/D9</f>
        <v>0.25</v>
      </c>
      <c r="E10" s="915"/>
      <c r="Q10" s="917" t="s">
        <v>99</v>
      </c>
      <c r="R10" s="917">
        <v>5</v>
      </c>
      <c r="S10" s="918"/>
    </row>
    <row r="11" spans="2:23" ht="16.5" customHeight="1" thickTop="1">
      <c r="B11" s="904"/>
      <c r="C11" s="904"/>
      <c r="D11" s="118"/>
      <c r="E11" s="118"/>
      <c r="Q11" s="110" t="s">
        <v>100</v>
      </c>
      <c r="R11" s="110">
        <v>4</v>
      </c>
      <c r="S11" s="115"/>
    </row>
    <row r="12" spans="2:23" ht="15.75" customHeight="1" thickBot="1">
      <c r="M12" s="119"/>
      <c r="Q12" s="810" t="s">
        <v>102</v>
      </c>
      <c r="R12" s="110">
        <v>3</v>
      </c>
      <c r="S12" s="115"/>
    </row>
    <row r="13" spans="2:23" ht="16.5" customHeight="1" thickTop="1">
      <c r="B13" s="1389" t="s">
        <v>290</v>
      </c>
      <c r="C13" s="1390"/>
      <c r="D13" s="1391"/>
      <c r="E13" s="1392"/>
      <c r="H13" s="105"/>
      <c r="I13" s="105"/>
      <c r="J13" s="105"/>
      <c r="Q13" s="110" t="s">
        <v>103</v>
      </c>
      <c r="R13" s="110">
        <v>2</v>
      </c>
      <c r="S13" s="115"/>
    </row>
    <row r="14" spans="2:23" ht="12.75" customHeight="1">
      <c r="B14" s="278" t="s">
        <v>91</v>
      </c>
      <c r="C14" s="924"/>
      <c r="D14" s="589" t="s">
        <v>291</v>
      </c>
      <c r="E14" s="315">
        <v>0</v>
      </c>
      <c r="M14" s="120"/>
      <c r="Q14" s="110" t="s">
        <v>104</v>
      </c>
      <c r="R14" s="110">
        <v>1</v>
      </c>
      <c r="S14" s="115"/>
    </row>
    <row r="15" spans="2:23" ht="12.75" customHeight="1" thickBot="1">
      <c r="B15" s="279" t="s">
        <v>92</v>
      </c>
      <c r="C15" s="925"/>
      <c r="D15" s="590" t="s">
        <v>291</v>
      </c>
      <c r="E15" s="314">
        <v>0</v>
      </c>
      <c r="M15" s="120"/>
      <c r="Q15" s="811" t="s">
        <v>105</v>
      </c>
      <c r="R15" s="811">
        <v>0</v>
      </c>
      <c r="S15" s="115"/>
    </row>
    <row r="16" spans="2:23" ht="15" thickTop="1">
      <c r="B16" s="113"/>
      <c r="C16" s="113"/>
      <c r="D16" s="113"/>
      <c r="E16" s="113"/>
      <c r="S16" s="115"/>
    </row>
    <row r="17" spans="2:23" ht="15.75" thickBot="1">
      <c r="B17" s="121"/>
      <c r="C17" s="121"/>
      <c r="D17" s="591"/>
      <c r="E17" s="113"/>
    </row>
    <row r="18" spans="2:23" ht="12.75" customHeight="1">
      <c r="B18" s="1393" t="s">
        <v>759</v>
      </c>
      <c r="C18" s="1394"/>
      <c r="D18" s="1394"/>
      <c r="E18" s="1394"/>
      <c r="F18" s="1394"/>
      <c r="G18" s="1394"/>
      <c r="H18" s="1394"/>
      <c r="I18" s="1394"/>
      <c r="J18" s="1394"/>
      <c r="K18" s="1395"/>
    </row>
    <row r="19" spans="2:23">
      <c r="B19" s="1396"/>
      <c r="C19" s="1397"/>
      <c r="D19" s="1397"/>
      <c r="E19" s="1397"/>
      <c r="F19" s="1397"/>
      <c r="G19" s="1397"/>
      <c r="H19" s="1397"/>
      <c r="I19" s="1397"/>
      <c r="J19" s="1397"/>
      <c r="K19" s="1398"/>
    </row>
    <row r="20" spans="2:23">
      <c r="B20" s="1396"/>
      <c r="C20" s="1397"/>
      <c r="D20" s="1397"/>
      <c r="E20" s="1397"/>
      <c r="F20" s="1397"/>
      <c r="G20" s="1397"/>
      <c r="H20" s="1397"/>
      <c r="I20" s="1397"/>
      <c r="J20" s="1397"/>
      <c r="K20" s="1398"/>
    </row>
    <row r="21" spans="2:23">
      <c r="B21" s="565"/>
      <c r="C21" s="920"/>
      <c r="D21" s="566"/>
      <c r="E21" s="566"/>
      <c r="F21" s="566"/>
      <c r="G21" s="566"/>
      <c r="H21" s="566"/>
      <c r="I21" s="566"/>
      <c r="J21" s="566"/>
      <c r="K21" s="567"/>
    </row>
    <row r="22" spans="2:23" ht="12.75" customHeight="1">
      <c r="B22" s="1399" t="s">
        <v>292</v>
      </c>
      <c r="C22" s="1400"/>
      <c r="D22" s="1401"/>
      <c r="E22" s="553" t="s">
        <v>286</v>
      </c>
      <c r="F22" s="551"/>
      <c r="G22" s="551"/>
      <c r="H22" s="551"/>
      <c r="I22" s="551"/>
      <c r="J22" s="551"/>
      <c r="K22" s="554"/>
    </row>
    <row r="23" spans="2:23" ht="15" thickBot="1">
      <c r="B23" s="1404" t="s">
        <v>765</v>
      </c>
      <c r="C23" s="1405"/>
      <c r="D23" s="1405"/>
      <c r="E23" s="553"/>
      <c r="F23" s="556"/>
      <c r="G23" s="556"/>
      <c r="H23" s="555"/>
      <c r="I23" s="555"/>
      <c r="J23" s="555"/>
      <c r="K23" s="557"/>
    </row>
    <row r="24" spans="2:23">
      <c r="B24" s="113"/>
      <c r="C24" s="113"/>
      <c r="D24" s="122"/>
      <c r="E24" s="122"/>
      <c r="F24" s="113"/>
      <c r="G24" s="113"/>
      <c r="H24" s="122"/>
      <c r="I24" s="122"/>
      <c r="J24" s="122"/>
      <c r="K24" s="113"/>
    </row>
    <row r="25" spans="2:23" ht="15" thickBot="1">
      <c r="B25" s="113"/>
      <c r="C25" s="113"/>
      <c r="D25" s="113"/>
      <c r="E25" s="122"/>
      <c r="F25" s="113"/>
      <c r="G25" s="113"/>
      <c r="H25" s="122"/>
      <c r="I25" s="122"/>
      <c r="J25" s="122"/>
      <c r="K25" s="113"/>
    </row>
    <row r="26" spans="2:23" s="105" customFormat="1" ht="18.75" customHeight="1">
      <c r="B26" s="592" t="s">
        <v>508</v>
      </c>
      <c r="C26" s="926"/>
      <c r="D26" s="593"/>
      <c r="E26" s="593"/>
      <c r="F26" s="593"/>
      <c r="G26" s="593"/>
      <c r="H26" s="593"/>
      <c r="I26" s="593"/>
      <c r="J26" s="593"/>
      <c r="K26" s="593"/>
      <c r="L26" s="593"/>
      <c r="M26" s="593"/>
      <c r="N26" s="593"/>
      <c r="O26" s="593"/>
      <c r="P26" s="593"/>
      <c r="Q26" s="593"/>
      <c r="R26" s="593"/>
      <c r="S26" s="594"/>
      <c r="T26" s="107"/>
      <c r="U26" s="107"/>
      <c r="V26" s="107"/>
      <c r="W26" s="107"/>
    </row>
    <row r="27" spans="2:23" s="123" customFormat="1" ht="4.5" customHeight="1">
      <c r="B27" s="595"/>
      <c r="C27" s="927"/>
      <c r="D27" s="596"/>
      <c r="E27" s="596"/>
      <c r="F27" s="596"/>
      <c r="G27" s="596"/>
      <c r="H27" s="596"/>
      <c r="I27" s="596"/>
      <c r="J27" s="596"/>
      <c r="K27" s="596"/>
      <c r="L27" s="596"/>
      <c r="M27" s="596"/>
      <c r="N27" s="596"/>
      <c r="O27" s="596"/>
      <c r="P27" s="596"/>
      <c r="Q27" s="596"/>
      <c r="R27" s="596"/>
      <c r="S27" s="597"/>
      <c r="T27" s="107"/>
      <c r="U27" s="107"/>
      <c r="V27" s="107"/>
      <c r="W27" s="107"/>
    </row>
    <row r="28" spans="2:23" s="123" customFormat="1">
      <c r="B28" s="1402" t="s">
        <v>525</v>
      </c>
      <c r="C28" s="1403"/>
      <c r="D28" s="1403"/>
      <c r="E28" s="813" t="s">
        <v>534</v>
      </c>
      <c r="F28" s="596"/>
      <c r="G28" s="596"/>
      <c r="H28" s="596"/>
      <c r="I28" s="596"/>
      <c r="J28" s="596"/>
      <c r="K28" s="596"/>
      <c r="L28" s="596"/>
      <c r="M28" s="596"/>
      <c r="N28" s="596"/>
      <c r="O28" s="596"/>
      <c r="P28" s="596"/>
      <c r="Q28" s="596"/>
      <c r="R28" s="596"/>
      <c r="S28" s="597"/>
      <c r="T28" s="107"/>
      <c r="U28" s="107"/>
      <c r="V28" s="107"/>
      <c r="W28" s="107"/>
    </row>
    <row r="29" spans="2:23" s="123" customFormat="1" ht="15">
      <c r="B29" s="595"/>
      <c r="C29" s="927"/>
      <c r="D29" s="596"/>
      <c r="E29" s="596"/>
      <c r="F29" s="596"/>
      <c r="G29" s="596"/>
      <c r="H29" s="596"/>
      <c r="I29" s="596"/>
      <c r="J29" s="596"/>
      <c r="K29" s="596"/>
      <c r="L29" s="596"/>
      <c r="M29" s="596"/>
      <c r="N29" s="596"/>
      <c r="O29" s="596"/>
      <c r="P29" s="596"/>
      <c r="Q29" s="596"/>
      <c r="R29" s="596"/>
      <c r="S29" s="597"/>
      <c r="T29" s="107"/>
      <c r="U29" s="107"/>
      <c r="V29" s="107"/>
      <c r="W29" s="107"/>
    </row>
    <row r="30" spans="2:23" s="124" customFormat="1">
      <c r="B30" s="548" t="s">
        <v>294</v>
      </c>
      <c r="C30" s="125"/>
      <c r="D30" s="388">
        <f>YEAR(D4)</f>
        <v>2020</v>
      </c>
      <c r="E30" s="388">
        <f>D30+1</f>
        <v>2021</v>
      </c>
      <c r="F30" s="388">
        <f t="shared" ref="F30:O30" si="0">E30+1</f>
        <v>2022</v>
      </c>
      <c r="G30" s="388">
        <f t="shared" si="0"/>
        <v>2023</v>
      </c>
      <c r="H30" s="388">
        <f t="shared" si="0"/>
        <v>2024</v>
      </c>
      <c r="I30" s="388">
        <f t="shared" si="0"/>
        <v>2025</v>
      </c>
      <c r="J30" s="388">
        <f t="shared" si="0"/>
        <v>2026</v>
      </c>
      <c r="K30" s="388">
        <f t="shared" si="0"/>
        <v>2027</v>
      </c>
      <c r="L30" s="388">
        <f t="shared" si="0"/>
        <v>2028</v>
      </c>
      <c r="M30" s="388">
        <f t="shared" si="0"/>
        <v>2029</v>
      </c>
      <c r="N30" s="388">
        <f t="shared" si="0"/>
        <v>2030</v>
      </c>
      <c r="O30" s="388">
        <f t="shared" si="0"/>
        <v>2031</v>
      </c>
      <c r="P30" s="388">
        <v>2028</v>
      </c>
      <c r="Q30" s="388">
        <v>2029</v>
      </c>
      <c r="R30" s="388">
        <v>2030</v>
      </c>
      <c r="S30" s="549">
        <v>2031</v>
      </c>
      <c r="T30" s="107"/>
      <c r="U30" s="107"/>
      <c r="V30" s="107"/>
      <c r="W30" s="107"/>
    </row>
    <row r="31" spans="2:23" s="124" customFormat="1">
      <c r="B31" s="598" t="s">
        <v>536</v>
      </c>
      <c r="C31" s="928"/>
      <c r="D31" s="1100">
        <f>INDEX('Tax Rates'!$B$4:$R$18,MATCH('Set up'!$E$28,'Tax Rates'!$B$4:$B$18,0),MATCH(D30,'Tax Rates'!$B$4:$R$4,0))</f>
        <v>0.25</v>
      </c>
      <c r="E31" s="313">
        <f>INDEX('Tax Rates'!$B$4:$R$18,MATCH('Set up'!$E$28,'Tax Rates'!$B$4:$B$18,0),MATCH(E30,'Tax Rates'!$B$4:$R$4,0))</f>
        <v>0.25</v>
      </c>
      <c r="F31" s="313">
        <f>INDEX('Tax Rates'!$B$4:$R$18,MATCH('Set up'!$E$28,'Tax Rates'!$B$4:$B$18,0),MATCH(F30,'Tax Rates'!$B$4:$R$4,0))</f>
        <v>0.25</v>
      </c>
      <c r="G31" s="313">
        <f>INDEX('Tax Rates'!$B$4:$R$18,MATCH('Set up'!$E$28,'Tax Rates'!$B$4:$B$18,0),MATCH(G30,'Tax Rates'!$B$4:$R$4,0))</f>
        <v>0.25</v>
      </c>
      <c r="H31" s="313">
        <f>INDEX('Tax Rates'!$B$4:$R$18,MATCH('Set up'!$E$28,'Tax Rates'!$B$4:$B$18,0),MATCH(H30,'Tax Rates'!$B$4:$R$4,0))</f>
        <v>0.25</v>
      </c>
      <c r="I31" s="313">
        <f>INDEX('Tax Rates'!$B$4:$R$18,MATCH('Set up'!$E$28,'Tax Rates'!$B$4:$B$18,0),MATCH(I30,'Tax Rates'!$B$4:$R$4,0))</f>
        <v>0.25</v>
      </c>
      <c r="J31" s="313">
        <f>INDEX('Tax Rates'!$B$4:$R$18,MATCH('Set up'!$E$28,'Tax Rates'!$B$4:$B$18,0),MATCH(J30,'Tax Rates'!$B$4:$R$4,0))</f>
        <v>0.25</v>
      </c>
      <c r="K31" s="313">
        <f>INDEX('Tax Rates'!$B$4:$R$18,MATCH('Set up'!$E$28,'Tax Rates'!$B$4:$B$18,0),MATCH(K30,'Tax Rates'!$B$4:$R$4,0))</f>
        <v>0.25</v>
      </c>
      <c r="L31" s="313">
        <f>INDEX('Tax Rates'!$B$4:$R$18,MATCH('Set up'!$E$28,'Tax Rates'!$B$4:$B$18,0),MATCH(L30,'Tax Rates'!$B$4:$R$4,0))</f>
        <v>0.25</v>
      </c>
      <c r="M31" s="313">
        <f>INDEX('Tax Rates'!$B$4:$R$18,MATCH('Set up'!$E$28,'Tax Rates'!$B$4:$B$18,0),MATCH(M30,'Tax Rates'!$B$4:$R$4,0))</f>
        <v>0.25</v>
      </c>
      <c r="N31" s="313">
        <f>INDEX('Tax Rates'!$B$4:$R$18,MATCH('Set up'!$E$28,'Tax Rates'!$B$4:$B$18,0),MATCH(N30,'Tax Rates'!$B$4:$R$4,0))</f>
        <v>0.25</v>
      </c>
      <c r="O31" s="313">
        <f>INDEX('Tax Rates'!$B$4:$R$18,MATCH('Set up'!$E$28,'Tax Rates'!$B$4:$B$18,0),MATCH(O30,'Tax Rates'!$B$4:$R$4,0))</f>
        <v>0.25</v>
      </c>
      <c r="P31" s="313">
        <f>INDEX('Tax Rates'!$B$4:$R$18,MATCH('Set up'!$E$28,'Tax Rates'!$B$4:$B$18,0),MATCH(P30,'Tax Rates'!$B$4:$R$4,0))</f>
        <v>0.25</v>
      </c>
      <c r="Q31" s="313">
        <f>INDEX('Tax Rates'!$B$4:$R$18,MATCH('Set up'!$E$28,'Tax Rates'!$B$4:$B$18,0),MATCH(Q30,'Tax Rates'!$B$4:$R$4,0))</f>
        <v>0.25</v>
      </c>
      <c r="R31" s="313">
        <f>INDEX('Tax Rates'!$B$4:$R$18,MATCH('Set up'!$E$28,'Tax Rates'!$B$4:$B$18,0),MATCH(R30,'Tax Rates'!$B$4:$R$4,0))</f>
        <v>0.25</v>
      </c>
      <c r="S31" s="572">
        <f>INDEX('Tax Rates'!$B$4:$R$18,MATCH('Set up'!$E$28,'Tax Rates'!$B$4:$B$18,0),MATCH(S30,'Tax Rates'!$B$4:$R$4,0))</f>
        <v>0.25</v>
      </c>
      <c r="T31" s="107"/>
      <c r="U31" s="107"/>
      <c r="V31" s="107"/>
      <c r="W31" s="107"/>
    </row>
    <row r="32" spans="2:23" s="124" customFormat="1" ht="15" thickBot="1">
      <c r="B32" s="550" t="s">
        <v>295</v>
      </c>
      <c r="C32" s="929"/>
      <c r="D32" s="1383" t="str">
        <f>VLOOKUP(E28,'Tax Rates'!B5:S17,18,FALSE)</f>
        <v>Niraja Fletcher (14/09/2018)</v>
      </c>
      <c r="E32" s="1384"/>
      <c r="F32" s="1384"/>
      <c r="G32" s="1385"/>
      <c r="H32" s="599"/>
      <c r="I32" s="599"/>
      <c r="J32" s="599"/>
      <c r="K32" s="599"/>
      <c r="L32" s="599"/>
      <c r="M32" s="599"/>
      <c r="N32" s="599"/>
      <c r="O32" s="599"/>
      <c r="P32" s="599"/>
      <c r="Q32" s="599"/>
      <c r="R32" s="599"/>
      <c r="S32" s="600"/>
      <c r="T32" s="107"/>
      <c r="U32" s="107"/>
      <c r="V32" s="107"/>
      <c r="W32" s="107"/>
    </row>
    <row r="33" spans="2:23" s="124" customFormat="1">
      <c r="B33" s="125"/>
      <c r="C33" s="125"/>
      <c r="D33" s="126"/>
      <c r="E33" s="126"/>
      <c r="F33" s="126"/>
      <c r="G33" s="126"/>
      <c r="H33" s="126"/>
      <c r="I33" s="126"/>
      <c r="J33" s="126"/>
      <c r="K33" s="126"/>
      <c r="L33" s="127"/>
      <c r="M33" s="127"/>
      <c r="N33" s="127"/>
      <c r="O33" s="127"/>
      <c r="P33" s="107"/>
      <c r="Q33" s="107"/>
      <c r="R33" s="107"/>
      <c r="S33" s="107"/>
      <c r="T33" s="107"/>
      <c r="U33" s="107"/>
      <c r="V33" s="107"/>
      <c r="W33" s="107"/>
    </row>
    <row r="34" spans="2:23" s="124" customFormat="1">
      <c r="B34" s="128"/>
      <c r="C34" s="128"/>
      <c r="D34" s="126"/>
      <c r="E34" s="126"/>
      <c r="F34" s="126"/>
      <c r="G34" s="126"/>
      <c r="H34" s="126"/>
      <c r="I34" s="126"/>
      <c r="J34" s="126"/>
      <c r="K34" s="126"/>
      <c r="L34" s="127"/>
      <c r="M34" s="127"/>
      <c r="N34" s="127"/>
      <c r="O34" s="127"/>
      <c r="P34" s="107"/>
      <c r="Q34" s="107"/>
      <c r="R34" s="107"/>
      <c r="S34" s="107"/>
      <c r="T34" s="107"/>
      <c r="U34" s="107"/>
      <c r="V34" s="107"/>
    </row>
    <row r="35" spans="2:23" s="124" customFormat="1" ht="18">
      <c r="B35" s="676" t="s">
        <v>106</v>
      </c>
      <c r="C35" s="676"/>
      <c r="D35" s="677"/>
      <c r="E35" s="677"/>
      <c r="F35" s="677"/>
      <c r="G35" s="677"/>
      <c r="H35" s="677"/>
      <c r="I35" s="677"/>
      <c r="J35" s="677"/>
      <c r="K35" s="677"/>
      <c r="L35" s="677"/>
      <c r="M35" s="677"/>
      <c r="N35" s="677"/>
      <c r="O35" s="677"/>
      <c r="P35" s="677"/>
      <c r="Q35" s="677"/>
      <c r="R35" s="677"/>
      <c r="S35" s="677"/>
      <c r="T35" s="677"/>
      <c r="U35" s="107"/>
      <c r="V35" s="107"/>
    </row>
    <row r="36" spans="2:23" s="124" customFormat="1" ht="15" thickBot="1">
      <c r="B36" s="678"/>
      <c r="C36" s="678"/>
      <c r="D36" s="677"/>
      <c r="E36" s="677"/>
      <c r="F36" s="677"/>
      <c r="G36" s="677"/>
      <c r="H36" s="677"/>
      <c r="I36" s="677"/>
      <c r="J36" s="677"/>
      <c r="K36" s="677"/>
      <c r="L36" s="677"/>
      <c r="M36" s="677"/>
      <c r="N36" s="677"/>
      <c r="O36" s="677"/>
      <c r="P36" s="679"/>
      <c r="Q36" s="679"/>
      <c r="R36" s="679"/>
      <c r="S36" s="679"/>
      <c r="T36" s="679"/>
      <c r="U36" s="107"/>
      <c r="V36" s="107"/>
    </row>
    <row r="37" spans="2:23" s="124" customFormat="1" ht="15">
      <c r="B37" s="129" t="s">
        <v>1324</v>
      </c>
      <c r="C37" s="930"/>
      <c r="D37" s="130"/>
      <c r="E37" s="130"/>
      <c r="F37" s="130"/>
      <c r="G37" s="130"/>
      <c r="H37" s="130"/>
      <c r="I37" s="130"/>
      <c r="J37" s="130"/>
      <c r="K37" s="130"/>
      <c r="L37" s="130"/>
      <c r="M37" s="130"/>
      <c r="N37" s="130"/>
      <c r="O37" s="130"/>
      <c r="P37" s="573"/>
      <c r="Q37" s="573"/>
      <c r="R37" s="573"/>
      <c r="S37" s="573"/>
      <c r="T37" s="936"/>
      <c r="U37" s="107"/>
      <c r="V37" s="107"/>
      <c r="W37" s="107"/>
    </row>
    <row r="38" spans="2:23" s="124" customFormat="1">
      <c r="B38" s="131"/>
      <c r="C38" s="128"/>
      <c r="D38" s="126"/>
      <c r="E38" s="126"/>
      <c r="F38" s="126"/>
      <c r="G38" s="126"/>
      <c r="H38" s="126"/>
      <c r="I38" s="126"/>
      <c r="J38" s="126"/>
      <c r="K38" s="126"/>
      <c r="L38" s="126"/>
      <c r="M38" s="126"/>
      <c r="N38" s="126"/>
      <c r="O38" s="126"/>
      <c r="P38" s="113"/>
      <c r="Q38" s="113"/>
      <c r="R38" s="113"/>
      <c r="S38" s="113"/>
      <c r="T38" s="937"/>
      <c r="U38" s="107"/>
      <c r="V38" s="107"/>
      <c r="W38" s="107"/>
    </row>
    <row r="39" spans="2:23" s="124" customFormat="1" ht="15">
      <c r="B39" s="132" t="s">
        <v>106</v>
      </c>
      <c r="C39" s="931"/>
      <c r="D39" s="133"/>
      <c r="E39" s="133"/>
      <c r="F39" s="133"/>
      <c r="G39" s="133"/>
      <c r="H39" s="133"/>
      <c r="I39" s="133"/>
      <c r="J39" s="133"/>
      <c r="K39" s="133"/>
      <c r="L39" s="133"/>
      <c r="M39" s="133"/>
      <c r="N39" s="133"/>
      <c r="O39" s="133"/>
      <c r="P39" s="133"/>
      <c r="Q39" s="133"/>
      <c r="R39" s="133"/>
      <c r="S39" s="133"/>
      <c r="T39" s="134"/>
      <c r="U39" s="107"/>
      <c r="V39" s="107"/>
      <c r="W39" s="107"/>
    </row>
    <row r="40" spans="2:23" s="124" customFormat="1" ht="15.75" thickBot="1">
      <c r="B40" s="575"/>
      <c r="C40" s="932"/>
      <c r="D40" s="135"/>
      <c r="E40" s="135"/>
      <c r="F40" s="135"/>
      <c r="G40" s="135"/>
      <c r="H40" s="135"/>
      <c r="I40" s="135"/>
      <c r="J40" s="135"/>
      <c r="K40" s="135"/>
      <c r="L40" s="135"/>
      <c r="M40" s="135"/>
      <c r="N40" s="135"/>
      <c r="O40" s="135"/>
      <c r="P40" s="113"/>
      <c r="Q40" s="113"/>
      <c r="R40" s="113"/>
      <c r="S40" s="113"/>
      <c r="T40" s="937"/>
      <c r="U40" s="107"/>
      <c r="V40" s="107"/>
      <c r="W40" s="107"/>
    </row>
    <row r="41" spans="2:23" s="124" customFormat="1" ht="15" thickBot="1">
      <c r="B41" s="939" t="s">
        <v>296</v>
      </c>
      <c r="C41" s="940"/>
      <c r="D41" s="940">
        <v>2014</v>
      </c>
      <c r="E41" s="940">
        <v>2015</v>
      </c>
      <c r="F41" s="940">
        <v>2016</v>
      </c>
      <c r="G41" s="940">
        <v>2017</v>
      </c>
      <c r="H41" s="940">
        <v>2018</v>
      </c>
      <c r="I41" s="940">
        <v>2019</v>
      </c>
      <c r="J41" s="940">
        <v>2020</v>
      </c>
      <c r="K41" s="940">
        <v>2021</v>
      </c>
      <c r="L41" s="940">
        <v>2022</v>
      </c>
      <c r="M41" s="940">
        <v>2023</v>
      </c>
      <c r="N41" s="940">
        <v>2024</v>
      </c>
      <c r="O41" s="940">
        <v>2025</v>
      </c>
      <c r="P41" s="940">
        <v>2026</v>
      </c>
      <c r="Q41" s="940">
        <v>2027</v>
      </c>
      <c r="R41" s="940">
        <v>2028</v>
      </c>
      <c r="S41" s="940">
        <v>2029</v>
      </c>
      <c r="T41" s="1374">
        <v>2030</v>
      </c>
      <c r="U41" s="107"/>
      <c r="V41" s="107"/>
    </row>
    <row r="42" spans="2:23" s="124" customFormat="1">
      <c r="B42" s="939"/>
      <c r="C42" s="940"/>
      <c r="D42" s="940"/>
      <c r="E42" s="940"/>
      <c r="F42" s="940"/>
      <c r="G42" s="940"/>
      <c r="H42" s="940"/>
      <c r="I42" s="940"/>
      <c r="J42" s="940"/>
      <c r="K42" s="940"/>
      <c r="L42" s="940"/>
      <c r="M42" s="940"/>
      <c r="N42" s="940"/>
      <c r="O42" s="940"/>
      <c r="P42" s="940"/>
      <c r="Q42" s="940"/>
      <c r="R42" s="940"/>
      <c r="S42" s="940"/>
      <c r="T42" s="1374"/>
      <c r="U42" s="107"/>
      <c r="V42" s="107"/>
    </row>
    <row r="43" spans="2:23" s="124" customFormat="1">
      <c r="B43" s="1154" t="s">
        <v>107</v>
      </c>
      <c r="C43" s="1154" t="s">
        <v>107</v>
      </c>
      <c r="D43" s="1375">
        <v>80.578999999999994</v>
      </c>
      <c r="E43" s="1375">
        <v>100.16</v>
      </c>
      <c r="F43" s="1375">
        <v>109.443</v>
      </c>
      <c r="G43" s="1155">
        <v>110.97</v>
      </c>
      <c r="H43" s="1155">
        <v>116.59</v>
      </c>
      <c r="I43" s="1155">
        <v>119.36</v>
      </c>
      <c r="J43" s="1155">
        <v>122.89862500000001</v>
      </c>
      <c r="K43" s="1155">
        <v>126.57289573730826</v>
      </c>
      <c r="L43" s="1155">
        <v>130.35701526626116</v>
      </c>
      <c r="M43" s="1155">
        <v>134.25426770985578</v>
      </c>
      <c r="N43" s="1155">
        <v>138.26803537572732</v>
      </c>
      <c r="O43" s="1155">
        <v>142.40180169155173</v>
      </c>
      <c r="P43" s="1155">
        <v>146.65915422820737</v>
      </c>
      <c r="Q43" s="1155">
        <v>151.04378781331931</v>
      </c>
      <c r="R43" s="1155">
        <v>155.55950773788865</v>
      </c>
      <c r="S43" s="1155">
        <v>160.21023305878953</v>
      </c>
      <c r="T43" s="1155">
        <v>165</v>
      </c>
      <c r="U43" s="107"/>
      <c r="V43" s="719"/>
    </row>
    <row r="44" spans="2:23" s="124" customFormat="1">
      <c r="B44" s="1154" t="s">
        <v>108</v>
      </c>
      <c r="C44" s="1154" t="s">
        <v>108</v>
      </c>
      <c r="D44" s="1375">
        <v>98.14</v>
      </c>
      <c r="E44" s="1375">
        <v>119.49930000000001</v>
      </c>
      <c r="F44" s="1375">
        <v>163.65600000000001</v>
      </c>
      <c r="G44" s="1155">
        <v>165.92</v>
      </c>
      <c r="H44" s="1155">
        <v>252.86</v>
      </c>
      <c r="I44" s="1155">
        <v>363.72</v>
      </c>
      <c r="J44" s="1155">
        <v>528.13667499999997</v>
      </c>
      <c r="K44" s="1155">
        <v>544.09</v>
      </c>
      <c r="L44" s="1155">
        <v>559.53767302890435</v>
      </c>
      <c r="M44" s="1155">
        <v>575.42393269238744</v>
      </c>
      <c r="N44" s="1155">
        <v>591.76123123718378</v>
      </c>
      <c r="O44" s="1155">
        <v>608.56237445123634</v>
      </c>
      <c r="P44" s="1155">
        <v>625.8405317013536</v>
      </c>
      <c r="Q44" s="1155">
        <v>643.60924625585403</v>
      </c>
      <c r="R44" s="1155">
        <v>661.88244590028785</v>
      </c>
      <c r="S44" s="1155">
        <v>680.67445385455846</v>
      </c>
      <c r="T44" s="1155">
        <v>700</v>
      </c>
      <c r="U44" s="107"/>
      <c r="V44" s="719"/>
    </row>
    <row r="45" spans="2:23" s="124" customFormat="1">
      <c r="B45" s="1154" t="s">
        <v>109</v>
      </c>
      <c r="C45" s="1154" t="s">
        <v>109</v>
      </c>
      <c r="D45" s="1375">
        <v>8.125</v>
      </c>
      <c r="E45" s="1375">
        <v>9.2691700000000008</v>
      </c>
      <c r="F45" s="1375">
        <v>14.76765</v>
      </c>
      <c r="G45" s="1155">
        <v>16.559999999999999</v>
      </c>
      <c r="H45" s="1155">
        <v>27.95</v>
      </c>
      <c r="I45" s="1155">
        <v>48.11</v>
      </c>
      <c r="J45" s="1155">
        <v>71.402881250000007</v>
      </c>
      <c r="K45" s="1155">
        <v>75.207696608342332</v>
      </c>
      <c r="L45" s="1155">
        <v>79.215257565428644</v>
      </c>
      <c r="M45" s="1155">
        <v>83.436367740866913</v>
      </c>
      <c r="N45" s="1155">
        <v>87.88240644220781</v>
      </c>
      <c r="O45" s="1155">
        <v>92.565359341386426</v>
      </c>
      <c r="P45" s="1155">
        <v>97.497850785806719</v>
      </c>
      <c r="Q45" s="1155">
        <v>102.69317783117305</v>
      </c>
      <c r="R45" s="1155">
        <v>108.16534608781501</v>
      </c>
      <c r="S45" s="1155">
        <v>113.92910747714033</v>
      </c>
      <c r="T45" s="1155">
        <v>120</v>
      </c>
      <c r="U45" s="107"/>
      <c r="V45" s="719"/>
    </row>
    <row r="46" spans="2:23" s="124" customFormat="1">
      <c r="B46" s="1154" t="s">
        <v>184</v>
      </c>
      <c r="C46" s="1154" t="s">
        <v>184</v>
      </c>
      <c r="D46" s="1375">
        <v>1.1098300000000001</v>
      </c>
      <c r="E46" s="1375">
        <v>1.3315427500000001</v>
      </c>
      <c r="F46" s="1375">
        <v>1.344975</v>
      </c>
      <c r="G46" s="1155">
        <v>1.3</v>
      </c>
      <c r="H46" s="1155">
        <v>1.34</v>
      </c>
      <c r="I46" s="1155">
        <v>1.44</v>
      </c>
      <c r="J46" s="1155">
        <v>1.6182944374999999</v>
      </c>
      <c r="K46" s="1155">
        <v>1.3</v>
      </c>
      <c r="L46" s="1155">
        <v>1.3</v>
      </c>
      <c r="M46" s="1155">
        <v>1.3</v>
      </c>
      <c r="N46" s="1155">
        <v>1.3</v>
      </c>
      <c r="O46" s="1155">
        <v>1.3</v>
      </c>
      <c r="P46" s="1155">
        <v>1.3</v>
      </c>
      <c r="Q46" s="1155">
        <v>1.3</v>
      </c>
      <c r="R46" s="1155">
        <v>1.3</v>
      </c>
      <c r="S46" s="1155">
        <v>1.3</v>
      </c>
      <c r="T46" s="1155">
        <v>1.3</v>
      </c>
      <c r="U46" s="107"/>
      <c r="V46" s="719"/>
    </row>
    <row r="47" spans="2:23" s="124" customFormat="1">
      <c r="B47" s="1154" t="s">
        <v>110</v>
      </c>
      <c r="C47" s="1154" t="s">
        <v>110</v>
      </c>
      <c r="D47" s="1375">
        <v>0.78434999999999999</v>
      </c>
      <c r="E47" s="1375">
        <v>1.04</v>
      </c>
      <c r="F47" s="1375">
        <v>1.5957300000000001</v>
      </c>
      <c r="G47" s="1155">
        <v>1.72</v>
      </c>
      <c r="H47" s="1155">
        <v>1.7</v>
      </c>
      <c r="I47" s="1155">
        <v>1.7</v>
      </c>
      <c r="J47" s="1155">
        <v>1.694825</v>
      </c>
      <c r="K47" s="1155">
        <v>1.7187623688963782</v>
      </c>
      <c r="L47" s="1155">
        <v>1.7430378243973801</v>
      </c>
      <c r="M47" s="1155">
        <v>1.7676561415705045</v>
      </c>
      <c r="N47" s="1155">
        <v>1.7926221629253476</v>
      </c>
      <c r="O47" s="1155">
        <v>1.8179407993661409</v>
      </c>
      <c r="P47" s="1155">
        <v>1.8436170311577442</v>
      </c>
      <c r="Q47" s="1155">
        <v>1.8696559089052807</v>
      </c>
      <c r="R47" s="1155">
        <v>1.8960625545476089</v>
      </c>
      <c r="S47" s="1155">
        <v>1.9228421623648262</v>
      </c>
      <c r="T47" s="1155">
        <v>1.95</v>
      </c>
      <c r="U47" s="107"/>
      <c r="V47" s="719"/>
    </row>
    <row r="48" spans="2:23" s="124" customFormat="1">
      <c r="B48" s="1154" t="s">
        <v>797</v>
      </c>
      <c r="C48" s="1154" t="s">
        <v>797</v>
      </c>
      <c r="D48" s="1375">
        <v>77.641400000000004</v>
      </c>
      <c r="E48" s="1375">
        <v>77.946899999999999</v>
      </c>
      <c r="F48" s="1375">
        <v>78.468100000000007</v>
      </c>
      <c r="G48" s="1155">
        <v>80.44</v>
      </c>
      <c r="H48" s="1155">
        <v>83.47</v>
      </c>
      <c r="I48" s="1155">
        <v>84.45</v>
      </c>
      <c r="J48" s="1155">
        <v>86.69</v>
      </c>
      <c r="K48" s="1155">
        <v>90.03</v>
      </c>
      <c r="L48" s="1155">
        <v>92.99</v>
      </c>
      <c r="M48" s="1155">
        <v>96.49</v>
      </c>
      <c r="N48" s="1155">
        <v>99.91</v>
      </c>
      <c r="O48" s="1155">
        <v>104.04</v>
      </c>
      <c r="P48" s="1155">
        <v>100</v>
      </c>
      <c r="Q48" s="1155">
        <v>100</v>
      </c>
      <c r="R48" s="1155">
        <v>100</v>
      </c>
      <c r="S48" s="1155">
        <v>100</v>
      </c>
      <c r="T48" s="1155">
        <v>100</v>
      </c>
      <c r="U48" s="107"/>
      <c r="V48" s="719"/>
    </row>
    <row r="49" spans="2:22" s="124" customFormat="1">
      <c r="B49" s="1154" t="s">
        <v>113</v>
      </c>
      <c r="C49" s="1154" t="s">
        <v>113</v>
      </c>
      <c r="D49" s="1375">
        <v>2.3541205000000001</v>
      </c>
      <c r="E49" s="1375">
        <v>3.3321735000000001</v>
      </c>
      <c r="F49" s="1375">
        <v>3.4846219999999999</v>
      </c>
      <c r="G49" s="1155">
        <v>3.19</v>
      </c>
      <c r="H49" s="1155">
        <v>3.65</v>
      </c>
      <c r="I49" s="1155">
        <v>3.94</v>
      </c>
      <c r="J49" s="1155">
        <v>4.8992499999999994</v>
      </c>
      <c r="K49" s="1155">
        <v>4.4800000000000004</v>
      </c>
      <c r="L49" s="1155">
        <v>4.29</v>
      </c>
      <c r="M49" s="1155">
        <v>4.21</v>
      </c>
      <c r="N49" s="1155">
        <v>4.2300000000000004</v>
      </c>
      <c r="O49" s="1155">
        <v>4.29</v>
      </c>
      <c r="P49" s="1155">
        <v>4.5</v>
      </c>
      <c r="Q49" s="1155">
        <v>4.5</v>
      </c>
      <c r="R49" s="1155">
        <v>4.5</v>
      </c>
      <c r="S49" s="1155">
        <v>4.5</v>
      </c>
      <c r="T49" s="1155">
        <v>4.5</v>
      </c>
      <c r="U49" s="107"/>
      <c r="V49" s="719"/>
    </row>
    <row r="50" spans="2:22" s="124" customFormat="1">
      <c r="B50" s="1154" t="s">
        <v>183</v>
      </c>
      <c r="C50" s="1154" t="s">
        <v>183</v>
      </c>
      <c r="D50" s="1375">
        <v>1.1047499999999999</v>
      </c>
      <c r="E50" s="1375">
        <v>1.2787917499999999</v>
      </c>
      <c r="F50" s="1375">
        <v>1.3256079999999999</v>
      </c>
      <c r="G50" s="1155">
        <v>1.3</v>
      </c>
      <c r="H50" s="1155">
        <v>1.3</v>
      </c>
      <c r="I50" s="1155">
        <v>1.33</v>
      </c>
      <c r="J50" s="1155">
        <v>1.3906829999999999</v>
      </c>
      <c r="K50" s="1155">
        <v>1.44</v>
      </c>
      <c r="L50" s="1155">
        <v>1.41</v>
      </c>
      <c r="M50" s="1155">
        <v>1.39</v>
      </c>
      <c r="N50" s="1155">
        <v>1.37</v>
      </c>
      <c r="O50" s="1155">
        <v>1.34</v>
      </c>
      <c r="P50" s="1155">
        <v>1.22</v>
      </c>
      <c r="Q50" s="1155">
        <v>1.21</v>
      </c>
      <c r="R50" s="1155">
        <v>1.2</v>
      </c>
      <c r="S50" s="1155">
        <v>1.2</v>
      </c>
      <c r="T50" s="1155">
        <v>1.2</v>
      </c>
      <c r="U50" s="107"/>
      <c r="V50" s="719"/>
    </row>
    <row r="51" spans="2:22" s="124" customFormat="1">
      <c r="B51" s="1154" t="s">
        <v>117</v>
      </c>
      <c r="C51" s="1154" t="s">
        <v>117</v>
      </c>
      <c r="D51" s="1375">
        <v>6.1608999999999998</v>
      </c>
      <c r="E51" s="1375">
        <v>6.2826694999999999</v>
      </c>
      <c r="F51" s="1375">
        <v>6.6417200000000003</v>
      </c>
      <c r="G51" s="1155">
        <v>6.76</v>
      </c>
      <c r="H51" s="1155">
        <v>6.61</v>
      </c>
      <c r="I51" s="1155">
        <v>6.91</v>
      </c>
      <c r="J51" s="1155">
        <v>7.0782853125000003</v>
      </c>
      <c r="K51" s="1155">
        <v>6.99</v>
      </c>
      <c r="L51" s="1155">
        <v>6.7836411342314396</v>
      </c>
      <c r="M51" s="1155">
        <v>6.5833743974301591</v>
      </c>
      <c r="N51" s="1155">
        <v>6.3890199376900343</v>
      </c>
      <c r="O51" s="1155">
        <v>6.2004032126951225</v>
      </c>
      <c r="P51" s="1155">
        <v>6.0173548329698709</v>
      </c>
      <c r="Q51" s="1155">
        <v>5.839710409756905</v>
      </c>
      <c r="R51" s="1155">
        <v>5.6673104073857621</v>
      </c>
      <c r="S51" s="1155">
        <v>5.4999999999999991</v>
      </c>
      <c r="T51" s="1155">
        <v>5.5</v>
      </c>
      <c r="U51" s="107"/>
      <c r="V51" s="719"/>
    </row>
    <row r="52" spans="2:22" s="124" customFormat="1">
      <c r="B52" s="1154" t="s">
        <v>118</v>
      </c>
      <c r="C52" s="1154" t="s">
        <v>118</v>
      </c>
      <c r="D52" s="1376">
        <v>2001.78</v>
      </c>
      <c r="E52" s="1376">
        <v>2741.88</v>
      </c>
      <c r="F52" s="1376">
        <v>3054.12</v>
      </c>
      <c r="G52" s="1155">
        <v>2951.3</v>
      </c>
      <c r="H52" s="1155">
        <v>2956.03</v>
      </c>
      <c r="I52" s="1155">
        <v>3281.28</v>
      </c>
      <c r="J52" s="1155">
        <v>3896.2762499999999</v>
      </c>
      <c r="K52" s="1155">
        <v>3647.42</v>
      </c>
      <c r="L52" s="1155">
        <v>3545.07</v>
      </c>
      <c r="M52" s="1155">
        <v>3487.16</v>
      </c>
      <c r="N52" s="1155">
        <v>3500.21</v>
      </c>
      <c r="O52" s="1155">
        <v>3512.39</v>
      </c>
      <c r="P52" s="1155">
        <v>3528.78</v>
      </c>
      <c r="Q52" s="1155">
        <v>3552.24</v>
      </c>
      <c r="R52" s="1155">
        <v>3577.08</v>
      </c>
      <c r="S52" s="1155">
        <v>3604.87</v>
      </c>
      <c r="T52" s="1155">
        <v>3634.94</v>
      </c>
      <c r="U52" s="107"/>
      <c r="V52" s="719"/>
    </row>
    <row r="53" spans="2:22" s="124" customFormat="1">
      <c r="B53" s="1154" t="s">
        <v>302</v>
      </c>
      <c r="C53" s="1154" t="s">
        <v>302</v>
      </c>
      <c r="D53" s="1375">
        <v>20.7575</v>
      </c>
      <c r="E53" s="1375">
        <v>24.5988325</v>
      </c>
      <c r="F53" s="1375">
        <v>24.43993</v>
      </c>
      <c r="G53" s="1155">
        <v>23.38</v>
      </c>
      <c r="H53" s="1155">
        <v>21.73</v>
      </c>
      <c r="I53" s="1155">
        <v>22.93</v>
      </c>
      <c r="J53" s="1155">
        <v>24.291926250000003</v>
      </c>
      <c r="K53" s="1155">
        <v>23.03</v>
      </c>
      <c r="L53" s="1155">
        <v>22.05</v>
      </c>
      <c r="M53" s="1155">
        <v>21.11</v>
      </c>
      <c r="N53" s="1155">
        <v>20.41</v>
      </c>
      <c r="O53" s="1155">
        <v>19.86</v>
      </c>
      <c r="P53" s="1155">
        <v>19.579999999999998</v>
      </c>
      <c r="Q53" s="1155">
        <v>19.32</v>
      </c>
      <c r="R53" s="1155">
        <v>19.09</v>
      </c>
      <c r="S53" s="1155">
        <v>18.88</v>
      </c>
      <c r="T53" s="1155">
        <v>18.7</v>
      </c>
      <c r="U53" s="107"/>
      <c r="V53" s="719"/>
    </row>
    <row r="54" spans="2:22" s="124" customFormat="1">
      <c r="B54" s="1154" t="s">
        <v>178</v>
      </c>
      <c r="C54" s="1154" t="s">
        <v>178</v>
      </c>
      <c r="D54" s="1375">
        <v>5.6175800000000002</v>
      </c>
      <c r="E54" s="1375">
        <v>6.727525</v>
      </c>
      <c r="F54" s="1375">
        <v>6.7322670000000002</v>
      </c>
      <c r="G54" s="1155">
        <v>6.6</v>
      </c>
      <c r="H54" s="1155">
        <v>6.31</v>
      </c>
      <c r="I54" s="1155">
        <v>6.67</v>
      </c>
      <c r="J54" s="1155">
        <v>6.7575867500000006</v>
      </c>
      <c r="K54" s="1155">
        <v>6.88</v>
      </c>
      <c r="L54" s="1155">
        <v>6.75</v>
      </c>
      <c r="M54" s="1155">
        <v>6.2</v>
      </c>
      <c r="N54" s="1155">
        <v>6.2</v>
      </c>
      <c r="O54" s="1155">
        <v>6.2</v>
      </c>
      <c r="P54" s="1155">
        <v>6.2</v>
      </c>
      <c r="Q54" s="1155">
        <v>6.2</v>
      </c>
      <c r="R54" s="1155">
        <v>6.2</v>
      </c>
      <c r="S54" s="1155">
        <v>6.2</v>
      </c>
      <c r="T54" s="1155">
        <v>6.2</v>
      </c>
      <c r="U54" s="107"/>
      <c r="V54" s="719"/>
    </row>
    <row r="55" spans="2:22" s="124" customFormat="1">
      <c r="B55" s="1154" t="s">
        <v>120</v>
      </c>
      <c r="C55" s="1154" t="s">
        <v>120</v>
      </c>
      <c r="D55" s="1375">
        <v>7.07761</v>
      </c>
      <c r="E55" s="1375">
        <v>7.6912599999999998</v>
      </c>
      <c r="F55" s="1375">
        <v>10.025399999999999</v>
      </c>
      <c r="G55" s="1155">
        <v>17.78</v>
      </c>
      <c r="H55" s="1155">
        <v>17.77</v>
      </c>
      <c r="I55" s="1155">
        <v>16.82</v>
      </c>
      <c r="J55" s="1155">
        <v>16.360387500000002</v>
      </c>
      <c r="K55" s="1155">
        <v>16.53</v>
      </c>
      <c r="L55" s="1155">
        <v>17.307560994432201</v>
      </c>
      <c r="M55" s="1155">
        <v>18.121697977978883</v>
      </c>
      <c r="N55" s="1155">
        <v>18.974131462586097</v>
      </c>
      <c r="O55" s="1155">
        <v>19.866662892019598</v>
      </c>
      <c r="P55" s="1155">
        <v>20.801178448847672</v>
      </c>
      <c r="Q55" s="1155">
        <v>21.779653040502097</v>
      </c>
      <c r="R55" s="1155">
        <v>22.804154472840942</v>
      </c>
      <c r="S55" s="1155">
        <v>23.876847820033181</v>
      </c>
      <c r="T55" s="1155">
        <v>25</v>
      </c>
      <c r="U55" s="107"/>
      <c r="V55" s="719"/>
    </row>
    <row r="56" spans="2:22" s="124" customFormat="1">
      <c r="B56" s="1154" t="s">
        <v>297</v>
      </c>
      <c r="C56" s="1154" t="s">
        <v>297</v>
      </c>
      <c r="D56" s="1375">
        <v>1.3290172499999999</v>
      </c>
      <c r="E56" s="1375">
        <v>1.1095837500000001</v>
      </c>
      <c r="F56" s="1375">
        <v>1.106527</v>
      </c>
      <c r="G56" s="1155">
        <v>1.1267977528089888</v>
      </c>
      <c r="H56" s="1155">
        <v>1.178235294117647</v>
      </c>
      <c r="I56" s="1155">
        <v>1.1217977528089889</v>
      </c>
      <c r="J56" s="1155">
        <v>1.1014695625000002</v>
      </c>
      <c r="K56" s="1155">
        <v>1.1299999999999999</v>
      </c>
      <c r="L56" s="1155">
        <v>1.1599999999999999</v>
      </c>
      <c r="M56" s="1155">
        <v>1.2</v>
      </c>
      <c r="N56" s="1155">
        <v>1.2</v>
      </c>
      <c r="O56" s="1155">
        <v>1.2</v>
      </c>
      <c r="P56" s="1155">
        <v>1.2</v>
      </c>
      <c r="Q56" s="1155">
        <v>1.2</v>
      </c>
      <c r="R56" s="1155">
        <v>1.2</v>
      </c>
      <c r="S56" s="1155">
        <v>1.2</v>
      </c>
      <c r="T56" s="1155">
        <v>1.2</v>
      </c>
      <c r="U56" s="107"/>
      <c r="V56" s="719"/>
    </row>
    <row r="57" spans="2:22" s="124" customFormat="1">
      <c r="B57" s="1154" t="s">
        <v>304</v>
      </c>
      <c r="C57" s="1154" t="s">
        <v>304</v>
      </c>
      <c r="D57" s="1375">
        <v>1.7657</v>
      </c>
      <c r="E57" s="1375">
        <v>2.2692999999999999</v>
      </c>
      <c r="F57" s="1375">
        <v>2.3666999999999998</v>
      </c>
      <c r="G57" s="1155">
        <v>2.5099999999999998</v>
      </c>
      <c r="H57" s="1155">
        <v>2.5299999999999998</v>
      </c>
      <c r="I57" s="1155">
        <v>2.82</v>
      </c>
      <c r="J57" s="1155">
        <v>2.68</v>
      </c>
      <c r="K57" s="1155">
        <v>2.67</v>
      </c>
      <c r="L57" s="1155">
        <v>2.69</v>
      </c>
      <c r="M57" s="1155">
        <v>2.7</v>
      </c>
      <c r="N57" s="1155">
        <v>2.73</v>
      </c>
      <c r="O57" s="1155">
        <v>2.76</v>
      </c>
      <c r="P57" s="1155">
        <v>2.78</v>
      </c>
      <c r="Q57" s="1155">
        <v>2.81</v>
      </c>
      <c r="R57" s="1155">
        <v>2.83</v>
      </c>
      <c r="S57" s="1155">
        <v>2.86</v>
      </c>
      <c r="T57" s="1155">
        <v>2.88</v>
      </c>
      <c r="U57" s="107"/>
      <c r="V57" s="719"/>
    </row>
    <row r="58" spans="2:22" s="124" customFormat="1">
      <c r="B58" s="1154" t="s">
        <v>123</v>
      </c>
      <c r="C58" s="1154" t="s">
        <v>123</v>
      </c>
      <c r="D58" s="1376">
        <v>232.602</v>
      </c>
      <c r="E58" s="1376">
        <v>279.33252499999998</v>
      </c>
      <c r="F58" s="1376">
        <v>281.52330000000001</v>
      </c>
      <c r="G58" s="1155">
        <v>274.43</v>
      </c>
      <c r="H58" s="1155">
        <v>270.20999999999998</v>
      </c>
      <c r="I58" s="1155">
        <v>290.67</v>
      </c>
      <c r="J58" s="1155">
        <v>317.20228125000006</v>
      </c>
      <c r="K58" s="1155">
        <v>318.95999999999998</v>
      </c>
      <c r="L58" s="1155">
        <v>313.86</v>
      </c>
      <c r="M58" s="1155">
        <v>306.99</v>
      </c>
      <c r="N58" s="1155">
        <v>300.82</v>
      </c>
      <c r="O58" s="1155">
        <v>296.75</v>
      </c>
      <c r="P58" s="1155">
        <v>296.24</v>
      </c>
      <c r="Q58" s="1155">
        <v>295.92</v>
      </c>
      <c r="R58" s="1155">
        <v>294.8</v>
      </c>
      <c r="S58" s="1155">
        <v>292.99</v>
      </c>
      <c r="T58" s="1155">
        <v>291.60000000000002</v>
      </c>
      <c r="U58" s="107"/>
      <c r="V58" s="719"/>
    </row>
    <row r="59" spans="2:22" s="124" customFormat="1">
      <c r="B59" s="1154" t="s">
        <v>124</v>
      </c>
      <c r="C59" s="1154" t="s">
        <v>124</v>
      </c>
      <c r="D59" s="1375">
        <v>61.036000000000001</v>
      </c>
      <c r="E59" s="1375">
        <v>64.147692500000005</v>
      </c>
      <c r="F59" s="1375">
        <v>67.214230000000001</v>
      </c>
      <c r="G59" s="1155">
        <v>65.12</v>
      </c>
      <c r="H59" s="1155">
        <v>68.39</v>
      </c>
      <c r="I59" s="1155">
        <v>70.42</v>
      </c>
      <c r="J59" s="1155">
        <v>76.546112499999992</v>
      </c>
      <c r="K59" s="1155">
        <v>73.239999999999995</v>
      </c>
      <c r="L59" s="1155">
        <v>72.959999999999994</v>
      </c>
      <c r="M59" s="1155">
        <v>70</v>
      </c>
      <c r="N59" s="1155">
        <v>70</v>
      </c>
      <c r="O59" s="1155">
        <v>70</v>
      </c>
      <c r="P59" s="1155">
        <v>70</v>
      </c>
      <c r="Q59" s="1155">
        <v>70</v>
      </c>
      <c r="R59" s="1155">
        <v>70</v>
      </c>
      <c r="S59" s="1155">
        <v>70</v>
      </c>
      <c r="T59" s="1155">
        <v>70</v>
      </c>
      <c r="U59" s="107"/>
      <c r="V59" s="719"/>
    </row>
    <row r="60" spans="2:22" s="124" customFormat="1">
      <c r="B60" s="1154" t="s">
        <v>125</v>
      </c>
      <c r="C60" s="1154" t="s">
        <v>125</v>
      </c>
      <c r="D60" s="1376">
        <v>11850</v>
      </c>
      <c r="E60" s="1376">
        <v>13393.754999999999</v>
      </c>
      <c r="F60" s="1376">
        <v>13303.7</v>
      </c>
      <c r="G60" s="1155">
        <v>13380.07</v>
      </c>
      <c r="H60" s="1155">
        <v>14233.79</v>
      </c>
      <c r="I60" s="1155">
        <v>14144.17</v>
      </c>
      <c r="J60" s="1155">
        <v>15905.828125</v>
      </c>
      <c r="K60" s="1155">
        <v>14155.19</v>
      </c>
      <c r="L60" s="1155">
        <v>14178.05</v>
      </c>
      <c r="M60" s="1155">
        <v>14002.531528362384</v>
      </c>
      <c r="N60" s="1155">
        <v>14025.144991744955</v>
      </c>
      <c r="O60" s="1155">
        <v>13851.519421694982</v>
      </c>
      <c r="P60" s="1155">
        <v>13873.889007266065</v>
      </c>
      <c r="Q60" s="1155">
        <v>13702.135924562503</v>
      </c>
      <c r="R60" s="1155">
        <v>13724.264262453797</v>
      </c>
      <c r="S60" s="1155">
        <v>13554.363473015432</v>
      </c>
      <c r="T60" s="1155">
        <v>13000</v>
      </c>
      <c r="U60" s="107"/>
      <c r="V60" s="719"/>
    </row>
    <row r="61" spans="2:22" s="124" customFormat="1">
      <c r="B61" s="1154" t="s">
        <v>126</v>
      </c>
      <c r="C61" s="1154" t="s">
        <v>126</v>
      </c>
      <c r="D61" s="1376">
        <v>25941.7</v>
      </c>
      <c r="E61" s="1376">
        <v>29011</v>
      </c>
      <c r="F61" s="1376">
        <v>30914.9</v>
      </c>
      <c r="G61" s="1155">
        <v>33226.300000000003</v>
      </c>
      <c r="H61" s="1155">
        <v>40864.300000000003</v>
      </c>
      <c r="I61" s="1155">
        <v>42105</v>
      </c>
      <c r="J61" s="1155">
        <v>44093.599999999999</v>
      </c>
      <c r="K61" s="1155">
        <v>46179.348994172935</v>
      </c>
      <c r="L61" s="1155">
        <v>48363.7596731866</v>
      </c>
      <c r="M61" s="1155">
        <v>50651.499007075654</v>
      </c>
      <c r="N61" s="1155">
        <v>53047.454726439901</v>
      </c>
      <c r="O61" s="1155">
        <v>55556.745765028405</v>
      </c>
      <c r="P61" s="1155">
        <v>58184.733196286666</v>
      </c>
      <c r="Q61" s="1155">
        <v>60937.031687232637</v>
      </c>
      <c r="R61" s="1155">
        <v>63819.521494132721</v>
      </c>
      <c r="S61" s="1155">
        <v>66838.36102560634</v>
      </c>
      <c r="T61" s="1155">
        <v>70000</v>
      </c>
      <c r="U61" s="107"/>
      <c r="V61" s="719"/>
    </row>
    <row r="62" spans="2:22" s="124" customFormat="1">
      <c r="B62" s="1154" t="s">
        <v>300</v>
      </c>
      <c r="C62" s="1154" t="s">
        <v>300</v>
      </c>
      <c r="D62" s="1376">
        <v>1166</v>
      </c>
      <c r="E62" s="1376">
        <v>1167.3330000000001</v>
      </c>
      <c r="F62" s="1376">
        <v>1182</v>
      </c>
      <c r="G62" s="1155">
        <v>1183.99</v>
      </c>
      <c r="H62" s="1155">
        <v>1185.17</v>
      </c>
      <c r="I62" s="1155">
        <v>1186</v>
      </c>
      <c r="J62" s="1155">
        <v>1213.81</v>
      </c>
      <c r="K62" s="1155">
        <v>1275.43</v>
      </c>
      <c r="L62" s="1155">
        <v>1291.19</v>
      </c>
      <c r="M62" s="1155">
        <v>1291.24</v>
      </c>
      <c r="N62" s="1155">
        <v>1291.29</v>
      </c>
      <c r="O62" s="1155">
        <v>1291.3399999999999</v>
      </c>
      <c r="P62" s="1155">
        <v>1291.3800000000001</v>
      </c>
      <c r="Q62" s="1155">
        <v>1291.42</v>
      </c>
      <c r="R62" s="1155">
        <v>1291.47</v>
      </c>
      <c r="S62" s="1155">
        <v>1291.52</v>
      </c>
      <c r="T62" s="1155">
        <v>1291.57</v>
      </c>
      <c r="U62" s="107"/>
      <c r="V62" s="719"/>
    </row>
    <row r="63" spans="2:22" s="124" customFormat="1">
      <c r="B63" s="1154" t="s">
        <v>188</v>
      </c>
      <c r="C63" s="1154" t="s">
        <v>188</v>
      </c>
      <c r="D63" s="1376">
        <v>105.857</v>
      </c>
      <c r="E63" s="1376">
        <v>121.018</v>
      </c>
      <c r="F63" s="1376">
        <v>108.75749999999999</v>
      </c>
      <c r="G63" s="1155">
        <v>112.15</v>
      </c>
      <c r="H63" s="1155">
        <v>110.38</v>
      </c>
      <c r="I63" s="1155">
        <v>109.03</v>
      </c>
      <c r="J63" s="1155">
        <v>108.622925</v>
      </c>
      <c r="K63" s="1155">
        <v>105.03</v>
      </c>
      <c r="L63" s="1155">
        <v>110</v>
      </c>
      <c r="M63" s="1155">
        <v>110</v>
      </c>
      <c r="N63" s="1155">
        <v>105</v>
      </c>
      <c r="O63" s="1155">
        <v>105</v>
      </c>
      <c r="P63" s="1155">
        <v>105</v>
      </c>
      <c r="Q63" s="1155">
        <v>105</v>
      </c>
      <c r="R63" s="1155">
        <v>105</v>
      </c>
      <c r="S63" s="1155">
        <v>100</v>
      </c>
      <c r="T63" s="1155">
        <v>100</v>
      </c>
      <c r="U63" s="107"/>
      <c r="V63" s="719"/>
    </row>
    <row r="64" spans="2:22" s="124" customFormat="1">
      <c r="B64" s="1154" t="s">
        <v>301</v>
      </c>
      <c r="C64" s="1154" t="s">
        <v>301</v>
      </c>
      <c r="D64" s="1375">
        <v>0.71</v>
      </c>
      <c r="E64" s="1375">
        <v>0.71</v>
      </c>
      <c r="F64" s="1375">
        <v>0.71</v>
      </c>
      <c r="G64" s="1155">
        <v>0.71</v>
      </c>
      <c r="H64" s="1155">
        <v>0.71</v>
      </c>
      <c r="I64" s="1155">
        <v>0.71</v>
      </c>
      <c r="J64" s="1155">
        <v>0.71</v>
      </c>
      <c r="K64" s="1155">
        <v>0.71</v>
      </c>
      <c r="L64" s="1155">
        <v>0.71</v>
      </c>
      <c r="M64" s="1155">
        <v>0.71</v>
      </c>
      <c r="N64" s="1155">
        <v>0.71</v>
      </c>
      <c r="O64" s="1155">
        <v>0.71</v>
      </c>
      <c r="P64" s="1155">
        <v>0.71</v>
      </c>
      <c r="Q64" s="1155">
        <v>0.71</v>
      </c>
      <c r="R64" s="1155">
        <v>0.71</v>
      </c>
      <c r="S64" s="1155">
        <v>0.71</v>
      </c>
      <c r="T64" s="1155">
        <v>0.71</v>
      </c>
      <c r="U64" s="107"/>
      <c r="V64" s="719"/>
    </row>
    <row r="65" spans="2:22" s="124" customFormat="1">
      <c r="B65" s="1154" t="s">
        <v>127</v>
      </c>
      <c r="C65" s="1154" t="s">
        <v>127</v>
      </c>
      <c r="D65" s="1376">
        <v>179.19</v>
      </c>
      <c r="E65" s="1376">
        <v>221.73</v>
      </c>
      <c r="F65" s="1376">
        <v>342.16</v>
      </c>
      <c r="G65" s="1155">
        <v>326</v>
      </c>
      <c r="H65" s="1155">
        <v>344.72</v>
      </c>
      <c r="I65" s="1155">
        <v>382.77</v>
      </c>
      <c r="J65" s="1155">
        <v>455.68005687499999</v>
      </c>
      <c r="K65" s="1155">
        <v>427.64</v>
      </c>
      <c r="L65" s="1155">
        <v>433.58</v>
      </c>
      <c r="M65" s="1155">
        <v>439.65</v>
      </c>
      <c r="N65" s="1155">
        <v>443.97</v>
      </c>
      <c r="O65" s="1155">
        <v>448.06</v>
      </c>
      <c r="P65" s="1155">
        <v>451.91</v>
      </c>
      <c r="Q65" s="1155">
        <v>454.4</v>
      </c>
      <c r="R65" s="1155">
        <v>459.41</v>
      </c>
      <c r="S65" s="1155">
        <v>465.41</v>
      </c>
      <c r="T65" s="1155">
        <v>473.96</v>
      </c>
      <c r="U65" s="107"/>
      <c r="V65" s="719"/>
    </row>
    <row r="66" spans="2:22" s="124" customFormat="1">
      <c r="B66" s="1154" t="s">
        <v>168</v>
      </c>
      <c r="C66" s="1154" t="s">
        <v>168</v>
      </c>
      <c r="D66" s="1375">
        <v>0.284557</v>
      </c>
      <c r="E66" s="1375">
        <v>0.30086200000000002</v>
      </c>
      <c r="F66" s="1375">
        <v>0.30215900000000001</v>
      </c>
      <c r="G66" s="1155">
        <v>0.3</v>
      </c>
      <c r="H66" s="1155">
        <v>0.3</v>
      </c>
      <c r="I66" s="1155">
        <v>0.3</v>
      </c>
      <c r="J66" s="1155">
        <v>0.31174731874999995</v>
      </c>
      <c r="K66" s="1155">
        <v>0.3</v>
      </c>
      <c r="L66" s="1155">
        <v>0.3</v>
      </c>
      <c r="M66" s="1155">
        <v>0.3</v>
      </c>
      <c r="N66" s="1155">
        <v>0.3</v>
      </c>
      <c r="O66" s="1155">
        <v>0.3</v>
      </c>
      <c r="P66" s="1155">
        <v>0.3</v>
      </c>
      <c r="Q66" s="1155">
        <v>0.3</v>
      </c>
      <c r="R66" s="1155">
        <v>0.3</v>
      </c>
      <c r="S66" s="1155">
        <v>0.3</v>
      </c>
      <c r="T66" s="1155">
        <v>0.3</v>
      </c>
      <c r="U66" s="107"/>
      <c r="V66" s="719"/>
    </row>
    <row r="67" spans="2:22" s="124" customFormat="1">
      <c r="B67" s="1154" t="s">
        <v>299</v>
      </c>
      <c r="C67" s="1154" t="s">
        <v>299</v>
      </c>
      <c r="D67" s="1375">
        <v>1.2724</v>
      </c>
      <c r="E67" s="1375">
        <v>1.35433</v>
      </c>
      <c r="F67" s="1375">
        <v>1.3903700000000001</v>
      </c>
      <c r="G67" s="1155">
        <v>1.39</v>
      </c>
      <c r="H67" s="1155">
        <v>1.36</v>
      </c>
      <c r="I67" s="1155">
        <v>1.4</v>
      </c>
      <c r="J67" s="1155">
        <v>1.41</v>
      </c>
      <c r="K67" s="1155">
        <v>1.62</v>
      </c>
      <c r="L67" s="1155">
        <v>1.95</v>
      </c>
      <c r="M67" s="1155">
        <v>1.97</v>
      </c>
      <c r="N67" s="1155">
        <v>1.98</v>
      </c>
      <c r="O67" s="1155">
        <v>2.0499999999999998</v>
      </c>
      <c r="P67" s="1155">
        <v>2.2000000000000002</v>
      </c>
      <c r="Q67" s="1155">
        <v>2.35</v>
      </c>
      <c r="R67" s="1155">
        <v>2.5</v>
      </c>
      <c r="S67" s="1155">
        <v>2.65</v>
      </c>
      <c r="T67" s="1155">
        <v>2.75</v>
      </c>
      <c r="U67" s="107"/>
      <c r="V67" s="719"/>
    </row>
    <row r="68" spans="2:22" s="124" customFormat="1">
      <c r="B68" s="1154" t="s">
        <v>132</v>
      </c>
      <c r="C68" s="1154" t="s">
        <v>132</v>
      </c>
      <c r="D68" s="1375">
        <v>3.2728600000000001</v>
      </c>
      <c r="E68" s="1375">
        <v>3.9055</v>
      </c>
      <c r="F68" s="1375">
        <v>4.1483100000000004</v>
      </c>
      <c r="G68" s="1155">
        <v>4.3</v>
      </c>
      <c r="H68" s="1155">
        <v>4.04</v>
      </c>
      <c r="I68" s="1155">
        <v>4.1399999999999997</v>
      </c>
      <c r="J68" s="1155">
        <v>4.31183125</v>
      </c>
      <c r="K68" s="1155">
        <v>4.04</v>
      </c>
      <c r="L68" s="1155">
        <v>3.93</v>
      </c>
      <c r="M68" s="1155">
        <v>3.84</v>
      </c>
      <c r="N68" s="1155">
        <v>3.74</v>
      </c>
      <c r="O68" s="1155">
        <v>3.67</v>
      </c>
      <c r="P68" s="1155">
        <v>3.64</v>
      </c>
      <c r="Q68" s="1155">
        <v>3.63</v>
      </c>
      <c r="R68" s="1155">
        <v>3.62</v>
      </c>
      <c r="S68" s="1155">
        <v>3.61</v>
      </c>
      <c r="T68" s="1155">
        <v>3.61</v>
      </c>
      <c r="U68" s="107"/>
      <c r="V68" s="719"/>
    </row>
    <row r="69" spans="2:22" s="124" customFormat="1">
      <c r="B69" s="1154" t="s">
        <v>133</v>
      </c>
      <c r="C69" s="1154" t="s">
        <v>133</v>
      </c>
      <c r="D69" s="1375">
        <v>13.3127</v>
      </c>
      <c r="E69" s="1375">
        <v>15.871</v>
      </c>
      <c r="F69" s="1375">
        <v>18.68863</v>
      </c>
      <c r="G69" s="1155">
        <v>18.91</v>
      </c>
      <c r="H69" s="1155">
        <v>19.23</v>
      </c>
      <c r="I69" s="1155">
        <v>19.25</v>
      </c>
      <c r="J69" s="1155">
        <v>22.686482375000004</v>
      </c>
      <c r="K69" s="1155">
        <v>20.47</v>
      </c>
      <c r="L69" s="1155">
        <v>20</v>
      </c>
      <c r="M69" s="1155">
        <v>20</v>
      </c>
      <c r="N69" s="1155">
        <v>20</v>
      </c>
      <c r="O69" s="1155">
        <v>20</v>
      </c>
      <c r="P69" s="1155">
        <v>20</v>
      </c>
      <c r="Q69" s="1155">
        <v>20</v>
      </c>
      <c r="R69" s="1155">
        <v>20</v>
      </c>
      <c r="S69" s="1155">
        <v>20</v>
      </c>
      <c r="T69" s="1155">
        <v>20</v>
      </c>
      <c r="U69" s="107"/>
      <c r="V69" s="719"/>
    </row>
    <row r="70" spans="2:22" s="124" customFormat="1">
      <c r="B70" s="1154" t="s">
        <v>134</v>
      </c>
      <c r="C70" s="1154" t="s">
        <v>134</v>
      </c>
      <c r="D70" s="1375">
        <v>30.984999999999999</v>
      </c>
      <c r="E70" s="1375">
        <v>38.89</v>
      </c>
      <c r="F70" s="1375">
        <v>63.056199999999997</v>
      </c>
      <c r="G70" s="1155">
        <v>63.58</v>
      </c>
      <c r="H70" s="1155">
        <v>60.32</v>
      </c>
      <c r="I70" s="1155">
        <v>62.54</v>
      </c>
      <c r="J70" s="1155">
        <v>65.83005</v>
      </c>
      <c r="K70" s="1155">
        <v>66.05</v>
      </c>
      <c r="L70" s="1155">
        <v>68.34</v>
      </c>
      <c r="M70" s="1155">
        <v>77</v>
      </c>
      <c r="N70" s="1155">
        <v>77</v>
      </c>
      <c r="O70" s="1155">
        <v>77</v>
      </c>
      <c r="P70" s="1155">
        <v>77</v>
      </c>
      <c r="Q70" s="1155">
        <v>77</v>
      </c>
      <c r="R70" s="1155">
        <v>77</v>
      </c>
      <c r="S70" s="1155">
        <v>77</v>
      </c>
      <c r="T70" s="1155">
        <v>77</v>
      </c>
      <c r="U70" s="107"/>
      <c r="V70" s="719"/>
    </row>
    <row r="71" spans="2:22" s="124" customFormat="1">
      <c r="B71" s="1154" t="s">
        <v>186</v>
      </c>
      <c r="C71" s="1154" t="s">
        <v>186</v>
      </c>
      <c r="D71" s="1375">
        <v>1.2049224999999999</v>
      </c>
      <c r="E71" s="1375">
        <v>1.43362375</v>
      </c>
      <c r="F71" s="1375">
        <v>1.436023</v>
      </c>
      <c r="G71" s="1155">
        <v>1.41</v>
      </c>
      <c r="H71" s="1155">
        <v>1.45</v>
      </c>
      <c r="I71" s="1155">
        <v>1.52</v>
      </c>
      <c r="J71" s="1155">
        <v>1.6585349375</v>
      </c>
      <c r="K71" s="1155">
        <v>1.55</v>
      </c>
      <c r="L71" s="1155">
        <v>1.53</v>
      </c>
      <c r="M71" s="1155">
        <v>1.47</v>
      </c>
      <c r="N71" s="1155">
        <v>1.44</v>
      </c>
      <c r="O71" s="1155">
        <v>1.42</v>
      </c>
      <c r="P71" s="1155">
        <v>1.41</v>
      </c>
      <c r="Q71" s="1155">
        <v>1.4</v>
      </c>
      <c r="R71" s="1155">
        <v>1.4</v>
      </c>
      <c r="S71" s="1155">
        <v>1.4</v>
      </c>
      <c r="T71" s="1155">
        <v>1.4</v>
      </c>
      <c r="U71" s="107"/>
      <c r="V71" s="719"/>
    </row>
    <row r="72" spans="2:22" s="124" customFormat="1">
      <c r="B72" s="1154" t="s">
        <v>136</v>
      </c>
      <c r="C72" s="1154" t="s">
        <v>136</v>
      </c>
      <c r="D72" s="1376">
        <v>165.08</v>
      </c>
      <c r="E72" s="1376">
        <v>192.44049999999999</v>
      </c>
      <c r="F72" s="1376">
        <v>253.49199999999999</v>
      </c>
      <c r="G72" s="1155">
        <v>314.49</v>
      </c>
      <c r="H72" s="1155">
        <v>326.62</v>
      </c>
      <c r="I72" s="1155">
        <v>333.91</v>
      </c>
      <c r="J72" s="1155">
        <v>378.67250000000001</v>
      </c>
      <c r="K72" s="1155">
        <v>390.6</v>
      </c>
      <c r="L72" s="1155">
        <v>407.94</v>
      </c>
      <c r="M72" s="1155">
        <v>418.44945413003427</v>
      </c>
      <c r="N72" s="1155">
        <v>429.22965549277751</v>
      </c>
      <c r="O72" s="1155">
        <v>440.28757914736337</v>
      </c>
      <c r="P72" s="1155">
        <v>451.63037984617461</v>
      </c>
      <c r="Q72" s="1155">
        <v>463.26539666414618</v>
      </c>
      <c r="R72" s="1155">
        <v>475.20015774732991</v>
      </c>
      <c r="S72" s="1155">
        <v>487.44238518379268</v>
      </c>
      <c r="T72" s="1155">
        <v>500</v>
      </c>
      <c r="U72" s="107"/>
      <c r="V72" s="719"/>
    </row>
    <row r="73" spans="2:22" s="124" customFormat="1">
      <c r="B73" s="1154" t="s">
        <v>179</v>
      </c>
      <c r="C73" s="1154" t="s">
        <v>179</v>
      </c>
      <c r="D73" s="1375">
        <v>6.2975099999999999</v>
      </c>
      <c r="E73" s="1375">
        <v>8.0653199999999998</v>
      </c>
      <c r="F73" s="1375">
        <v>8.4011189999999996</v>
      </c>
      <c r="G73" s="1155">
        <v>8.27</v>
      </c>
      <c r="H73" s="1155">
        <v>8.1300000000000008</v>
      </c>
      <c r="I73" s="1155">
        <v>8.8000000000000007</v>
      </c>
      <c r="J73" s="1155">
        <v>10.281044312500001</v>
      </c>
      <c r="K73" s="1155">
        <v>10.42</v>
      </c>
      <c r="L73" s="1155">
        <v>9.64</v>
      </c>
      <c r="M73" s="1155">
        <v>8.91</v>
      </c>
      <c r="N73" s="1155">
        <v>8.24</v>
      </c>
      <c r="O73" s="1155">
        <v>7</v>
      </c>
      <c r="P73" s="1155">
        <v>7</v>
      </c>
      <c r="Q73" s="1155">
        <v>7</v>
      </c>
      <c r="R73" s="1155">
        <v>7</v>
      </c>
      <c r="S73" s="1155">
        <v>7</v>
      </c>
      <c r="T73" s="1155">
        <v>7</v>
      </c>
      <c r="U73" s="107"/>
      <c r="V73" s="719"/>
    </row>
    <row r="74" spans="2:22" s="124" customFormat="1">
      <c r="B74" s="1154" t="s">
        <v>163</v>
      </c>
      <c r="C74" s="1154" t="s">
        <v>163</v>
      </c>
      <c r="D74" s="1375">
        <v>0.38450000000000001</v>
      </c>
      <c r="E74" s="1375">
        <v>0.38450000000000001</v>
      </c>
      <c r="F74" s="1375">
        <v>0.38450000000000001</v>
      </c>
      <c r="G74" s="1155">
        <v>0.38</v>
      </c>
      <c r="H74" s="1155">
        <v>0.38</v>
      </c>
      <c r="I74" s="1155">
        <v>0.38</v>
      </c>
      <c r="J74" s="1155">
        <v>0.38823468750000001</v>
      </c>
      <c r="K74" s="1155">
        <v>0.38</v>
      </c>
      <c r="L74" s="1155">
        <v>0.38</v>
      </c>
      <c r="M74" s="1155">
        <v>0.38</v>
      </c>
      <c r="N74" s="1155">
        <v>0.38</v>
      </c>
      <c r="O74" s="1155">
        <v>0.38</v>
      </c>
      <c r="P74" s="1155">
        <v>0.38</v>
      </c>
      <c r="Q74" s="1155">
        <v>0.38</v>
      </c>
      <c r="R74" s="1155">
        <v>0.38</v>
      </c>
      <c r="S74" s="1155">
        <v>0.38</v>
      </c>
      <c r="T74" s="1155">
        <v>0.38</v>
      </c>
      <c r="U74" s="107"/>
      <c r="V74" s="719"/>
    </row>
    <row r="75" spans="2:22" s="124" customFormat="1">
      <c r="B75" s="1154" t="s">
        <v>140</v>
      </c>
      <c r="C75" s="1154" t="s">
        <v>140</v>
      </c>
      <c r="D75" s="1375">
        <v>44.39658</v>
      </c>
      <c r="E75" s="1375">
        <v>45.502832499999997</v>
      </c>
      <c r="F75" s="1375">
        <v>47.492150000000002</v>
      </c>
      <c r="G75" s="1155">
        <v>50.4</v>
      </c>
      <c r="H75" s="1155">
        <v>52.66</v>
      </c>
      <c r="I75" s="1155">
        <v>51.8</v>
      </c>
      <c r="J75" s="1155">
        <v>51.641500000000001</v>
      </c>
      <c r="K75" s="1155">
        <v>51.3</v>
      </c>
      <c r="L75" s="1155">
        <v>50.558549278221136</v>
      </c>
      <c r="M75" s="1155">
        <v>49.827814914587037</v>
      </c>
      <c r="N75" s="1155">
        <v>49.107642023103921</v>
      </c>
      <c r="O75" s="1155">
        <v>48.397877956380952</v>
      </c>
      <c r="P75" s="1155">
        <v>47.698372273275226</v>
      </c>
      <c r="Q75" s="1155">
        <v>47.008976707004337</v>
      </c>
      <c r="R75" s="1155">
        <v>46.329545133719854</v>
      </c>
      <c r="S75" s="1155">
        <v>45.659933541535004</v>
      </c>
      <c r="T75" s="1155">
        <v>45</v>
      </c>
      <c r="U75" s="107"/>
      <c r="V75" s="719"/>
    </row>
    <row r="76" spans="2:22" s="124" customFormat="1">
      <c r="B76" s="1154" t="s">
        <v>141</v>
      </c>
      <c r="C76" s="1154" t="s">
        <v>141</v>
      </c>
      <c r="D76" s="1375">
        <v>3.1537799999999998</v>
      </c>
      <c r="E76" s="1375">
        <v>3.7720585</v>
      </c>
      <c r="F76" s="1375">
        <v>3.9459249999999999</v>
      </c>
      <c r="G76" s="1155">
        <v>3.78</v>
      </c>
      <c r="H76" s="1155">
        <v>3.61</v>
      </c>
      <c r="I76" s="1155">
        <v>3.84</v>
      </c>
      <c r="J76" s="1155">
        <v>4.0713973750000001</v>
      </c>
      <c r="K76" s="1155">
        <v>3.91</v>
      </c>
      <c r="L76" s="1155">
        <v>3.68</v>
      </c>
      <c r="M76" s="1155">
        <v>3.49</v>
      </c>
      <c r="N76" s="1155">
        <v>3.4</v>
      </c>
      <c r="O76" s="1155">
        <v>3.4</v>
      </c>
      <c r="P76" s="1155">
        <v>3.4</v>
      </c>
      <c r="Q76" s="1155">
        <v>3.4</v>
      </c>
      <c r="R76" s="1155">
        <v>3.4</v>
      </c>
      <c r="S76" s="1155">
        <v>3.4</v>
      </c>
      <c r="T76" s="1155">
        <v>3.4</v>
      </c>
      <c r="U76" s="107"/>
      <c r="V76" s="719"/>
    </row>
    <row r="77" spans="2:22" s="124" customFormat="1">
      <c r="B77" s="1154" t="s">
        <v>142</v>
      </c>
      <c r="C77" s="1154" t="s">
        <v>142</v>
      </c>
      <c r="D77" s="1375">
        <v>3.34917</v>
      </c>
      <c r="E77" s="1375">
        <v>4.0056667499999996</v>
      </c>
      <c r="F77" s="1375">
        <v>4.0591819999999998</v>
      </c>
      <c r="G77" s="1155">
        <v>4.05</v>
      </c>
      <c r="H77" s="1155">
        <v>3.94</v>
      </c>
      <c r="I77" s="1155">
        <v>4.24</v>
      </c>
      <c r="J77" s="1155">
        <v>4.4035491631249997</v>
      </c>
      <c r="K77" s="1155">
        <v>4.43</v>
      </c>
      <c r="L77" s="1155">
        <v>4.34</v>
      </c>
      <c r="M77" s="1155">
        <v>3.8</v>
      </c>
      <c r="N77" s="1155">
        <v>3.8</v>
      </c>
      <c r="O77" s="1155">
        <v>3.8</v>
      </c>
      <c r="P77" s="1155">
        <v>3.8</v>
      </c>
      <c r="Q77" s="1155">
        <v>3.8</v>
      </c>
      <c r="R77" s="1155">
        <v>3.8</v>
      </c>
      <c r="S77" s="1155">
        <v>3.8</v>
      </c>
      <c r="T77" s="1155">
        <v>3.8</v>
      </c>
      <c r="U77" s="107"/>
      <c r="V77" s="719"/>
    </row>
    <row r="78" spans="2:22" s="124" customFormat="1">
      <c r="B78" s="1154" t="s">
        <v>143</v>
      </c>
      <c r="C78" s="1154" t="s">
        <v>143</v>
      </c>
      <c r="D78" s="1375">
        <v>38.378300000000003</v>
      </c>
      <c r="E78" s="1375">
        <v>60.938335000000002</v>
      </c>
      <c r="F78" s="1375">
        <v>67.055000000000007</v>
      </c>
      <c r="G78" s="1155">
        <v>58.33</v>
      </c>
      <c r="H78" s="1155">
        <v>62.7</v>
      </c>
      <c r="I78" s="1155">
        <v>64.73</v>
      </c>
      <c r="J78" s="1155">
        <v>75.919868750000006</v>
      </c>
      <c r="K78" s="1155">
        <v>70.400000000000006</v>
      </c>
      <c r="L78" s="1155">
        <v>64.790000000000006</v>
      </c>
      <c r="M78" s="1155">
        <v>65.33</v>
      </c>
      <c r="N78" s="1155">
        <v>65.989999999999995</v>
      </c>
      <c r="O78" s="1155">
        <v>66.38</v>
      </c>
      <c r="P78" s="1155">
        <v>66.8</v>
      </c>
      <c r="Q78" s="1155">
        <v>67.34</v>
      </c>
      <c r="R78" s="1155">
        <v>67.95</v>
      </c>
      <c r="S78" s="1155">
        <v>68.540000000000006</v>
      </c>
      <c r="T78" s="1155">
        <v>68.86</v>
      </c>
      <c r="U78" s="107"/>
      <c r="V78" s="719"/>
    </row>
    <row r="79" spans="2:22" s="124" customFormat="1">
      <c r="B79" s="1154" t="s">
        <v>169</v>
      </c>
      <c r="C79" s="1154" t="s">
        <v>169</v>
      </c>
      <c r="D79" s="1375">
        <v>3.75</v>
      </c>
      <c r="E79" s="1375">
        <v>3.75</v>
      </c>
      <c r="F79" s="1375">
        <v>3.75</v>
      </c>
      <c r="G79" s="1155">
        <v>3.75</v>
      </c>
      <c r="H79" s="1155">
        <v>3.75</v>
      </c>
      <c r="I79" s="1155">
        <v>3.75</v>
      </c>
      <c r="J79" s="1155">
        <v>3.7575562499999999</v>
      </c>
      <c r="K79" s="1155">
        <v>3.75</v>
      </c>
      <c r="L79" s="1155">
        <v>3.75</v>
      </c>
      <c r="M79" s="1155">
        <v>3.75</v>
      </c>
      <c r="N79" s="1155">
        <v>3.75</v>
      </c>
      <c r="O79" s="1155">
        <v>3.75</v>
      </c>
      <c r="P79" s="1155">
        <v>3.75</v>
      </c>
      <c r="Q79" s="1155">
        <v>3.75</v>
      </c>
      <c r="R79" s="1155">
        <v>3.75</v>
      </c>
      <c r="S79" s="1155">
        <v>3.75</v>
      </c>
      <c r="T79" s="1155">
        <v>3.75</v>
      </c>
      <c r="U79" s="107"/>
      <c r="V79" s="719"/>
    </row>
    <row r="80" spans="2:22" s="124" customFormat="1">
      <c r="B80" s="1154" t="s">
        <v>159</v>
      </c>
      <c r="C80" s="1154" t="s">
        <v>159</v>
      </c>
      <c r="D80" s="1375">
        <v>1.26705</v>
      </c>
      <c r="E80" s="1375">
        <v>1.37483</v>
      </c>
      <c r="F80" s="1375">
        <v>1.381543</v>
      </c>
      <c r="G80" s="1155">
        <v>1.38</v>
      </c>
      <c r="H80" s="1155">
        <v>1.35</v>
      </c>
      <c r="I80" s="1155">
        <v>1.36</v>
      </c>
      <c r="J80" s="1155">
        <v>1.4203654999999999</v>
      </c>
      <c r="K80" s="1155">
        <v>1.4</v>
      </c>
      <c r="L80" s="1155">
        <v>1.4</v>
      </c>
      <c r="M80" s="1155">
        <v>1.4</v>
      </c>
      <c r="N80" s="1155">
        <v>1.4</v>
      </c>
      <c r="O80" s="1155">
        <v>1.4</v>
      </c>
      <c r="P80" s="1155">
        <v>1.4</v>
      </c>
      <c r="Q80" s="1155">
        <v>1.4</v>
      </c>
      <c r="R80" s="1155">
        <v>1.4</v>
      </c>
      <c r="S80" s="1155">
        <v>1.4</v>
      </c>
      <c r="T80" s="1155">
        <v>1.4</v>
      </c>
      <c r="U80" s="107"/>
      <c r="V80" s="719"/>
    </row>
    <row r="81" spans="2:22" s="124" customFormat="1">
      <c r="B81" s="1154" t="s">
        <v>146</v>
      </c>
      <c r="C81" s="1154" t="s">
        <v>146</v>
      </c>
      <c r="D81" s="1375">
        <v>10.8469</v>
      </c>
      <c r="E81" s="1375">
        <v>12.758100000000001</v>
      </c>
      <c r="F81" s="1375">
        <v>14.71185</v>
      </c>
      <c r="G81" s="1155">
        <v>13.33</v>
      </c>
      <c r="H81" s="1155">
        <v>13.24</v>
      </c>
      <c r="I81" s="1155">
        <v>14.45</v>
      </c>
      <c r="J81" s="1155">
        <v>17.153093749999996</v>
      </c>
      <c r="K81" s="1155">
        <v>16</v>
      </c>
      <c r="L81" s="1155">
        <v>16.347418653445565</v>
      </c>
      <c r="M81" s="1155">
        <v>16.702381039438752</v>
      </c>
      <c r="N81" s="1155">
        <v>17.065050960067286</v>
      </c>
      <c r="O81" s="1155">
        <v>17.435595774162692</v>
      </c>
      <c r="P81" s="1155">
        <v>17.814186474530242</v>
      </c>
      <c r="Q81" s="1155">
        <v>18.200997766855835</v>
      </c>
      <c r="R81" s="1155">
        <v>18.596208150326259</v>
      </c>
      <c r="S81" s="1155">
        <v>18.999999999999996</v>
      </c>
      <c r="T81" s="1155">
        <v>19</v>
      </c>
      <c r="U81" s="107"/>
      <c r="V81" s="719"/>
    </row>
    <row r="82" spans="2:22" s="124" customFormat="1">
      <c r="B82" s="1154" t="s">
        <v>158</v>
      </c>
      <c r="C82" s="1154" t="s">
        <v>158</v>
      </c>
      <c r="D82" s="1376">
        <v>1052.8399999999999</v>
      </c>
      <c r="E82" s="1376">
        <v>1130.95</v>
      </c>
      <c r="F82" s="1376">
        <v>1160.7670000000001</v>
      </c>
      <c r="G82" s="1155">
        <v>1130.71</v>
      </c>
      <c r="H82" s="1155">
        <v>1100.3599999999999</v>
      </c>
      <c r="I82" s="1155">
        <v>1165.21</v>
      </c>
      <c r="J82" s="1155">
        <v>1209.348125</v>
      </c>
      <c r="K82" s="1155">
        <v>1181.55</v>
      </c>
      <c r="L82" s="1155">
        <v>1162.99</v>
      </c>
      <c r="M82" s="1155">
        <v>1100</v>
      </c>
      <c r="N82" s="1155">
        <v>1100</v>
      </c>
      <c r="O82" s="1155">
        <v>1100</v>
      </c>
      <c r="P82" s="1155">
        <v>1100</v>
      </c>
      <c r="Q82" s="1155">
        <v>1100</v>
      </c>
      <c r="R82" s="1155">
        <v>1100</v>
      </c>
      <c r="S82" s="1155">
        <v>1100</v>
      </c>
      <c r="T82" s="1155">
        <v>1100</v>
      </c>
      <c r="U82" s="107"/>
      <c r="V82" s="719"/>
    </row>
    <row r="83" spans="2:22" s="124" customFormat="1">
      <c r="B83" s="1154" t="s">
        <v>180</v>
      </c>
      <c r="C83" s="1154" t="s">
        <v>180</v>
      </c>
      <c r="D83" s="1375">
        <v>6.8596899999999996</v>
      </c>
      <c r="E83" s="1375">
        <v>8.4344300000000008</v>
      </c>
      <c r="F83" s="1375">
        <v>8.5590910000000004</v>
      </c>
      <c r="G83" s="1155">
        <v>8.5399999999999991</v>
      </c>
      <c r="H83" s="1155">
        <v>8.69</v>
      </c>
      <c r="I83" s="1155">
        <v>9.4600000000000009</v>
      </c>
      <c r="J83" s="1155">
        <v>9.8979150624999992</v>
      </c>
      <c r="K83" s="1155">
        <v>9.83</v>
      </c>
      <c r="L83" s="1155">
        <v>9.3699999999999992</v>
      </c>
      <c r="M83" s="1155">
        <v>8.92</v>
      </c>
      <c r="N83" s="1155">
        <v>7.5</v>
      </c>
      <c r="O83" s="1155">
        <v>7.5</v>
      </c>
      <c r="P83" s="1155">
        <v>7.5</v>
      </c>
      <c r="Q83" s="1155">
        <v>7.5</v>
      </c>
      <c r="R83" s="1155">
        <v>7.5</v>
      </c>
      <c r="S83" s="1155">
        <v>7.5</v>
      </c>
      <c r="T83" s="1155">
        <v>7.5</v>
      </c>
      <c r="U83" s="107"/>
      <c r="V83" s="719"/>
    </row>
    <row r="84" spans="2:22" s="124" customFormat="1">
      <c r="B84" s="1154" t="s">
        <v>181</v>
      </c>
      <c r="C84" s="1154" t="s">
        <v>181</v>
      </c>
      <c r="D84" s="1375">
        <v>0.91495000000000004</v>
      </c>
      <c r="E84" s="1375">
        <v>0.96215187499999999</v>
      </c>
      <c r="F84" s="1375">
        <v>0.98511669999999996</v>
      </c>
      <c r="G84" s="1155">
        <v>0.98</v>
      </c>
      <c r="H84" s="1155">
        <v>0.98</v>
      </c>
      <c r="I84" s="1155">
        <v>0.99</v>
      </c>
      <c r="J84" s="1155">
        <v>0.96159312499999994</v>
      </c>
      <c r="K84" s="1155">
        <v>1.01</v>
      </c>
      <c r="L84" s="1155">
        <v>1.02</v>
      </c>
      <c r="M84" s="1155">
        <v>1</v>
      </c>
      <c r="N84" s="1155">
        <v>0.98</v>
      </c>
      <c r="O84" s="1155">
        <v>0.97</v>
      </c>
      <c r="P84" s="1155">
        <v>0.96</v>
      </c>
      <c r="Q84" s="1155">
        <v>0.96</v>
      </c>
      <c r="R84" s="1155">
        <v>0.95</v>
      </c>
      <c r="S84" s="1155">
        <v>0.95</v>
      </c>
      <c r="T84" s="1155">
        <v>0.94</v>
      </c>
      <c r="U84" s="107"/>
      <c r="V84" s="719"/>
    </row>
    <row r="85" spans="2:22" s="124" customFormat="1">
      <c r="B85" s="1154" t="s">
        <v>161</v>
      </c>
      <c r="C85" s="1154" t="s">
        <v>161</v>
      </c>
      <c r="D85" s="1375">
        <v>30.3627</v>
      </c>
      <c r="E85" s="1375">
        <v>31.910967500000002</v>
      </c>
      <c r="F85" s="1375">
        <v>32.325180000000003</v>
      </c>
      <c r="G85" s="1155">
        <v>30.44</v>
      </c>
      <c r="H85" s="1155">
        <v>30.16</v>
      </c>
      <c r="I85" s="1155">
        <v>30.92</v>
      </c>
      <c r="J85" s="1155">
        <v>29.819749999999999</v>
      </c>
      <c r="K85" s="1155">
        <v>30.07</v>
      </c>
      <c r="L85" s="1155">
        <v>29.78</v>
      </c>
      <c r="M85" s="1155">
        <v>29.38</v>
      </c>
      <c r="N85" s="1155">
        <v>29.05</v>
      </c>
      <c r="O85" s="1155">
        <v>28.79</v>
      </c>
      <c r="P85" s="1155">
        <v>28.6</v>
      </c>
      <c r="Q85" s="1155">
        <v>28.43</v>
      </c>
      <c r="R85" s="1155">
        <v>28.28</v>
      </c>
      <c r="S85" s="1155">
        <v>28.18</v>
      </c>
      <c r="T85" s="1155">
        <v>28.09</v>
      </c>
      <c r="U85" s="107"/>
      <c r="V85" s="719"/>
    </row>
    <row r="86" spans="2:22" s="124" customFormat="1">
      <c r="B86" s="1154" t="s">
        <v>149</v>
      </c>
      <c r="C86" s="1154" t="s">
        <v>149</v>
      </c>
      <c r="D86" s="1375">
        <v>32.479799999999997</v>
      </c>
      <c r="E86" s="1375">
        <v>34.2477175</v>
      </c>
      <c r="F86" s="1375">
        <v>35.296399999999998</v>
      </c>
      <c r="G86" s="1155">
        <v>33.94</v>
      </c>
      <c r="H86" s="1155">
        <v>32.31</v>
      </c>
      <c r="I86" s="1155">
        <v>31.05</v>
      </c>
      <c r="J86" s="1155">
        <v>32.235999999999997</v>
      </c>
      <c r="K86" s="1155">
        <v>31.82</v>
      </c>
      <c r="L86" s="1155">
        <v>31.612444000172641</v>
      </c>
      <c r="M86" s="1155">
        <v>31.406241849907328</v>
      </c>
      <c r="N86" s="1155">
        <v>31.201384718292701</v>
      </c>
      <c r="O86" s="1155">
        <v>30.99786383201981</v>
      </c>
      <c r="P86" s="1155">
        <v>30.795670475006382</v>
      </c>
      <c r="Q86" s="1155">
        <v>30</v>
      </c>
      <c r="R86" s="1155">
        <v>30</v>
      </c>
      <c r="S86" s="1155">
        <v>30</v>
      </c>
      <c r="T86" s="1155">
        <v>30</v>
      </c>
      <c r="U86" s="107"/>
      <c r="V86" s="719"/>
    </row>
    <row r="87" spans="2:22" s="124" customFormat="1">
      <c r="B87" s="1154" t="s">
        <v>150</v>
      </c>
      <c r="C87" s="1154" t="s">
        <v>150</v>
      </c>
      <c r="D87" s="1375">
        <v>6.4090999999999996</v>
      </c>
      <c r="E87" s="1375">
        <v>6.3773999999999997</v>
      </c>
      <c r="F87" s="1375">
        <v>6.6642999999999999</v>
      </c>
      <c r="G87" s="1155">
        <v>6.78</v>
      </c>
      <c r="H87" s="1155">
        <v>6.77</v>
      </c>
      <c r="I87" s="1155">
        <v>6.75</v>
      </c>
      <c r="J87" s="1155">
        <v>6.7548999999999992</v>
      </c>
      <c r="K87" s="1155">
        <v>6.79</v>
      </c>
      <c r="L87" s="1155">
        <v>6.83</v>
      </c>
      <c r="M87" s="1155">
        <v>6.87</v>
      </c>
      <c r="N87" s="1155">
        <v>6.91</v>
      </c>
      <c r="O87" s="1155">
        <v>6.95</v>
      </c>
      <c r="P87" s="1155">
        <v>6.99</v>
      </c>
      <c r="Q87" s="1155">
        <v>7.02</v>
      </c>
      <c r="R87" s="1155">
        <v>7</v>
      </c>
      <c r="S87" s="1155">
        <v>7</v>
      </c>
      <c r="T87" s="1155">
        <v>7</v>
      </c>
      <c r="U87" s="107"/>
      <c r="V87" s="719"/>
    </row>
    <row r="88" spans="2:22" s="124" customFormat="1">
      <c r="B88" s="1154" t="s">
        <v>298</v>
      </c>
      <c r="C88" s="1154" t="s">
        <v>298</v>
      </c>
      <c r="D88" s="1375">
        <v>2.1867999999999999</v>
      </c>
      <c r="E88" s="1375">
        <v>2.7186414999999999</v>
      </c>
      <c r="F88" s="1375">
        <v>3.0215329999999998</v>
      </c>
      <c r="G88" s="1155">
        <v>3.65</v>
      </c>
      <c r="H88" s="1155">
        <v>4.83</v>
      </c>
      <c r="I88" s="1155">
        <v>5.68</v>
      </c>
      <c r="J88" s="1155">
        <v>6.5081286875000002</v>
      </c>
      <c r="K88" s="1155">
        <v>6.94</v>
      </c>
      <c r="L88" s="1155">
        <v>7.09</v>
      </c>
      <c r="M88" s="1155">
        <v>7.14</v>
      </c>
      <c r="N88" s="1155">
        <v>7.2</v>
      </c>
      <c r="O88" s="1155">
        <v>7.24</v>
      </c>
      <c r="P88" s="1155">
        <v>7.38</v>
      </c>
      <c r="Q88" s="1155">
        <v>7.53</v>
      </c>
      <c r="R88" s="1155">
        <v>7.67</v>
      </c>
      <c r="S88" s="1155">
        <v>7.82</v>
      </c>
      <c r="T88" s="1155">
        <v>7.97</v>
      </c>
      <c r="U88" s="107"/>
      <c r="V88" s="719"/>
    </row>
    <row r="89" spans="2:22" s="124" customFormat="1">
      <c r="B89" s="1154" t="s">
        <v>153</v>
      </c>
      <c r="C89" s="1154" t="s">
        <v>153</v>
      </c>
      <c r="D89" s="1375">
        <v>11.886699999999999</v>
      </c>
      <c r="E89" s="1375">
        <v>21.8447</v>
      </c>
      <c r="F89" s="1375">
        <v>25.551300000000001</v>
      </c>
      <c r="G89" s="1155">
        <v>26.6</v>
      </c>
      <c r="H89" s="1155">
        <v>27.2</v>
      </c>
      <c r="I89" s="1155">
        <v>25.84</v>
      </c>
      <c r="J89" s="1155">
        <v>27.4176</v>
      </c>
      <c r="K89" s="1155">
        <v>28.24</v>
      </c>
      <c r="L89" s="1155">
        <v>29.119999999999997</v>
      </c>
      <c r="M89" s="1155">
        <v>30</v>
      </c>
      <c r="N89" s="1155">
        <v>30</v>
      </c>
      <c r="O89" s="1155">
        <v>30</v>
      </c>
      <c r="P89" s="1155">
        <v>30</v>
      </c>
      <c r="Q89" s="1155">
        <v>30</v>
      </c>
      <c r="R89" s="1155">
        <v>30</v>
      </c>
      <c r="S89" s="1155">
        <v>30</v>
      </c>
      <c r="T89" s="1155">
        <v>30</v>
      </c>
      <c r="U89" s="107"/>
      <c r="V89" s="719"/>
    </row>
    <row r="90" spans="2:22" s="124" customFormat="1">
      <c r="B90" s="1154" t="s">
        <v>798</v>
      </c>
      <c r="C90" s="1154" t="s">
        <v>798</v>
      </c>
      <c r="D90" s="1375">
        <v>3.6724999999999999</v>
      </c>
      <c r="E90" s="1375">
        <v>3.6724999999999999</v>
      </c>
      <c r="F90" s="1375">
        <v>3.6724999999999999</v>
      </c>
      <c r="G90" s="1155">
        <v>3.67</v>
      </c>
      <c r="H90" s="1155">
        <v>3.67</v>
      </c>
      <c r="I90" s="1155">
        <v>3.67</v>
      </c>
      <c r="J90" s="1155">
        <v>3.6744875000000001</v>
      </c>
      <c r="K90" s="1155">
        <v>3.67</v>
      </c>
      <c r="L90" s="1155">
        <v>3.67</v>
      </c>
      <c r="M90" s="1155">
        <v>3.67</v>
      </c>
      <c r="N90" s="1155">
        <v>3.67</v>
      </c>
      <c r="O90" s="1155">
        <v>3.67</v>
      </c>
      <c r="P90" s="1155">
        <v>3.67</v>
      </c>
      <c r="Q90" s="1155">
        <v>3.67</v>
      </c>
      <c r="R90" s="1155">
        <v>3.67</v>
      </c>
      <c r="S90" s="1155">
        <v>3.67</v>
      </c>
      <c r="T90" s="1155">
        <v>3.67</v>
      </c>
      <c r="U90" s="107"/>
      <c r="V90" s="719"/>
    </row>
    <row r="91" spans="2:22" s="124" customFormat="1">
      <c r="B91" s="1154" t="s">
        <v>799</v>
      </c>
      <c r="C91" s="1154" t="s">
        <v>799</v>
      </c>
      <c r="D91" s="1375">
        <v>1.6476915000000001</v>
      </c>
      <c r="E91" s="1375">
        <v>1.52850025</v>
      </c>
      <c r="F91" s="1375">
        <v>1.354957</v>
      </c>
      <c r="G91" s="1155">
        <v>1.286025641025641</v>
      </c>
      <c r="H91" s="1155">
        <v>1.3366666666666667</v>
      </c>
      <c r="I91" s="1155">
        <v>1.2810256410256411</v>
      </c>
      <c r="J91" s="1155">
        <v>1.2494225000000001</v>
      </c>
      <c r="K91" s="1155">
        <v>1.25</v>
      </c>
      <c r="L91" s="1155">
        <v>1.3</v>
      </c>
      <c r="M91" s="1155">
        <v>1.35</v>
      </c>
      <c r="N91" s="1155">
        <v>1.4000000000000001</v>
      </c>
      <c r="O91" s="1155">
        <v>1.5</v>
      </c>
      <c r="P91" s="1155">
        <v>1.5</v>
      </c>
      <c r="Q91" s="1155">
        <v>1.5</v>
      </c>
      <c r="R91" s="1155">
        <v>1.5</v>
      </c>
      <c r="S91" s="1155">
        <v>1.5</v>
      </c>
      <c r="T91" s="1155">
        <v>1.5</v>
      </c>
      <c r="U91" s="107"/>
      <c r="V91" s="719"/>
    </row>
    <row r="92" spans="2:22" s="124" customFormat="1">
      <c r="B92" s="1154" t="s">
        <v>800</v>
      </c>
      <c r="C92" s="1154" t="s">
        <v>800</v>
      </c>
      <c r="D92" s="1377"/>
      <c r="E92" s="1377"/>
      <c r="F92" s="1377"/>
      <c r="G92" s="1155">
        <v>1</v>
      </c>
      <c r="H92" s="1155">
        <v>1</v>
      </c>
      <c r="I92" s="1155">
        <v>1</v>
      </c>
      <c r="J92" s="1155">
        <v>1</v>
      </c>
      <c r="K92" s="1155">
        <v>1</v>
      </c>
      <c r="L92" s="1155">
        <v>1</v>
      </c>
      <c r="M92" s="1155">
        <v>1</v>
      </c>
      <c r="N92" s="1155">
        <v>1</v>
      </c>
      <c r="O92" s="1155">
        <v>1</v>
      </c>
      <c r="P92" s="1155">
        <v>1</v>
      </c>
      <c r="Q92" s="1155">
        <v>1</v>
      </c>
      <c r="R92" s="1155">
        <v>1</v>
      </c>
      <c r="S92" s="1155">
        <v>1</v>
      </c>
      <c r="T92" s="1155">
        <v>1</v>
      </c>
      <c r="U92" s="107"/>
      <c r="V92" s="719"/>
    </row>
    <row r="93" spans="2:22" s="124" customFormat="1">
      <c r="B93" s="1154" t="s">
        <v>1314</v>
      </c>
      <c r="C93" s="1154" t="s">
        <v>1314</v>
      </c>
      <c r="D93" s="1375">
        <v>6.3</v>
      </c>
      <c r="E93" s="1375">
        <v>32.68741</v>
      </c>
      <c r="F93" s="1375">
        <v>207.5179</v>
      </c>
      <c r="G93" s="1155">
        <v>2.3999999999999998E-3</v>
      </c>
      <c r="H93" s="1155">
        <v>563.27499999999998</v>
      </c>
      <c r="I93" s="1155">
        <v>45817.460899999998</v>
      </c>
      <c r="J93" s="1155">
        <v>73107.060475000006</v>
      </c>
      <c r="K93" s="1155"/>
      <c r="L93" s="1155"/>
      <c r="M93" s="1155"/>
      <c r="N93" s="1155"/>
      <c r="O93" s="1155"/>
      <c r="P93" s="1155"/>
      <c r="Q93" s="1155"/>
      <c r="R93" s="1155"/>
      <c r="S93" s="1155"/>
      <c r="T93" s="1155"/>
      <c r="U93" s="107"/>
      <c r="V93" s="719"/>
    </row>
    <row r="94" spans="2:22" s="124" customFormat="1">
      <c r="B94" s="1154" t="s">
        <v>801</v>
      </c>
      <c r="C94" s="1154" t="s">
        <v>801</v>
      </c>
      <c r="D94" s="1375">
        <v>21.1892</v>
      </c>
      <c r="E94" s="1375">
        <v>21.9085</v>
      </c>
      <c r="F94" s="1375">
        <v>22.354599999999998</v>
      </c>
      <c r="G94" s="1155">
        <v>22.53764</v>
      </c>
      <c r="H94" s="1155">
        <v>22.80707</v>
      </c>
      <c r="I94" s="1155">
        <v>23.136710000000001</v>
      </c>
      <c r="J94" s="1155">
        <v>23.532499999999999</v>
      </c>
      <c r="K94" s="1155">
        <v>23.470869999999998</v>
      </c>
      <c r="L94" s="1155">
        <v>23.67014</v>
      </c>
      <c r="M94" s="1155">
        <v>23.850439999999999</v>
      </c>
      <c r="N94" s="1155">
        <v>24.077470000000002</v>
      </c>
      <c r="O94" s="1155">
        <v>24.324249999999999</v>
      </c>
      <c r="P94" s="1155">
        <v>24.601749999999999</v>
      </c>
      <c r="Q94" s="1155">
        <v>24.90014</v>
      </c>
      <c r="R94" s="1155">
        <v>25.212259999999997</v>
      </c>
      <c r="S94" s="1155">
        <v>25.550660000000001</v>
      </c>
      <c r="T94" s="1155">
        <v>25.923599999999997</v>
      </c>
      <c r="U94" s="107"/>
      <c r="V94" s="719"/>
    </row>
    <row r="95" spans="2:22" s="124" customFormat="1">
      <c r="B95" s="1154" t="s">
        <v>1289</v>
      </c>
      <c r="C95" s="1154" t="s">
        <v>1289</v>
      </c>
      <c r="D95" s="1375"/>
      <c r="E95" s="1375"/>
      <c r="F95" s="1375"/>
      <c r="G95" s="1155">
        <v>35.54</v>
      </c>
      <c r="H95" s="1155">
        <v>35.46</v>
      </c>
      <c r="I95" s="1155">
        <v>36.04</v>
      </c>
      <c r="J95" s="1155">
        <v>37.500375000000005</v>
      </c>
      <c r="K95" s="1155">
        <v>38.190320315131004</v>
      </c>
      <c r="L95" s="1155">
        <v>38.892959490999964</v>
      </c>
      <c r="M95" s="1155">
        <v>39.608526073798011</v>
      </c>
      <c r="N95" s="1155">
        <v>40.337257906582643</v>
      </c>
      <c r="O95" s="1155">
        <v>41.079397208333027</v>
      </c>
      <c r="P95" s="1155">
        <v>41.835190654459765</v>
      </c>
      <c r="Q95" s="1155">
        <v>42.604889458795903</v>
      </c>
      <c r="R95" s="1155">
        <v>43.388749457096466</v>
      </c>
      <c r="S95" s="1155">
        <v>44.187031192074222</v>
      </c>
      <c r="T95" s="1155">
        <v>45</v>
      </c>
      <c r="U95" s="107"/>
      <c r="V95" s="719"/>
    </row>
    <row r="96" spans="2:22" s="124" customFormat="1">
      <c r="B96" s="1154" t="s">
        <v>1290</v>
      </c>
      <c r="C96" s="1154" t="s">
        <v>1290</v>
      </c>
      <c r="D96" s="1375"/>
      <c r="E96" s="1375"/>
      <c r="F96" s="1375"/>
      <c r="G96" s="1155">
        <v>581.89</v>
      </c>
      <c r="H96" s="1155">
        <v>555.72</v>
      </c>
      <c r="I96" s="1155">
        <v>585.95000000000005</v>
      </c>
      <c r="J96" s="1155">
        <v>595.62217499999997</v>
      </c>
      <c r="K96" s="1155">
        <v>605.16999999999996</v>
      </c>
      <c r="L96" s="1155">
        <v>593.36</v>
      </c>
      <c r="M96" s="1155">
        <v>580.7974932969754</v>
      </c>
      <c r="N96" s="1155">
        <v>566.76569175551083</v>
      </c>
      <c r="O96" s="1155">
        <v>553.07289211534817</v>
      </c>
      <c r="P96" s="1155">
        <v>539.71090424575141</v>
      </c>
      <c r="Q96" s="1155">
        <v>526.67173588579351</v>
      </c>
      <c r="R96" s="1155">
        <v>513.94758786391264</v>
      </c>
      <c r="S96" s="1155">
        <v>501.53084943296119</v>
      </c>
      <c r="T96" s="1155">
        <v>500</v>
      </c>
      <c r="U96" s="107"/>
      <c r="V96" s="719"/>
    </row>
    <row r="97" spans="1:23" s="124" customFormat="1">
      <c r="B97" s="680"/>
      <c r="C97" s="679"/>
      <c r="D97" s="681"/>
      <c r="E97" s="681"/>
      <c r="F97" s="681"/>
      <c r="G97" s="681"/>
      <c r="H97" s="681"/>
      <c r="I97" s="681"/>
      <c r="J97" s="681"/>
      <c r="K97" s="681"/>
      <c r="L97" s="681"/>
      <c r="M97" s="681"/>
      <c r="N97" s="681"/>
      <c r="O97" s="681"/>
      <c r="P97" s="681"/>
      <c r="Q97" s="681"/>
      <c r="R97" s="681"/>
      <c r="S97" s="681"/>
      <c r="T97" s="937"/>
      <c r="V97" s="107"/>
    </row>
    <row r="98" spans="1:23" ht="15" thickBot="1">
      <c r="B98" s="682" t="s">
        <v>305</v>
      </c>
      <c r="C98" s="933"/>
      <c r="D98" s="683"/>
      <c r="E98" s="683"/>
      <c r="F98" s="683"/>
      <c r="G98" s="683"/>
      <c r="H98" s="683"/>
      <c r="I98" s="683"/>
      <c r="J98" s="683"/>
      <c r="K98" s="683"/>
      <c r="L98" s="683"/>
      <c r="M98" s="683"/>
      <c r="N98" s="683"/>
      <c r="O98" s="683"/>
      <c r="P98" s="684"/>
      <c r="Q98" s="684"/>
      <c r="R98" s="138"/>
      <c r="S98" s="138"/>
      <c r="T98" s="938"/>
      <c r="U98" s="124"/>
      <c r="V98" s="124"/>
    </row>
    <row r="99" spans="1:23">
      <c r="A99" s="113"/>
      <c r="B99" s="113"/>
      <c r="C99" s="113"/>
      <c r="D99" s="136"/>
      <c r="E99" s="136"/>
      <c r="F99" s="113"/>
      <c r="G99" s="113"/>
      <c r="H99" s="113"/>
      <c r="I99" s="113"/>
      <c r="J99" s="113"/>
      <c r="K99" s="113"/>
      <c r="L99" s="113"/>
      <c r="M99" s="113"/>
      <c r="N99" s="113"/>
      <c r="O99" s="113"/>
      <c r="P99" s="576"/>
      <c r="Q99" s="576"/>
      <c r="R99" s="113"/>
      <c r="S99" s="113"/>
      <c r="T99" s="124"/>
      <c r="U99" s="124"/>
      <c r="V99" s="124"/>
    </row>
    <row r="100" spans="1:23">
      <c r="A100" s="113"/>
      <c r="B100" s="113"/>
      <c r="C100" s="113"/>
      <c r="D100" s="136"/>
      <c r="E100" s="136"/>
      <c r="F100" s="113"/>
      <c r="G100" s="113"/>
      <c r="H100" s="113"/>
      <c r="I100" s="113"/>
      <c r="J100" s="113"/>
      <c r="K100" s="113"/>
      <c r="L100" s="113"/>
      <c r="M100" s="113"/>
      <c r="N100" s="113"/>
      <c r="O100" s="113"/>
      <c r="P100" s="576"/>
      <c r="Q100" s="576"/>
      <c r="R100" s="113"/>
      <c r="S100" s="113"/>
      <c r="T100" s="113"/>
      <c r="U100" s="124"/>
      <c r="V100" s="124"/>
    </row>
    <row r="101" spans="1:23">
      <c r="A101" s="113"/>
      <c r="B101" s="113"/>
      <c r="C101" s="113"/>
      <c r="D101" s="136"/>
      <c r="E101" s="136"/>
      <c r="F101" s="113"/>
      <c r="G101" s="113"/>
      <c r="H101" s="113"/>
      <c r="I101" s="113"/>
      <c r="J101" s="113"/>
      <c r="K101" s="113"/>
      <c r="L101" s="113"/>
      <c r="M101" s="113"/>
      <c r="N101" s="113"/>
      <c r="O101" s="113"/>
      <c r="P101" s="576"/>
      <c r="Q101" s="576"/>
      <c r="R101" s="113"/>
      <c r="S101" s="113"/>
      <c r="T101" s="113"/>
      <c r="U101" s="124"/>
      <c r="V101" s="124"/>
    </row>
    <row r="102" spans="1:23" ht="18">
      <c r="B102" s="676" t="s">
        <v>101</v>
      </c>
      <c r="C102" s="676"/>
      <c r="D102" s="136"/>
      <c r="E102" s="136"/>
      <c r="F102" s="676"/>
      <c r="G102" s="113"/>
      <c r="H102" s="113"/>
      <c r="I102" s="113"/>
      <c r="J102" s="113"/>
      <c r="K102" s="113"/>
      <c r="L102" s="113"/>
      <c r="M102" s="113"/>
      <c r="N102" s="113"/>
      <c r="O102" s="113"/>
      <c r="P102" s="576"/>
      <c r="Q102" s="576"/>
      <c r="R102" s="113"/>
      <c r="S102" s="113"/>
      <c r="T102" s="113"/>
      <c r="U102" s="124"/>
      <c r="V102" s="124"/>
    </row>
    <row r="103" spans="1:23" ht="15" thickBot="1">
      <c r="B103" s="136"/>
      <c r="C103" s="136"/>
      <c r="D103" s="136"/>
      <c r="E103" s="136"/>
      <c r="F103" s="113"/>
      <c r="G103" s="113"/>
      <c r="H103" s="113"/>
      <c r="I103" s="113"/>
      <c r="J103" s="113"/>
      <c r="K103" s="113"/>
      <c r="L103" s="113"/>
      <c r="M103" s="113"/>
      <c r="N103" s="113"/>
      <c r="O103" s="113"/>
      <c r="P103" s="576"/>
      <c r="Q103" s="576"/>
      <c r="R103" s="113"/>
      <c r="S103" s="113"/>
      <c r="T103" s="113"/>
      <c r="U103" s="124"/>
      <c r="V103" s="124"/>
    </row>
    <row r="104" spans="1:23" ht="15">
      <c r="B104" s="129" t="s">
        <v>1324</v>
      </c>
      <c r="C104" s="934"/>
      <c r="D104" s="685"/>
      <c r="E104" s="685"/>
      <c r="F104" s="573"/>
      <c r="G104" s="573"/>
      <c r="H104" s="573"/>
      <c r="I104" s="573"/>
      <c r="J104" s="573"/>
      <c r="K104" s="573"/>
      <c r="L104" s="573"/>
      <c r="M104" s="573"/>
      <c r="N104" s="573"/>
      <c r="O104" s="573"/>
      <c r="P104" s="578"/>
      <c r="Q104" s="578"/>
      <c r="R104" s="573"/>
      <c r="S104" s="573"/>
      <c r="T104" s="574"/>
      <c r="U104" s="124"/>
      <c r="V104" s="124"/>
    </row>
    <row r="105" spans="1:23" ht="18.75" thickBot="1">
      <c r="B105" s="686"/>
      <c r="C105" s="935"/>
      <c r="D105" s="136"/>
      <c r="E105" s="136"/>
      <c r="F105" s="113"/>
      <c r="G105" s="113"/>
      <c r="H105" s="113"/>
      <c r="I105" s="113"/>
      <c r="J105" s="113"/>
      <c r="K105" s="113"/>
      <c r="L105" s="113"/>
      <c r="M105" s="113"/>
      <c r="N105" s="113"/>
      <c r="O105" s="113"/>
      <c r="P105" s="576"/>
      <c r="Q105" s="576"/>
      <c r="R105" s="113"/>
      <c r="S105" s="113"/>
      <c r="T105" s="137"/>
      <c r="U105" s="124"/>
      <c r="V105" s="124"/>
    </row>
    <row r="106" spans="1:23" s="105" customFormat="1" ht="18.95" customHeight="1">
      <c r="A106" s="601"/>
      <c r="B106" s="941" t="s">
        <v>101</v>
      </c>
      <c r="C106" s="942"/>
      <c r="D106" s="943"/>
      <c r="E106" s="943"/>
      <c r="F106" s="943"/>
      <c r="G106" s="943"/>
      <c r="H106" s="943"/>
      <c r="I106" s="943"/>
      <c r="J106" s="943"/>
      <c r="K106" s="943"/>
      <c r="L106" s="943"/>
      <c r="M106" s="943"/>
      <c r="N106" s="943"/>
      <c r="O106" s="943"/>
      <c r="P106" s="943"/>
      <c r="Q106" s="943"/>
      <c r="R106" s="943"/>
      <c r="S106" s="943"/>
      <c r="T106" s="950"/>
      <c r="U106" s="107"/>
      <c r="V106" s="107"/>
      <c r="W106" s="107"/>
    </row>
    <row r="107" spans="1:23" ht="15.75" thickBot="1">
      <c r="A107" s="602"/>
      <c r="B107" s="944"/>
      <c r="C107" s="945"/>
      <c r="D107" s="945"/>
      <c r="E107" s="945"/>
      <c r="F107" s="945"/>
      <c r="G107" s="945"/>
      <c r="H107" s="945"/>
      <c r="I107" s="945"/>
      <c r="J107" s="945"/>
      <c r="K107" s="945"/>
      <c r="L107" s="945"/>
      <c r="M107" s="945"/>
      <c r="N107" s="945"/>
      <c r="O107" s="945"/>
      <c r="P107" s="684"/>
      <c r="Q107" s="684"/>
      <c r="R107" s="138"/>
      <c r="S107" s="138"/>
      <c r="T107" s="139"/>
    </row>
    <row r="108" spans="1:23" ht="15.75" thickBot="1">
      <c r="A108" s="602"/>
      <c r="B108" s="948" t="s">
        <v>306</v>
      </c>
      <c r="C108" s="949"/>
      <c r="D108" s="947">
        <v>2014</v>
      </c>
      <c r="E108" s="947">
        <v>2015</v>
      </c>
      <c r="F108" s="947">
        <v>2016</v>
      </c>
      <c r="G108" s="947">
        <v>2017</v>
      </c>
      <c r="H108" s="947">
        <v>2018</v>
      </c>
      <c r="I108" s="947">
        <v>2019</v>
      </c>
      <c r="J108" s="947">
        <v>2020</v>
      </c>
      <c r="K108" s="947">
        <v>2021</v>
      </c>
      <c r="L108" s="947">
        <v>2022</v>
      </c>
      <c r="M108" s="947">
        <v>2023</v>
      </c>
      <c r="N108" s="947">
        <v>2024</v>
      </c>
      <c r="O108" s="947">
        <v>2025</v>
      </c>
      <c r="P108" s="947">
        <v>2026</v>
      </c>
      <c r="Q108" s="947">
        <v>2027</v>
      </c>
      <c r="R108" s="947">
        <v>2028</v>
      </c>
      <c r="S108" s="947">
        <v>2029</v>
      </c>
      <c r="T108" s="1378">
        <v>2030</v>
      </c>
    </row>
    <row r="109" spans="1:23">
      <c r="A109" s="602"/>
      <c r="B109" s="946"/>
      <c r="C109" s="947"/>
      <c r="D109" s="947"/>
      <c r="E109" s="947"/>
      <c r="F109" s="947"/>
      <c r="G109" s="947"/>
      <c r="H109" s="947"/>
      <c r="I109" s="947"/>
      <c r="J109" s="947"/>
      <c r="K109" s="947"/>
      <c r="L109" s="947"/>
      <c r="M109" s="947"/>
      <c r="N109" s="947"/>
      <c r="O109" s="947"/>
      <c r="P109" s="947"/>
      <c r="Q109" s="947"/>
      <c r="R109" s="947"/>
      <c r="S109" s="947"/>
      <c r="T109" s="1378"/>
    </row>
    <row r="110" spans="1:23">
      <c r="A110" s="602"/>
      <c r="B110" s="688" t="s">
        <v>107</v>
      </c>
      <c r="C110" s="1128" t="s">
        <v>107</v>
      </c>
      <c r="D110" s="1129">
        <v>2.9178260721579349E-2</v>
      </c>
      <c r="E110" s="1129">
        <v>4.7919999999999997E-2</v>
      </c>
      <c r="F110" s="1129">
        <v>6.394517999999999E-2</v>
      </c>
      <c r="G110" s="1129">
        <v>5.7599999999999998E-2</v>
      </c>
      <c r="H110" s="1129">
        <v>3.8899999999999997E-2</v>
      </c>
      <c r="I110" s="1129">
        <v>2.1700000000000001E-2</v>
      </c>
      <c r="J110" s="1129">
        <v>4.5200000000000004E-2</v>
      </c>
      <c r="K110" s="1129">
        <v>5.4800000000000001E-2</v>
      </c>
      <c r="L110" s="1129">
        <v>5.1899999999999995E-2</v>
      </c>
      <c r="M110" s="1129">
        <v>5.1749999999999997E-2</v>
      </c>
      <c r="N110" s="1129">
        <v>5.2199999999999996E-2</v>
      </c>
      <c r="O110" s="1129">
        <v>5.525E-2</v>
      </c>
      <c r="P110" s="1129">
        <v>5.3749999999999999E-2</v>
      </c>
      <c r="Q110" s="1129">
        <v>5.2649999999999995E-2</v>
      </c>
      <c r="R110" s="1129">
        <v>5.1899999999999995E-2</v>
      </c>
      <c r="S110" s="1129">
        <v>5.0999999999999997E-2</v>
      </c>
      <c r="T110" s="1129">
        <v>5.0250000000000003E-2</v>
      </c>
      <c r="U110" s="720"/>
      <c r="V110" s="719"/>
    </row>
    <row r="111" spans="1:23">
      <c r="A111" s="602"/>
      <c r="B111" s="688" t="s">
        <v>108</v>
      </c>
      <c r="C111" s="1128" t="s">
        <v>108</v>
      </c>
      <c r="D111" s="1129">
        <v>7.2799000000000003E-2</v>
      </c>
      <c r="E111" s="1129">
        <v>0.10254000000000002</v>
      </c>
      <c r="F111" s="1129">
        <v>0.33557104999999998</v>
      </c>
      <c r="G111" s="1129">
        <v>0.31690000000000002</v>
      </c>
      <c r="H111" s="1129">
        <v>0.20215</v>
      </c>
      <c r="I111" s="1129">
        <v>0.17305000000000001</v>
      </c>
      <c r="J111" s="1129">
        <v>0.21249999999999999</v>
      </c>
      <c r="K111" s="1129">
        <v>0.14824999999999999</v>
      </c>
      <c r="L111" s="1129">
        <v>0.11144999999999999</v>
      </c>
      <c r="M111" s="1129">
        <v>9.2449999999999991E-2</v>
      </c>
      <c r="N111" s="1129">
        <v>0.1</v>
      </c>
      <c r="O111" s="1129">
        <v>0.1</v>
      </c>
      <c r="P111" s="1129">
        <v>0.1</v>
      </c>
      <c r="Q111" s="1129">
        <v>0.1</v>
      </c>
      <c r="R111" s="1129">
        <v>0.1</v>
      </c>
      <c r="S111" s="1129">
        <v>0.1</v>
      </c>
      <c r="T111" s="1129">
        <v>0.1</v>
      </c>
      <c r="U111" s="720"/>
      <c r="V111" s="719"/>
    </row>
    <row r="112" spans="1:23">
      <c r="A112" s="602"/>
      <c r="B112" s="688" t="s">
        <v>109</v>
      </c>
      <c r="C112" s="1128" t="s">
        <v>109</v>
      </c>
      <c r="D112" s="1129">
        <v>0.38080830900949847</v>
      </c>
      <c r="E112" s="1129">
        <v>0.2653818808746965</v>
      </c>
      <c r="F112" s="1129">
        <v>0.41688959999999997</v>
      </c>
      <c r="G112" s="1129">
        <v>0.25065000000000004</v>
      </c>
      <c r="H112" s="1129">
        <v>0.3422</v>
      </c>
      <c r="I112" s="1129">
        <v>0.53180000000000005</v>
      </c>
      <c r="J112" s="1129">
        <v>0.48495000000000005</v>
      </c>
      <c r="K112" s="1129">
        <v>0.35680000000000001</v>
      </c>
      <c r="L112" s="1129">
        <v>0.23309999999999997</v>
      </c>
      <c r="M112" s="1129">
        <v>0.17079999999999998</v>
      </c>
      <c r="N112" s="1129">
        <v>0.12274999999999998</v>
      </c>
      <c r="O112" s="1129">
        <v>9.8900000000000002E-2</v>
      </c>
      <c r="P112" s="1129">
        <v>9.1200000000000003E-2</v>
      </c>
      <c r="Q112" s="1129">
        <v>8.5699999999999998E-2</v>
      </c>
      <c r="R112" s="1129">
        <v>8.0649999999999999E-2</v>
      </c>
      <c r="S112" s="1129">
        <v>7.7899999999999997E-2</v>
      </c>
      <c r="T112" s="1129">
        <v>7.6499999999999999E-2</v>
      </c>
      <c r="U112" s="720"/>
      <c r="V112" s="719"/>
    </row>
    <row r="113" spans="1:22">
      <c r="A113" s="602"/>
      <c r="B113" s="688" t="s">
        <v>184</v>
      </c>
      <c r="C113" s="1128" t="s">
        <v>184</v>
      </c>
      <c r="D113" s="1129">
        <v>2.487961352657015E-2</v>
      </c>
      <c r="E113" s="1129">
        <v>1.5081833608296E-2</v>
      </c>
      <c r="F113" s="1129">
        <v>1.2889955E-2</v>
      </c>
      <c r="G113" s="1129">
        <v>1.95E-2</v>
      </c>
      <c r="H113" s="1129">
        <v>1.9099999999999999E-2</v>
      </c>
      <c r="I113" s="1129">
        <v>1.61E-2</v>
      </c>
      <c r="J113" s="1129">
        <v>1.49E-2</v>
      </c>
      <c r="K113" s="1129">
        <v>2.2350000000000002E-2</v>
      </c>
      <c r="L113" s="1129">
        <v>2.5700000000000004E-2</v>
      </c>
      <c r="M113" s="1129">
        <v>2.52E-2</v>
      </c>
      <c r="N113" s="1129">
        <v>2.5250000000000005E-2</v>
      </c>
      <c r="O113" s="1129">
        <v>2.5099999999999997E-2</v>
      </c>
      <c r="P113" s="1129">
        <v>2.4900000000000002E-2</v>
      </c>
      <c r="Q113" s="1129">
        <v>2.4700000000000003E-2</v>
      </c>
      <c r="R113" s="1129">
        <v>2.435E-2</v>
      </c>
      <c r="S113" s="1129">
        <v>2.3849999999999996E-2</v>
      </c>
      <c r="T113" s="1129">
        <v>2.3550000000000001E-2</v>
      </c>
      <c r="U113" s="720"/>
      <c r="V113" s="719"/>
    </row>
    <row r="114" spans="1:22">
      <c r="A114" s="602"/>
      <c r="B114" s="688" t="s">
        <v>110</v>
      </c>
      <c r="C114" s="1128" t="s">
        <v>110</v>
      </c>
      <c r="D114" s="1129">
        <v>1.506825139969965E-2</v>
      </c>
      <c r="E114" s="1129">
        <v>4.1300227919323348E-2</v>
      </c>
      <c r="F114" s="1129">
        <v>0.12562134999999999</v>
      </c>
      <c r="G114" s="1129">
        <v>0.12890000000000001</v>
      </c>
      <c r="H114" s="1129">
        <v>2.3E-2</v>
      </c>
      <c r="I114" s="1129">
        <v>2.5499999999999998E-2</v>
      </c>
      <c r="J114" s="1129">
        <v>1.5100000000000001E-2</v>
      </c>
      <c r="K114" s="1129">
        <v>3.1899999999999998E-2</v>
      </c>
      <c r="L114" s="1129">
        <v>4.385E-2</v>
      </c>
      <c r="M114" s="1129">
        <v>3.6449999999999996E-2</v>
      </c>
      <c r="N114" s="1129">
        <v>3.4849999999999999E-2</v>
      </c>
      <c r="O114" s="1129">
        <v>3.4549999999999997E-2</v>
      </c>
      <c r="P114" s="1129">
        <v>3.4249999999999996E-2</v>
      </c>
      <c r="Q114" s="1129">
        <v>3.4000000000000002E-2</v>
      </c>
      <c r="R114" s="1129">
        <v>3.3849999999999998E-2</v>
      </c>
      <c r="S114" s="1129">
        <v>3.3799999999999997E-2</v>
      </c>
      <c r="T114" s="1129">
        <v>3.3750000000000002E-2</v>
      </c>
      <c r="U114" s="720"/>
      <c r="V114" s="719"/>
    </row>
    <row r="115" spans="1:22">
      <c r="A115" s="602"/>
      <c r="B115" s="688" t="s">
        <v>797</v>
      </c>
      <c r="C115" s="1128" t="s">
        <v>797</v>
      </c>
      <c r="D115" s="1129">
        <v>6.9916462595794093E-2</v>
      </c>
      <c r="E115" s="1129">
        <v>6.1942110316891348E-2</v>
      </c>
      <c r="F115" s="1129">
        <v>5.5138010000000001E-2</v>
      </c>
      <c r="G115" s="1129">
        <v>5.7000000000000002E-2</v>
      </c>
      <c r="H115" s="1129">
        <v>5.5399999999999998E-2</v>
      </c>
      <c r="I115" s="1129">
        <v>5.6250000000000001E-2</v>
      </c>
      <c r="J115" s="1129">
        <v>5.6349999999999997E-2</v>
      </c>
      <c r="K115" s="1129">
        <v>5.9049999999999991E-2</v>
      </c>
      <c r="L115" s="1129">
        <v>6.1249999999999999E-2</v>
      </c>
      <c r="M115" s="1129">
        <v>6.1150000000000003E-2</v>
      </c>
      <c r="N115" s="1129">
        <v>6.1849999999999995E-2</v>
      </c>
      <c r="O115" s="1129">
        <v>6.1600000000000002E-2</v>
      </c>
      <c r="P115" s="1129">
        <v>6.1449999999999998E-2</v>
      </c>
      <c r="Q115" s="1129">
        <v>6.1349999999999995E-2</v>
      </c>
      <c r="R115" s="1129">
        <v>6.1249999999999999E-2</v>
      </c>
      <c r="S115" s="1129">
        <v>6.1150000000000003E-2</v>
      </c>
      <c r="T115" s="1129">
        <v>6.1050000000000007E-2</v>
      </c>
      <c r="U115" s="720"/>
      <c r="V115" s="719"/>
    </row>
    <row r="116" spans="1:22">
      <c r="A116" s="602"/>
      <c r="B116" s="688" t="s">
        <v>113</v>
      </c>
      <c r="C116" s="1128" t="s">
        <v>113</v>
      </c>
      <c r="D116" s="1129">
        <v>6.3290162090924043E-2</v>
      </c>
      <c r="E116" s="1129">
        <v>9.0299623853110689E-2</v>
      </c>
      <c r="F116" s="1129">
        <v>8.7390225000000002E-2</v>
      </c>
      <c r="G116" s="1129">
        <v>3.4500000000000003E-2</v>
      </c>
      <c r="H116" s="1129">
        <v>3.6650000000000002E-2</v>
      </c>
      <c r="I116" s="1129">
        <v>3.7350000000000001E-2</v>
      </c>
      <c r="J116" s="1129">
        <v>3.6650000000000002E-2</v>
      </c>
      <c r="K116" s="1129">
        <v>3.4349999999999999E-2</v>
      </c>
      <c r="L116" s="1129">
        <v>3.5150000000000001E-2</v>
      </c>
      <c r="M116" s="1129">
        <v>3.5700000000000003E-2</v>
      </c>
      <c r="N116" s="1129">
        <v>3.635E-2</v>
      </c>
      <c r="O116" s="1129">
        <v>3.6850000000000001E-2</v>
      </c>
      <c r="P116" s="1129">
        <v>3.6850000000000001E-2</v>
      </c>
      <c r="Q116" s="1129">
        <v>3.6850000000000001E-2</v>
      </c>
      <c r="R116" s="1129">
        <v>3.6699999999999997E-2</v>
      </c>
      <c r="S116" s="1129">
        <v>3.6600000000000001E-2</v>
      </c>
      <c r="T116" s="1129">
        <v>3.6499999999999998E-2</v>
      </c>
      <c r="U116" s="720"/>
      <c r="V116" s="719"/>
    </row>
    <row r="117" spans="1:22">
      <c r="A117" s="602"/>
      <c r="B117" s="688" t="s">
        <v>183</v>
      </c>
      <c r="C117" s="1128" t="s">
        <v>183</v>
      </c>
      <c r="D117" s="1129">
        <v>1.92021986970684E-2</v>
      </c>
      <c r="E117" s="1129">
        <v>1.1051501238831101E-2</v>
      </c>
      <c r="F117" s="1129">
        <v>1.4089240000000001E-2</v>
      </c>
      <c r="G117" s="1129">
        <v>1.6E-2</v>
      </c>
      <c r="H117" s="1129">
        <v>2.2400000000000003E-2</v>
      </c>
      <c r="I117" s="1129">
        <v>1.9599999999999999E-2</v>
      </c>
      <c r="J117" s="1129">
        <v>1.3300000000000001E-2</v>
      </c>
      <c r="K117" s="1129">
        <v>2.0199999999999999E-2</v>
      </c>
      <c r="L117" s="1129">
        <v>2.3899999999999998E-2</v>
      </c>
      <c r="M117" s="1129">
        <v>2.035E-2</v>
      </c>
      <c r="N117" s="1129">
        <v>2.0199999999999999E-2</v>
      </c>
      <c r="O117" s="1129">
        <v>1.9950000000000002E-2</v>
      </c>
      <c r="P117" s="1129">
        <v>1.9799999999999998E-2</v>
      </c>
      <c r="Q117" s="1129">
        <v>1.975E-2</v>
      </c>
      <c r="R117" s="1129">
        <v>1.9799999999999998E-2</v>
      </c>
      <c r="S117" s="1129">
        <v>1.9799999999999998E-2</v>
      </c>
      <c r="T117" s="1129">
        <v>1.9799999999999998E-2</v>
      </c>
      <c r="U117" s="720"/>
      <c r="V117" s="719"/>
    </row>
    <row r="118" spans="1:22">
      <c r="A118" s="602"/>
      <c r="B118" s="688" t="s">
        <v>117</v>
      </c>
      <c r="C118" s="1128" t="s">
        <v>117</v>
      </c>
      <c r="D118" s="1129">
        <v>2.0257188766502648E-2</v>
      </c>
      <c r="E118" s="1129">
        <v>1.4918691133731499E-2</v>
      </c>
      <c r="F118" s="1129">
        <v>2.0658475000000003E-2</v>
      </c>
      <c r="G118" s="1129">
        <v>1.5550000000000001E-2</v>
      </c>
      <c r="H118" s="1129">
        <v>2.1250000000000002E-2</v>
      </c>
      <c r="I118" s="1129">
        <v>2.9050000000000003E-2</v>
      </c>
      <c r="J118" s="1129">
        <v>3.3599999999999998E-2</v>
      </c>
      <c r="K118" s="1129">
        <v>2.1649999999999999E-2</v>
      </c>
      <c r="L118" s="1129">
        <v>2.5000000000000001E-2</v>
      </c>
      <c r="M118" s="1129">
        <v>2.6200000000000001E-2</v>
      </c>
      <c r="N118" s="1129">
        <v>2.8199999999999999E-2</v>
      </c>
      <c r="O118" s="1129">
        <v>2.8300000000000002E-2</v>
      </c>
      <c r="P118" s="1129">
        <v>2.8300000000000002E-2</v>
      </c>
      <c r="Q118" s="1129">
        <v>2.8300000000000002E-2</v>
      </c>
      <c r="R118" s="1129">
        <v>2.8300000000000002E-2</v>
      </c>
      <c r="S118" s="1129">
        <v>2.8300000000000002E-2</v>
      </c>
      <c r="T118" s="1129">
        <v>2.8300000000000002E-2</v>
      </c>
      <c r="U118" s="720"/>
      <c r="V118" s="719"/>
    </row>
    <row r="119" spans="1:22">
      <c r="A119" s="602"/>
      <c r="B119" s="688" t="s">
        <v>118</v>
      </c>
      <c r="C119" s="1128" t="s">
        <v>118</v>
      </c>
      <c r="D119" s="1129">
        <v>2.8989337460891003E-2</v>
      </c>
      <c r="E119" s="1129">
        <v>4.9898995410871748E-2</v>
      </c>
      <c r="F119" s="1129">
        <v>7.5132265000000004E-2</v>
      </c>
      <c r="G119" s="1129">
        <v>4.3149999999999994E-2</v>
      </c>
      <c r="H119" s="1129">
        <v>3.2400000000000005E-2</v>
      </c>
      <c r="I119" s="1129">
        <v>3.5200000000000002E-2</v>
      </c>
      <c r="J119" s="1129">
        <v>3.5599999999999993E-2</v>
      </c>
      <c r="K119" s="1129">
        <v>3.4549999999999997E-2</v>
      </c>
      <c r="L119" s="1129">
        <v>3.1449999999999999E-2</v>
      </c>
      <c r="M119" s="1129">
        <v>3.1100000000000003E-2</v>
      </c>
      <c r="N119" s="1129">
        <v>3.065E-2</v>
      </c>
      <c r="O119" s="1129">
        <v>3.04E-2</v>
      </c>
      <c r="P119" s="1129">
        <v>3.0250000000000003E-2</v>
      </c>
      <c r="Q119" s="1129">
        <v>3.0200000000000001E-2</v>
      </c>
      <c r="R119" s="1129">
        <v>3.0099999999999998E-2</v>
      </c>
      <c r="S119" s="1129">
        <v>0.03</v>
      </c>
      <c r="T119" s="1129">
        <v>3.015E-2</v>
      </c>
      <c r="U119" s="720"/>
      <c r="V119" s="719"/>
    </row>
    <row r="120" spans="1:22">
      <c r="A120" s="602"/>
      <c r="B120" s="688" t="s">
        <v>302</v>
      </c>
      <c r="C120" s="1128" t="s">
        <v>302</v>
      </c>
      <c r="D120" s="1129">
        <v>3.530790546047255E-3</v>
      </c>
      <c r="E120" s="1129">
        <v>3.3519668172689952E-3</v>
      </c>
      <c r="F120" s="1129">
        <v>6.8792754999999995E-3</v>
      </c>
      <c r="G120" s="1129">
        <v>2.4450000000000003E-2</v>
      </c>
      <c r="H120" s="1129">
        <v>2.06E-2</v>
      </c>
      <c r="I120" s="1129">
        <v>2.7149999999999997E-2</v>
      </c>
      <c r="J120" s="1129">
        <v>2.4199999999999999E-2</v>
      </c>
      <c r="K120" s="1129">
        <v>0.02</v>
      </c>
      <c r="L120" s="1129">
        <v>1.9900000000000001E-2</v>
      </c>
      <c r="M120" s="1129">
        <v>1.8849999999999999E-2</v>
      </c>
      <c r="N120" s="1129">
        <v>1.9100000000000002E-2</v>
      </c>
      <c r="O120" s="1129">
        <v>1.925E-2</v>
      </c>
      <c r="P120" s="1129">
        <v>1.925E-2</v>
      </c>
      <c r="Q120" s="1129">
        <v>1.9349999999999999E-2</v>
      </c>
      <c r="R120" s="1129">
        <v>1.9E-2</v>
      </c>
      <c r="S120" s="1129">
        <v>1.9E-2</v>
      </c>
      <c r="T120" s="1129">
        <v>1.9E-2</v>
      </c>
      <c r="U120" s="720"/>
      <c r="V120" s="719"/>
    </row>
    <row r="121" spans="1:22">
      <c r="A121" s="602"/>
      <c r="B121" s="688" t="s">
        <v>178</v>
      </c>
      <c r="C121" s="1128" t="s">
        <v>178</v>
      </c>
      <c r="D121" s="1129">
        <v>5.6851111679453691E-3</v>
      </c>
      <c r="E121" s="1129">
        <v>4.5200828729281247E-3</v>
      </c>
      <c r="F121" s="1129">
        <v>2.4608795000000002E-3</v>
      </c>
      <c r="G121" s="1129">
        <v>1.1049999999999999E-2</v>
      </c>
      <c r="H121" s="1129">
        <v>7.6E-3</v>
      </c>
      <c r="I121" s="1129">
        <v>7.45E-3</v>
      </c>
      <c r="J121" s="1129">
        <v>6.5500000000000003E-3</v>
      </c>
      <c r="K121" s="1129">
        <v>1.115E-2</v>
      </c>
      <c r="L121" s="1129">
        <v>1.4999999999999999E-2</v>
      </c>
      <c r="M121" s="1129">
        <v>1.52E-2</v>
      </c>
      <c r="N121" s="1129">
        <v>1.6049999999999998E-2</v>
      </c>
      <c r="O121" s="1129">
        <v>1.695E-2</v>
      </c>
      <c r="P121" s="1129">
        <v>1.78E-2</v>
      </c>
      <c r="Q121" s="1129">
        <v>1.8450000000000001E-2</v>
      </c>
      <c r="R121" s="1129">
        <v>1.8799999999999997E-2</v>
      </c>
      <c r="S121" s="1129">
        <v>1.8849999999999999E-2</v>
      </c>
      <c r="T121" s="1129">
        <v>1.8849999999999999E-2</v>
      </c>
      <c r="U121" s="720"/>
      <c r="V121" s="719"/>
    </row>
    <row r="122" spans="1:22">
      <c r="A122" s="602"/>
      <c r="B122" s="688" t="s">
        <v>120</v>
      </c>
      <c r="C122" s="1128" t="s">
        <v>120</v>
      </c>
      <c r="D122" s="1129">
        <v>0.1011503674703465</v>
      </c>
      <c r="E122" s="1129">
        <v>0.103646801801802</v>
      </c>
      <c r="F122" s="1129">
        <v>0.13811889999999999</v>
      </c>
      <c r="G122" s="1129">
        <v>0.29505000000000003</v>
      </c>
      <c r="H122" s="1129">
        <v>0.14400000000000002</v>
      </c>
      <c r="I122" s="1129">
        <v>9.1649999999999995E-2</v>
      </c>
      <c r="J122" s="1129">
        <v>4.9950000000000001E-2</v>
      </c>
      <c r="K122" s="1129">
        <v>7.619999999999999E-2</v>
      </c>
      <c r="L122" s="1129">
        <v>7.644999999999999E-2</v>
      </c>
      <c r="M122" s="1129">
        <v>6.4700000000000008E-2</v>
      </c>
      <c r="N122" s="1129">
        <v>5.9249999999999997E-2</v>
      </c>
      <c r="O122" s="1129">
        <v>5.9950000000000003E-2</v>
      </c>
      <c r="P122" s="1129">
        <v>5.9249999999999997E-2</v>
      </c>
      <c r="Q122" s="1129">
        <v>5.8600000000000006E-2</v>
      </c>
      <c r="R122" s="1129">
        <v>5.8249999999999996E-2</v>
      </c>
      <c r="S122" s="1129">
        <v>5.8499999999999996E-2</v>
      </c>
      <c r="T122" s="1129">
        <v>5.7849999999999999E-2</v>
      </c>
      <c r="U122" s="720"/>
      <c r="V122" s="719"/>
    </row>
    <row r="123" spans="1:22">
      <c r="A123" s="602"/>
      <c r="B123" s="688" t="s">
        <v>293</v>
      </c>
      <c r="C123" s="1128" t="s">
        <v>293</v>
      </c>
      <c r="D123" s="1129">
        <v>4.1557774700571246E-3</v>
      </c>
      <c r="E123" s="1129">
        <v>1.6247780528668852E-4</v>
      </c>
      <c r="F123" s="1129">
        <v>2.2092610000000001E-3</v>
      </c>
      <c r="G123" s="1129">
        <v>1.5300000000000001E-2</v>
      </c>
      <c r="H123" s="1129">
        <v>1.7600000000000001E-2</v>
      </c>
      <c r="I123" s="1129">
        <v>1.2149999999999999E-2</v>
      </c>
      <c r="J123" s="1129">
        <v>5.6000000000000008E-3</v>
      </c>
      <c r="K123" s="1129">
        <v>1.175E-2</v>
      </c>
      <c r="L123" s="1129">
        <v>1.6200000000000003E-2</v>
      </c>
      <c r="M123" s="1129">
        <v>1.7149999999999999E-2</v>
      </c>
      <c r="N123" s="1129">
        <v>1.8149999999999999E-2</v>
      </c>
      <c r="O123" s="1129">
        <v>1.8599999999999998E-2</v>
      </c>
      <c r="P123" s="1129">
        <v>1.8950000000000002E-2</v>
      </c>
      <c r="Q123" s="1129">
        <v>1.89E-2</v>
      </c>
      <c r="R123" s="1129">
        <v>1.9050000000000001E-2</v>
      </c>
      <c r="S123" s="1129">
        <v>1.915E-2</v>
      </c>
      <c r="T123" s="1129">
        <v>1.925E-2</v>
      </c>
      <c r="U123" s="720"/>
      <c r="V123" s="719"/>
    </row>
    <row r="124" spans="1:22">
      <c r="A124" s="602"/>
      <c r="B124" s="688" t="s">
        <v>304</v>
      </c>
      <c r="C124" s="1128" t="s">
        <v>304</v>
      </c>
      <c r="D124" s="1129">
        <v>2.582272581884705E-2</v>
      </c>
      <c r="E124" s="1129">
        <v>4.5000925507376499E-2</v>
      </c>
      <c r="F124" s="1129">
        <v>2.1266049999999995E-2</v>
      </c>
      <c r="G124" s="1129">
        <v>3.0200000000000001E-2</v>
      </c>
      <c r="H124" s="1129">
        <v>1.3049999999999999E-2</v>
      </c>
      <c r="I124" s="1129">
        <v>4.845E-2</v>
      </c>
      <c r="J124" s="1129">
        <v>4.4700000000000004E-2</v>
      </c>
      <c r="K124" s="1129">
        <v>3.6049999999999999E-2</v>
      </c>
      <c r="L124" s="1129">
        <v>3.6000000000000004E-2</v>
      </c>
      <c r="M124" s="1129">
        <v>3.5799999999999998E-2</v>
      </c>
      <c r="N124" s="1129">
        <v>3.4599999999999999E-2</v>
      </c>
      <c r="O124" s="1129">
        <v>3.2899999999999999E-2</v>
      </c>
      <c r="P124" s="1129">
        <v>3.1549999999999995E-2</v>
      </c>
      <c r="Q124" s="1129">
        <v>3.0699999999999998E-2</v>
      </c>
      <c r="R124" s="1129">
        <v>2.9950000000000001E-2</v>
      </c>
      <c r="S124" s="1129">
        <v>2.9299999999999996E-2</v>
      </c>
      <c r="T124" s="1129">
        <v>2.8999999999999998E-2</v>
      </c>
      <c r="U124" s="720"/>
      <c r="V124" s="719"/>
    </row>
    <row r="125" spans="1:22">
      <c r="A125" s="602"/>
      <c r="B125" s="688" t="s">
        <v>123</v>
      </c>
      <c r="C125" s="1128" t="s">
        <v>123</v>
      </c>
      <c r="D125" s="1129">
        <v>-2.1508020559325601E-3</v>
      </c>
      <c r="E125" s="1129">
        <v>-6.624257926957E-4</v>
      </c>
      <c r="F125" s="1129">
        <v>4.0047635000000003E-3</v>
      </c>
      <c r="G125" s="1129">
        <v>2.3700000000000002E-2</v>
      </c>
      <c r="H125" s="1129">
        <v>2.87E-2</v>
      </c>
      <c r="I125" s="1129">
        <v>3.3849999999999998E-2</v>
      </c>
      <c r="J125" s="1129">
        <v>3.0750000000000003E-2</v>
      </c>
      <c r="K125" s="1129">
        <v>2.9750000000000002E-2</v>
      </c>
      <c r="L125" s="1129">
        <v>2.8849999999999997E-2</v>
      </c>
      <c r="M125" s="1129">
        <v>2.8149999999999998E-2</v>
      </c>
      <c r="N125" s="1129">
        <v>2.6699999999999998E-2</v>
      </c>
      <c r="O125" s="1129">
        <v>2.5899999999999999E-2</v>
      </c>
      <c r="P125" s="1129">
        <v>2.6249999999999999E-2</v>
      </c>
      <c r="Q125" s="1129">
        <v>2.5199999999999997E-2</v>
      </c>
      <c r="R125" s="1129">
        <v>2.445E-2</v>
      </c>
      <c r="S125" s="1129">
        <v>2.4249999999999997E-2</v>
      </c>
      <c r="T125" s="1129">
        <v>2.4699999999999996E-2</v>
      </c>
      <c r="U125" s="720"/>
      <c r="V125" s="719"/>
    </row>
    <row r="126" spans="1:22">
      <c r="A126" s="602"/>
      <c r="B126" s="688" t="s">
        <v>124</v>
      </c>
      <c r="C126" s="1128" t="s">
        <v>124</v>
      </c>
      <c r="D126" s="1129">
        <v>6.6617654744596702E-2</v>
      </c>
      <c r="E126" s="1129">
        <v>4.9034826473194251E-2</v>
      </c>
      <c r="F126" s="1129">
        <v>4.9445364999999998E-2</v>
      </c>
      <c r="G126" s="1129">
        <v>3.3300000000000003E-2</v>
      </c>
      <c r="H126" s="1129">
        <v>3.9399999999999998E-2</v>
      </c>
      <c r="I126" s="1129">
        <v>3.7200000000000004E-2</v>
      </c>
      <c r="J126" s="1129">
        <v>4.53E-2</v>
      </c>
      <c r="K126" s="1129">
        <v>3.9149999999999997E-2</v>
      </c>
      <c r="L126" s="1129">
        <v>4.8750000000000002E-2</v>
      </c>
      <c r="M126" s="1129">
        <v>4.9849999999999992E-2</v>
      </c>
      <c r="N126" s="1129">
        <v>0.05</v>
      </c>
      <c r="O126" s="1129">
        <v>4.8649999999999999E-2</v>
      </c>
      <c r="P126" s="1129">
        <v>4.7699999999999992E-2</v>
      </c>
      <c r="Q126" s="1129">
        <v>4.5350000000000001E-2</v>
      </c>
      <c r="R126" s="1129">
        <v>4.3400000000000001E-2</v>
      </c>
      <c r="S126" s="1129">
        <v>4.2249999999999996E-2</v>
      </c>
      <c r="T126" s="1129">
        <v>4.165E-2</v>
      </c>
      <c r="U126" s="720"/>
      <c r="V126" s="719"/>
    </row>
    <row r="127" spans="1:22">
      <c r="A127" s="602"/>
      <c r="B127" s="688" t="s">
        <v>125</v>
      </c>
      <c r="C127" s="1128" t="s">
        <v>125</v>
      </c>
      <c r="D127" s="1129">
        <v>6.3949752020381057E-2</v>
      </c>
      <c r="E127" s="1129">
        <v>6.3620642458100549E-2</v>
      </c>
      <c r="F127" s="1129">
        <v>3.5258669999999999E-2</v>
      </c>
      <c r="G127" s="1129">
        <v>3.8100000000000002E-2</v>
      </c>
      <c r="H127" s="1129">
        <v>3.245E-2</v>
      </c>
      <c r="I127" s="1129">
        <v>2.8199999999999999E-2</v>
      </c>
      <c r="J127" s="1129">
        <v>2.8849999999999997E-2</v>
      </c>
      <c r="K127" s="1129">
        <v>3.3450000000000001E-2</v>
      </c>
      <c r="L127" s="1129">
        <v>4.0549999999999996E-2</v>
      </c>
      <c r="M127" s="1129">
        <v>4.1900000000000007E-2</v>
      </c>
      <c r="N127" s="1129">
        <v>3.8949999999999999E-2</v>
      </c>
      <c r="O127" s="1129">
        <v>3.8949999999999999E-2</v>
      </c>
      <c r="P127" s="1129">
        <v>3.85E-2</v>
      </c>
      <c r="Q127" s="1129">
        <v>3.7900000000000003E-2</v>
      </c>
      <c r="R127" s="1129">
        <v>3.7499999999999999E-2</v>
      </c>
      <c r="S127" s="1129">
        <v>3.7249999999999998E-2</v>
      </c>
      <c r="T127" s="1129">
        <v>3.7149999999999996E-2</v>
      </c>
      <c r="U127" s="720"/>
      <c r="V127" s="719"/>
    </row>
    <row r="128" spans="1:22">
      <c r="A128" s="602"/>
      <c r="B128" s="688" t="s">
        <v>126</v>
      </c>
      <c r="C128" s="1128" t="s">
        <v>126</v>
      </c>
      <c r="D128" s="1129">
        <v>0.17235006566832098</v>
      </c>
      <c r="E128" s="1129">
        <v>0.13705875863636199</v>
      </c>
      <c r="F128" s="1129">
        <v>8.5699554999999983E-2</v>
      </c>
      <c r="G128" s="1129">
        <v>9.9900000000000003E-2</v>
      </c>
      <c r="H128" s="1129">
        <v>0.20905000000000001</v>
      </c>
      <c r="I128" s="1129">
        <v>0.37980000000000003</v>
      </c>
      <c r="J128" s="1129">
        <v>0.32484999999999997</v>
      </c>
      <c r="K128" s="1129">
        <v>0.21734999999999999</v>
      </c>
      <c r="L128" s="1129">
        <v>0.1527</v>
      </c>
      <c r="M128" s="1129">
        <v>0.10379999999999999</v>
      </c>
      <c r="N128" s="1129">
        <v>8.3350000000000007E-2</v>
      </c>
      <c r="O128" s="1129">
        <v>8.1900000000000014E-2</v>
      </c>
      <c r="P128" s="1129">
        <v>7.9600000000000004E-2</v>
      </c>
      <c r="Q128" s="1129">
        <v>7.8600000000000003E-2</v>
      </c>
      <c r="R128" s="1129">
        <v>7.8049999999999994E-2</v>
      </c>
      <c r="S128" s="1129">
        <v>7.7199999999999991E-2</v>
      </c>
      <c r="T128" s="1129">
        <v>7.5549999999999992E-2</v>
      </c>
      <c r="U128" s="720"/>
      <c r="V128" s="719"/>
    </row>
    <row r="129" spans="1:22">
      <c r="A129" s="602"/>
      <c r="B129" s="688" t="s">
        <v>300</v>
      </c>
      <c r="C129" s="1128" t="s">
        <v>300</v>
      </c>
      <c r="D129" s="1129">
        <v>2.23575090723123E-2</v>
      </c>
      <c r="E129" s="1129">
        <v>1.3933951505142849E-2</v>
      </c>
      <c r="F129" s="1129">
        <v>4.0154589999999999E-3</v>
      </c>
      <c r="G129" s="1129">
        <v>2E-3</v>
      </c>
      <c r="H129" s="1129">
        <v>3.4999999999999996E-3</v>
      </c>
      <c r="I129" s="1129">
        <v>-2E-3</v>
      </c>
      <c r="J129" s="1129">
        <v>1.9000000000000003E-2</v>
      </c>
      <c r="K129" s="1129">
        <v>1.8850000000000002E-2</v>
      </c>
      <c r="L129" s="1129">
        <v>2.2599999999999999E-2</v>
      </c>
      <c r="M129" s="1129">
        <v>2.1600000000000001E-2</v>
      </c>
      <c r="N129" s="1129">
        <v>2.4900000000000002E-2</v>
      </c>
      <c r="O129" s="1129">
        <v>2.76E-2</v>
      </c>
      <c r="P129" s="1129">
        <v>2.835E-2</v>
      </c>
      <c r="Q129" s="1129">
        <v>2.8099999999999997E-2</v>
      </c>
      <c r="R129" s="1129">
        <v>2.7549999999999998E-2</v>
      </c>
      <c r="S129" s="1129">
        <v>2.7149999999999997E-2</v>
      </c>
      <c r="T129" s="1129">
        <v>2.6600000000000002E-2</v>
      </c>
      <c r="U129" s="720"/>
      <c r="V129" s="719"/>
    </row>
    <row r="130" spans="1:22">
      <c r="A130" s="602"/>
      <c r="B130" s="688" t="s">
        <v>188</v>
      </c>
      <c r="C130" s="1128" t="s">
        <v>188</v>
      </c>
      <c r="D130" s="1129">
        <v>2.7489310589385151E-2</v>
      </c>
      <c r="E130" s="1129">
        <v>7.8217386354488445E-3</v>
      </c>
      <c r="F130" s="1129">
        <v>-1.1689150000000002E-3</v>
      </c>
      <c r="G130" s="1129">
        <v>4.7499999999999999E-3</v>
      </c>
      <c r="H130" s="1129">
        <v>9.8999999999999991E-3</v>
      </c>
      <c r="I130" s="1129">
        <v>4.7499999999999999E-3</v>
      </c>
      <c r="J130" s="1129">
        <v>-5.0000000000000001E-4</v>
      </c>
      <c r="K130" s="1129">
        <v>3.15E-3</v>
      </c>
      <c r="L130" s="1129">
        <v>6.5500000000000003E-3</v>
      </c>
      <c r="M130" s="1129">
        <v>8.0000000000000002E-3</v>
      </c>
      <c r="N130" s="1129">
        <v>1.0200000000000001E-2</v>
      </c>
      <c r="O130" s="1129">
        <v>1.155E-2</v>
      </c>
      <c r="P130" s="1129">
        <v>1.1599999999999999E-2</v>
      </c>
      <c r="Q130" s="1129">
        <v>1.18E-2</v>
      </c>
      <c r="R130" s="1129">
        <v>1.1850000000000001E-2</v>
      </c>
      <c r="S130" s="1129">
        <v>1.1800000000000001E-2</v>
      </c>
      <c r="T130" s="1129">
        <v>1.205E-2</v>
      </c>
      <c r="U130" s="720"/>
      <c r="V130" s="719"/>
    </row>
    <row r="131" spans="1:22">
      <c r="A131" s="602"/>
      <c r="B131" s="688" t="s">
        <v>301</v>
      </c>
      <c r="C131" s="1128" t="s">
        <v>301</v>
      </c>
      <c r="D131" s="1129">
        <v>2.898951247562925E-2</v>
      </c>
      <c r="E131" s="1129">
        <v>-8.761729495157999E-3</v>
      </c>
      <c r="F131" s="1129">
        <v>-7.8002640000000003E-3</v>
      </c>
      <c r="G131" s="1129">
        <v>3.3250000000000002E-2</v>
      </c>
      <c r="H131" s="1129">
        <v>4.4600000000000001E-2</v>
      </c>
      <c r="I131" s="1129">
        <v>5.3E-3</v>
      </c>
      <c r="J131" s="1129">
        <v>1.7000000000000001E-2</v>
      </c>
      <c r="K131" s="1129">
        <v>1.8699999999999998E-2</v>
      </c>
      <c r="L131" s="1129">
        <v>2.215E-2</v>
      </c>
      <c r="M131" s="1129">
        <v>2.53E-2</v>
      </c>
      <c r="N131" s="1129">
        <v>2.6800000000000001E-2</v>
      </c>
      <c r="O131" s="1129">
        <v>2.63E-2</v>
      </c>
      <c r="P131" s="1129">
        <v>2.5849999999999998E-2</v>
      </c>
      <c r="Q131" s="1129">
        <v>2.5250000000000005E-2</v>
      </c>
      <c r="R131" s="1129">
        <v>2.46E-2</v>
      </c>
      <c r="S131" s="1129">
        <v>2.3900000000000001E-2</v>
      </c>
      <c r="T131" s="1129">
        <v>2.3300000000000001E-2</v>
      </c>
      <c r="U131" s="720"/>
      <c r="V131" s="719"/>
    </row>
    <row r="132" spans="1:22">
      <c r="A132" s="602"/>
      <c r="B132" s="688" t="s">
        <v>127</v>
      </c>
      <c r="C132" s="1128" t="s">
        <v>127</v>
      </c>
      <c r="D132" s="1129">
        <v>6.6344035968350049E-2</v>
      </c>
      <c r="E132" s="1129">
        <v>6.6226433093648604E-2</v>
      </c>
      <c r="F132" s="1129">
        <v>0.14589470000000002</v>
      </c>
      <c r="G132" s="1129">
        <v>7.4349999999999999E-2</v>
      </c>
      <c r="H132" s="1129">
        <v>6.0250000000000005E-2</v>
      </c>
      <c r="I132" s="1129">
        <v>5.2450000000000004E-2</v>
      </c>
      <c r="J132" s="1129">
        <v>6.9550000000000001E-2</v>
      </c>
      <c r="K132" s="1129">
        <v>6.2549999999999994E-2</v>
      </c>
      <c r="L132" s="1129">
        <v>5.425E-2</v>
      </c>
      <c r="M132" s="1129">
        <v>5.1449999999999996E-2</v>
      </c>
      <c r="N132" s="1129">
        <v>4.7850000000000004E-2</v>
      </c>
      <c r="O132" s="1129">
        <v>4.555E-2</v>
      </c>
      <c r="P132" s="1129">
        <v>4.3799999999999999E-2</v>
      </c>
      <c r="Q132" s="1129">
        <v>4.165E-2</v>
      </c>
      <c r="R132" s="1129">
        <v>3.9649999999999998E-2</v>
      </c>
      <c r="S132" s="1129">
        <v>3.9900000000000005E-2</v>
      </c>
      <c r="T132" s="1129">
        <v>3.9800000000000002E-2</v>
      </c>
      <c r="U132" s="720"/>
      <c r="V132" s="719"/>
    </row>
    <row r="133" spans="1:22">
      <c r="A133" s="602"/>
      <c r="B133" s="688" t="s">
        <v>168</v>
      </c>
      <c r="C133" s="1128" t="s">
        <v>168</v>
      </c>
      <c r="D133" s="1129">
        <v>2.90898563676843E-2</v>
      </c>
      <c r="E133" s="1129">
        <v>3.2718457497265103E-2</v>
      </c>
      <c r="F133" s="1129">
        <v>3.1037945000000001E-2</v>
      </c>
      <c r="G133" s="1129">
        <v>1.755E-2</v>
      </c>
      <c r="H133" s="1129">
        <v>5.6000000000000008E-3</v>
      </c>
      <c r="I133" s="1129">
        <v>1.09E-2</v>
      </c>
      <c r="J133" s="1129">
        <v>9.2499999999999995E-3</v>
      </c>
      <c r="K133" s="1129">
        <v>1.7149999999999999E-2</v>
      </c>
      <c r="L133" s="1129">
        <v>2.4150000000000001E-2</v>
      </c>
      <c r="M133" s="1129">
        <v>2.9849999999999998E-2</v>
      </c>
      <c r="N133" s="1129">
        <v>2.8049999999999999E-2</v>
      </c>
      <c r="O133" s="1129">
        <v>2.7400000000000001E-2</v>
      </c>
      <c r="P133" s="1129">
        <v>2.665E-2</v>
      </c>
      <c r="Q133" s="1129">
        <v>2.5699999999999997E-2</v>
      </c>
      <c r="R133" s="1129">
        <v>2.4799999999999999E-2</v>
      </c>
      <c r="S133" s="1129">
        <v>2.4049999999999998E-2</v>
      </c>
      <c r="T133" s="1129">
        <v>2.3550000000000001E-2</v>
      </c>
      <c r="U133" s="720"/>
      <c r="V133" s="719"/>
    </row>
    <row r="134" spans="1:22">
      <c r="A134" s="602"/>
      <c r="B134" s="688" t="s">
        <v>299</v>
      </c>
      <c r="C134" s="1128" t="s">
        <v>299</v>
      </c>
      <c r="D134" s="1129">
        <v>5.7500079548166404E-2</v>
      </c>
      <c r="E134" s="1129">
        <v>9.0933359462477339E-2</v>
      </c>
      <c r="F134" s="1129">
        <v>0.25819864999999997</v>
      </c>
      <c r="G134" s="1129">
        <v>0.25800000000000001</v>
      </c>
      <c r="H134" s="1129">
        <v>0.13170000000000001</v>
      </c>
      <c r="I134" s="1129">
        <v>-2.3E-2</v>
      </c>
      <c r="J134" s="1129">
        <v>8.2250000000000018E-2</v>
      </c>
      <c r="K134" s="1129">
        <v>6.2100000000000009E-2</v>
      </c>
      <c r="L134" s="1129">
        <v>4.1550000000000004E-2</v>
      </c>
      <c r="M134" s="1129">
        <v>4.0099999999999997E-2</v>
      </c>
      <c r="N134" s="1129">
        <v>3.5699999999999996E-2</v>
      </c>
      <c r="O134" s="1129">
        <v>3.6449999999999996E-2</v>
      </c>
      <c r="P134" s="1129">
        <v>3.5499999999999997E-2</v>
      </c>
      <c r="Q134" s="1129">
        <v>3.5000000000000003E-2</v>
      </c>
      <c r="R134" s="1129">
        <v>3.5049999999999998E-2</v>
      </c>
      <c r="S134" s="1129">
        <v>3.4799999999999998E-2</v>
      </c>
      <c r="T134" s="1129">
        <v>3.4300000000000004E-2</v>
      </c>
      <c r="U134" s="720"/>
      <c r="V134" s="719"/>
    </row>
    <row r="135" spans="1:22">
      <c r="A135" s="602"/>
      <c r="B135" s="688" t="s">
        <v>132</v>
      </c>
      <c r="C135" s="1128" t="s">
        <v>132</v>
      </c>
      <c r="D135" s="1129">
        <v>3.142987352459365E-2</v>
      </c>
      <c r="E135" s="1129">
        <v>2.10420629447928E-2</v>
      </c>
      <c r="F135" s="1129">
        <v>2.0907429999999998E-2</v>
      </c>
      <c r="G135" s="1129">
        <v>3.7999999999999999E-2</v>
      </c>
      <c r="H135" s="1129">
        <v>9.7000000000000003E-3</v>
      </c>
      <c r="I135" s="1129">
        <v>6.6E-3</v>
      </c>
      <c r="J135" s="1129">
        <v>1.4749999999999999E-2</v>
      </c>
      <c r="K135" s="1129">
        <v>1.89E-2</v>
      </c>
      <c r="L135" s="1129">
        <v>2.3449999999999999E-2</v>
      </c>
      <c r="M135" s="1129">
        <v>2.3499999999999997E-2</v>
      </c>
      <c r="N135" s="1129">
        <v>2.3900000000000001E-2</v>
      </c>
      <c r="O135" s="1129">
        <v>2.4249999999999997E-2</v>
      </c>
      <c r="P135" s="1129">
        <v>2.3949999999999999E-2</v>
      </c>
      <c r="Q135" s="1129">
        <v>2.4E-2</v>
      </c>
      <c r="R135" s="1129">
        <v>2.4249999999999997E-2</v>
      </c>
      <c r="S135" s="1129">
        <v>2.435E-2</v>
      </c>
      <c r="T135" s="1129">
        <v>2.4400000000000005E-2</v>
      </c>
      <c r="U135" s="720"/>
      <c r="V135" s="719"/>
    </row>
    <row r="136" spans="1:22">
      <c r="A136" s="602"/>
      <c r="B136" s="688" t="s">
        <v>133</v>
      </c>
      <c r="C136" s="1128" t="s">
        <v>133</v>
      </c>
      <c r="D136" s="1129">
        <v>4.0187984294916851E-2</v>
      </c>
      <c r="E136" s="1129">
        <v>2.7203277899021997E-2</v>
      </c>
      <c r="F136" s="1129">
        <v>2.8223959999999999E-2</v>
      </c>
      <c r="G136" s="1129">
        <v>6.0400000000000002E-2</v>
      </c>
      <c r="H136" s="1129">
        <v>4.9000000000000002E-2</v>
      </c>
      <c r="I136" s="1129">
        <v>3.6400000000000002E-2</v>
      </c>
      <c r="J136" s="1129">
        <v>3.3450000000000001E-2</v>
      </c>
      <c r="K136" s="1129">
        <v>3.2649999999999998E-2</v>
      </c>
      <c r="L136" s="1129">
        <v>3.32E-2</v>
      </c>
      <c r="M136" s="1129">
        <v>3.2549999999999996E-2</v>
      </c>
      <c r="N136" s="1129">
        <v>3.2249999999999994E-2</v>
      </c>
      <c r="O136" s="1129">
        <v>3.2000000000000001E-2</v>
      </c>
      <c r="P136" s="1129">
        <v>3.1699999999999999E-2</v>
      </c>
      <c r="Q136" s="1129">
        <v>3.1649999999999998E-2</v>
      </c>
      <c r="R136" s="1129">
        <v>3.1600000000000003E-2</v>
      </c>
      <c r="S136" s="1129">
        <v>3.1600000000000003E-2</v>
      </c>
      <c r="T136" s="1129">
        <v>3.1600000000000003E-2</v>
      </c>
      <c r="U136" s="720"/>
      <c r="V136" s="719"/>
    </row>
    <row r="137" spans="1:22">
      <c r="A137" s="602"/>
      <c r="B137" s="688" t="s">
        <v>134</v>
      </c>
      <c r="C137" s="1128" t="s">
        <v>134</v>
      </c>
      <c r="D137" s="1129">
        <v>2.5841306923988502E-2</v>
      </c>
      <c r="E137" s="1129">
        <v>3.5505166224775501E-2</v>
      </c>
      <c r="F137" s="1129">
        <v>0.18635119999999999</v>
      </c>
      <c r="G137" s="1129">
        <v>0.15109999999999998</v>
      </c>
      <c r="H137" s="1129">
        <v>3.9100000000000003E-2</v>
      </c>
      <c r="I137" s="1129">
        <v>2.7900000000000001E-2</v>
      </c>
      <c r="J137" s="1129">
        <v>4.3099999999999999E-2</v>
      </c>
      <c r="K137" s="1129">
        <v>5.9700000000000003E-2</v>
      </c>
      <c r="L137" s="1129">
        <v>5.9200000000000003E-2</v>
      </c>
      <c r="M137" s="1129">
        <v>5.9150000000000001E-2</v>
      </c>
      <c r="N137" s="1129">
        <v>5.5600000000000004E-2</v>
      </c>
      <c r="O137" s="1129">
        <v>5.4900000000000004E-2</v>
      </c>
      <c r="P137" s="1129">
        <v>5.4550000000000001E-2</v>
      </c>
      <c r="Q137" s="1129">
        <v>5.4000000000000006E-2</v>
      </c>
      <c r="R137" s="1129">
        <v>5.4000000000000006E-2</v>
      </c>
      <c r="S137" s="1129">
        <v>5.3499999999999999E-2</v>
      </c>
      <c r="T137" s="1129">
        <v>5.0999999999999997E-2</v>
      </c>
      <c r="U137" s="720"/>
      <c r="V137" s="719"/>
    </row>
    <row r="138" spans="1:22">
      <c r="A138" s="602"/>
      <c r="B138" s="688" t="s">
        <v>186</v>
      </c>
      <c r="C138" s="1128" t="s">
        <v>186</v>
      </c>
      <c r="D138" s="1129">
        <v>1.227886536833195E-2</v>
      </c>
      <c r="E138" s="1129">
        <v>2.9288226683396399E-3</v>
      </c>
      <c r="F138" s="1129">
        <v>6.5661260000000003E-3</v>
      </c>
      <c r="G138" s="1129">
        <v>1.8500000000000003E-2</v>
      </c>
      <c r="H138" s="1129">
        <v>1.6E-2</v>
      </c>
      <c r="I138" s="1129">
        <v>1.6200000000000003E-2</v>
      </c>
      <c r="J138" s="1129">
        <v>1.5349999999999999E-2</v>
      </c>
      <c r="K138" s="1129">
        <v>2.035E-2</v>
      </c>
      <c r="L138" s="1129">
        <v>2.2350000000000002E-2</v>
      </c>
      <c r="M138" s="1129">
        <v>2.2199999999999998E-2</v>
      </c>
      <c r="N138" s="1129">
        <v>2.1899999999999999E-2</v>
      </c>
      <c r="O138" s="1129">
        <v>2.3049999999999998E-2</v>
      </c>
      <c r="P138" s="1129">
        <v>2.2700000000000001E-2</v>
      </c>
      <c r="Q138" s="1129">
        <v>2.2750000000000003E-2</v>
      </c>
      <c r="R138" s="1129">
        <v>2.2850000000000002E-2</v>
      </c>
      <c r="S138" s="1129">
        <v>2.2949999999999998E-2</v>
      </c>
      <c r="T138" s="1129">
        <v>2.2749999999999999E-2</v>
      </c>
      <c r="U138" s="720"/>
      <c r="V138" s="719"/>
    </row>
    <row r="139" spans="1:22">
      <c r="A139" s="602"/>
      <c r="B139" s="688" t="s">
        <v>136</v>
      </c>
      <c r="C139" s="1128" t="s">
        <v>136</v>
      </c>
      <c r="D139" s="1129">
        <v>8.0605189742069469E-2</v>
      </c>
      <c r="E139" s="1129">
        <v>9.0151728395061706E-2</v>
      </c>
      <c r="F139" s="1129">
        <v>0.15697375</v>
      </c>
      <c r="G139" s="1129">
        <v>0.16509999999999997</v>
      </c>
      <c r="H139" s="1129">
        <v>0.12094999999999999</v>
      </c>
      <c r="I139" s="1129">
        <v>0.114</v>
      </c>
      <c r="J139" s="1129">
        <v>0.1265</v>
      </c>
      <c r="K139" s="1129">
        <v>0.14550000000000002</v>
      </c>
      <c r="L139" s="1129">
        <v>0.12895000000000001</v>
      </c>
      <c r="M139" s="1129">
        <v>0.11874999999999999</v>
      </c>
      <c r="N139" s="1129">
        <v>0.11109999999999999</v>
      </c>
      <c r="O139" s="1129">
        <v>0.10399999999999998</v>
      </c>
      <c r="P139" s="1129">
        <v>0.1011</v>
      </c>
      <c r="Q139" s="1129">
        <v>9.820000000000001E-2</v>
      </c>
      <c r="R139" s="1129">
        <v>9.6500000000000002E-2</v>
      </c>
      <c r="S139" s="1129">
        <v>9.325E-2</v>
      </c>
      <c r="T139" s="1129">
        <v>9.0700000000000003E-2</v>
      </c>
      <c r="U139" s="720"/>
      <c r="V139" s="719"/>
    </row>
    <row r="140" spans="1:22">
      <c r="A140" s="602"/>
      <c r="B140" s="688" t="s">
        <v>179</v>
      </c>
      <c r="C140" s="1128" t="s">
        <v>179</v>
      </c>
      <c r="D140" s="1129">
        <v>2.0315196370100201E-2</v>
      </c>
      <c r="E140" s="1129">
        <v>2.1860398246255103E-2</v>
      </c>
      <c r="F140" s="1129">
        <v>3.5588135E-2</v>
      </c>
      <c r="G140" s="1129">
        <v>1.8799999999999997E-2</v>
      </c>
      <c r="H140" s="1129">
        <v>2.7649999999999997E-2</v>
      </c>
      <c r="I140" s="1129">
        <v>2.1700000000000001E-2</v>
      </c>
      <c r="J140" s="1129">
        <v>1.01E-2</v>
      </c>
      <c r="K140" s="1129">
        <v>1.5300000000000001E-2</v>
      </c>
      <c r="L140" s="1129">
        <v>1.805E-2</v>
      </c>
      <c r="M140" s="1129">
        <v>1.84E-2</v>
      </c>
      <c r="N140" s="1129">
        <v>1.8249999999999999E-2</v>
      </c>
      <c r="O140" s="1129">
        <v>1.8849999999999999E-2</v>
      </c>
      <c r="P140" s="1129">
        <v>1.89E-2</v>
      </c>
      <c r="Q140" s="1129">
        <v>1.9449999999999999E-2</v>
      </c>
      <c r="R140" s="1129">
        <v>1.95E-2</v>
      </c>
      <c r="S140" s="1129">
        <v>1.95E-2</v>
      </c>
      <c r="T140" s="1129">
        <v>1.975E-2</v>
      </c>
      <c r="U140" s="720"/>
      <c r="V140" s="719"/>
    </row>
    <row r="141" spans="1:22">
      <c r="A141" s="602"/>
      <c r="B141" s="688" t="s">
        <v>163</v>
      </c>
      <c r="C141" s="1128" t="s">
        <v>163</v>
      </c>
      <c r="D141" s="1129">
        <v>1.014225660085025E-2</v>
      </c>
      <c r="E141" s="1129">
        <v>6.49103238293473E-4</v>
      </c>
      <c r="F141" s="1129">
        <v>1.1051189999999999E-2</v>
      </c>
      <c r="G141" s="1129">
        <v>1.5950000000000002E-2</v>
      </c>
      <c r="H141" s="1129">
        <v>8.8500000000000002E-3</v>
      </c>
      <c r="I141" s="1129">
        <v>1.6000000000000001E-3</v>
      </c>
      <c r="J141" s="1129">
        <v>-1.8500000000000001E-3</v>
      </c>
      <c r="K141" s="1129">
        <v>1.435E-2</v>
      </c>
      <c r="L141" s="1129">
        <v>1.6449999999999999E-2</v>
      </c>
      <c r="M141" s="1129">
        <v>1.7100000000000001E-2</v>
      </c>
      <c r="N141" s="1129">
        <v>2.1299999999999999E-2</v>
      </c>
      <c r="O141" s="1129">
        <v>2.3899999999999998E-2</v>
      </c>
      <c r="P141" s="1129">
        <v>2.4900000000000002E-2</v>
      </c>
      <c r="Q141" s="1129">
        <v>2.495E-2</v>
      </c>
      <c r="R141" s="1129">
        <v>2.4750000000000001E-2</v>
      </c>
      <c r="S141" s="1129">
        <v>2.4649999999999998E-2</v>
      </c>
      <c r="T141" s="1129">
        <v>2.4249999999999997E-2</v>
      </c>
      <c r="U141" s="720"/>
      <c r="V141" s="719"/>
    </row>
    <row r="142" spans="1:22">
      <c r="A142" s="602"/>
      <c r="B142" s="688" t="s">
        <v>140</v>
      </c>
      <c r="C142" s="1128" t="s">
        <v>140</v>
      </c>
      <c r="D142" s="1129">
        <v>4.2057247107129443E-2</v>
      </c>
      <c r="E142" s="1129">
        <v>1.379190910439485E-2</v>
      </c>
      <c r="F142" s="1129">
        <v>1.805176E-2</v>
      </c>
      <c r="G142" s="1129">
        <v>2.8500000000000001E-2</v>
      </c>
      <c r="H142" s="1129">
        <v>5.21E-2</v>
      </c>
      <c r="I142" s="1129">
        <v>2.4799999999999999E-2</v>
      </c>
      <c r="J142" s="1129">
        <v>2.495E-2</v>
      </c>
      <c r="K142" s="1129">
        <v>3.2199999999999999E-2</v>
      </c>
      <c r="L142" s="1129">
        <v>3.0999999999999996E-2</v>
      </c>
      <c r="M142" s="1129">
        <v>2.9950000000000001E-2</v>
      </c>
      <c r="N142" s="1129">
        <v>3.005E-2</v>
      </c>
      <c r="O142" s="1129">
        <v>3.0149999999999996E-2</v>
      </c>
      <c r="P142" s="1129">
        <v>3.0099999999999998E-2</v>
      </c>
      <c r="Q142" s="1129">
        <v>0.03</v>
      </c>
      <c r="R142" s="1129">
        <v>2.9950000000000001E-2</v>
      </c>
      <c r="S142" s="1129">
        <v>2.9850000000000002E-2</v>
      </c>
      <c r="T142" s="1129">
        <v>3.005E-2</v>
      </c>
      <c r="U142" s="720"/>
      <c r="V142" s="719"/>
    </row>
    <row r="143" spans="1:22">
      <c r="A143" s="602"/>
      <c r="B143" s="688" t="s">
        <v>141</v>
      </c>
      <c r="C143" s="1128" t="s">
        <v>141</v>
      </c>
      <c r="D143" s="1129">
        <v>1.365183052021525E-3</v>
      </c>
      <c r="E143" s="1129">
        <v>-9.6421991869531914E-3</v>
      </c>
      <c r="F143" s="1129">
        <v>-6.6496635000000007E-3</v>
      </c>
      <c r="G143" s="1129">
        <v>1.8100000000000002E-2</v>
      </c>
      <c r="H143" s="1129">
        <v>1.49E-2</v>
      </c>
      <c r="I143" s="1129">
        <v>2.1649999999999999E-2</v>
      </c>
      <c r="J143" s="1129">
        <v>3.2149999999999998E-2</v>
      </c>
      <c r="K143" s="1129">
        <v>2.6499999999999999E-2</v>
      </c>
      <c r="L143" s="1129">
        <v>2.545E-2</v>
      </c>
      <c r="M143" s="1129">
        <v>2.4849999999999997E-2</v>
      </c>
      <c r="N143" s="1129">
        <v>2.4299999999999999E-2</v>
      </c>
      <c r="O143" s="1129">
        <v>2.3650000000000001E-2</v>
      </c>
      <c r="P143" s="1129">
        <v>2.315E-2</v>
      </c>
      <c r="Q143" s="1129">
        <v>2.2749999999999999E-2</v>
      </c>
      <c r="R143" s="1129">
        <v>2.2499999999999999E-2</v>
      </c>
      <c r="S143" s="1129">
        <v>2.23E-2</v>
      </c>
      <c r="T143" s="1129">
        <v>2.215E-2</v>
      </c>
      <c r="U143" s="720"/>
      <c r="V143" s="719"/>
    </row>
    <row r="144" spans="1:22">
      <c r="A144" s="602"/>
      <c r="B144" s="688" t="s">
        <v>142</v>
      </c>
      <c r="C144" s="1128" t="s">
        <v>142</v>
      </c>
      <c r="D144" s="1129">
        <v>1.07575037301176E-2</v>
      </c>
      <c r="E144" s="1129">
        <v>-5.9600769148944197E-3</v>
      </c>
      <c r="F144" s="1129">
        <v>-1.5548060000000001E-2</v>
      </c>
      <c r="G144" s="1129">
        <v>1.2200000000000003E-2</v>
      </c>
      <c r="H144" s="1129">
        <v>4.3550000000000005E-2</v>
      </c>
      <c r="I144" s="1129">
        <v>3.8650000000000004E-2</v>
      </c>
      <c r="J144" s="1129">
        <v>2.7300000000000001E-2</v>
      </c>
      <c r="K144" s="1129">
        <v>2.6950000000000002E-2</v>
      </c>
      <c r="L144" s="1129">
        <v>2.7300000000000001E-2</v>
      </c>
      <c r="M144" s="1129">
        <v>2.9350000000000001E-2</v>
      </c>
      <c r="N144" s="1129">
        <v>2.9950000000000001E-2</v>
      </c>
      <c r="O144" s="1129">
        <v>2.9500000000000002E-2</v>
      </c>
      <c r="P144" s="1129">
        <v>2.9299999999999996E-2</v>
      </c>
      <c r="Q144" s="1129">
        <v>2.9399999999999999E-2</v>
      </c>
      <c r="R144" s="1129">
        <v>2.92E-2</v>
      </c>
      <c r="S144" s="1129">
        <v>2.8399999999999998E-2</v>
      </c>
      <c r="T144" s="1129">
        <v>2.7900000000000001E-2</v>
      </c>
      <c r="U144" s="720"/>
      <c r="V144" s="719"/>
    </row>
    <row r="145" spans="1:22">
      <c r="A145" s="602"/>
      <c r="B145" s="688" t="s">
        <v>143</v>
      </c>
      <c r="C145" s="1128" t="s">
        <v>143</v>
      </c>
      <c r="D145" s="1129">
        <v>7.8346988882227547E-2</v>
      </c>
      <c r="E145" s="1129">
        <v>0.15527706641098699</v>
      </c>
      <c r="F145" s="1129">
        <v>7.0372245E-2</v>
      </c>
      <c r="G145" s="1129">
        <v>3.6799999999999999E-2</v>
      </c>
      <c r="H145" s="1129">
        <v>2.8849999999999997E-2</v>
      </c>
      <c r="I145" s="1129">
        <v>4.4699999999999997E-2</v>
      </c>
      <c r="J145" s="1129">
        <v>4.0350000000000004E-2</v>
      </c>
      <c r="K145" s="1129">
        <v>3.32E-2</v>
      </c>
      <c r="L145" s="1129">
        <v>3.9749999999999994E-2</v>
      </c>
      <c r="M145" s="1129">
        <v>4.3299999999999998E-2</v>
      </c>
      <c r="N145" s="1129">
        <v>4.2699999999999995E-2</v>
      </c>
      <c r="O145" s="1129">
        <v>4.1850000000000005E-2</v>
      </c>
      <c r="P145" s="1129">
        <v>4.1899999999999993E-2</v>
      </c>
      <c r="Q145" s="1129">
        <v>4.215E-2</v>
      </c>
      <c r="R145" s="1129">
        <v>4.1749999999999995E-2</v>
      </c>
      <c r="S145" s="1129">
        <v>4.1299999999999996E-2</v>
      </c>
      <c r="T145" s="1129">
        <v>4.1749999999999995E-2</v>
      </c>
      <c r="U145" s="720"/>
      <c r="V145" s="719"/>
    </row>
    <row r="146" spans="1:22">
      <c r="A146" s="602"/>
      <c r="B146" s="688" t="s">
        <v>169</v>
      </c>
      <c r="C146" s="1128" t="s">
        <v>169</v>
      </c>
      <c r="D146" s="1129">
        <v>2.6802521704814498E-2</v>
      </c>
      <c r="E146" s="1129">
        <v>2.1650953112990052E-2</v>
      </c>
      <c r="F146" s="1129">
        <v>3.5112515000000004E-2</v>
      </c>
      <c r="G146" s="1129">
        <v>-8.4499999999999992E-3</v>
      </c>
      <c r="H146" s="1129">
        <v>2.4699999999999996E-2</v>
      </c>
      <c r="I146" s="1129">
        <v>-1.21E-2</v>
      </c>
      <c r="J146" s="1129">
        <v>1.1999999999999995E-3</v>
      </c>
      <c r="K146" s="1129">
        <v>7.3500000000000006E-3</v>
      </c>
      <c r="L146" s="1129">
        <v>1.5700000000000002E-2</v>
      </c>
      <c r="M146" s="1129">
        <v>1.84E-2</v>
      </c>
      <c r="N146" s="1129">
        <v>1.9349999999999999E-2</v>
      </c>
      <c r="O146" s="1129">
        <v>2.0549999999999999E-2</v>
      </c>
      <c r="P146" s="1129">
        <v>2.1299999999999999E-2</v>
      </c>
      <c r="Q146" s="1129">
        <v>2.1550000000000003E-2</v>
      </c>
      <c r="R146" s="1129">
        <v>2.1700000000000001E-2</v>
      </c>
      <c r="S146" s="1129">
        <v>2.145E-2</v>
      </c>
      <c r="T146" s="1129">
        <v>2.0899999999999998E-2</v>
      </c>
      <c r="U146" s="720"/>
      <c r="V146" s="719"/>
    </row>
    <row r="147" spans="1:22">
      <c r="A147" s="602"/>
      <c r="B147" s="688" t="s">
        <v>159</v>
      </c>
      <c r="C147" s="1128" t="s">
        <v>159</v>
      </c>
      <c r="D147" s="1129">
        <v>1.024989180657665E-2</v>
      </c>
      <c r="E147" s="1129">
        <v>-5.2287293050383597E-3</v>
      </c>
      <c r="F147" s="1129">
        <v>-5.3214810000000003E-3</v>
      </c>
      <c r="G147" s="1129">
        <v>5.7999999999999996E-3</v>
      </c>
      <c r="H147" s="1129">
        <v>4.4000000000000003E-3</v>
      </c>
      <c r="I147" s="1129">
        <v>5.6999999999999993E-3</v>
      </c>
      <c r="J147" s="1129">
        <v>4.0500000000000006E-3</v>
      </c>
      <c r="K147" s="1129">
        <v>1.6399999999999998E-2</v>
      </c>
      <c r="L147" s="1129">
        <v>2.3250000000000003E-2</v>
      </c>
      <c r="M147" s="1129">
        <v>2.035E-2</v>
      </c>
      <c r="N147" s="1129">
        <v>2.0149999999999998E-2</v>
      </c>
      <c r="O147" s="1129">
        <v>2.0199999999999999E-2</v>
      </c>
      <c r="P147" s="1129">
        <v>2.0049999999999998E-2</v>
      </c>
      <c r="Q147" s="1129">
        <v>1.9900000000000001E-2</v>
      </c>
      <c r="R147" s="1129">
        <v>1.9649999999999997E-2</v>
      </c>
      <c r="S147" s="1129">
        <v>1.9349999999999999E-2</v>
      </c>
      <c r="T147" s="1129">
        <v>1.9E-2</v>
      </c>
      <c r="U147" s="720"/>
      <c r="V147" s="719"/>
    </row>
    <row r="148" spans="1:22">
      <c r="A148" s="602"/>
      <c r="B148" s="688" t="s">
        <v>146</v>
      </c>
      <c r="C148" s="1128" t="s">
        <v>146</v>
      </c>
      <c r="D148" s="1129">
        <v>6.0985864071582352E-2</v>
      </c>
      <c r="E148" s="1129">
        <v>4.5516431175934347E-2</v>
      </c>
      <c r="F148" s="1129">
        <v>6.4672695000000002E-2</v>
      </c>
      <c r="G148" s="1129">
        <v>5.2699999999999997E-2</v>
      </c>
      <c r="H148" s="1129">
        <v>4.6199999999999998E-2</v>
      </c>
      <c r="I148" s="1129">
        <v>4.1299999999999996E-2</v>
      </c>
      <c r="J148" s="1129">
        <v>3.7599999999999995E-2</v>
      </c>
      <c r="K148" s="1129">
        <v>4.2500000000000003E-2</v>
      </c>
      <c r="L148" s="1129">
        <v>4.7400000000000005E-2</v>
      </c>
      <c r="M148" s="1129">
        <v>4.6600000000000003E-2</v>
      </c>
      <c r="N148" s="1129">
        <v>4.6300000000000001E-2</v>
      </c>
      <c r="O148" s="1129">
        <v>4.6300000000000001E-2</v>
      </c>
      <c r="P148" s="1129">
        <v>4.6099999999999995E-2</v>
      </c>
      <c r="Q148" s="1129">
        <v>4.5850000000000002E-2</v>
      </c>
      <c r="R148" s="1129">
        <v>4.5600000000000002E-2</v>
      </c>
      <c r="S148" s="1129">
        <v>4.5400000000000003E-2</v>
      </c>
      <c r="T148" s="1129">
        <v>4.5749999999999999E-2</v>
      </c>
      <c r="U148" s="720"/>
      <c r="V148" s="719"/>
    </row>
    <row r="149" spans="1:22">
      <c r="A149" s="602"/>
      <c r="B149" s="688" t="s">
        <v>158</v>
      </c>
      <c r="C149" s="1128" t="s">
        <v>158</v>
      </c>
      <c r="D149" s="1129">
        <v>1.2748722416894599E-2</v>
      </c>
      <c r="E149" s="1129">
        <v>7.0797395866529647E-3</v>
      </c>
      <c r="F149" s="1129">
        <v>9.7180200000000008E-3</v>
      </c>
      <c r="G149" s="1129">
        <v>1.9400000000000001E-2</v>
      </c>
      <c r="H149" s="1129">
        <v>1.4800000000000001E-2</v>
      </c>
      <c r="I149" s="1129">
        <v>3.8E-3</v>
      </c>
      <c r="J149" s="1129">
        <v>4.2999999999999991E-3</v>
      </c>
      <c r="K149" s="1129">
        <v>1.1600000000000001E-2</v>
      </c>
      <c r="L149" s="1129">
        <v>1.8550000000000001E-2</v>
      </c>
      <c r="M149" s="1129">
        <v>1.9950000000000002E-2</v>
      </c>
      <c r="N149" s="1129">
        <v>1.985E-2</v>
      </c>
      <c r="O149" s="1129">
        <v>1.9949999999999999E-2</v>
      </c>
      <c r="P149" s="1129">
        <v>1.9950000000000002E-2</v>
      </c>
      <c r="Q149" s="1129">
        <v>2.0150000000000001E-2</v>
      </c>
      <c r="R149" s="1129">
        <v>2.0150000000000001E-2</v>
      </c>
      <c r="S149" s="1129">
        <v>2.0099999999999996E-2</v>
      </c>
      <c r="T149" s="1129">
        <v>2.0099999999999996E-2</v>
      </c>
      <c r="U149" s="720"/>
      <c r="V149" s="719"/>
    </row>
    <row r="150" spans="1:22">
      <c r="A150" s="602"/>
      <c r="B150" s="688" t="s">
        <v>180</v>
      </c>
      <c r="C150" s="1128" t="s">
        <v>180</v>
      </c>
      <c r="D150" s="1129">
        <v>-1.7983184306975849E-3</v>
      </c>
      <c r="E150" s="1129">
        <v>-4.6390388532554496E-4</v>
      </c>
      <c r="F150" s="1129">
        <v>9.8423485000000005E-3</v>
      </c>
      <c r="G150" s="1129">
        <v>1.7899999999999999E-2</v>
      </c>
      <c r="H150" s="1129">
        <v>1.95E-2</v>
      </c>
      <c r="I150" s="1129">
        <v>1.7850000000000001E-2</v>
      </c>
      <c r="J150" s="1129">
        <v>6.7999999999999996E-3</v>
      </c>
      <c r="K150" s="1129">
        <v>1.5300000000000001E-2</v>
      </c>
      <c r="L150" s="1129">
        <v>1.7899999999999999E-2</v>
      </c>
      <c r="M150" s="1129">
        <v>1.8599999999999998E-2</v>
      </c>
      <c r="N150" s="1129">
        <v>1.89E-2</v>
      </c>
      <c r="O150" s="1129">
        <v>1.9299999999999998E-2</v>
      </c>
      <c r="P150" s="1129">
        <v>1.9349999999999999E-2</v>
      </c>
      <c r="Q150" s="1129">
        <v>1.9400000000000001E-2</v>
      </c>
      <c r="R150" s="1129">
        <v>1.9449999999999999E-2</v>
      </c>
      <c r="S150" s="1129">
        <v>1.925E-2</v>
      </c>
      <c r="T150" s="1129">
        <v>1.95E-2</v>
      </c>
      <c r="U150" s="720"/>
      <c r="V150" s="719"/>
    </row>
    <row r="151" spans="1:22">
      <c r="A151" s="602"/>
      <c r="B151" s="688" t="s">
        <v>181</v>
      </c>
      <c r="C151" s="1128" t="s">
        <v>181</v>
      </c>
      <c r="D151" s="1129">
        <v>-1.3107359344800799E-4</v>
      </c>
      <c r="E151" s="1129">
        <v>-1.1430658396969049E-2</v>
      </c>
      <c r="F151" s="1129">
        <v>-4.3471619999999999E-3</v>
      </c>
      <c r="G151" s="1129">
        <v>5.3E-3</v>
      </c>
      <c r="H151" s="1129">
        <v>9.3500000000000007E-3</v>
      </c>
      <c r="I151" s="1129">
        <v>3.5999999999999999E-3</v>
      </c>
      <c r="J151" s="1129">
        <v>-3.15E-3</v>
      </c>
      <c r="K151" s="1129">
        <v>4.6999999999999993E-3</v>
      </c>
      <c r="L151" s="1129">
        <v>9.0999999999999987E-3</v>
      </c>
      <c r="M151" s="1129">
        <v>9.7500000000000017E-3</v>
      </c>
      <c r="N151" s="1129">
        <v>1.06E-2</v>
      </c>
      <c r="O151" s="1129">
        <v>1.1099999999999999E-2</v>
      </c>
      <c r="P151" s="1129">
        <v>1.125E-2</v>
      </c>
      <c r="Q151" s="1129">
        <v>1.095E-2</v>
      </c>
      <c r="R151" s="1129">
        <v>1.0699999999999998E-2</v>
      </c>
      <c r="S151" s="1129">
        <v>1.0549999999999999E-2</v>
      </c>
      <c r="T151" s="1129">
        <v>1.065E-2</v>
      </c>
      <c r="U151" s="720"/>
      <c r="V151" s="719"/>
    </row>
    <row r="152" spans="1:22">
      <c r="A152" s="602"/>
      <c r="B152" s="688" t="s">
        <v>161</v>
      </c>
      <c r="C152" s="1128" t="s">
        <v>161</v>
      </c>
      <c r="D152" s="1129">
        <v>1.1957858054644849E-2</v>
      </c>
      <c r="E152" s="1129">
        <v>-3.0518827546407402E-3</v>
      </c>
      <c r="F152" s="1129">
        <v>1.3918369999999999E-2</v>
      </c>
      <c r="G152" s="1129">
        <v>6.1999999999999998E-3</v>
      </c>
      <c r="H152" s="1129">
        <v>1.3500000000000002E-2</v>
      </c>
      <c r="I152" s="1129">
        <v>5.6000000000000008E-3</v>
      </c>
      <c r="J152" s="1129">
        <v>2.3500000000000001E-3</v>
      </c>
      <c r="K152" s="1129">
        <v>1.1600000000000001E-2</v>
      </c>
      <c r="L152" s="1129">
        <v>1.3100000000000001E-2</v>
      </c>
      <c r="M152" s="1129">
        <v>1.3100000000000001E-2</v>
      </c>
      <c r="N152" s="1129">
        <v>1.46E-2</v>
      </c>
      <c r="O152" s="1129">
        <v>1.575E-2</v>
      </c>
      <c r="P152" s="1129">
        <v>1.6250000000000001E-2</v>
      </c>
      <c r="Q152" s="1129">
        <v>1.6549999999999999E-2</v>
      </c>
      <c r="R152" s="1129">
        <v>1.6749999999999998E-2</v>
      </c>
      <c r="S152" s="1129">
        <v>1.695E-2</v>
      </c>
      <c r="T152" s="1129">
        <v>1.7400000000000002E-2</v>
      </c>
      <c r="U152" s="720"/>
      <c r="V152" s="719"/>
    </row>
    <row r="153" spans="1:22">
      <c r="A153" s="602"/>
      <c r="B153" s="688" t="s">
        <v>149</v>
      </c>
      <c r="C153" s="1128" t="s">
        <v>149</v>
      </c>
      <c r="D153" s="1129">
        <v>1.8945589601609251E-2</v>
      </c>
      <c r="E153" s="1129">
        <v>-9.0058157828127056E-3</v>
      </c>
      <c r="F153" s="1129">
        <v>1.8857485000000002E-3</v>
      </c>
      <c r="G153" s="1129">
        <v>6.7000000000000002E-3</v>
      </c>
      <c r="H153" s="1129">
        <v>1.06E-2</v>
      </c>
      <c r="I153" s="1129">
        <v>7.0999999999999995E-3</v>
      </c>
      <c r="J153" s="1129">
        <v>-3.2499999999999994E-3</v>
      </c>
      <c r="K153" s="1129">
        <v>1.29E-2</v>
      </c>
      <c r="L153" s="1129">
        <v>1.49E-2</v>
      </c>
      <c r="M153" s="1129">
        <v>1.6250000000000001E-2</v>
      </c>
      <c r="N153" s="1129">
        <v>1.7950000000000001E-2</v>
      </c>
      <c r="O153" s="1129">
        <v>2.0099999999999996E-2</v>
      </c>
      <c r="P153" s="1129">
        <v>2.035E-2</v>
      </c>
      <c r="Q153" s="1129">
        <v>2.0799999999999999E-2</v>
      </c>
      <c r="R153" s="1129">
        <v>2.0950000000000003E-2</v>
      </c>
      <c r="S153" s="1129">
        <v>2.0750000000000001E-2</v>
      </c>
      <c r="T153" s="1129">
        <v>2.155E-2</v>
      </c>
      <c r="U153" s="720"/>
      <c r="V153" s="719"/>
    </row>
    <row r="154" spans="1:22">
      <c r="A154" s="602"/>
      <c r="B154" s="688" t="s">
        <v>150</v>
      </c>
      <c r="C154" s="1128" t="s">
        <v>150</v>
      </c>
      <c r="D154" s="1129">
        <v>5.6849328709068697E-2</v>
      </c>
      <c r="E154" s="1129">
        <v>4.6578690476190496E-2</v>
      </c>
      <c r="F154" s="1129">
        <v>3.0603780000000001E-2</v>
      </c>
      <c r="G154" s="1129">
        <v>1.8799999999999997E-2</v>
      </c>
      <c r="H154" s="1129">
        <v>1.0200000000000001E-2</v>
      </c>
      <c r="I154" s="1129">
        <v>1.145E-2</v>
      </c>
      <c r="J154" s="1129">
        <v>1.61E-2</v>
      </c>
      <c r="K154" s="1129">
        <v>2.06E-2</v>
      </c>
      <c r="L154" s="1129">
        <v>2.4050000000000002E-2</v>
      </c>
      <c r="M154" s="1129">
        <v>2.6849999999999995E-2</v>
      </c>
      <c r="N154" s="1129">
        <v>2.7450000000000002E-2</v>
      </c>
      <c r="O154" s="1129">
        <v>2.7949999999999999E-2</v>
      </c>
      <c r="P154" s="1129">
        <v>3.4450000000000001E-2</v>
      </c>
      <c r="Q154" s="1129">
        <v>3.56E-2</v>
      </c>
      <c r="R154" s="1129">
        <v>3.6150000000000002E-2</v>
      </c>
      <c r="S154" s="1129">
        <v>3.585E-2</v>
      </c>
      <c r="T154" s="1129">
        <v>3.5499999999999997E-2</v>
      </c>
      <c r="U154" s="720"/>
      <c r="V154" s="719"/>
    </row>
    <row r="155" spans="1:22">
      <c r="A155" s="602"/>
      <c r="B155" s="688" t="s">
        <v>298</v>
      </c>
      <c r="C155" s="1128" t="s">
        <v>298</v>
      </c>
      <c r="D155" s="1129">
        <v>8.8552945168357586E-2</v>
      </c>
      <c r="E155" s="1129">
        <v>7.669926824229395E-2</v>
      </c>
      <c r="F155" s="1129">
        <v>7.7735084999999995E-2</v>
      </c>
      <c r="G155" s="1129">
        <v>0.1114</v>
      </c>
      <c r="H155" s="1129">
        <v>0.16329999999999997</v>
      </c>
      <c r="I155" s="1129">
        <v>0.15184999999999998</v>
      </c>
      <c r="J155" s="1129">
        <v>0.10869999999999999</v>
      </c>
      <c r="K155" s="1129">
        <v>9.9399999999999988E-2</v>
      </c>
      <c r="L155" s="1129">
        <v>9.5100000000000004E-2</v>
      </c>
      <c r="M155" s="1129">
        <v>9.3699999999999992E-2</v>
      </c>
      <c r="N155" s="1129">
        <v>8.9800000000000005E-2</v>
      </c>
      <c r="O155" s="1129">
        <v>8.2400000000000001E-2</v>
      </c>
      <c r="P155" s="1129">
        <v>7.4900000000000008E-2</v>
      </c>
      <c r="Q155" s="1129">
        <v>6.7500000000000004E-2</v>
      </c>
      <c r="R155" s="1129">
        <v>0.06</v>
      </c>
      <c r="S155" s="1129">
        <v>5.2600000000000001E-2</v>
      </c>
      <c r="T155" s="1129">
        <v>4.9400000000000006E-2</v>
      </c>
      <c r="U155" s="720"/>
      <c r="V155" s="719"/>
    </row>
    <row r="156" spans="1:22">
      <c r="A156" s="602"/>
      <c r="B156" s="688" t="s">
        <v>153</v>
      </c>
      <c r="C156" s="1128" t="s">
        <v>153</v>
      </c>
      <c r="D156" s="1129">
        <v>0.12144999041148249</v>
      </c>
      <c r="E156" s="1129">
        <v>0.48701995812701548</v>
      </c>
      <c r="F156" s="1129">
        <v>0.139044</v>
      </c>
      <c r="G156" s="1129">
        <v>0.14434999999999998</v>
      </c>
      <c r="H156" s="1129">
        <v>0.10945000000000001</v>
      </c>
      <c r="I156" s="1129">
        <v>7.8899999999999998E-2</v>
      </c>
      <c r="J156" s="1129">
        <v>4.4799999999999993E-2</v>
      </c>
      <c r="K156" s="1129">
        <v>5.4749999999999993E-2</v>
      </c>
      <c r="L156" s="1129">
        <v>5.2499999999999998E-2</v>
      </c>
      <c r="M156" s="1129">
        <v>4.5250000000000005E-2</v>
      </c>
      <c r="N156" s="1129">
        <v>4.2300000000000004E-2</v>
      </c>
      <c r="O156" s="1129">
        <v>4.1399999999999999E-2</v>
      </c>
      <c r="P156" s="1129">
        <v>4.1100000000000005E-2</v>
      </c>
      <c r="Q156" s="1129">
        <v>4.0750000000000001E-2</v>
      </c>
      <c r="R156" s="1129">
        <v>4.0600000000000004E-2</v>
      </c>
      <c r="S156" s="1129">
        <v>4.045E-2</v>
      </c>
      <c r="T156" s="1129">
        <v>4.0300000000000002E-2</v>
      </c>
      <c r="U156" s="720"/>
      <c r="V156" s="719"/>
    </row>
    <row r="157" spans="1:22">
      <c r="A157" s="602"/>
      <c r="B157" s="688" t="s">
        <v>798</v>
      </c>
      <c r="C157" s="1128" t="s">
        <v>798</v>
      </c>
      <c r="D157" s="1129">
        <v>2.3448378575814752E-2</v>
      </c>
      <c r="E157" s="1129">
        <v>4.0681239930550353E-2</v>
      </c>
      <c r="F157" s="1129">
        <v>1.7729144999999998E-2</v>
      </c>
      <c r="G157" s="1129">
        <v>1.9649999999999997E-2</v>
      </c>
      <c r="H157" s="1129">
        <v>3.065E-2</v>
      </c>
      <c r="I157" s="1129">
        <v>-1.9349999999999999E-2</v>
      </c>
      <c r="J157" s="1129">
        <v>-5.3500000000000006E-3</v>
      </c>
      <c r="K157" s="1129">
        <v>3.0000000000000005E-3</v>
      </c>
      <c r="L157" s="1129">
        <v>1.435E-2</v>
      </c>
      <c r="M157" s="1129">
        <v>1.77E-2</v>
      </c>
      <c r="N157" s="1129">
        <v>2.12E-2</v>
      </c>
      <c r="O157" s="1129">
        <v>2.3E-2</v>
      </c>
      <c r="P157" s="1129">
        <v>2.2550000000000001E-2</v>
      </c>
      <c r="Q157" s="1129">
        <v>2.2250000000000002E-2</v>
      </c>
      <c r="R157" s="1129">
        <v>2.2099999999999998E-2</v>
      </c>
      <c r="S157" s="1129">
        <v>2.2000000000000002E-2</v>
      </c>
      <c r="T157" s="1129">
        <v>2.2099999999999998E-2</v>
      </c>
      <c r="U157" s="720"/>
      <c r="V157" s="719"/>
    </row>
    <row r="158" spans="1:22">
      <c r="A158" s="602"/>
      <c r="B158" s="688" t="s">
        <v>802</v>
      </c>
      <c r="C158" s="1128" t="s">
        <v>1291</v>
      </c>
      <c r="D158" s="1129">
        <v>1.4669745430672098E-2</v>
      </c>
      <c r="E158" s="1129">
        <v>4.65229283053738E-4</v>
      </c>
      <c r="F158" s="1129">
        <v>8.147620500000001E-3</v>
      </c>
      <c r="G158" s="1129">
        <v>2.6849999999999999E-2</v>
      </c>
      <c r="H158" s="1129">
        <v>2.4799999999999999E-2</v>
      </c>
      <c r="I158" s="1129">
        <v>1.7850000000000001E-2</v>
      </c>
      <c r="J158" s="1129">
        <v>4.9000000000000007E-3</v>
      </c>
      <c r="K158" s="1129">
        <v>1.1699999999999999E-2</v>
      </c>
      <c r="L158" s="1129">
        <v>1.95E-2</v>
      </c>
      <c r="M158" s="1129">
        <v>1.9550000000000001E-2</v>
      </c>
      <c r="N158" s="1129">
        <v>1.89E-2</v>
      </c>
      <c r="O158" s="1129">
        <v>1.9E-2</v>
      </c>
      <c r="P158" s="1129">
        <v>1.9400000000000001E-2</v>
      </c>
      <c r="Q158" s="1129">
        <v>1.9449999999999999E-2</v>
      </c>
      <c r="R158" s="1129">
        <v>1.925E-2</v>
      </c>
      <c r="S158" s="1129">
        <v>1.925E-2</v>
      </c>
      <c r="T158" s="1129">
        <v>1.9199999999999998E-2</v>
      </c>
      <c r="U158" s="720"/>
      <c r="V158" s="719"/>
    </row>
    <row r="159" spans="1:22">
      <c r="A159" s="602"/>
      <c r="B159" s="688" t="s">
        <v>800</v>
      </c>
      <c r="C159" s="1128" t="s">
        <v>800</v>
      </c>
      <c r="D159" s="1129">
        <v>1.6100775748955649E-2</v>
      </c>
      <c r="E159" s="1129">
        <v>1.18248550945197E-3</v>
      </c>
      <c r="F159" s="1129">
        <v>1.2750845E-2</v>
      </c>
      <c r="G159" s="1129">
        <v>2.1400000000000002E-2</v>
      </c>
      <c r="H159" s="1129">
        <v>2.4399999999999998E-2</v>
      </c>
      <c r="I159" s="1129">
        <v>1.8100000000000002E-2</v>
      </c>
      <c r="J159" s="1129">
        <v>1.44E-2</v>
      </c>
      <c r="K159" s="1129">
        <v>0.02</v>
      </c>
      <c r="L159" s="1129">
        <v>0.02</v>
      </c>
      <c r="M159" s="1129">
        <v>0.02</v>
      </c>
      <c r="N159" s="1129">
        <v>0.02</v>
      </c>
      <c r="O159" s="1129">
        <v>0.02</v>
      </c>
      <c r="P159" s="1129">
        <v>0.02</v>
      </c>
      <c r="Q159" s="1129">
        <v>0.02</v>
      </c>
      <c r="R159" s="1129">
        <v>0.02</v>
      </c>
      <c r="S159" s="1129">
        <v>0.02</v>
      </c>
      <c r="T159" s="1129">
        <v>0.02</v>
      </c>
      <c r="U159" s="720"/>
      <c r="V159" s="719"/>
    </row>
    <row r="160" spans="1:22">
      <c r="A160" s="602"/>
      <c r="B160" s="688" t="s">
        <v>154</v>
      </c>
      <c r="C160" s="1128" t="s">
        <v>154</v>
      </c>
      <c r="D160" s="1129">
        <v>0.62154553143611191</v>
      </c>
      <c r="E160" s="1129">
        <v>1.2156763315430299</v>
      </c>
      <c r="F160" s="1129">
        <v>3.9195495</v>
      </c>
      <c r="G160" s="1129">
        <v>10.949349999999999</v>
      </c>
      <c r="H160" s="1129">
        <v>4464.73405</v>
      </c>
      <c r="I160" s="1129">
        <v>149.67795000000001</v>
      </c>
      <c r="J160" s="1129">
        <v>36.542349999999999</v>
      </c>
      <c r="K160" s="1129"/>
      <c r="L160" s="1129"/>
      <c r="M160" s="1129"/>
      <c r="N160" s="1129"/>
      <c r="O160" s="1129"/>
      <c r="P160" s="1129"/>
      <c r="Q160" s="1129"/>
      <c r="R160" s="1129"/>
      <c r="S160" s="1129"/>
      <c r="T160" s="1129"/>
      <c r="U160" s="720"/>
      <c r="V160" s="719"/>
    </row>
    <row r="161" spans="1:22">
      <c r="A161" s="602"/>
      <c r="B161" s="688" t="s">
        <v>801</v>
      </c>
      <c r="C161" s="1128" t="s">
        <v>308</v>
      </c>
      <c r="D161" s="1129">
        <v>4.7108942081598701E-2</v>
      </c>
      <c r="E161" s="1129">
        <v>8.7879093405377542E-3</v>
      </c>
      <c r="F161" s="1129">
        <v>2.6702149999999997E-2</v>
      </c>
      <c r="G161" s="1129">
        <v>3.5200000000000002E-2</v>
      </c>
      <c r="H161" s="1129">
        <v>3.5400000000000001E-2</v>
      </c>
      <c r="I161" s="1129">
        <v>2.7999999999999997E-2</v>
      </c>
      <c r="J161" s="1129">
        <v>3.6200000000000003E-2</v>
      </c>
      <c r="K161" s="1129">
        <v>3.6500000000000005E-2</v>
      </c>
      <c r="L161" s="1129">
        <v>4.0099999999999997E-2</v>
      </c>
      <c r="M161" s="1129">
        <v>4.0149999999999998E-2</v>
      </c>
      <c r="N161" s="1129">
        <v>4.1500000000000002E-2</v>
      </c>
      <c r="O161" s="1129">
        <v>4.0899999999999999E-2</v>
      </c>
      <c r="P161" s="1129">
        <v>4.0250000000000001E-2</v>
      </c>
      <c r="Q161" s="1129">
        <v>4.0250000000000001E-2</v>
      </c>
      <c r="R161" s="1129">
        <v>4.165E-2</v>
      </c>
      <c r="S161" s="1129">
        <v>4.1349999999999998E-2</v>
      </c>
      <c r="T161" s="1129">
        <v>4.215E-2</v>
      </c>
      <c r="U161" s="720"/>
      <c r="V161" s="719"/>
    </row>
    <row r="162" spans="1:22">
      <c r="A162" s="602"/>
      <c r="B162" s="1128" t="s">
        <v>1289</v>
      </c>
      <c r="C162" s="1128" t="s">
        <v>1289</v>
      </c>
      <c r="D162" s="1129"/>
      <c r="E162" s="1129"/>
      <c r="F162" s="1129">
        <v>1.485744E-2</v>
      </c>
      <c r="G162" s="1129">
        <v>2.2499999999999999E-2</v>
      </c>
      <c r="H162" s="1129">
        <v>2.7050000000000001E-2</v>
      </c>
      <c r="I162" s="1129">
        <v>2.9350000000000001E-2</v>
      </c>
      <c r="J162" s="1129">
        <v>3.8350000000000002E-2</v>
      </c>
      <c r="K162" s="1129">
        <v>4.0599999999999997E-2</v>
      </c>
      <c r="L162" s="1129">
        <v>4.0599999999999997E-2</v>
      </c>
      <c r="M162" s="1129">
        <v>4.0599999999999997E-2</v>
      </c>
      <c r="N162" s="1129">
        <v>4.0599999999999997E-2</v>
      </c>
      <c r="O162" s="1129">
        <v>4.0599999999999997E-2</v>
      </c>
      <c r="P162" s="1129">
        <v>4.0599999999999997E-2</v>
      </c>
      <c r="Q162" s="1129">
        <v>4.0599999999999997E-2</v>
      </c>
      <c r="R162" s="1129">
        <v>4.0599999999999997E-2</v>
      </c>
      <c r="S162" s="1129">
        <v>4.0599999999999997E-2</v>
      </c>
      <c r="T162" s="1129">
        <v>4.0599999999999997E-2</v>
      </c>
      <c r="U162" s="720"/>
      <c r="V162" s="719"/>
    </row>
    <row r="163" spans="1:22">
      <c r="A163" s="602"/>
      <c r="B163" s="1128" t="s">
        <v>1290</v>
      </c>
      <c r="C163" s="1128" t="s">
        <v>1290</v>
      </c>
      <c r="D163" s="1129"/>
      <c r="E163" s="1129"/>
      <c r="F163" s="1129">
        <v>8.3473675000000011E-3</v>
      </c>
      <c r="G163" s="1129">
        <v>1.32E-2</v>
      </c>
      <c r="H163" s="1129">
        <v>4.5999999999999999E-3</v>
      </c>
      <c r="I163" s="1129">
        <v>3.4499999999999999E-3</v>
      </c>
      <c r="J163" s="1129">
        <v>1.66E-2</v>
      </c>
      <c r="K163" s="1129">
        <v>1.7049999999999999E-2</v>
      </c>
      <c r="L163" s="1129">
        <v>1.7349999999999997E-2</v>
      </c>
      <c r="M163" s="1129">
        <v>1.745E-2</v>
      </c>
      <c r="N163" s="1129">
        <v>1.7650000000000002E-2</v>
      </c>
      <c r="O163" s="1129">
        <v>1.8000000000000002E-2</v>
      </c>
      <c r="P163" s="1129">
        <v>1.83E-2</v>
      </c>
      <c r="Q163" s="1129">
        <v>1.865E-2</v>
      </c>
      <c r="R163" s="1129">
        <v>1.8749999999999999E-2</v>
      </c>
      <c r="S163" s="1129">
        <v>1.8700000000000001E-2</v>
      </c>
      <c r="T163" s="1129">
        <v>1.8700000000000001E-2</v>
      </c>
      <c r="U163" s="720"/>
      <c r="V163" s="719"/>
    </row>
    <row r="164" spans="1:22">
      <c r="A164" s="602"/>
      <c r="B164" s="688"/>
      <c r="C164" s="687"/>
      <c r="D164" s="687"/>
      <c r="E164" s="687"/>
      <c r="F164" s="687"/>
      <c r="G164" s="687"/>
      <c r="H164" s="687"/>
      <c r="I164" s="687"/>
      <c r="J164" s="687"/>
      <c r="K164" s="687"/>
      <c r="L164" s="687"/>
      <c r="M164" s="687"/>
      <c r="N164" s="687"/>
      <c r="O164" s="687"/>
      <c r="P164" s="687"/>
      <c r="Q164" s="687"/>
      <c r="R164" s="687"/>
      <c r="S164" s="687"/>
      <c r="T164" s="137"/>
    </row>
    <row r="165" spans="1:22">
      <c r="A165" s="602"/>
      <c r="B165" s="688"/>
      <c r="C165" s="687"/>
      <c r="D165" s="687"/>
      <c r="E165" s="687"/>
      <c r="F165" s="687"/>
      <c r="G165" s="687"/>
      <c r="H165" s="687"/>
      <c r="I165" s="687"/>
      <c r="J165" s="687"/>
      <c r="K165" s="687"/>
      <c r="L165" s="687"/>
      <c r="M165" s="687"/>
      <c r="N165" s="687"/>
      <c r="O165" s="687"/>
      <c r="P165" s="687"/>
      <c r="Q165" s="687"/>
      <c r="R165" s="687"/>
      <c r="S165" s="687"/>
      <c r="T165" s="137"/>
    </row>
    <row r="166" spans="1:22" ht="15" thickBot="1">
      <c r="A166" s="602"/>
      <c r="B166" s="689" t="s">
        <v>803</v>
      </c>
      <c r="C166" s="690"/>
      <c r="D166" s="690"/>
      <c r="E166" s="690"/>
      <c r="F166" s="690"/>
      <c r="G166" s="690"/>
      <c r="H166" s="690"/>
      <c r="I166" s="690"/>
      <c r="J166" s="690"/>
      <c r="K166" s="690"/>
      <c r="L166" s="690"/>
      <c r="M166" s="690"/>
      <c r="N166" s="690"/>
      <c r="O166" s="690"/>
      <c r="P166" s="690"/>
      <c r="Q166" s="690"/>
      <c r="R166" s="690"/>
      <c r="S166" s="690"/>
      <c r="T166" s="139"/>
    </row>
    <row r="167" spans="1:22" ht="15">
      <c r="D167" s="577"/>
      <c r="E167" s="577"/>
      <c r="F167" s="577"/>
      <c r="G167" s="577"/>
      <c r="H167" s="577"/>
      <c r="I167" s="577"/>
      <c r="J167" s="577"/>
      <c r="K167" s="577"/>
      <c r="L167" s="577"/>
      <c r="M167" s="577"/>
      <c r="N167" s="577"/>
      <c r="O167" s="577"/>
      <c r="P167" s="576"/>
      <c r="Q167" s="576"/>
      <c r="R167" s="113"/>
      <c r="S167" s="113"/>
      <c r="T167" s="113"/>
    </row>
    <row r="168" spans="1:22"/>
  </sheetData>
  <sheetProtection formatCells="0" formatColumns="0" formatRows="0"/>
  <customSheetViews>
    <customSheetView guid="{CF94029E-4C99-41B8-AB48-58E08AD42912}" scale="80" showGridLines="0" hiddenRows="1" hiddenColumns="1">
      <selection activeCell="B1" sqref="B1"/>
      <pageMargins left="0.7" right="0.7" top="0.75" bottom="0.75" header="0.3" footer="0.3"/>
    </customSheetView>
    <customSheetView guid="{F8F0BAD9-B904-4308-8BA3-D78AA2F98C88}" scale="80" showGridLines="0" hiddenRows="1" hiddenColumns="1">
      <selection activeCell="B1" sqref="B1"/>
      <pageMargins left="0.7" right="0.7" top="0.75" bottom="0.75" header="0.3" footer="0.3"/>
    </customSheetView>
  </customSheetViews>
  <mergeCells count="7">
    <mergeCell ref="D32:G32"/>
    <mergeCell ref="B3:D3"/>
    <mergeCell ref="B13:E13"/>
    <mergeCell ref="B18:K20"/>
    <mergeCell ref="B22:D22"/>
    <mergeCell ref="B28:D28"/>
    <mergeCell ref="B23:D23"/>
  </mergeCells>
  <conditionalFormatting sqref="C9">
    <cfRule type="expression" dxfId="1232" priority="1">
      <formula>W3&gt;99</formula>
    </cfRule>
  </conditionalFormatting>
  <pageMargins left="0.7" right="0.7" top="0.75" bottom="0.75" header="0.3" footer="0.3"/>
  <pageSetup paperSize="9" orientation="portrait" r:id="rId1"/>
  <customProperties>
    <customPr name="_pios_id" r:id="rId2"/>
  </customProperties>
  <drawing r:id="rId3"/>
  <legacyDrawing r:id="rId4"/>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0000000}">
          <x14:formula1>
            <xm:f>'Tables &amp; Pivots'!$AQ$2:$AQ$3</xm:f>
          </x14:formula1>
          <xm:sqref>E22</xm:sqref>
        </x14:dataValidation>
        <x14:dataValidation type="list" allowBlank="1" showInputMessage="1" showErrorMessage="1" xr:uid="{00000000-0002-0000-0500-000001000000}">
          <x14:formula1>
            <xm:f>Lookup!$Q$3:$Q$16</xm:f>
          </x14:formula1>
          <xm:sqref>E28</xm:sqref>
        </x14:dataValidation>
        <x14:dataValidation type="list" allowBlank="1" showInputMessage="1" showErrorMessage="1" xr:uid="{00000000-0002-0000-0500-000002000000}">
          <x14:formula1>
            <xm:f>Lookup!$F$2:$F$13</xm:f>
          </x14:formula1>
          <xm:sqref>D5</xm:sqref>
        </x14:dataValidation>
        <x14:dataValidation type="list" allowBlank="1" showInputMessage="1" showErrorMessage="1" xr:uid="{00000000-0002-0000-0500-000003000000}">
          <x14:formula1>
            <xm:f>'Tables &amp; Pivots'!$AN$2:$AN$54</xm:f>
          </x14:formula1>
          <xm:sqref>E23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000000"/>
  </sheetPr>
  <dimension ref="A1:BP95"/>
  <sheetViews>
    <sheetView topLeftCell="E49" workbookViewId="0">
      <selection activeCell="F56" sqref="F56:H60"/>
    </sheetView>
  </sheetViews>
  <sheetFormatPr defaultColWidth="0" defaultRowHeight="12.75" zeroHeight="1"/>
  <cols>
    <col min="1" max="1" width="9.140625" customWidth="1"/>
    <col min="2" max="2" width="23.85546875" bestFit="1" customWidth="1"/>
    <col min="3" max="3" width="23.85546875" style="94" customWidth="1"/>
    <col min="4" max="6" width="9.140625" customWidth="1"/>
    <col min="7" max="16" width="10.85546875" bestFit="1" customWidth="1"/>
    <col min="17" max="25" width="9.140625" customWidth="1"/>
    <col min="26" max="26" width="23.85546875" style="94" bestFit="1" customWidth="1"/>
    <col min="27" max="27" width="23.85546875" style="94" customWidth="1"/>
    <col min="28" max="30" width="9.140625" style="94" customWidth="1"/>
    <col min="31" max="40" width="10.85546875" style="94" bestFit="1" customWidth="1"/>
    <col min="41" max="47" width="9.140625" style="94" customWidth="1"/>
    <col min="48" max="48" width="23.85546875" style="94" bestFit="1" customWidth="1"/>
    <col min="49" max="49" width="23.85546875" style="94" customWidth="1"/>
    <col min="50" max="52" width="9.140625" style="94" customWidth="1"/>
    <col min="53" max="62" width="10.85546875" style="94" bestFit="1" customWidth="1"/>
    <col min="63" max="68" width="9.140625" style="94" customWidth="1"/>
    <col min="69" max="16384" width="9.140625" hidden="1"/>
  </cols>
  <sheetData>
    <row r="1" spans="1:68"/>
    <row r="2" spans="1:68">
      <c r="B2" s="397" t="s">
        <v>743</v>
      </c>
      <c r="Z2" s="397" t="s">
        <v>393</v>
      </c>
      <c r="AV2" s="397" t="s">
        <v>885</v>
      </c>
    </row>
    <row r="3" spans="1:68">
      <c r="D3">
        <v>2018</v>
      </c>
      <c r="E3">
        <v>2019</v>
      </c>
      <c r="F3" s="94">
        <v>2020</v>
      </c>
      <c r="G3" s="94">
        <v>2021</v>
      </c>
      <c r="H3" s="94">
        <v>2022</v>
      </c>
      <c r="I3" s="94">
        <v>2023</v>
      </c>
      <c r="J3" s="94">
        <v>2024</v>
      </c>
      <c r="K3" s="94">
        <v>2025</v>
      </c>
      <c r="L3" s="94">
        <v>2026</v>
      </c>
      <c r="M3" s="94">
        <v>2027</v>
      </c>
      <c r="N3" s="94">
        <v>2028</v>
      </c>
      <c r="O3" s="94">
        <v>2029</v>
      </c>
      <c r="P3" s="94">
        <v>2030</v>
      </c>
      <c r="Q3" s="94">
        <v>2031</v>
      </c>
      <c r="R3" s="94">
        <v>2032</v>
      </c>
      <c r="S3" s="94">
        <v>2033</v>
      </c>
      <c r="T3" s="263" t="s">
        <v>20</v>
      </c>
      <c r="AB3" s="94">
        <v>2016</v>
      </c>
      <c r="AC3" s="94">
        <v>2017</v>
      </c>
      <c r="AD3" s="94">
        <v>2018</v>
      </c>
      <c r="AE3" s="94">
        <v>2019</v>
      </c>
      <c r="AF3" s="94">
        <v>2020</v>
      </c>
      <c r="AG3" s="94">
        <v>2021</v>
      </c>
      <c r="AH3" s="94">
        <v>2022</v>
      </c>
      <c r="AI3" s="94">
        <v>2023</v>
      </c>
      <c r="AJ3" s="94">
        <v>2024</v>
      </c>
      <c r="AK3" s="94">
        <v>2025</v>
      </c>
      <c r="AL3" s="94">
        <v>2026</v>
      </c>
      <c r="AM3" s="94">
        <v>2027</v>
      </c>
      <c r="AN3" s="94">
        <v>2028</v>
      </c>
      <c r="AO3" s="94">
        <v>2029</v>
      </c>
      <c r="AP3" s="94">
        <v>2030</v>
      </c>
      <c r="AQ3" s="94">
        <v>2031</v>
      </c>
      <c r="AR3" s="94" t="s">
        <v>20</v>
      </c>
      <c r="AX3" s="94">
        <v>2016</v>
      </c>
      <c r="AY3" s="94">
        <v>2017</v>
      </c>
      <c r="AZ3" s="94">
        <v>2018</v>
      </c>
      <c r="BA3" s="94">
        <v>2019</v>
      </c>
      <c r="BB3" s="94">
        <v>2020</v>
      </c>
      <c r="BC3" s="94">
        <v>2021</v>
      </c>
      <c r="BD3" s="94">
        <v>2022</v>
      </c>
      <c r="BE3" s="94">
        <v>2023</v>
      </c>
      <c r="BF3" s="94">
        <v>2024</v>
      </c>
      <c r="BG3" s="94">
        <v>2025</v>
      </c>
      <c r="BH3" s="94">
        <v>2026</v>
      </c>
      <c r="BI3" s="94">
        <v>2027</v>
      </c>
      <c r="BJ3" s="94">
        <v>2028</v>
      </c>
      <c r="BK3" s="94">
        <v>2029</v>
      </c>
      <c r="BL3" s="94">
        <v>2030</v>
      </c>
      <c r="BM3" s="94">
        <v>2031</v>
      </c>
      <c r="BN3" s="94" t="s">
        <v>20</v>
      </c>
    </row>
    <row r="4" spans="1:68">
      <c r="D4" s="263" t="s">
        <v>878</v>
      </c>
      <c r="E4" s="263" t="s">
        <v>878</v>
      </c>
      <c r="F4" s="263" t="s">
        <v>878</v>
      </c>
      <c r="G4" s="263" t="s">
        <v>878</v>
      </c>
      <c r="H4" s="263" t="s">
        <v>878</v>
      </c>
      <c r="I4" s="263" t="s">
        <v>878</v>
      </c>
      <c r="J4" s="263" t="s">
        <v>878</v>
      </c>
      <c r="K4" s="263" t="s">
        <v>878</v>
      </c>
      <c r="L4" s="263" t="s">
        <v>878</v>
      </c>
      <c r="M4" s="263" t="s">
        <v>878</v>
      </c>
      <c r="N4" s="263" t="s">
        <v>878</v>
      </c>
      <c r="O4" s="263" t="s">
        <v>878</v>
      </c>
      <c r="P4" s="263" t="s">
        <v>878</v>
      </c>
      <c r="Q4" s="263" t="s">
        <v>878</v>
      </c>
      <c r="R4" s="263" t="s">
        <v>878</v>
      </c>
      <c r="S4" s="263" t="s">
        <v>878</v>
      </c>
      <c r="T4" s="263" t="s">
        <v>878</v>
      </c>
      <c r="AB4" s="263" t="s">
        <v>878</v>
      </c>
      <c r="AC4" s="263" t="s">
        <v>878</v>
      </c>
      <c r="AD4" s="263" t="s">
        <v>878</v>
      </c>
      <c r="AE4" s="263" t="s">
        <v>878</v>
      </c>
      <c r="AF4" s="263" t="s">
        <v>878</v>
      </c>
      <c r="AG4" s="263" t="s">
        <v>878</v>
      </c>
      <c r="AH4" s="263" t="s">
        <v>878</v>
      </c>
      <c r="AI4" s="263" t="s">
        <v>878</v>
      </c>
      <c r="AJ4" s="263" t="s">
        <v>878</v>
      </c>
      <c r="AK4" s="263" t="s">
        <v>878</v>
      </c>
      <c r="AL4" s="263" t="s">
        <v>878</v>
      </c>
      <c r="AM4" s="263" t="s">
        <v>878</v>
      </c>
      <c r="AN4" s="263" t="s">
        <v>878</v>
      </c>
      <c r="AO4" s="263" t="s">
        <v>878</v>
      </c>
      <c r="AP4" s="263" t="s">
        <v>878</v>
      </c>
      <c r="AQ4" s="263" t="s">
        <v>878</v>
      </c>
      <c r="AR4" s="263" t="s">
        <v>878</v>
      </c>
      <c r="AX4" s="263" t="s">
        <v>878</v>
      </c>
      <c r="AY4" s="263" t="s">
        <v>878</v>
      </c>
      <c r="AZ4" s="263" t="s">
        <v>878</v>
      </c>
      <c r="BA4" s="263" t="s">
        <v>878</v>
      </c>
      <c r="BB4" s="263" t="s">
        <v>878</v>
      </c>
      <c r="BC4" s="263" t="s">
        <v>878</v>
      </c>
      <c r="BD4" s="263" t="s">
        <v>878</v>
      </c>
      <c r="BE4" s="263" t="s">
        <v>878</v>
      </c>
      <c r="BF4" s="263" t="s">
        <v>878</v>
      </c>
      <c r="BG4" s="263" t="s">
        <v>878</v>
      </c>
      <c r="BH4" s="263" t="s">
        <v>878</v>
      </c>
      <c r="BI4" s="263" t="s">
        <v>878</v>
      </c>
      <c r="BJ4" s="263" t="s">
        <v>878</v>
      </c>
      <c r="BK4" s="263" t="s">
        <v>878</v>
      </c>
      <c r="BL4" s="263" t="s">
        <v>878</v>
      </c>
      <c r="BM4" s="263" t="s">
        <v>878</v>
      </c>
      <c r="BN4" s="263" t="s">
        <v>878</v>
      </c>
    </row>
    <row r="5" spans="1:68">
      <c r="B5" s="882" t="s">
        <v>823</v>
      </c>
      <c r="C5" s="882"/>
      <c r="D5" s="891">
        <f>AFS!F10</f>
        <v>0</v>
      </c>
      <c r="E5" s="891">
        <f>AFS!G10</f>
        <v>0</v>
      </c>
      <c r="F5" s="891">
        <f>AFS!H10</f>
        <v>0</v>
      </c>
      <c r="G5" s="891">
        <f>AFS!I10</f>
        <v>0</v>
      </c>
      <c r="H5" s="891">
        <f>AFS!J10</f>
        <v>0</v>
      </c>
      <c r="I5" s="891">
        <f>AFS!K10</f>
        <v>0</v>
      </c>
      <c r="J5" s="891">
        <f>AFS!L10</f>
        <v>0</v>
      </c>
      <c r="K5" s="891">
        <f>AFS!M10</f>
        <v>0</v>
      </c>
      <c r="L5" s="891">
        <f>AFS!N10</f>
        <v>0</v>
      </c>
      <c r="M5" s="891">
        <f>AFS!O10</f>
        <v>0</v>
      </c>
      <c r="N5" s="891">
        <f>AFS!P10</f>
        <v>0</v>
      </c>
      <c r="O5" s="891">
        <f>AFS!Q10</f>
        <v>0</v>
      </c>
      <c r="P5" s="891">
        <f>AFS!R10</f>
        <v>0</v>
      </c>
      <c r="Q5" s="891">
        <f>AFS!S10</f>
        <v>0</v>
      </c>
      <c r="R5" s="891">
        <f>AFS!T10</f>
        <v>0</v>
      </c>
      <c r="S5" s="891">
        <f>AFS!U10</f>
        <v>0</v>
      </c>
      <c r="T5" s="891">
        <f>SUM(D5:S5)</f>
        <v>0</v>
      </c>
      <c r="Z5" s="882" t="s">
        <v>823</v>
      </c>
      <c r="AA5" s="882"/>
      <c r="AB5" s="891">
        <f>AFS!AC10</f>
        <v>0</v>
      </c>
      <c r="AC5" s="891">
        <f>AFS!AD10</f>
        <v>0</v>
      </c>
      <c r="AD5" s="891">
        <f>AFS!AE10</f>
        <v>0</v>
      </c>
      <c r="AE5" s="891">
        <f>AFS!AF10</f>
        <v>0</v>
      </c>
      <c r="AF5" s="891">
        <f>AFS!AG10</f>
        <v>0</v>
      </c>
      <c r="AG5" s="891">
        <f>AFS!AH10</f>
        <v>0</v>
      </c>
      <c r="AH5" s="891">
        <f>AFS!AI10</f>
        <v>0</v>
      </c>
      <c r="AI5" s="891">
        <f>AFS!AJ10</f>
        <v>0</v>
      </c>
      <c r="AJ5" s="891">
        <f>AFS!AK10</f>
        <v>0</v>
      </c>
      <c r="AK5" s="891">
        <f>AFS!AL10</f>
        <v>0</v>
      </c>
      <c r="AL5" s="891">
        <f>AFS!AM10</f>
        <v>0</v>
      </c>
      <c r="AM5" s="891">
        <f>AFS!AN10</f>
        <v>0</v>
      </c>
      <c r="AN5" s="891">
        <f>AFS!AO10</f>
        <v>0</v>
      </c>
      <c r="AO5" s="891">
        <f>AFS!AP10</f>
        <v>0</v>
      </c>
      <c r="AP5" s="891">
        <f>AFS!AQ10</f>
        <v>0</v>
      </c>
      <c r="AQ5" s="891">
        <f>AFS!AR10</f>
        <v>0</v>
      </c>
      <c r="AR5" s="891">
        <f>SUM(AB5:AQ5)</f>
        <v>0</v>
      </c>
      <c r="AV5" s="882" t="s">
        <v>823</v>
      </c>
      <c r="AW5" s="882"/>
      <c r="AX5" s="891">
        <f>AFS!AZ10</f>
        <v>0</v>
      </c>
      <c r="AY5" s="891">
        <f>AFS!BA10</f>
        <v>0</v>
      </c>
      <c r="AZ5" s="891">
        <f>AFS!BB10</f>
        <v>0</v>
      </c>
      <c r="BA5" s="891">
        <f>AFS!BC10</f>
        <v>0</v>
      </c>
      <c r="BB5" s="891">
        <f>AFS!BD10</f>
        <v>0</v>
      </c>
      <c r="BC5" s="891">
        <f>AFS!BE10</f>
        <v>0</v>
      </c>
      <c r="BD5" s="891">
        <f>AFS!BF10</f>
        <v>0</v>
      </c>
      <c r="BE5" s="891">
        <f>AFS!BG10</f>
        <v>0</v>
      </c>
      <c r="BF5" s="891">
        <f>AFS!BH10</f>
        <v>0</v>
      </c>
      <c r="BG5" s="891">
        <f>AFS!BI10</f>
        <v>0</v>
      </c>
      <c r="BH5" s="891">
        <f>AFS!BJ10</f>
        <v>0</v>
      </c>
      <c r="BI5" s="891">
        <f>AFS!BK10</f>
        <v>0</v>
      </c>
      <c r="BJ5" s="891">
        <f>AFS!BL10</f>
        <v>0</v>
      </c>
      <c r="BK5" s="891">
        <f>AFS!BM10</f>
        <v>0</v>
      </c>
      <c r="BL5" s="891">
        <f>AFS!BN10</f>
        <v>0</v>
      </c>
      <c r="BM5" s="891">
        <f>AFS!BO10</f>
        <v>0</v>
      </c>
      <c r="BN5" s="891">
        <f>SUM(AX5:BM5)</f>
        <v>0</v>
      </c>
    </row>
    <row r="6" spans="1:68">
      <c r="B6" s="161" t="s">
        <v>220</v>
      </c>
      <c r="C6" s="161"/>
      <c r="D6" s="891">
        <f>D27</f>
        <v>0</v>
      </c>
      <c r="E6" s="891">
        <f t="shared" ref="E6:S6" si="0">E27</f>
        <v>0</v>
      </c>
      <c r="F6" s="891">
        <f t="shared" si="0"/>
        <v>0</v>
      </c>
      <c r="G6" s="891">
        <f t="shared" si="0"/>
        <v>0</v>
      </c>
      <c r="H6" s="891">
        <f t="shared" si="0"/>
        <v>0</v>
      </c>
      <c r="I6" s="891">
        <f t="shared" si="0"/>
        <v>0</v>
      </c>
      <c r="J6" s="891">
        <f t="shared" si="0"/>
        <v>0</v>
      </c>
      <c r="K6" s="891">
        <f t="shared" si="0"/>
        <v>0</v>
      </c>
      <c r="L6" s="891">
        <f t="shared" si="0"/>
        <v>0</v>
      </c>
      <c r="M6" s="891">
        <f t="shared" si="0"/>
        <v>0</v>
      </c>
      <c r="N6" s="891">
        <f t="shared" si="0"/>
        <v>0</v>
      </c>
      <c r="O6" s="891">
        <f t="shared" si="0"/>
        <v>0</v>
      </c>
      <c r="P6" s="891">
        <f t="shared" si="0"/>
        <v>0</v>
      </c>
      <c r="Q6" s="891">
        <f t="shared" si="0"/>
        <v>0</v>
      </c>
      <c r="R6" s="891">
        <f t="shared" si="0"/>
        <v>0</v>
      </c>
      <c r="S6" s="891">
        <f t="shared" si="0"/>
        <v>0</v>
      </c>
      <c r="T6" s="891">
        <f t="shared" ref="T6:T7" si="1">SUM(D6:S6)</f>
        <v>0</v>
      </c>
      <c r="V6" s="885" t="e">
        <f>-T6/T5</f>
        <v>#DIV/0!</v>
      </c>
      <c r="Z6" s="161" t="s">
        <v>220</v>
      </c>
      <c r="AA6" s="161"/>
      <c r="AB6" s="891">
        <f>AB27</f>
        <v>0</v>
      </c>
      <c r="AC6" s="891">
        <f t="shared" ref="AC6:AQ6" si="2">AC27</f>
        <v>0</v>
      </c>
      <c r="AD6" s="891">
        <f t="shared" si="2"/>
        <v>0</v>
      </c>
      <c r="AE6" s="891">
        <f t="shared" si="2"/>
        <v>0</v>
      </c>
      <c r="AF6" s="891">
        <f t="shared" si="2"/>
        <v>0</v>
      </c>
      <c r="AG6" s="891">
        <f t="shared" si="2"/>
        <v>0</v>
      </c>
      <c r="AH6" s="891">
        <f t="shared" si="2"/>
        <v>0</v>
      </c>
      <c r="AI6" s="891">
        <f t="shared" si="2"/>
        <v>0</v>
      </c>
      <c r="AJ6" s="891">
        <f t="shared" si="2"/>
        <v>0</v>
      </c>
      <c r="AK6" s="891">
        <f t="shared" si="2"/>
        <v>0</v>
      </c>
      <c r="AL6" s="891">
        <f t="shared" si="2"/>
        <v>0</v>
      </c>
      <c r="AM6" s="891">
        <f t="shared" si="2"/>
        <v>0</v>
      </c>
      <c r="AN6" s="891">
        <f t="shared" si="2"/>
        <v>0</v>
      </c>
      <c r="AO6" s="891">
        <f t="shared" si="2"/>
        <v>0</v>
      </c>
      <c r="AP6" s="891">
        <f t="shared" si="2"/>
        <v>0</v>
      </c>
      <c r="AQ6" s="891">
        <f t="shared" si="2"/>
        <v>0</v>
      </c>
      <c r="AR6" s="891">
        <f t="shared" ref="AR6:AR7" si="3">SUM(AB6:AQ6)</f>
        <v>0</v>
      </c>
      <c r="AT6" s="885" t="e">
        <f>-AR6/AR5</f>
        <v>#DIV/0!</v>
      </c>
      <c r="AV6" s="161" t="s">
        <v>220</v>
      </c>
      <c r="AW6" s="161"/>
      <c r="AX6" s="891">
        <f>AX27</f>
        <v>0</v>
      </c>
      <c r="AY6" s="891">
        <f t="shared" ref="AY6:BM6" si="4">AY27</f>
        <v>0</v>
      </c>
      <c r="AZ6" s="891">
        <f t="shared" si="4"/>
        <v>0</v>
      </c>
      <c r="BA6" s="891">
        <f t="shared" si="4"/>
        <v>0</v>
      </c>
      <c r="BB6" s="891">
        <f t="shared" si="4"/>
        <v>0</v>
      </c>
      <c r="BC6" s="891">
        <f t="shared" si="4"/>
        <v>0</v>
      </c>
      <c r="BD6" s="891">
        <f t="shared" si="4"/>
        <v>0</v>
      </c>
      <c r="BE6" s="891">
        <f t="shared" si="4"/>
        <v>0</v>
      </c>
      <c r="BF6" s="891">
        <f t="shared" si="4"/>
        <v>0</v>
      </c>
      <c r="BG6" s="891">
        <f t="shared" si="4"/>
        <v>0</v>
      </c>
      <c r="BH6" s="891">
        <f t="shared" si="4"/>
        <v>0</v>
      </c>
      <c r="BI6" s="891">
        <f t="shared" si="4"/>
        <v>0</v>
      </c>
      <c r="BJ6" s="891">
        <f t="shared" si="4"/>
        <v>0</v>
      </c>
      <c r="BK6" s="891">
        <f t="shared" si="4"/>
        <v>0</v>
      </c>
      <c r="BL6" s="891">
        <f t="shared" si="4"/>
        <v>0</v>
      </c>
      <c r="BM6" s="891">
        <f t="shared" si="4"/>
        <v>0</v>
      </c>
      <c r="BN6" s="891">
        <f t="shared" ref="BN6:BN7" si="5">SUM(AX6:BM6)</f>
        <v>0</v>
      </c>
      <c r="BP6" s="885" t="e">
        <f>-BN6/BN5</f>
        <v>#DIV/0!</v>
      </c>
    </row>
    <row r="7" spans="1:68" ht="13.5" thickBot="1">
      <c r="A7" t="s">
        <v>904</v>
      </c>
      <c r="B7" s="883" t="s">
        <v>824</v>
      </c>
      <c r="C7" s="883"/>
      <c r="D7" s="892">
        <f>D5+D6</f>
        <v>0</v>
      </c>
      <c r="E7" s="892">
        <f t="shared" ref="E7:S7" si="6">E5+E6</f>
        <v>0</v>
      </c>
      <c r="F7" s="892">
        <f t="shared" si="6"/>
        <v>0</v>
      </c>
      <c r="G7" s="892">
        <f t="shared" si="6"/>
        <v>0</v>
      </c>
      <c r="H7" s="892">
        <f t="shared" si="6"/>
        <v>0</v>
      </c>
      <c r="I7" s="892">
        <f t="shared" si="6"/>
        <v>0</v>
      </c>
      <c r="J7" s="892">
        <f t="shared" si="6"/>
        <v>0</v>
      </c>
      <c r="K7" s="892">
        <f t="shared" si="6"/>
        <v>0</v>
      </c>
      <c r="L7" s="892">
        <f t="shared" si="6"/>
        <v>0</v>
      </c>
      <c r="M7" s="892">
        <f t="shared" si="6"/>
        <v>0</v>
      </c>
      <c r="N7" s="892">
        <f t="shared" si="6"/>
        <v>0</v>
      </c>
      <c r="O7" s="892">
        <f t="shared" si="6"/>
        <v>0</v>
      </c>
      <c r="P7" s="892">
        <f t="shared" si="6"/>
        <v>0</v>
      </c>
      <c r="Q7" s="892">
        <f t="shared" si="6"/>
        <v>0</v>
      </c>
      <c r="R7" s="892">
        <f t="shared" si="6"/>
        <v>0</v>
      </c>
      <c r="S7" s="892">
        <f t="shared" si="6"/>
        <v>0</v>
      </c>
      <c r="T7" s="892">
        <f t="shared" si="1"/>
        <v>0</v>
      </c>
      <c r="Z7" s="883" t="s">
        <v>824</v>
      </c>
      <c r="AA7" s="883"/>
      <c r="AB7" s="892">
        <f>AB5+AB6</f>
        <v>0</v>
      </c>
      <c r="AC7" s="892">
        <f t="shared" ref="AC7" si="7">AC5+AC6</f>
        <v>0</v>
      </c>
      <c r="AD7" s="892">
        <f t="shared" ref="AD7" si="8">AD5+AD6</f>
        <v>0</v>
      </c>
      <c r="AE7" s="892">
        <f t="shared" ref="AE7" si="9">AE5+AE6</f>
        <v>0</v>
      </c>
      <c r="AF7" s="892">
        <f t="shared" ref="AF7" si="10">AF5+AF6</f>
        <v>0</v>
      </c>
      <c r="AG7" s="892">
        <f t="shared" ref="AG7" si="11">AG5+AG6</f>
        <v>0</v>
      </c>
      <c r="AH7" s="892">
        <f t="shared" ref="AH7" si="12">AH5+AH6</f>
        <v>0</v>
      </c>
      <c r="AI7" s="892">
        <f t="shared" ref="AI7" si="13">AI5+AI6</f>
        <v>0</v>
      </c>
      <c r="AJ7" s="892">
        <f t="shared" ref="AJ7" si="14">AJ5+AJ6</f>
        <v>0</v>
      </c>
      <c r="AK7" s="892">
        <f t="shared" ref="AK7" si="15">AK5+AK6</f>
        <v>0</v>
      </c>
      <c r="AL7" s="892">
        <f t="shared" ref="AL7" si="16">AL5+AL6</f>
        <v>0</v>
      </c>
      <c r="AM7" s="892">
        <f t="shared" ref="AM7" si="17">AM5+AM6</f>
        <v>0</v>
      </c>
      <c r="AN7" s="892">
        <f t="shared" ref="AN7" si="18">AN5+AN6</f>
        <v>0</v>
      </c>
      <c r="AO7" s="892">
        <f t="shared" ref="AO7" si="19">AO5+AO6</f>
        <v>0</v>
      </c>
      <c r="AP7" s="892">
        <f t="shared" ref="AP7" si="20">AP5+AP6</f>
        <v>0</v>
      </c>
      <c r="AQ7" s="892">
        <f t="shared" ref="AQ7" si="21">AQ5+AQ6</f>
        <v>0</v>
      </c>
      <c r="AR7" s="892">
        <f t="shared" si="3"/>
        <v>0</v>
      </c>
      <c r="AV7" s="883" t="s">
        <v>824</v>
      </c>
      <c r="AW7" s="883"/>
      <c r="AX7" s="892">
        <f>AX5+AX6</f>
        <v>0</v>
      </c>
      <c r="AY7" s="892">
        <f t="shared" ref="AY7" si="22">AY5+AY6</f>
        <v>0</v>
      </c>
      <c r="AZ7" s="892">
        <f t="shared" ref="AZ7" si="23">AZ5+AZ6</f>
        <v>0</v>
      </c>
      <c r="BA7" s="892">
        <f t="shared" ref="BA7" si="24">BA5+BA6</f>
        <v>0</v>
      </c>
      <c r="BB7" s="892">
        <f t="shared" ref="BB7" si="25">BB5+BB6</f>
        <v>0</v>
      </c>
      <c r="BC7" s="892">
        <f t="shared" ref="BC7" si="26">BC5+BC6</f>
        <v>0</v>
      </c>
      <c r="BD7" s="892">
        <f t="shared" ref="BD7" si="27">BD5+BD6</f>
        <v>0</v>
      </c>
      <c r="BE7" s="892">
        <f t="shared" ref="BE7" si="28">BE5+BE6</f>
        <v>0</v>
      </c>
      <c r="BF7" s="892">
        <f t="shared" ref="BF7" si="29">BF5+BF6</f>
        <v>0</v>
      </c>
      <c r="BG7" s="892">
        <f t="shared" ref="BG7" si="30">BG5+BG6</f>
        <v>0</v>
      </c>
      <c r="BH7" s="892">
        <f t="shared" ref="BH7" si="31">BH5+BH6</f>
        <v>0</v>
      </c>
      <c r="BI7" s="892">
        <f t="shared" ref="BI7" si="32">BI5+BI6</f>
        <v>0</v>
      </c>
      <c r="BJ7" s="892">
        <f t="shared" ref="BJ7" si="33">BJ5+BJ6</f>
        <v>0</v>
      </c>
      <c r="BK7" s="892">
        <f t="shared" ref="BK7" si="34">BK5+BK6</f>
        <v>0</v>
      </c>
      <c r="BL7" s="892">
        <f t="shared" ref="BL7" si="35">BL5+BL6</f>
        <v>0</v>
      </c>
      <c r="BM7" s="892">
        <f t="shared" ref="BM7" si="36">BM5+BM6</f>
        <v>0</v>
      </c>
      <c r="BN7" s="892">
        <f t="shared" si="5"/>
        <v>0</v>
      </c>
    </row>
    <row r="8" spans="1:68"/>
    <row r="9" spans="1:68" s="94" customFormat="1">
      <c r="A9" s="94" t="s">
        <v>905</v>
      </c>
      <c r="B9" s="94" t="s">
        <v>879</v>
      </c>
      <c r="Z9" s="94" t="s">
        <v>879</v>
      </c>
      <c r="AV9" s="94" t="s">
        <v>879</v>
      </c>
    </row>
    <row r="10" spans="1:68" s="94" customFormat="1">
      <c r="B10" s="94" t="s">
        <v>880</v>
      </c>
      <c r="C10" s="263" t="s">
        <v>20</v>
      </c>
      <c r="D10" s="94">
        <v>2018</v>
      </c>
      <c r="E10" s="94">
        <v>2019</v>
      </c>
      <c r="F10" s="94">
        <v>2020</v>
      </c>
      <c r="G10" s="94">
        <v>2021</v>
      </c>
      <c r="H10" s="94">
        <v>2022</v>
      </c>
      <c r="I10" s="94">
        <v>2023</v>
      </c>
      <c r="J10" s="94">
        <v>2024</v>
      </c>
      <c r="K10" s="94">
        <v>2025</v>
      </c>
      <c r="L10" s="94">
        <v>2026</v>
      </c>
      <c r="M10" s="94">
        <v>2027</v>
      </c>
      <c r="N10" s="94">
        <v>2028</v>
      </c>
      <c r="O10" s="94">
        <v>2029</v>
      </c>
      <c r="P10" s="94">
        <v>2030</v>
      </c>
      <c r="Q10" s="94">
        <v>2031</v>
      </c>
      <c r="R10" s="94">
        <v>2032</v>
      </c>
      <c r="S10" s="94">
        <v>2033</v>
      </c>
      <c r="T10" s="263" t="s">
        <v>20</v>
      </c>
      <c r="Z10" s="94" t="s">
        <v>880</v>
      </c>
      <c r="AA10" s="263" t="s">
        <v>20</v>
      </c>
      <c r="AB10" s="94">
        <v>2016</v>
      </c>
      <c r="AC10" s="94">
        <v>2017</v>
      </c>
      <c r="AD10" s="94">
        <v>2018</v>
      </c>
      <c r="AE10" s="94">
        <v>2019</v>
      </c>
      <c r="AF10" s="94">
        <v>2020</v>
      </c>
      <c r="AG10" s="94">
        <v>2021</v>
      </c>
      <c r="AH10" s="94">
        <v>2022</v>
      </c>
      <c r="AI10" s="94">
        <v>2023</v>
      </c>
      <c r="AJ10" s="94">
        <v>2024</v>
      </c>
      <c r="AK10" s="94">
        <v>2025</v>
      </c>
      <c r="AL10" s="94">
        <v>2026</v>
      </c>
      <c r="AM10" s="94">
        <v>2027</v>
      </c>
      <c r="AN10" s="94">
        <v>2028</v>
      </c>
      <c r="AO10" s="94">
        <v>2029</v>
      </c>
      <c r="AP10" s="94">
        <v>2030</v>
      </c>
      <c r="AQ10" s="94">
        <v>2031</v>
      </c>
      <c r="AR10" s="263" t="s">
        <v>20</v>
      </c>
      <c r="AV10" s="94" t="s">
        <v>880</v>
      </c>
      <c r="AW10" s="263" t="s">
        <v>20</v>
      </c>
      <c r="AX10" s="94">
        <v>2016</v>
      </c>
      <c r="AY10" s="94">
        <v>2017</v>
      </c>
      <c r="AZ10" s="94">
        <v>2018</v>
      </c>
      <c r="BA10" s="94">
        <v>2019</v>
      </c>
      <c r="BB10" s="94">
        <v>2020</v>
      </c>
      <c r="BC10" s="94">
        <v>2021</v>
      </c>
      <c r="BD10" s="94">
        <v>2022</v>
      </c>
      <c r="BE10" s="94">
        <v>2023</v>
      </c>
      <c r="BF10" s="94">
        <v>2024</v>
      </c>
      <c r="BG10" s="94">
        <v>2025</v>
      </c>
      <c r="BH10" s="94">
        <v>2026</v>
      </c>
      <c r="BI10" s="94">
        <v>2027</v>
      </c>
      <c r="BJ10" s="94">
        <v>2028</v>
      </c>
      <c r="BK10" s="94">
        <v>2029</v>
      </c>
      <c r="BL10" s="94">
        <v>2030</v>
      </c>
      <c r="BM10" s="94">
        <v>2031</v>
      </c>
      <c r="BN10" s="263" t="s">
        <v>20</v>
      </c>
    </row>
    <row r="11" spans="1:68" s="94" customFormat="1">
      <c r="B11" s="94">
        <v>2018</v>
      </c>
      <c r="C11" s="895">
        <f>SUM(D11:S11)</f>
        <v>0</v>
      </c>
      <c r="D11" s="894">
        <f t="shared" ref="D11:S11" si="37">-$D5*D56</f>
        <v>0</v>
      </c>
      <c r="E11" s="893">
        <f t="shared" si="37"/>
        <v>0</v>
      </c>
      <c r="F11" s="893">
        <f t="shared" si="37"/>
        <v>0</v>
      </c>
      <c r="G11" s="893">
        <f t="shared" si="37"/>
        <v>0</v>
      </c>
      <c r="H11" s="893">
        <f t="shared" si="37"/>
        <v>0</v>
      </c>
      <c r="I11" s="893">
        <f t="shared" si="37"/>
        <v>0</v>
      </c>
      <c r="J11" s="894">
        <f t="shared" si="37"/>
        <v>0</v>
      </c>
      <c r="K11" s="893">
        <f t="shared" si="37"/>
        <v>0</v>
      </c>
      <c r="L11" s="893">
        <f t="shared" si="37"/>
        <v>0</v>
      </c>
      <c r="M11" s="893">
        <f t="shared" si="37"/>
        <v>0</v>
      </c>
      <c r="N11" s="893">
        <f t="shared" si="37"/>
        <v>0</v>
      </c>
      <c r="O11" s="893">
        <f t="shared" si="37"/>
        <v>0</v>
      </c>
      <c r="P11" s="893">
        <f t="shared" si="37"/>
        <v>0</v>
      </c>
      <c r="Q11" s="893">
        <f t="shared" si="37"/>
        <v>0</v>
      </c>
      <c r="R11" s="893">
        <f t="shared" si="37"/>
        <v>0</v>
      </c>
      <c r="S11" s="893">
        <f t="shared" si="37"/>
        <v>0</v>
      </c>
      <c r="T11" s="891">
        <f>SUM(D11:S11)</f>
        <v>0</v>
      </c>
      <c r="U11" s="896" t="e">
        <f>-T11/D5</f>
        <v>#DIV/0!</v>
      </c>
      <c r="Z11" s="94">
        <v>2016</v>
      </c>
      <c r="AA11" s="895">
        <f>SUM(AB11:AQ11)</f>
        <v>0</v>
      </c>
      <c r="AB11" s="893">
        <f t="shared" ref="AB11:AQ11" si="38">-$AB5*AB56</f>
        <v>0</v>
      </c>
      <c r="AC11" s="893">
        <f t="shared" si="38"/>
        <v>0</v>
      </c>
      <c r="AD11" s="894">
        <f t="shared" si="38"/>
        <v>0</v>
      </c>
      <c r="AE11" s="894">
        <f t="shared" si="38"/>
        <v>0</v>
      </c>
      <c r="AF11" s="894">
        <f t="shared" si="38"/>
        <v>0</v>
      </c>
      <c r="AG11" s="894">
        <f t="shared" si="38"/>
        <v>0</v>
      </c>
      <c r="AH11" s="894">
        <f t="shared" si="38"/>
        <v>0</v>
      </c>
      <c r="AI11" s="894">
        <f t="shared" si="38"/>
        <v>0</v>
      </c>
      <c r="AJ11" s="893">
        <f t="shared" si="38"/>
        <v>0</v>
      </c>
      <c r="AK11" s="893">
        <f t="shared" si="38"/>
        <v>0</v>
      </c>
      <c r="AL11" s="893">
        <f t="shared" si="38"/>
        <v>0</v>
      </c>
      <c r="AM11" s="893">
        <f t="shared" si="38"/>
        <v>0</v>
      </c>
      <c r="AN11" s="893">
        <f t="shared" si="38"/>
        <v>0</v>
      </c>
      <c r="AO11" s="893">
        <f t="shared" si="38"/>
        <v>0</v>
      </c>
      <c r="AP11" s="893">
        <f t="shared" si="38"/>
        <v>0</v>
      </c>
      <c r="AQ11" s="893">
        <f t="shared" si="38"/>
        <v>0</v>
      </c>
      <c r="AR11" s="891">
        <f>SUM(AB11:AQ11)</f>
        <v>0</v>
      </c>
      <c r="AS11" s="896" t="e">
        <f>-AR11/AB5</f>
        <v>#DIV/0!</v>
      </c>
      <c r="AV11" s="94">
        <v>2016</v>
      </c>
      <c r="AW11" s="895">
        <f>SUM(AX11:BM11)</f>
        <v>0</v>
      </c>
      <c r="AX11" s="893">
        <f t="shared" ref="AX11:BM11" si="39">-$AX5*AX56</f>
        <v>0</v>
      </c>
      <c r="AY11" s="893">
        <f t="shared" si="39"/>
        <v>0</v>
      </c>
      <c r="AZ11" s="894">
        <f t="shared" si="39"/>
        <v>0</v>
      </c>
      <c r="BA11" s="894">
        <f t="shared" si="39"/>
        <v>0</v>
      </c>
      <c r="BB11" s="894">
        <f t="shared" si="39"/>
        <v>0</v>
      </c>
      <c r="BC11" s="894">
        <f t="shared" si="39"/>
        <v>0</v>
      </c>
      <c r="BD11" s="894">
        <f t="shared" si="39"/>
        <v>0</v>
      </c>
      <c r="BE11" s="894">
        <f t="shared" si="39"/>
        <v>0</v>
      </c>
      <c r="BF11" s="893">
        <f t="shared" si="39"/>
        <v>0</v>
      </c>
      <c r="BG11" s="893">
        <f t="shared" si="39"/>
        <v>0</v>
      </c>
      <c r="BH11" s="893">
        <f t="shared" si="39"/>
        <v>0</v>
      </c>
      <c r="BI11" s="893">
        <f t="shared" si="39"/>
        <v>0</v>
      </c>
      <c r="BJ11" s="893">
        <f t="shared" si="39"/>
        <v>0</v>
      </c>
      <c r="BK11" s="893">
        <f t="shared" si="39"/>
        <v>0</v>
      </c>
      <c r="BL11" s="893">
        <f t="shared" si="39"/>
        <v>0</v>
      </c>
      <c r="BM11" s="893">
        <f t="shared" si="39"/>
        <v>0</v>
      </c>
      <c r="BN11" s="891">
        <f>SUM(AX11:BM11)</f>
        <v>0</v>
      </c>
      <c r="BO11" s="896" t="e">
        <f>-BN11/AX5</f>
        <v>#DIV/0!</v>
      </c>
    </row>
    <row r="12" spans="1:68" s="94" customFormat="1">
      <c r="B12" s="94">
        <v>2019</v>
      </c>
      <c r="C12" s="895">
        <f t="shared" ref="C12:C26" si="40">SUM(D12:S12)</f>
        <v>0</v>
      </c>
      <c r="D12" s="886"/>
      <c r="E12" s="894">
        <f t="shared" ref="E12:S12" si="41">-$E5*E57</f>
        <v>0</v>
      </c>
      <c r="F12" s="893">
        <f t="shared" si="41"/>
        <v>0</v>
      </c>
      <c r="G12" s="893">
        <f t="shared" si="41"/>
        <v>0</v>
      </c>
      <c r="H12" s="893">
        <f t="shared" si="41"/>
        <v>0</v>
      </c>
      <c r="I12" s="893">
        <f t="shared" si="41"/>
        <v>0</v>
      </c>
      <c r="J12" s="894">
        <f t="shared" si="41"/>
        <v>0</v>
      </c>
      <c r="K12" s="893">
        <f t="shared" si="41"/>
        <v>0</v>
      </c>
      <c r="L12" s="893">
        <f t="shared" si="41"/>
        <v>0</v>
      </c>
      <c r="M12" s="893">
        <f t="shared" si="41"/>
        <v>0</v>
      </c>
      <c r="N12" s="893">
        <f t="shared" si="41"/>
        <v>0</v>
      </c>
      <c r="O12" s="893">
        <f t="shared" si="41"/>
        <v>0</v>
      </c>
      <c r="P12" s="893">
        <f t="shared" si="41"/>
        <v>0</v>
      </c>
      <c r="Q12" s="893">
        <f t="shared" si="41"/>
        <v>0</v>
      </c>
      <c r="R12" s="893">
        <f t="shared" si="41"/>
        <v>0</v>
      </c>
      <c r="S12" s="893">
        <f t="shared" si="41"/>
        <v>0</v>
      </c>
      <c r="T12" s="891">
        <f t="shared" ref="T12:T26" si="42">SUM(D12:S12)</f>
        <v>0</v>
      </c>
      <c r="U12" s="896" t="e">
        <f>-T12/E5</f>
        <v>#DIV/0!</v>
      </c>
      <c r="Z12" s="94">
        <v>2017</v>
      </c>
      <c r="AA12" s="895">
        <f t="shared" ref="AA12:AA26" si="43">SUM(AB12:AQ12)</f>
        <v>0</v>
      </c>
      <c r="AB12" s="886"/>
      <c r="AC12" s="893">
        <f t="shared" ref="AC12:AQ12" si="44">-$AC5*AC57</f>
        <v>0</v>
      </c>
      <c r="AD12" s="894">
        <f t="shared" si="44"/>
        <v>0</v>
      </c>
      <c r="AE12" s="894">
        <f t="shared" si="44"/>
        <v>0</v>
      </c>
      <c r="AF12" s="894">
        <f t="shared" si="44"/>
        <v>0</v>
      </c>
      <c r="AG12" s="894">
        <f t="shared" si="44"/>
        <v>0</v>
      </c>
      <c r="AH12" s="894">
        <f t="shared" si="44"/>
        <v>0</v>
      </c>
      <c r="AI12" s="894">
        <f t="shared" si="44"/>
        <v>0</v>
      </c>
      <c r="AJ12" s="893">
        <f t="shared" si="44"/>
        <v>0</v>
      </c>
      <c r="AK12" s="893">
        <f t="shared" si="44"/>
        <v>0</v>
      </c>
      <c r="AL12" s="893">
        <f t="shared" si="44"/>
        <v>0</v>
      </c>
      <c r="AM12" s="893">
        <f t="shared" si="44"/>
        <v>0</v>
      </c>
      <c r="AN12" s="893">
        <f t="shared" si="44"/>
        <v>0</v>
      </c>
      <c r="AO12" s="893">
        <f t="shared" si="44"/>
        <v>0</v>
      </c>
      <c r="AP12" s="893">
        <f t="shared" si="44"/>
        <v>0</v>
      </c>
      <c r="AQ12" s="893">
        <f t="shared" si="44"/>
        <v>0</v>
      </c>
      <c r="AR12" s="891">
        <f t="shared" ref="AR12:AR26" si="45">SUM(AB12:AQ12)</f>
        <v>0</v>
      </c>
      <c r="AS12" s="896" t="e">
        <f>-AR12/AC5</f>
        <v>#DIV/0!</v>
      </c>
      <c r="AV12" s="94">
        <v>2017</v>
      </c>
      <c r="AW12" s="895">
        <f t="shared" ref="AW12:AW26" si="46">SUM(AX12:BM12)</f>
        <v>0</v>
      </c>
      <c r="AX12" s="886"/>
      <c r="AY12" s="893">
        <f t="shared" ref="AY12:BM12" si="47">-$AY5*AY57</f>
        <v>0</v>
      </c>
      <c r="AZ12" s="894">
        <f t="shared" si="47"/>
        <v>0</v>
      </c>
      <c r="BA12" s="894">
        <f t="shared" si="47"/>
        <v>0</v>
      </c>
      <c r="BB12" s="894">
        <f t="shared" si="47"/>
        <v>0</v>
      </c>
      <c r="BC12" s="894">
        <f t="shared" si="47"/>
        <v>0</v>
      </c>
      <c r="BD12" s="894">
        <f t="shared" si="47"/>
        <v>0</v>
      </c>
      <c r="BE12" s="894">
        <f t="shared" si="47"/>
        <v>0</v>
      </c>
      <c r="BF12" s="893">
        <f t="shared" si="47"/>
        <v>0</v>
      </c>
      <c r="BG12" s="893">
        <f t="shared" si="47"/>
        <v>0</v>
      </c>
      <c r="BH12" s="893">
        <f t="shared" si="47"/>
        <v>0</v>
      </c>
      <c r="BI12" s="893">
        <f t="shared" si="47"/>
        <v>0</v>
      </c>
      <c r="BJ12" s="893">
        <f t="shared" si="47"/>
        <v>0</v>
      </c>
      <c r="BK12" s="893">
        <f t="shared" si="47"/>
        <v>0</v>
      </c>
      <c r="BL12" s="893">
        <f t="shared" si="47"/>
        <v>0</v>
      </c>
      <c r="BM12" s="893">
        <f t="shared" si="47"/>
        <v>0</v>
      </c>
      <c r="BN12" s="891">
        <f t="shared" ref="BN12:BN26" si="48">SUM(AX12:BM12)</f>
        <v>0</v>
      </c>
      <c r="BO12" s="896" t="e">
        <f>-BN12/AY5</f>
        <v>#DIV/0!</v>
      </c>
    </row>
    <row r="13" spans="1:68" s="94" customFormat="1">
      <c r="B13" s="94">
        <v>2020</v>
      </c>
      <c r="C13" s="895">
        <f t="shared" si="40"/>
        <v>0</v>
      </c>
      <c r="D13" s="886"/>
      <c r="E13" s="886"/>
      <c r="F13" s="894">
        <f t="shared" ref="F13:S13" si="49">-$F5*F58</f>
        <v>0</v>
      </c>
      <c r="G13" s="893">
        <f t="shared" si="49"/>
        <v>0</v>
      </c>
      <c r="H13" s="893">
        <f t="shared" si="49"/>
        <v>0</v>
      </c>
      <c r="I13" s="893">
        <f t="shared" si="49"/>
        <v>0</v>
      </c>
      <c r="J13" s="894">
        <f t="shared" si="49"/>
        <v>0</v>
      </c>
      <c r="K13" s="893">
        <f t="shared" si="49"/>
        <v>0</v>
      </c>
      <c r="L13" s="893">
        <f t="shared" si="49"/>
        <v>0</v>
      </c>
      <c r="M13" s="893">
        <f t="shared" si="49"/>
        <v>0</v>
      </c>
      <c r="N13" s="893">
        <f t="shared" si="49"/>
        <v>0</v>
      </c>
      <c r="O13" s="893">
        <f t="shared" si="49"/>
        <v>0</v>
      </c>
      <c r="P13" s="893">
        <f t="shared" si="49"/>
        <v>0</v>
      </c>
      <c r="Q13" s="893">
        <f t="shared" si="49"/>
        <v>0</v>
      </c>
      <c r="R13" s="893">
        <f t="shared" si="49"/>
        <v>0</v>
      </c>
      <c r="S13" s="893">
        <f t="shared" si="49"/>
        <v>0</v>
      </c>
      <c r="T13" s="891">
        <f t="shared" si="42"/>
        <v>0</v>
      </c>
      <c r="U13" s="896" t="e">
        <f>-T13/F5</f>
        <v>#DIV/0!</v>
      </c>
      <c r="Z13" s="94">
        <v>2018</v>
      </c>
      <c r="AA13" s="895">
        <f t="shared" si="43"/>
        <v>0</v>
      </c>
      <c r="AB13" s="886"/>
      <c r="AC13" s="886"/>
      <c r="AD13" s="894">
        <f t="shared" ref="AD13:AQ13" si="50">-$AD5*AD58</f>
        <v>0</v>
      </c>
      <c r="AE13" s="894">
        <f t="shared" si="50"/>
        <v>0</v>
      </c>
      <c r="AF13" s="894">
        <f t="shared" si="50"/>
        <v>0</v>
      </c>
      <c r="AG13" s="894">
        <f t="shared" si="50"/>
        <v>0</v>
      </c>
      <c r="AH13" s="894">
        <f t="shared" si="50"/>
        <v>0</v>
      </c>
      <c r="AI13" s="894">
        <f t="shared" si="50"/>
        <v>0</v>
      </c>
      <c r="AJ13" s="893">
        <f t="shared" si="50"/>
        <v>0</v>
      </c>
      <c r="AK13" s="893">
        <f t="shared" si="50"/>
        <v>0</v>
      </c>
      <c r="AL13" s="893">
        <f t="shared" si="50"/>
        <v>0</v>
      </c>
      <c r="AM13" s="893">
        <f t="shared" si="50"/>
        <v>0</v>
      </c>
      <c r="AN13" s="893">
        <f t="shared" si="50"/>
        <v>0</v>
      </c>
      <c r="AO13" s="893">
        <f t="shared" si="50"/>
        <v>0</v>
      </c>
      <c r="AP13" s="893">
        <f t="shared" si="50"/>
        <v>0</v>
      </c>
      <c r="AQ13" s="893">
        <f t="shared" si="50"/>
        <v>0</v>
      </c>
      <c r="AR13" s="891">
        <f t="shared" si="45"/>
        <v>0</v>
      </c>
      <c r="AS13" s="896" t="e">
        <f>-AR13/AD5</f>
        <v>#DIV/0!</v>
      </c>
      <c r="AV13" s="94">
        <v>2018</v>
      </c>
      <c r="AW13" s="895">
        <f t="shared" si="46"/>
        <v>0</v>
      </c>
      <c r="AX13" s="886"/>
      <c r="AY13" s="886"/>
      <c r="AZ13" s="894">
        <f t="shared" ref="AZ13:BM13" si="51">-$AZ5*AZ58</f>
        <v>0</v>
      </c>
      <c r="BA13" s="894">
        <f t="shared" si="51"/>
        <v>0</v>
      </c>
      <c r="BB13" s="894">
        <f t="shared" si="51"/>
        <v>0</v>
      </c>
      <c r="BC13" s="894">
        <f t="shared" si="51"/>
        <v>0</v>
      </c>
      <c r="BD13" s="894">
        <f t="shared" si="51"/>
        <v>0</v>
      </c>
      <c r="BE13" s="894">
        <f t="shared" si="51"/>
        <v>0</v>
      </c>
      <c r="BF13" s="893">
        <f t="shared" si="51"/>
        <v>0</v>
      </c>
      <c r="BG13" s="893">
        <f t="shared" si="51"/>
        <v>0</v>
      </c>
      <c r="BH13" s="893">
        <f t="shared" si="51"/>
        <v>0</v>
      </c>
      <c r="BI13" s="893">
        <f t="shared" si="51"/>
        <v>0</v>
      </c>
      <c r="BJ13" s="893">
        <f t="shared" si="51"/>
        <v>0</v>
      </c>
      <c r="BK13" s="893">
        <f t="shared" si="51"/>
        <v>0</v>
      </c>
      <c r="BL13" s="893">
        <f t="shared" si="51"/>
        <v>0</v>
      </c>
      <c r="BM13" s="893">
        <f t="shared" si="51"/>
        <v>0</v>
      </c>
      <c r="BN13" s="891">
        <f t="shared" si="48"/>
        <v>0</v>
      </c>
      <c r="BO13" s="896" t="e">
        <f>-BN13/AZ5</f>
        <v>#DIV/0!</v>
      </c>
    </row>
    <row r="14" spans="1:68" s="94" customFormat="1">
      <c r="B14" s="94">
        <v>2021</v>
      </c>
      <c r="C14" s="895">
        <f t="shared" si="40"/>
        <v>0</v>
      </c>
      <c r="D14" s="886"/>
      <c r="E14" s="886"/>
      <c r="F14" s="886"/>
      <c r="G14" s="894">
        <f t="shared" ref="G14:S14" si="52">-$G5*G59</f>
        <v>0</v>
      </c>
      <c r="H14" s="893">
        <f t="shared" si="52"/>
        <v>0</v>
      </c>
      <c r="I14" s="893">
        <f t="shared" si="52"/>
        <v>0</v>
      </c>
      <c r="J14" s="894">
        <f t="shared" si="52"/>
        <v>0</v>
      </c>
      <c r="K14" s="893">
        <f t="shared" si="52"/>
        <v>0</v>
      </c>
      <c r="L14" s="893">
        <f t="shared" si="52"/>
        <v>0</v>
      </c>
      <c r="M14" s="893">
        <f t="shared" si="52"/>
        <v>0</v>
      </c>
      <c r="N14" s="893">
        <f t="shared" si="52"/>
        <v>0</v>
      </c>
      <c r="O14" s="893">
        <f t="shared" si="52"/>
        <v>0</v>
      </c>
      <c r="P14" s="893">
        <f t="shared" si="52"/>
        <v>0</v>
      </c>
      <c r="Q14" s="893">
        <f t="shared" si="52"/>
        <v>0</v>
      </c>
      <c r="R14" s="893">
        <f t="shared" si="52"/>
        <v>0</v>
      </c>
      <c r="S14" s="893">
        <f t="shared" si="52"/>
        <v>0</v>
      </c>
      <c r="T14" s="891">
        <f t="shared" si="42"/>
        <v>0</v>
      </c>
      <c r="U14" s="896" t="e">
        <f>-T14/G5</f>
        <v>#DIV/0!</v>
      </c>
      <c r="Z14" s="94">
        <v>2019</v>
      </c>
      <c r="AA14" s="895">
        <f t="shared" si="43"/>
        <v>0</v>
      </c>
      <c r="AB14" s="886"/>
      <c r="AC14" s="886"/>
      <c r="AD14" s="886"/>
      <c r="AE14" s="894">
        <f t="shared" ref="AE14:AQ14" si="53">-$AE5*AE59</f>
        <v>0</v>
      </c>
      <c r="AF14" s="894">
        <f t="shared" si="53"/>
        <v>0</v>
      </c>
      <c r="AG14" s="894">
        <f t="shared" si="53"/>
        <v>0</v>
      </c>
      <c r="AH14" s="894">
        <f t="shared" si="53"/>
        <v>0</v>
      </c>
      <c r="AI14" s="894">
        <f t="shared" si="53"/>
        <v>0</v>
      </c>
      <c r="AJ14" s="893">
        <f t="shared" si="53"/>
        <v>0</v>
      </c>
      <c r="AK14" s="893">
        <f t="shared" si="53"/>
        <v>0</v>
      </c>
      <c r="AL14" s="893">
        <f t="shared" si="53"/>
        <v>0</v>
      </c>
      <c r="AM14" s="893">
        <f t="shared" si="53"/>
        <v>0</v>
      </c>
      <c r="AN14" s="893">
        <f t="shared" si="53"/>
        <v>0</v>
      </c>
      <c r="AO14" s="893">
        <f t="shared" si="53"/>
        <v>0</v>
      </c>
      <c r="AP14" s="893">
        <f t="shared" si="53"/>
        <v>0</v>
      </c>
      <c r="AQ14" s="893">
        <f t="shared" si="53"/>
        <v>0</v>
      </c>
      <c r="AR14" s="891">
        <f t="shared" si="45"/>
        <v>0</v>
      </c>
      <c r="AS14" s="896" t="e">
        <f>-AR14/AE5</f>
        <v>#DIV/0!</v>
      </c>
      <c r="AV14" s="94">
        <v>2019</v>
      </c>
      <c r="AW14" s="895">
        <f t="shared" si="46"/>
        <v>0</v>
      </c>
      <c r="AX14" s="886"/>
      <c r="AY14" s="886"/>
      <c r="AZ14" s="886"/>
      <c r="BA14" s="894">
        <f t="shared" ref="BA14:BM14" si="54">-$BA5*BA59</f>
        <v>0</v>
      </c>
      <c r="BB14" s="894">
        <f t="shared" si="54"/>
        <v>0</v>
      </c>
      <c r="BC14" s="894">
        <f t="shared" si="54"/>
        <v>0</v>
      </c>
      <c r="BD14" s="894">
        <f t="shared" si="54"/>
        <v>0</v>
      </c>
      <c r="BE14" s="894">
        <f t="shared" si="54"/>
        <v>0</v>
      </c>
      <c r="BF14" s="893">
        <f t="shared" si="54"/>
        <v>0</v>
      </c>
      <c r="BG14" s="893">
        <f t="shared" si="54"/>
        <v>0</v>
      </c>
      <c r="BH14" s="893">
        <f t="shared" si="54"/>
        <v>0</v>
      </c>
      <c r="BI14" s="893">
        <f t="shared" si="54"/>
        <v>0</v>
      </c>
      <c r="BJ14" s="893">
        <f t="shared" si="54"/>
        <v>0</v>
      </c>
      <c r="BK14" s="893">
        <f t="shared" si="54"/>
        <v>0</v>
      </c>
      <c r="BL14" s="893">
        <f t="shared" si="54"/>
        <v>0</v>
      </c>
      <c r="BM14" s="893">
        <f t="shared" si="54"/>
        <v>0</v>
      </c>
      <c r="BN14" s="891">
        <f t="shared" si="48"/>
        <v>0</v>
      </c>
      <c r="BO14" s="896" t="e">
        <f>-BN14/BA5</f>
        <v>#DIV/0!</v>
      </c>
    </row>
    <row r="15" spans="1:68" s="94" customFormat="1">
      <c r="B15" s="94">
        <v>2022</v>
      </c>
      <c r="C15" s="895">
        <f t="shared" si="40"/>
        <v>0</v>
      </c>
      <c r="D15" s="886"/>
      <c r="E15" s="886"/>
      <c r="F15" s="886"/>
      <c r="G15" s="886"/>
      <c r="H15" s="894">
        <f t="shared" ref="H15:S15" si="55">-$H5*H60</f>
        <v>0</v>
      </c>
      <c r="I15" s="893">
        <f t="shared" si="55"/>
        <v>0</v>
      </c>
      <c r="J15" s="894">
        <f t="shared" si="55"/>
        <v>0</v>
      </c>
      <c r="K15" s="893">
        <f t="shared" si="55"/>
        <v>0</v>
      </c>
      <c r="L15" s="893">
        <f t="shared" si="55"/>
        <v>0</v>
      </c>
      <c r="M15" s="893">
        <f t="shared" si="55"/>
        <v>0</v>
      </c>
      <c r="N15" s="893">
        <f t="shared" si="55"/>
        <v>0</v>
      </c>
      <c r="O15" s="893">
        <f t="shared" si="55"/>
        <v>0</v>
      </c>
      <c r="P15" s="893">
        <f t="shared" si="55"/>
        <v>0</v>
      </c>
      <c r="Q15" s="893">
        <f t="shared" si="55"/>
        <v>0</v>
      </c>
      <c r="R15" s="893">
        <f t="shared" si="55"/>
        <v>0</v>
      </c>
      <c r="S15" s="893">
        <f t="shared" si="55"/>
        <v>0</v>
      </c>
      <c r="T15" s="891">
        <f t="shared" si="42"/>
        <v>0</v>
      </c>
      <c r="U15" s="896" t="e">
        <f>-T15/H5</f>
        <v>#DIV/0!</v>
      </c>
      <c r="Z15" s="94">
        <v>2020</v>
      </c>
      <c r="AA15" s="895">
        <f t="shared" si="43"/>
        <v>0</v>
      </c>
      <c r="AB15" s="886"/>
      <c r="AC15" s="886"/>
      <c r="AD15" s="886"/>
      <c r="AE15" s="886"/>
      <c r="AF15" s="894">
        <f t="shared" ref="AF15:AQ15" si="56">-$AF5*AF60</f>
        <v>0</v>
      </c>
      <c r="AG15" s="894">
        <f t="shared" si="56"/>
        <v>0</v>
      </c>
      <c r="AH15" s="894">
        <f t="shared" si="56"/>
        <v>0</v>
      </c>
      <c r="AI15" s="894">
        <f t="shared" si="56"/>
        <v>0</v>
      </c>
      <c r="AJ15" s="893">
        <f t="shared" si="56"/>
        <v>0</v>
      </c>
      <c r="AK15" s="893">
        <f t="shared" si="56"/>
        <v>0</v>
      </c>
      <c r="AL15" s="893">
        <f t="shared" si="56"/>
        <v>0</v>
      </c>
      <c r="AM15" s="893">
        <f t="shared" si="56"/>
        <v>0</v>
      </c>
      <c r="AN15" s="893">
        <f t="shared" si="56"/>
        <v>0</v>
      </c>
      <c r="AO15" s="893">
        <f t="shared" si="56"/>
        <v>0</v>
      </c>
      <c r="AP15" s="893">
        <f t="shared" si="56"/>
        <v>0</v>
      </c>
      <c r="AQ15" s="893">
        <f t="shared" si="56"/>
        <v>0</v>
      </c>
      <c r="AR15" s="891">
        <f t="shared" si="45"/>
        <v>0</v>
      </c>
      <c r="AS15" s="896" t="e">
        <f>-AR15/AF5</f>
        <v>#DIV/0!</v>
      </c>
      <c r="AV15" s="94">
        <v>2020</v>
      </c>
      <c r="AW15" s="895">
        <f t="shared" si="46"/>
        <v>0</v>
      </c>
      <c r="AX15" s="886"/>
      <c r="AY15" s="886"/>
      <c r="AZ15" s="886"/>
      <c r="BA15" s="886"/>
      <c r="BB15" s="894">
        <f t="shared" ref="BB15:BM15" si="57">-$BB5*BB60</f>
        <v>0</v>
      </c>
      <c r="BC15" s="894">
        <f t="shared" si="57"/>
        <v>0</v>
      </c>
      <c r="BD15" s="894">
        <f t="shared" si="57"/>
        <v>0</v>
      </c>
      <c r="BE15" s="894">
        <f t="shared" si="57"/>
        <v>0</v>
      </c>
      <c r="BF15" s="893">
        <f t="shared" si="57"/>
        <v>0</v>
      </c>
      <c r="BG15" s="893">
        <f t="shared" si="57"/>
        <v>0</v>
      </c>
      <c r="BH15" s="893">
        <f t="shared" si="57"/>
        <v>0</v>
      </c>
      <c r="BI15" s="893">
        <f t="shared" si="57"/>
        <v>0</v>
      </c>
      <c r="BJ15" s="893">
        <f t="shared" si="57"/>
        <v>0</v>
      </c>
      <c r="BK15" s="893">
        <f t="shared" si="57"/>
        <v>0</v>
      </c>
      <c r="BL15" s="893">
        <f t="shared" si="57"/>
        <v>0</v>
      </c>
      <c r="BM15" s="893">
        <f t="shared" si="57"/>
        <v>0</v>
      </c>
      <c r="BN15" s="891">
        <f t="shared" si="48"/>
        <v>0</v>
      </c>
      <c r="BO15" s="896" t="e">
        <f>-BN15/BB5</f>
        <v>#DIV/0!</v>
      </c>
    </row>
    <row r="16" spans="1:68" s="94" customFormat="1">
      <c r="B16" s="94">
        <v>2023</v>
      </c>
      <c r="C16" s="895">
        <f t="shared" si="40"/>
        <v>0</v>
      </c>
      <c r="D16" s="886"/>
      <c r="E16" s="886"/>
      <c r="F16" s="886"/>
      <c r="G16" s="886"/>
      <c r="H16" s="886"/>
      <c r="I16" s="894">
        <f t="shared" ref="I16:S16" si="58">-$I5*I61</f>
        <v>0</v>
      </c>
      <c r="J16" s="894">
        <f t="shared" si="58"/>
        <v>0</v>
      </c>
      <c r="K16" s="893">
        <f t="shared" si="58"/>
        <v>0</v>
      </c>
      <c r="L16" s="893">
        <f t="shared" si="58"/>
        <v>0</v>
      </c>
      <c r="M16" s="893">
        <f t="shared" si="58"/>
        <v>0</v>
      </c>
      <c r="N16" s="893">
        <f t="shared" si="58"/>
        <v>0</v>
      </c>
      <c r="O16" s="893">
        <f t="shared" si="58"/>
        <v>0</v>
      </c>
      <c r="P16" s="893">
        <f t="shared" si="58"/>
        <v>0</v>
      </c>
      <c r="Q16" s="893">
        <f t="shared" si="58"/>
        <v>0</v>
      </c>
      <c r="R16" s="893">
        <f t="shared" si="58"/>
        <v>0</v>
      </c>
      <c r="S16" s="893">
        <f t="shared" si="58"/>
        <v>0</v>
      </c>
      <c r="T16" s="891">
        <f t="shared" si="42"/>
        <v>0</v>
      </c>
      <c r="U16" s="896" t="e">
        <f>-T16/I5</f>
        <v>#DIV/0!</v>
      </c>
      <c r="Z16" s="94">
        <v>2021</v>
      </c>
      <c r="AA16" s="895">
        <f t="shared" si="43"/>
        <v>0</v>
      </c>
      <c r="AB16" s="886"/>
      <c r="AC16" s="886"/>
      <c r="AD16" s="886"/>
      <c r="AE16" s="886"/>
      <c r="AF16" s="886"/>
      <c r="AG16" s="894">
        <f t="shared" ref="AG16:AQ16" si="59">-$AG5*AG61</f>
        <v>0</v>
      </c>
      <c r="AH16" s="894">
        <f t="shared" si="59"/>
        <v>0</v>
      </c>
      <c r="AI16" s="894">
        <f t="shared" si="59"/>
        <v>0</v>
      </c>
      <c r="AJ16" s="893">
        <f t="shared" si="59"/>
        <v>0</v>
      </c>
      <c r="AK16" s="893">
        <f t="shared" si="59"/>
        <v>0</v>
      </c>
      <c r="AL16" s="893">
        <f t="shared" si="59"/>
        <v>0</v>
      </c>
      <c r="AM16" s="893">
        <f t="shared" si="59"/>
        <v>0</v>
      </c>
      <c r="AN16" s="893">
        <f t="shared" si="59"/>
        <v>0</v>
      </c>
      <c r="AO16" s="893">
        <f t="shared" si="59"/>
        <v>0</v>
      </c>
      <c r="AP16" s="893">
        <f t="shared" si="59"/>
        <v>0</v>
      </c>
      <c r="AQ16" s="893">
        <f t="shared" si="59"/>
        <v>0</v>
      </c>
      <c r="AR16" s="891">
        <f t="shared" si="45"/>
        <v>0</v>
      </c>
      <c r="AS16" s="896" t="e">
        <f>-AR16/AG5</f>
        <v>#DIV/0!</v>
      </c>
      <c r="AV16" s="94">
        <v>2021</v>
      </c>
      <c r="AW16" s="895">
        <f t="shared" si="46"/>
        <v>0</v>
      </c>
      <c r="AX16" s="886"/>
      <c r="AY16" s="886"/>
      <c r="AZ16" s="886"/>
      <c r="BA16" s="886"/>
      <c r="BB16" s="886"/>
      <c r="BC16" s="894">
        <f t="shared" ref="BC16:BM16" si="60">-$BC5*BC61</f>
        <v>0</v>
      </c>
      <c r="BD16" s="894">
        <f t="shared" si="60"/>
        <v>0</v>
      </c>
      <c r="BE16" s="894">
        <f t="shared" si="60"/>
        <v>0</v>
      </c>
      <c r="BF16" s="893">
        <f t="shared" si="60"/>
        <v>0</v>
      </c>
      <c r="BG16" s="893">
        <f t="shared" si="60"/>
        <v>0</v>
      </c>
      <c r="BH16" s="893">
        <f t="shared" si="60"/>
        <v>0</v>
      </c>
      <c r="BI16" s="893">
        <f t="shared" si="60"/>
        <v>0</v>
      </c>
      <c r="BJ16" s="893">
        <f t="shared" si="60"/>
        <v>0</v>
      </c>
      <c r="BK16" s="893">
        <f t="shared" si="60"/>
        <v>0</v>
      </c>
      <c r="BL16" s="893">
        <f t="shared" si="60"/>
        <v>0</v>
      </c>
      <c r="BM16" s="893">
        <f t="shared" si="60"/>
        <v>0</v>
      </c>
      <c r="BN16" s="891">
        <f t="shared" si="48"/>
        <v>0</v>
      </c>
      <c r="BO16" s="896" t="e">
        <f>-BN16/BC5</f>
        <v>#DIV/0!</v>
      </c>
    </row>
    <row r="17" spans="1:67" s="94" customFormat="1">
      <c r="B17" s="94">
        <v>2024</v>
      </c>
      <c r="C17" s="895">
        <f t="shared" si="40"/>
        <v>0</v>
      </c>
      <c r="D17" s="886"/>
      <c r="E17" s="886"/>
      <c r="F17" s="886"/>
      <c r="G17" s="886"/>
      <c r="H17" s="886"/>
      <c r="I17" s="886"/>
      <c r="J17" s="894">
        <f t="shared" ref="J17:S17" si="61">-$J5*J62</f>
        <v>0</v>
      </c>
      <c r="K17" s="893">
        <f t="shared" si="61"/>
        <v>0</v>
      </c>
      <c r="L17" s="893">
        <f t="shared" si="61"/>
        <v>0</v>
      </c>
      <c r="M17" s="893">
        <f t="shared" si="61"/>
        <v>0</v>
      </c>
      <c r="N17" s="893">
        <f t="shared" si="61"/>
        <v>0</v>
      </c>
      <c r="O17" s="893">
        <f t="shared" si="61"/>
        <v>0</v>
      </c>
      <c r="P17" s="893">
        <f t="shared" si="61"/>
        <v>0</v>
      </c>
      <c r="Q17" s="893">
        <f t="shared" si="61"/>
        <v>0</v>
      </c>
      <c r="R17" s="893">
        <f t="shared" si="61"/>
        <v>0</v>
      </c>
      <c r="S17" s="893">
        <f t="shared" si="61"/>
        <v>0</v>
      </c>
      <c r="T17" s="891">
        <f t="shared" si="42"/>
        <v>0</v>
      </c>
      <c r="U17" s="896" t="e">
        <f>-T17/J5</f>
        <v>#DIV/0!</v>
      </c>
      <c r="Z17" s="94">
        <v>2022</v>
      </c>
      <c r="AA17" s="895">
        <f t="shared" si="43"/>
        <v>0</v>
      </c>
      <c r="AB17" s="886"/>
      <c r="AC17" s="886"/>
      <c r="AD17" s="886"/>
      <c r="AE17" s="886"/>
      <c r="AF17" s="886"/>
      <c r="AG17" s="886"/>
      <c r="AH17" s="894">
        <f t="shared" ref="AH17:AQ17" si="62">-$AH5*AH62</f>
        <v>0</v>
      </c>
      <c r="AI17" s="894">
        <f t="shared" si="62"/>
        <v>0</v>
      </c>
      <c r="AJ17" s="893">
        <f t="shared" si="62"/>
        <v>0</v>
      </c>
      <c r="AK17" s="893">
        <f t="shared" si="62"/>
        <v>0</v>
      </c>
      <c r="AL17" s="893">
        <f t="shared" si="62"/>
        <v>0</v>
      </c>
      <c r="AM17" s="893">
        <f t="shared" si="62"/>
        <v>0</v>
      </c>
      <c r="AN17" s="893">
        <f t="shared" si="62"/>
        <v>0</v>
      </c>
      <c r="AO17" s="893">
        <f t="shared" si="62"/>
        <v>0</v>
      </c>
      <c r="AP17" s="893">
        <f t="shared" si="62"/>
        <v>0</v>
      </c>
      <c r="AQ17" s="893">
        <f t="shared" si="62"/>
        <v>0</v>
      </c>
      <c r="AR17" s="891">
        <f t="shared" si="45"/>
        <v>0</v>
      </c>
      <c r="AS17" s="896" t="e">
        <f>-AR17/AH5</f>
        <v>#DIV/0!</v>
      </c>
      <c r="AV17" s="94">
        <v>2022</v>
      </c>
      <c r="AW17" s="895">
        <f t="shared" si="46"/>
        <v>0</v>
      </c>
      <c r="AX17" s="886"/>
      <c r="AY17" s="886"/>
      <c r="AZ17" s="886"/>
      <c r="BA17" s="886"/>
      <c r="BB17" s="886"/>
      <c r="BC17" s="886"/>
      <c r="BD17" s="894">
        <f t="shared" ref="BD17:BM17" si="63">-$BD5*BD62</f>
        <v>0</v>
      </c>
      <c r="BE17" s="894">
        <f t="shared" si="63"/>
        <v>0</v>
      </c>
      <c r="BF17" s="893">
        <f t="shared" si="63"/>
        <v>0</v>
      </c>
      <c r="BG17" s="893">
        <f t="shared" si="63"/>
        <v>0</v>
      </c>
      <c r="BH17" s="893">
        <f t="shared" si="63"/>
        <v>0</v>
      </c>
      <c r="BI17" s="893">
        <f t="shared" si="63"/>
        <v>0</v>
      </c>
      <c r="BJ17" s="893">
        <f t="shared" si="63"/>
        <v>0</v>
      </c>
      <c r="BK17" s="893">
        <f t="shared" si="63"/>
        <v>0</v>
      </c>
      <c r="BL17" s="893">
        <f t="shared" si="63"/>
        <v>0</v>
      </c>
      <c r="BM17" s="893">
        <f t="shared" si="63"/>
        <v>0</v>
      </c>
      <c r="BN17" s="891">
        <f t="shared" si="48"/>
        <v>0</v>
      </c>
      <c r="BO17" s="896" t="e">
        <f>-BN17/BD5</f>
        <v>#DIV/0!</v>
      </c>
    </row>
    <row r="18" spans="1:67" s="94" customFormat="1">
      <c r="B18" s="94">
        <v>2025</v>
      </c>
      <c r="C18" s="895">
        <f t="shared" si="40"/>
        <v>0</v>
      </c>
      <c r="D18" s="886"/>
      <c r="E18" s="886"/>
      <c r="F18" s="886"/>
      <c r="G18" s="886"/>
      <c r="H18" s="886"/>
      <c r="I18" s="886"/>
      <c r="J18" s="886"/>
      <c r="K18" s="894">
        <f t="shared" ref="K18:S18" si="64">-$K5*K63</f>
        <v>0</v>
      </c>
      <c r="L18" s="893">
        <f t="shared" si="64"/>
        <v>0</v>
      </c>
      <c r="M18" s="893">
        <f t="shared" si="64"/>
        <v>0</v>
      </c>
      <c r="N18" s="893">
        <f t="shared" si="64"/>
        <v>0</v>
      </c>
      <c r="O18" s="893">
        <f t="shared" si="64"/>
        <v>0</v>
      </c>
      <c r="P18" s="893">
        <f t="shared" si="64"/>
        <v>0</v>
      </c>
      <c r="Q18" s="893">
        <f t="shared" si="64"/>
        <v>0</v>
      </c>
      <c r="R18" s="893">
        <f t="shared" si="64"/>
        <v>0</v>
      </c>
      <c r="S18" s="893">
        <f t="shared" si="64"/>
        <v>0</v>
      </c>
      <c r="T18" s="891">
        <f t="shared" si="42"/>
        <v>0</v>
      </c>
      <c r="U18" s="896" t="e">
        <f>-T18/K5</f>
        <v>#DIV/0!</v>
      </c>
      <c r="Z18" s="94">
        <v>2023</v>
      </c>
      <c r="AA18" s="895">
        <f t="shared" si="43"/>
        <v>0</v>
      </c>
      <c r="AB18" s="886"/>
      <c r="AC18" s="886"/>
      <c r="AD18" s="886"/>
      <c r="AE18" s="886"/>
      <c r="AF18" s="886"/>
      <c r="AG18" s="886"/>
      <c r="AH18" s="886"/>
      <c r="AI18" s="894">
        <f t="shared" ref="AI18:AQ18" si="65">-$AI5*AI63</f>
        <v>0</v>
      </c>
      <c r="AJ18" s="893">
        <f t="shared" si="65"/>
        <v>0</v>
      </c>
      <c r="AK18" s="893">
        <f t="shared" si="65"/>
        <v>0</v>
      </c>
      <c r="AL18" s="893">
        <f t="shared" si="65"/>
        <v>0</v>
      </c>
      <c r="AM18" s="893">
        <f t="shared" si="65"/>
        <v>0</v>
      </c>
      <c r="AN18" s="893">
        <f t="shared" si="65"/>
        <v>0</v>
      </c>
      <c r="AO18" s="893">
        <f t="shared" si="65"/>
        <v>0</v>
      </c>
      <c r="AP18" s="893">
        <f t="shared" si="65"/>
        <v>0</v>
      </c>
      <c r="AQ18" s="893">
        <f t="shared" si="65"/>
        <v>0</v>
      </c>
      <c r="AR18" s="891">
        <f t="shared" si="45"/>
        <v>0</v>
      </c>
      <c r="AS18" s="896" t="e">
        <f>-AR18/AI5</f>
        <v>#DIV/0!</v>
      </c>
      <c r="AV18" s="94">
        <v>2023</v>
      </c>
      <c r="AW18" s="895">
        <f t="shared" si="46"/>
        <v>0</v>
      </c>
      <c r="AX18" s="886"/>
      <c r="AY18" s="886"/>
      <c r="AZ18" s="886"/>
      <c r="BA18" s="886"/>
      <c r="BB18" s="886"/>
      <c r="BC18" s="886"/>
      <c r="BD18" s="886"/>
      <c r="BE18" s="894">
        <f t="shared" ref="BE18:BM18" si="66">-$BE5*BE63</f>
        <v>0</v>
      </c>
      <c r="BF18" s="893">
        <f t="shared" si="66"/>
        <v>0</v>
      </c>
      <c r="BG18" s="893">
        <f t="shared" si="66"/>
        <v>0</v>
      </c>
      <c r="BH18" s="893">
        <f t="shared" si="66"/>
        <v>0</v>
      </c>
      <c r="BI18" s="893">
        <f t="shared" si="66"/>
        <v>0</v>
      </c>
      <c r="BJ18" s="893">
        <f t="shared" si="66"/>
        <v>0</v>
      </c>
      <c r="BK18" s="893">
        <f t="shared" si="66"/>
        <v>0</v>
      </c>
      <c r="BL18" s="893">
        <f t="shared" si="66"/>
        <v>0</v>
      </c>
      <c r="BM18" s="893">
        <f t="shared" si="66"/>
        <v>0</v>
      </c>
      <c r="BN18" s="891">
        <f t="shared" si="48"/>
        <v>0</v>
      </c>
      <c r="BO18" s="896" t="e">
        <f>-BN18/BE5</f>
        <v>#DIV/0!</v>
      </c>
    </row>
    <row r="19" spans="1:67" s="94" customFormat="1">
      <c r="B19" s="94">
        <v>2026</v>
      </c>
      <c r="C19" s="895">
        <f t="shared" si="40"/>
        <v>0</v>
      </c>
      <c r="D19" s="886"/>
      <c r="E19" s="886"/>
      <c r="F19" s="886"/>
      <c r="G19" s="886"/>
      <c r="H19" s="886"/>
      <c r="I19" s="886"/>
      <c r="J19" s="886"/>
      <c r="K19" s="886"/>
      <c r="L19" s="894">
        <f t="shared" ref="L19:S19" si="67">-$L5*L64</f>
        <v>0</v>
      </c>
      <c r="M19" s="893">
        <f t="shared" si="67"/>
        <v>0</v>
      </c>
      <c r="N19" s="893">
        <f t="shared" si="67"/>
        <v>0</v>
      </c>
      <c r="O19" s="893">
        <f t="shared" si="67"/>
        <v>0</v>
      </c>
      <c r="P19" s="893">
        <f t="shared" si="67"/>
        <v>0</v>
      </c>
      <c r="Q19" s="893">
        <f t="shared" si="67"/>
        <v>0</v>
      </c>
      <c r="R19" s="893">
        <f t="shared" si="67"/>
        <v>0</v>
      </c>
      <c r="S19" s="893">
        <f t="shared" si="67"/>
        <v>0</v>
      </c>
      <c r="T19" s="891">
        <f t="shared" si="42"/>
        <v>0</v>
      </c>
      <c r="U19" s="896" t="e">
        <f>-T19/L5</f>
        <v>#DIV/0!</v>
      </c>
      <c r="Z19" s="94">
        <v>2024</v>
      </c>
      <c r="AA19" s="895">
        <f t="shared" si="43"/>
        <v>0</v>
      </c>
      <c r="AB19" s="886"/>
      <c r="AC19" s="886"/>
      <c r="AD19" s="886"/>
      <c r="AE19" s="886"/>
      <c r="AF19" s="886"/>
      <c r="AG19" s="886"/>
      <c r="AH19" s="886"/>
      <c r="AI19" s="886"/>
      <c r="AJ19" s="894">
        <f t="shared" ref="AJ19:AQ19" si="68">-$AJ5*AJ64</f>
        <v>0</v>
      </c>
      <c r="AK19" s="893">
        <f t="shared" si="68"/>
        <v>0</v>
      </c>
      <c r="AL19" s="893">
        <f t="shared" si="68"/>
        <v>0</v>
      </c>
      <c r="AM19" s="893">
        <f t="shared" si="68"/>
        <v>0</v>
      </c>
      <c r="AN19" s="893">
        <f t="shared" si="68"/>
        <v>0</v>
      </c>
      <c r="AO19" s="893">
        <f t="shared" si="68"/>
        <v>0</v>
      </c>
      <c r="AP19" s="893">
        <f t="shared" si="68"/>
        <v>0</v>
      </c>
      <c r="AQ19" s="893">
        <f t="shared" si="68"/>
        <v>0</v>
      </c>
      <c r="AR19" s="891">
        <f t="shared" si="45"/>
        <v>0</v>
      </c>
      <c r="AS19" s="896" t="e">
        <f>-AR19/AJ5</f>
        <v>#DIV/0!</v>
      </c>
      <c r="AV19" s="94">
        <v>2024</v>
      </c>
      <c r="AW19" s="895">
        <f t="shared" si="46"/>
        <v>0</v>
      </c>
      <c r="AX19" s="886"/>
      <c r="AY19" s="886"/>
      <c r="AZ19" s="886"/>
      <c r="BA19" s="886"/>
      <c r="BB19" s="886"/>
      <c r="BC19" s="886"/>
      <c r="BD19" s="886"/>
      <c r="BE19" s="886"/>
      <c r="BF19" s="894">
        <f t="shared" ref="BF19:BM19" si="69">-$BF5*BF64</f>
        <v>0</v>
      </c>
      <c r="BG19" s="893">
        <f t="shared" si="69"/>
        <v>0</v>
      </c>
      <c r="BH19" s="893">
        <f t="shared" si="69"/>
        <v>0</v>
      </c>
      <c r="BI19" s="893">
        <f t="shared" si="69"/>
        <v>0</v>
      </c>
      <c r="BJ19" s="893">
        <f t="shared" si="69"/>
        <v>0</v>
      </c>
      <c r="BK19" s="893">
        <f t="shared" si="69"/>
        <v>0</v>
      </c>
      <c r="BL19" s="893">
        <f t="shared" si="69"/>
        <v>0</v>
      </c>
      <c r="BM19" s="893">
        <f t="shared" si="69"/>
        <v>0</v>
      </c>
      <c r="BN19" s="891">
        <f t="shared" si="48"/>
        <v>0</v>
      </c>
      <c r="BO19" s="896" t="e">
        <f>-BN19/BF5</f>
        <v>#DIV/0!</v>
      </c>
    </row>
    <row r="20" spans="1:67" s="94" customFormat="1">
      <c r="B20" s="94">
        <v>2027</v>
      </c>
      <c r="C20" s="895">
        <f t="shared" si="40"/>
        <v>0</v>
      </c>
      <c r="D20" s="886"/>
      <c r="E20" s="886"/>
      <c r="F20" s="886"/>
      <c r="G20" s="886"/>
      <c r="H20" s="886"/>
      <c r="I20" s="886"/>
      <c r="J20" s="886"/>
      <c r="K20" s="886"/>
      <c r="L20" s="886"/>
      <c r="M20" s="894">
        <f t="shared" ref="M20:S20" si="70">-$M5*M65</f>
        <v>0</v>
      </c>
      <c r="N20" s="893">
        <f t="shared" si="70"/>
        <v>0</v>
      </c>
      <c r="O20" s="893">
        <f t="shared" si="70"/>
        <v>0</v>
      </c>
      <c r="P20" s="893">
        <f t="shared" si="70"/>
        <v>0</v>
      </c>
      <c r="Q20" s="893">
        <f t="shared" si="70"/>
        <v>0</v>
      </c>
      <c r="R20" s="893">
        <f t="shared" si="70"/>
        <v>0</v>
      </c>
      <c r="S20" s="893">
        <f t="shared" si="70"/>
        <v>0</v>
      </c>
      <c r="T20" s="891">
        <f t="shared" si="42"/>
        <v>0</v>
      </c>
      <c r="U20" s="896" t="e">
        <f>-T20/M5</f>
        <v>#DIV/0!</v>
      </c>
      <c r="Z20" s="94">
        <v>2025</v>
      </c>
      <c r="AA20" s="895">
        <f t="shared" si="43"/>
        <v>0</v>
      </c>
      <c r="AB20" s="886"/>
      <c r="AC20" s="886"/>
      <c r="AD20" s="886"/>
      <c r="AE20" s="886"/>
      <c r="AF20" s="886"/>
      <c r="AG20" s="886"/>
      <c r="AH20" s="886"/>
      <c r="AI20" s="886"/>
      <c r="AJ20" s="886"/>
      <c r="AK20" s="894">
        <f t="shared" ref="AK20:AQ20" si="71">-$AK5*AK65</f>
        <v>0</v>
      </c>
      <c r="AL20" s="893">
        <f t="shared" si="71"/>
        <v>0</v>
      </c>
      <c r="AM20" s="893">
        <f t="shared" si="71"/>
        <v>0</v>
      </c>
      <c r="AN20" s="893">
        <f t="shared" si="71"/>
        <v>0</v>
      </c>
      <c r="AO20" s="893">
        <f t="shared" si="71"/>
        <v>0</v>
      </c>
      <c r="AP20" s="893">
        <f t="shared" si="71"/>
        <v>0</v>
      </c>
      <c r="AQ20" s="893">
        <f t="shared" si="71"/>
        <v>0</v>
      </c>
      <c r="AR20" s="891">
        <f t="shared" si="45"/>
        <v>0</v>
      </c>
      <c r="AS20" s="896" t="e">
        <f>-AR20/AK5</f>
        <v>#DIV/0!</v>
      </c>
      <c r="AV20" s="94">
        <v>2025</v>
      </c>
      <c r="AW20" s="895">
        <f t="shared" si="46"/>
        <v>0</v>
      </c>
      <c r="AX20" s="886"/>
      <c r="AY20" s="886"/>
      <c r="AZ20" s="886"/>
      <c r="BA20" s="886"/>
      <c r="BB20" s="886"/>
      <c r="BC20" s="886"/>
      <c r="BD20" s="886"/>
      <c r="BE20" s="886"/>
      <c r="BF20" s="886"/>
      <c r="BG20" s="894">
        <f t="shared" ref="BG20:BM20" si="72">-$BG5*BG65</f>
        <v>0</v>
      </c>
      <c r="BH20" s="893">
        <f t="shared" si="72"/>
        <v>0</v>
      </c>
      <c r="BI20" s="893">
        <f t="shared" si="72"/>
        <v>0</v>
      </c>
      <c r="BJ20" s="893">
        <f t="shared" si="72"/>
        <v>0</v>
      </c>
      <c r="BK20" s="893">
        <f t="shared" si="72"/>
        <v>0</v>
      </c>
      <c r="BL20" s="893">
        <f t="shared" si="72"/>
        <v>0</v>
      </c>
      <c r="BM20" s="893">
        <f t="shared" si="72"/>
        <v>0</v>
      </c>
      <c r="BN20" s="891">
        <f t="shared" si="48"/>
        <v>0</v>
      </c>
      <c r="BO20" s="896" t="e">
        <f>-BN20/BG5</f>
        <v>#DIV/0!</v>
      </c>
    </row>
    <row r="21" spans="1:67" s="94" customFormat="1">
      <c r="B21" s="94">
        <v>2028</v>
      </c>
      <c r="C21" s="895">
        <f t="shared" si="40"/>
        <v>0</v>
      </c>
      <c r="D21" s="886"/>
      <c r="E21" s="886"/>
      <c r="F21" s="886"/>
      <c r="G21" s="886"/>
      <c r="H21" s="886"/>
      <c r="I21" s="886"/>
      <c r="J21" s="886"/>
      <c r="K21" s="886"/>
      <c r="L21" s="886"/>
      <c r="M21" s="886"/>
      <c r="N21" s="894">
        <f t="shared" ref="N21:S21" si="73">-$N5*N66</f>
        <v>0</v>
      </c>
      <c r="O21" s="893">
        <f t="shared" si="73"/>
        <v>0</v>
      </c>
      <c r="P21" s="893">
        <f t="shared" si="73"/>
        <v>0</v>
      </c>
      <c r="Q21" s="893">
        <f t="shared" si="73"/>
        <v>0</v>
      </c>
      <c r="R21" s="893">
        <f t="shared" si="73"/>
        <v>0</v>
      </c>
      <c r="S21" s="893">
        <f t="shared" si="73"/>
        <v>0</v>
      </c>
      <c r="T21" s="891">
        <f t="shared" si="42"/>
        <v>0</v>
      </c>
      <c r="U21" s="896" t="e">
        <f>-T21/N5</f>
        <v>#DIV/0!</v>
      </c>
      <c r="Z21" s="94">
        <v>2026</v>
      </c>
      <c r="AA21" s="895">
        <f t="shared" si="43"/>
        <v>0</v>
      </c>
      <c r="AB21" s="886"/>
      <c r="AC21" s="886"/>
      <c r="AD21" s="886"/>
      <c r="AE21" s="886"/>
      <c r="AF21" s="886"/>
      <c r="AG21" s="886"/>
      <c r="AH21" s="886"/>
      <c r="AI21" s="886"/>
      <c r="AJ21" s="886"/>
      <c r="AK21" s="886"/>
      <c r="AL21" s="894">
        <f t="shared" ref="AL21:AQ21" si="74">-$AL5*AL66</f>
        <v>0</v>
      </c>
      <c r="AM21" s="893">
        <f t="shared" si="74"/>
        <v>0</v>
      </c>
      <c r="AN21" s="893">
        <f t="shared" si="74"/>
        <v>0</v>
      </c>
      <c r="AO21" s="893">
        <f t="shared" si="74"/>
        <v>0</v>
      </c>
      <c r="AP21" s="893">
        <f t="shared" si="74"/>
        <v>0</v>
      </c>
      <c r="AQ21" s="893">
        <f t="shared" si="74"/>
        <v>0</v>
      </c>
      <c r="AR21" s="891">
        <f t="shared" si="45"/>
        <v>0</v>
      </c>
      <c r="AS21" s="896" t="e">
        <f>-AR21/AL5</f>
        <v>#DIV/0!</v>
      </c>
      <c r="AV21" s="94">
        <v>2026</v>
      </c>
      <c r="AW21" s="895">
        <f t="shared" si="46"/>
        <v>0</v>
      </c>
      <c r="AX21" s="886"/>
      <c r="AY21" s="886"/>
      <c r="AZ21" s="886"/>
      <c r="BA21" s="886"/>
      <c r="BB21" s="886"/>
      <c r="BC21" s="886"/>
      <c r="BD21" s="886"/>
      <c r="BE21" s="886"/>
      <c r="BF21" s="886"/>
      <c r="BG21" s="886"/>
      <c r="BH21" s="894">
        <f t="shared" ref="BH21:BM21" si="75">-$BH5*BH66</f>
        <v>0</v>
      </c>
      <c r="BI21" s="893">
        <f t="shared" si="75"/>
        <v>0</v>
      </c>
      <c r="BJ21" s="893">
        <f t="shared" si="75"/>
        <v>0</v>
      </c>
      <c r="BK21" s="893">
        <f t="shared" si="75"/>
        <v>0</v>
      </c>
      <c r="BL21" s="893">
        <f t="shared" si="75"/>
        <v>0</v>
      </c>
      <c r="BM21" s="893">
        <f t="shared" si="75"/>
        <v>0</v>
      </c>
      <c r="BN21" s="891">
        <f t="shared" si="48"/>
        <v>0</v>
      </c>
      <c r="BO21" s="896" t="e">
        <f>-BN21/BH5</f>
        <v>#DIV/0!</v>
      </c>
    </row>
    <row r="22" spans="1:67" s="94" customFormat="1">
      <c r="B22" s="94">
        <v>2029</v>
      </c>
      <c r="C22" s="895">
        <f t="shared" si="40"/>
        <v>0</v>
      </c>
      <c r="D22" s="886"/>
      <c r="E22" s="886"/>
      <c r="F22" s="886"/>
      <c r="G22" s="886"/>
      <c r="H22" s="886"/>
      <c r="I22" s="886"/>
      <c r="J22" s="886"/>
      <c r="K22" s="886"/>
      <c r="L22" s="886"/>
      <c r="M22" s="886"/>
      <c r="N22" s="886"/>
      <c r="O22" s="894">
        <f>-$O5*O67</f>
        <v>0</v>
      </c>
      <c r="P22" s="893">
        <f>-$O5*P67</f>
        <v>0</v>
      </c>
      <c r="Q22" s="893">
        <f>-$O5*Q67</f>
        <v>0</v>
      </c>
      <c r="R22" s="893">
        <f>-$O5*R67</f>
        <v>0</v>
      </c>
      <c r="S22" s="893">
        <f>-$O5*S67</f>
        <v>0</v>
      </c>
      <c r="T22" s="891">
        <f t="shared" si="42"/>
        <v>0</v>
      </c>
      <c r="U22" s="896" t="e">
        <f>-T22/O5</f>
        <v>#DIV/0!</v>
      </c>
      <c r="Z22" s="94">
        <v>2027</v>
      </c>
      <c r="AA22" s="895">
        <f t="shared" si="43"/>
        <v>0</v>
      </c>
      <c r="AB22" s="886"/>
      <c r="AC22" s="886"/>
      <c r="AD22" s="886"/>
      <c r="AE22" s="886"/>
      <c r="AF22" s="886"/>
      <c r="AG22" s="886"/>
      <c r="AH22" s="886"/>
      <c r="AI22" s="886"/>
      <c r="AJ22" s="886"/>
      <c r="AK22" s="886"/>
      <c r="AL22" s="886"/>
      <c r="AM22" s="894">
        <f>-$AM5*AM67</f>
        <v>0</v>
      </c>
      <c r="AN22" s="893">
        <f>-$AM5*AN67</f>
        <v>0</v>
      </c>
      <c r="AO22" s="893">
        <f>-$AM5*AO67</f>
        <v>0</v>
      </c>
      <c r="AP22" s="893">
        <f>-$AM5*AP67</f>
        <v>0</v>
      </c>
      <c r="AQ22" s="893">
        <f>-$AM5*AQ67</f>
        <v>0</v>
      </c>
      <c r="AR22" s="891">
        <f t="shared" si="45"/>
        <v>0</v>
      </c>
      <c r="AS22" s="896" t="e">
        <f>-AR22/AM5</f>
        <v>#DIV/0!</v>
      </c>
      <c r="AV22" s="94">
        <v>2027</v>
      </c>
      <c r="AW22" s="895">
        <f t="shared" si="46"/>
        <v>0</v>
      </c>
      <c r="AX22" s="886"/>
      <c r="AY22" s="886"/>
      <c r="AZ22" s="886"/>
      <c r="BA22" s="886"/>
      <c r="BB22" s="886"/>
      <c r="BC22" s="886"/>
      <c r="BD22" s="886"/>
      <c r="BE22" s="886"/>
      <c r="BF22" s="886"/>
      <c r="BG22" s="886"/>
      <c r="BH22" s="886"/>
      <c r="BI22" s="894">
        <f>-$BI5*BI67</f>
        <v>0</v>
      </c>
      <c r="BJ22" s="893">
        <f>-$BI5*BJ67</f>
        <v>0</v>
      </c>
      <c r="BK22" s="893">
        <f>-$BI5*BK67</f>
        <v>0</v>
      </c>
      <c r="BL22" s="893">
        <f>-$BI5*BL67</f>
        <v>0</v>
      </c>
      <c r="BM22" s="893">
        <f>-$BI5*BM67</f>
        <v>0</v>
      </c>
      <c r="BN22" s="891">
        <f t="shared" si="48"/>
        <v>0</v>
      </c>
      <c r="BO22" s="896" t="e">
        <f>-BN22/BI5</f>
        <v>#DIV/0!</v>
      </c>
    </row>
    <row r="23" spans="1:67" s="94" customFormat="1">
      <c r="B23" s="94">
        <v>2030</v>
      </c>
      <c r="C23" s="895">
        <f t="shared" si="40"/>
        <v>0</v>
      </c>
      <c r="D23" s="886"/>
      <c r="E23" s="886"/>
      <c r="F23" s="886"/>
      <c r="G23" s="886"/>
      <c r="H23" s="886"/>
      <c r="I23" s="886"/>
      <c r="J23" s="886"/>
      <c r="K23" s="886"/>
      <c r="L23" s="886"/>
      <c r="M23" s="886"/>
      <c r="N23" s="886"/>
      <c r="O23" s="886"/>
      <c r="P23" s="894">
        <f>-$P5*P68</f>
        <v>0</v>
      </c>
      <c r="Q23" s="893">
        <f>-$P5*Q68</f>
        <v>0</v>
      </c>
      <c r="R23" s="893">
        <f>-$P5*R68</f>
        <v>0</v>
      </c>
      <c r="S23" s="893">
        <f>-$P5*S68</f>
        <v>0</v>
      </c>
      <c r="T23" s="891">
        <f t="shared" si="42"/>
        <v>0</v>
      </c>
      <c r="U23" s="896" t="e">
        <f>-T23/P5</f>
        <v>#DIV/0!</v>
      </c>
      <c r="Z23" s="94">
        <v>2028</v>
      </c>
      <c r="AA23" s="895">
        <f t="shared" si="43"/>
        <v>0</v>
      </c>
      <c r="AB23" s="886"/>
      <c r="AC23" s="886"/>
      <c r="AD23" s="886"/>
      <c r="AE23" s="886"/>
      <c r="AF23" s="886"/>
      <c r="AG23" s="886"/>
      <c r="AH23" s="886"/>
      <c r="AI23" s="886"/>
      <c r="AJ23" s="886"/>
      <c r="AK23" s="886"/>
      <c r="AL23" s="886"/>
      <c r="AM23" s="886"/>
      <c r="AN23" s="894">
        <f>-$AN5*AN68</f>
        <v>0</v>
      </c>
      <c r="AO23" s="893">
        <f>-$AN5*AO68</f>
        <v>0</v>
      </c>
      <c r="AP23" s="893">
        <f>-$AN5*AP68</f>
        <v>0</v>
      </c>
      <c r="AQ23" s="893">
        <f>-$AN5*AQ68</f>
        <v>0</v>
      </c>
      <c r="AR23" s="891">
        <f t="shared" si="45"/>
        <v>0</v>
      </c>
      <c r="AS23" s="896" t="e">
        <f>-AR23/AN5</f>
        <v>#DIV/0!</v>
      </c>
      <c r="AV23" s="94">
        <v>2028</v>
      </c>
      <c r="AW23" s="895">
        <f t="shared" si="46"/>
        <v>0</v>
      </c>
      <c r="AX23" s="886"/>
      <c r="AY23" s="886"/>
      <c r="AZ23" s="886"/>
      <c r="BA23" s="886"/>
      <c r="BB23" s="886"/>
      <c r="BC23" s="886"/>
      <c r="BD23" s="886"/>
      <c r="BE23" s="886"/>
      <c r="BF23" s="886"/>
      <c r="BG23" s="886"/>
      <c r="BH23" s="886"/>
      <c r="BI23" s="886"/>
      <c r="BJ23" s="894">
        <f>-$BJ5*BJ68</f>
        <v>0</v>
      </c>
      <c r="BK23" s="893">
        <f>-$BJ5*BK68</f>
        <v>0</v>
      </c>
      <c r="BL23" s="893">
        <f>-$BJ5*BL68</f>
        <v>0</v>
      </c>
      <c r="BM23" s="893">
        <f>-$BJ5*BM68</f>
        <v>0</v>
      </c>
      <c r="BN23" s="891">
        <f t="shared" si="48"/>
        <v>0</v>
      </c>
      <c r="BO23" s="896" t="e">
        <f>-BN23/BJ5</f>
        <v>#DIV/0!</v>
      </c>
    </row>
    <row r="24" spans="1:67" s="94" customFormat="1">
      <c r="B24" s="94">
        <v>2031</v>
      </c>
      <c r="C24" s="895">
        <f t="shared" si="40"/>
        <v>0</v>
      </c>
      <c r="D24" s="886"/>
      <c r="E24" s="886"/>
      <c r="F24" s="886"/>
      <c r="G24" s="886"/>
      <c r="H24" s="886"/>
      <c r="I24" s="886"/>
      <c r="J24" s="886"/>
      <c r="K24" s="886"/>
      <c r="L24" s="886"/>
      <c r="M24" s="886"/>
      <c r="N24" s="886"/>
      <c r="O24" s="886"/>
      <c r="P24" s="886"/>
      <c r="Q24" s="894">
        <f>-$Q5*Q69</f>
        <v>0</v>
      </c>
      <c r="R24" s="893">
        <f>-$Q5*R69</f>
        <v>0</v>
      </c>
      <c r="S24" s="893">
        <f>-$Q5*S69</f>
        <v>0</v>
      </c>
      <c r="T24" s="891">
        <f t="shared" si="42"/>
        <v>0</v>
      </c>
      <c r="U24" s="896" t="e">
        <f>-T24/Q5</f>
        <v>#DIV/0!</v>
      </c>
      <c r="Z24" s="94">
        <v>2029</v>
      </c>
      <c r="AA24" s="895">
        <f t="shared" si="43"/>
        <v>0</v>
      </c>
      <c r="AB24" s="886"/>
      <c r="AC24" s="886"/>
      <c r="AD24" s="886"/>
      <c r="AE24" s="886"/>
      <c r="AF24" s="886"/>
      <c r="AG24" s="886"/>
      <c r="AH24" s="886"/>
      <c r="AI24" s="886"/>
      <c r="AJ24" s="886"/>
      <c r="AK24" s="886"/>
      <c r="AL24" s="886"/>
      <c r="AM24" s="886"/>
      <c r="AN24" s="886"/>
      <c r="AO24" s="894">
        <f>-$AO5*AO69</f>
        <v>0</v>
      </c>
      <c r="AP24" s="893">
        <f>-$AO5*AP69</f>
        <v>0</v>
      </c>
      <c r="AQ24" s="893">
        <f>-$AO5*AQ69</f>
        <v>0</v>
      </c>
      <c r="AR24" s="891">
        <f t="shared" si="45"/>
        <v>0</v>
      </c>
      <c r="AS24" s="896" t="e">
        <f>-AR24/AO5</f>
        <v>#DIV/0!</v>
      </c>
      <c r="AV24" s="94">
        <v>2029</v>
      </c>
      <c r="AW24" s="895">
        <f t="shared" si="46"/>
        <v>0</v>
      </c>
      <c r="AX24" s="886"/>
      <c r="AY24" s="886"/>
      <c r="AZ24" s="886"/>
      <c r="BA24" s="886"/>
      <c r="BB24" s="886"/>
      <c r="BC24" s="886"/>
      <c r="BD24" s="886"/>
      <c r="BE24" s="886"/>
      <c r="BF24" s="886"/>
      <c r="BG24" s="886"/>
      <c r="BH24" s="886"/>
      <c r="BI24" s="886"/>
      <c r="BJ24" s="886"/>
      <c r="BK24" s="894">
        <f>-$BK5*BK69</f>
        <v>0</v>
      </c>
      <c r="BL24" s="893">
        <f>-$BK5*BL69</f>
        <v>0</v>
      </c>
      <c r="BM24" s="893">
        <f>-$BK5*BM69</f>
        <v>0</v>
      </c>
      <c r="BN24" s="891">
        <f t="shared" si="48"/>
        <v>0</v>
      </c>
      <c r="BO24" s="896" t="e">
        <f>-BN24/BK5</f>
        <v>#DIV/0!</v>
      </c>
    </row>
    <row r="25" spans="1:67" s="94" customFormat="1">
      <c r="B25" s="94">
        <v>2032</v>
      </c>
      <c r="C25" s="895">
        <f t="shared" si="40"/>
        <v>0</v>
      </c>
      <c r="D25" s="886"/>
      <c r="E25" s="886"/>
      <c r="F25" s="886"/>
      <c r="G25" s="886"/>
      <c r="H25" s="886"/>
      <c r="I25" s="886"/>
      <c r="J25" s="886"/>
      <c r="K25" s="886"/>
      <c r="L25" s="886"/>
      <c r="M25" s="886"/>
      <c r="N25" s="886"/>
      <c r="O25" s="886"/>
      <c r="P25" s="886"/>
      <c r="Q25" s="886"/>
      <c r="R25" s="894">
        <f>-$R5*R70</f>
        <v>0</v>
      </c>
      <c r="S25" s="893">
        <f>-$R5*S70</f>
        <v>0</v>
      </c>
      <c r="T25" s="891">
        <f t="shared" si="42"/>
        <v>0</v>
      </c>
      <c r="U25" s="896" t="e">
        <f>-T25/R5</f>
        <v>#DIV/0!</v>
      </c>
      <c r="Z25" s="94">
        <v>2030</v>
      </c>
      <c r="AA25" s="895">
        <f t="shared" si="43"/>
        <v>0</v>
      </c>
      <c r="AB25" s="886"/>
      <c r="AC25" s="886"/>
      <c r="AD25" s="886"/>
      <c r="AE25" s="886"/>
      <c r="AF25" s="886"/>
      <c r="AG25" s="886"/>
      <c r="AH25" s="886"/>
      <c r="AI25" s="886"/>
      <c r="AJ25" s="886"/>
      <c r="AK25" s="886"/>
      <c r="AL25" s="886"/>
      <c r="AM25" s="886"/>
      <c r="AN25" s="886"/>
      <c r="AO25" s="886"/>
      <c r="AP25" s="894">
        <f>-$AP5*AP70</f>
        <v>0</v>
      </c>
      <c r="AQ25" s="893">
        <f>-$AP5*AQ70</f>
        <v>0</v>
      </c>
      <c r="AR25" s="891">
        <f t="shared" si="45"/>
        <v>0</v>
      </c>
      <c r="AS25" s="896" t="e">
        <f>-AR25/AP5</f>
        <v>#DIV/0!</v>
      </c>
      <c r="AV25" s="94">
        <v>2030</v>
      </c>
      <c r="AW25" s="895">
        <f t="shared" si="46"/>
        <v>0</v>
      </c>
      <c r="AX25" s="886"/>
      <c r="AY25" s="886"/>
      <c r="AZ25" s="886"/>
      <c r="BA25" s="886"/>
      <c r="BB25" s="886"/>
      <c r="BC25" s="886"/>
      <c r="BD25" s="886"/>
      <c r="BE25" s="886"/>
      <c r="BF25" s="886"/>
      <c r="BG25" s="886"/>
      <c r="BH25" s="886"/>
      <c r="BI25" s="886"/>
      <c r="BJ25" s="886"/>
      <c r="BK25" s="886"/>
      <c r="BL25" s="894">
        <f>-$BL5*BL70</f>
        <v>0</v>
      </c>
      <c r="BM25" s="893">
        <f>-$BL5*BM70</f>
        <v>0</v>
      </c>
      <c r="BN25" s="891">
        <f t="shared" si="48"/>
        <v>0</v>
      </c>
      <c r="BO25" s="896" t="e">
        <f>-BN25/BL5</f>
        <v>#DIV/0!</v>
      </c>
    </row>
    <row r="26" spans="1:67" s="94" customFormat="1">
      <c r="B26" s="94">
        <v>2033</v>
      </c>
      <c r="C26" s="895">
        <f t="shared" si="40"/>
        <v>0</v>
      </c>
      <c r="D26" s="886"/>
      <c r="E26" s="886"/>
      <c r="F26" s="886"/>
      <c r="G26" s="886"/>
      <c r="H26" s="886"/>
      <c r="I26" s="886"/>
      <c r="J26" s="886"/>
      <c r="K26" s="886"/>
      <c r="L26" s="886"/>
      <c r="M26" s="886"/>
      <c r="N26" s="886"/>
      <c r="O26" s="886"/>
      <c r="P26" s="886"/>
      <c r="Q26" s="886"/>
      <c r="R26" s="886"/>
      <c r="S26" s="894">
        <f>-$S5*S71</f>
        <v>0</v>
      </c>
      <c r="T26" s="891">
        <f t="shared" si="42"/>
        <v>0</v>
      </c>
      <c r="U26" s="896" t="e">
        <f>-T26/S5</f>
        <v>#DIV/0!</v>
      </c>
      <c r="Z26" s="94">
        <v>2031</v>
      </c>
      <c r="AA26" s="895">
        <f t="shared" si="43"/>
        <v>0</v>
      </c>
      <c r="AB26" s="886"/>
      <c r="AC26" s="886"/>
      <c r="AD26" s="886"/>
      <c r="AE26" s="886"/>
      <c r="AF26" s="886"/>
      <c r="AG26" s="886"/>
      <c r="AH26" s="886"/>
      <c r="AI26" s="886"/>
      <c r="AJ26" s="886"/>
      <c r="AK26" s="886"/>
      <c r="AL26" s="886"/>
      <c r="AM26" s="886"/>
      <c r="AN26" s="886"/>
      <c r="AO26" s="886"/>
      <c r="AP26" s="886"/>
      <c r="AQ26" s="894">
        <f>-$AQ5*AQ71</f>
        <v>0</v>
      </c>
      <c r="AR26" s="891">
        <f t="shared" si="45"/>
        <v>0</v>
      </c>
      <c r="AS26" s="896" t="e">
        <f>-AR26/AQ5</f>
        <v>#DIV/0!</v>
      </c>
      <c r="AV26" s="94">
        <v>2031</v>
      </c>
      <c r="AW26" s="895">
        <f t="shared" si="46"/>
        <v>0</v>
      </c>
      <c r="AX26" s="886"/>
      <c r="AY26" s="886"/>
      <c r="AZ26" s="886"/>
      <c r="BA26" s="886"/>
      <c r="BB26" s="886"/>
      <c r="BC26" s="886"/>
      <c r="BD26" s="886"/>
      <c r="BE26" s="886"/>
      <c r="BF26" s="886"/>
      <c r="BG26" s="886"/>
      <c r="BH26" s="886"/>
      <c r="BI26" s="886"/>
      <c r="BJ26" s="886"/>
      <c r="BK26" s="886"/>
      <c r="BL26" s="886"/>
      <c r="BM26" s="894">
        <f>-$AQ5*BM71</f>
        <v>0</v>
      </c>
      <c r="BN26" s="891">
        <f t="shared" si="48"/>
        <v>0</v>
      </c>
      <c r="BO26" s="896" t="e">
        <f>-BN26/BM5</f>
        <v>#DIV/0!</v>
      </c>
    </row>
    <row r="27" spans="1:67" s="94" customFormat="1">
      <c r="B27" s="263" t="s">
        <v>20</v>
      </c>
      <c r="C27" s="895">
        <f>SUM(C11:C26)</f>
        <v>0</v>
      </c>
      <c r="D27" s="895">
        <f t="shared" ref="D27:T27" si="76">SUM(D11:D26)</f>
        <v>0</v>
      </c>
      <c r="E27" s="895">
        <f t="shared" si="76"/>
        <v>0</v>
      </c>
      <c r="F27" s="895">
        <f t="shared" si="76"/>
        <v>0</v>
      </c>
      <c r="G27" s="895">
        <f t="shared" si="76"/>
        <v>0</v>
      </c>
      <c r="H27" s="895">
        <f t="shared" si="76"/>
        <v>0</v>
      </c>
      <c r="I27" s="895">
        <f t="shared" si="76"/>
        <v>0</v>
      </c>
      <c r="J27" s="895">
        <f t="shared" si="76"/>
        <v>0</v>
      </c>
      <c r="K27" s="895">
        <f t="shared" si="76"/>
        <v>0</v>
      </c>
      <c r="L27" s="895">
        <f t="shared" si="76"/>
        <v>0</v>
      </c>
      <c r="M27" s="895">
        <f t="shared" si="76"/>
        <v>0</v>
      </c>
      <c r="N27" s="895">
        <f t="shared" si="76"/>
        <v>0</v>
      </c>
      <c r="O27" s="895">
        <f t="shared" si="76"/>
        <v>0</v>
      </c>
      <c r="P27" s="895">
        <f t="shared" si="76"/>
        <v>0</v>
      </c>
      <c r="Q27" s="895">
        <f t="shared" si="76"/>
        <v>0</v>
      </c>
      <c r="R27" s="895">
        <f t="shared" si="76"/>
        <v>0</v>
      </c>
      <c r="S27" s="895">
        <f t="shared" si="76"/>
        <v>0</v>
      </c>
      <c r="T27" s="895">
        <f t="shared" si="76"/>
        <v>0</v>
      </c>
      <c r="U27" s="896" t="e">
        <f>-T27/T5</f>
        <v>#DIV/0!</v>
      </c>
      <c r="Z27" s="263" t="s">
        <v>20</v>
      </c>
      <c r="AA27" s="895">
        <f>SUM(AA11:AA26)</f>
        <v>0</v>
      </c>
      <c r="AB27" s="895">
        <f t="shared" ref="AB27" si="77">SUM(AB11:AB26)</f>
        <v>0</v>
      </c>
      <c r="AC27" s="895">
        <f t="shared" ref="AC27" si="78">SUM(AC11:AC26)</f>
        <v>0</v>
      </c>
      <c r="AD27" s="895">
        <f t="shared" ref="AD27" si="79">SUM(AD11:AD26)</f>
        <v>0</v>
      </c>
      <c r="AE27" s="895">
        <f t="shared" ref="AE27" si="80">SUM(AE11:AE26)</f>
        <v>0</v>
      </c>
      <c r="AF27" s="895">
        <f t="shared" ref="AF27" si="81">SUM(AF11:AF26)</f>
        <v>0</v>
      </c>
      <c r="AG27" s="895">
        <f t="shared" ref="AG27" si="82">SUM(AG11:AG26)</f>
        <v>0</v>
      </c>
      <c r="AH27" s="895">
        <f t="shared" ref="AH27" si="83">SUM(AH11:AH26)</f>
        <v>0</v>
      </c>
      <c r="AI27" s="895">
        <f t="shared" ref="AI27" si="84">SUM(AI11:AI26)</f>
        <v>0</v>
      </c>
      <c r="AJ27" s="895">
        <f t="shared" ref="AJ27" si="85">SUM(AJ11:AJ26)</f>
        <v>0</v>
      </c>
      <c r="AK27" s="895">
        <f t="shared" ref="AK27" si="86">SUM(AK11:AK26)</f>
        <v>0</v>
      </c>
      <c r="AL27" s="895">
        <f t="shared" ref="AL27" si="87">SUM(AL11:AL26)</f>
        <v>0</v>
      </c>
      <c r="AM27" s="895">
        <f t="shared" ref="AM27" si="88">SUM(AM11:AM26)</f>
        <v>0</v>
      </c>
      <c r="AN27" s="895">
        <f t="shared" ref="AN27" si="89">SUM(AN11:AN26)</f>
        <v>0</v>
      </c>
      <c r="AO27" s="895">
        <f t="shared" ref="AO27" si="90">SUM(AO11:AO26)</f>
        <v>0</v>
      </c>
      <c r="AP27" s="895">
        <f t="shared" ref="AP27" si="91">SUM(AP11:AP26)</f>
        <v>0</v>
      </c>
      <c r="AQ27" s="895">
        <f t="shared" ref="AQ27" si="92">SUM(AQ11:AQ26)</f>
        <v>0</v>
      </c>
      <c r="AR27" s="895">
        <f t="shared" ref="AR27" si="93">SUM(AR11:AR26)</f>
        <v>0</v>
      </c>
      <c r="AV27" s="263" t="s">
        <v>20</v>
      </c>
      <c r="AW27" s="895">
        <f>SUM(AW11:AW26)</f>
        <v>0</v>
      </c>
      <c r="AX27" s="895">
        <f t="shared" ref="AX27" si="94">SUM(AX11:AX26)</f>
        <v>0</v>
      </c>
      <c r="AY27" s="895">
        <f t="shared" ref="AY27" si="95">SUM(AY11:AY26)</f>
        <v>0</v>
      </c>
      <c r="AZ27" s="895">
        <f t="shared" ref="AZ27" si="96">SUM(AZ11:AZ26)</f>
        <v>0</v>
      </c>
      <c r="BA27" s="895">
        <f t="shared" ref="BA27" si="97">SUM(BA11:BA26)</f>
        <v>0</v>
      </c>
      <c r="BB27" s="895">
        <f t="shared" ref="BB27" si="98">SUM(BB11:BB26)</f>
        <v>0</v>
      </c>
      <c r="BC27" s="895">
        <f t="shared" ref="BC27" si="99">SUM(BC11:BC26)</f>
        <v>0</v>
      </c>
      <c r="BD27" s="895">
        <f t="shared" ref="BD27" si="100">SUM(BD11:BD26)</f>
        <v>0</v>
      </c>
      <c r="BE27" s="895">
        <f t="shared" ref="BE27" si="101">SUM(BE11:BE26)</f>
        <v>0</v>
      </c>
      <c r="BF27" s="895">
        <f t="shared" ref="BF27" si="102">SUM(BF11:BF26)</f>
        <v>0</v>
      </c>
      <c r="BG27" s="895">
        <f t="shared" ref="BG27" si="103">SUM(BG11:BG26)</f>
        <v>0</v>
      </c>
      <c r="BH27" s="895">
        <f t="shared" ref="BH27" si="104">SUM(BH11:BH26)</f>
        <v>0</v>
      </c>
      <c r="BI27" s="895">
        <f t="shared" ref="BI27" si="105">SUM(BI11:BI26)</f>
        <v>0</v>
      </c>
      <c r="BJ27" s="895">
        <f t="shared" ref="BJ27" si="106">SUM(BJ11:BJ26)</f>
        <v>0</v>
      </c>
      <c r="BK27" s="895">
        <f t="shared" ref="BK27" si="107">SUM(BK11:BK26)</f>
        <v>0</v>
      </c>
      <c r="BL27" s="895">
        <f t="shared" ref="BL27" si="108">SUM(BL11:BL26)</f>
        <v>0</v>
      </c>
      <c r="BM27" s="895">
        <f t="shared" ref="BM27" si="109">SUM(BM11:BM26)</f>
        <v>0</v>
      </c>
      <c r="BN27" s="895">
        <f t="shared" ref="BN27" si="110">SUM(BN11:BN26)</f>
        <v>0</v>
      </c>
    </row>
    <row r="28" spans="1:67" s="94" customFormat="1"/>
    <row r="29" spans="1:67" s="94" customFormat="1"/>
    <row r="30" spans="1:67" s="94" customFormat="1">
      <c r="A30" s="906" t="s">
        <v>220</v>
      </c>
      <c r="B30" s="907" t="s">
        <v>900</v>
      </c>
      <c r="C30" s="906"/>
      <c r="D30" s="908">
        <f>AFS!F20</f>
        <v>0</v>
      </c>
      <c r="E30" s="908">
        <f>AFS!G20</f>
        <v>0</v>
      </c>
      <c r="F30" s="908">
        <f>AFS!H20</f>
        <v>0</v>
      </c>
      <c r="G30" s="908">
        <f>AFS!I20</f>
        <v>0</v>
      </c>
      <c r="H30" s="908">
        <f>AFS!J20</f>
        <v>0</v>
      </c>
      <c r="I30" s="908">
        <f>AFS!K20</f>
        <v>0</v>
      </c>
      <c r="J30" s="908">
        <f>AFS!L20</f>
        <v>0</v>
      </c>
      <c r="K30" s="908">
        <f>AFS!M20</f>
        <v>0</v>
      </c>
      <c r="L30" s="908">
        <f>AFS!N20</f>
        <v>0</v>
      </c>
      <c r="M30" s="908">
        <f>AFS!O20</f>
        <v>0</v>
      </c>
      <c r="N30" s="908">
        <f>AFS!P20</f>
        <v>0</v>
      </c>
      <c r="O30" s="908">
        <f>AFS!Q20</f>
        <v>0</v>
      </c>
      <c r="P30" s="908">
        <f>AFS!R20</f>
        <v>0</v>
      </c>
      <c r="Q30" s="908">
        <f>AFS!S20</f>
        <v>0</v>
      </c>
      <c r="R30" s="908">
        <f>AFS!T20</f>
        <v>0</v>
      </c>
      <c r="S30" s="908">
        <f>AFS!U20</f>
        <v>0</v>
      </c>
      <c r="T30" s="908">
        <f>SUM(D30:S30)</f>
        <v>0</v>
      </c>
      <c r="U30" s="906"/>
      <c r="Y30" s="906" t="s">
        <v>220</v>
      </c>
      <c r="Z30" s="907" t="s">
        <v>900</v>
      </c>
      <c r="AA30" s="906"/>
      <c r="AB30" s="908">
        <f>AFS!AC20</f>
        <v>0</v>
      </c>
      <c r="AC30" s="908">
        <f>AFS!AD20</f>
        <v>0</v>
      </c>
      <c r="AD30" s="908">
        <f>AFS!AE20</f>
        <v>0</v>
      </c>
      <c r="AE30" s="908">
        <f>AFS!AF20</f>
        <v>0</v>
      </c>
      <c r="AF30" s="908">
        <f>AFS!AG20</f>
        <v>0</v>
      </c>
      <c r="AG30" s="908">
        <f>AFS!AH20</f>
        <v>0</v>
      </c>
      <c r="AH30" s="908">
        <f>AFS!AI20</f>
        <v>0</v>
      </c>
      <c r="AI30" s="908">
        <f>AFS!AJ20</f>
        <v>0</v>
      </c>
      <c r="AJ30" s="908">
        <f>AFS!AK20</f>
        <v>0</v>
      </c>
      <c r="AK30" s="908">
        <f>AFS!AL20</f>
        <v>0</v>
      </c>
      <c r="AL30" s="908">
        <f>AFS!AM20</f>
        <v>0</v>
      </c>
      <c r="AM30" s="908">
        <f>AFS!AN20</f>
        <v>0</v>
      </c>
      <c r="AN30" s="908">
        <f>AFS!AO20</f>
        <v>0</v>
      </c>
      <c r="AO30" s="908">
        <f>AFS!AP20</f>
        <v>0</v>
      </c>
      <c r="AP30" s="908">
        <f>AFS!AQ20</f>
        <v>0</v>
      </c>
      <c r="AQ30" s="908">
        <f>AFS!AR20</f>
        <v>0</v>
      </c>
      <c r="AR30" s="908">
        <f>SUM(AB30:AQ30)</f>
        <v>0</v>
      </c>
      <c r="AS30" s="906"/>
      <c r="AU30" s="906" t="s">
        <v>220</v>
      </c>
      <c r="AV30" s="907" t="s">
        <v>900</v>
      </c>
      <c r="AW30" s="906"/>
      <c r="AX30" s="908">
        <f>AFS!AZ20</f>
        <v>0</v>
      </c>
      <c r="AY30" s="908">
        <f>AFS!BA20</f>
        <v>0</v>
      </c>
      <c r="AZ30" s="908">
        <f>AFS!BB20</f>
        <v>0</v>
      </c>
      <c r="BA30" s="908">
        <f>AFS!BC20</f>
        <v>0</v>
      </c>
      <c r="BB30" s="908">
        <f>AFS!BD20</f>
        <v>0</v>
      </c>
      <c r="BC30" s="908">
        <f>AFS!BE20</f>
        <v>0</v>
      </c>
      <c r="BD30" s="908">
        <f>AFS!BF20</f>
        <v>0</v>
      </c>
      <c r="BE30" s="908">
        <f>AFS!BG20</f>
        <v>0</v>
      </c>
      <c r="BF30" s="908">
        <f>AFS!BH20</f>
        <v>0</v>
      </c>
      <c r="BG30" s="908">
        <f>AFS!BI20</f>
        <v>0</v>
      </c>
      <c r="BH30" s="908">
        <f>AFS!BJ20</f>
        <v>0</v>
      </c>
      <c r="BI30" s="908">
        <f>AFS!BK20</f>
        <v>0</v>
      </c>
      <c r="BJ30" s="908">
        <f>AFS!BL20</f>
        <v>0</v>
      </c>
      <c r="BK30" s="908">
        <f>AFS!BM20</f>
        <v>0</v>
      </c>
      <c r="BL30" s="908">
        <f>AFS!BN20</f>
        <v>0</v>
      </c>
      <c r="BM30" s="908">
        <f>AFS!BO20</f>
        <v>0</v>
      </c>
      <c r="BN30" s="908">
        <f>SUM(AX30:BM30)</f>
        <v>0</v>
      </c>
      <c r="BO30" s="906"/>
    </row>
    <row r="31" spans="1:67" s="94" customFormat="1">
      <c r="A31" s="906"/>
      <c r="B31" s="906" t="s">
        <v>901</v>
      </c>
      <c r="C31" s="906"/>
      <c r="D31" s="908">
        <f>D52</f>
        <v>0</v>
      </c>
      <c r="E31" s="908">
        <f t="shared" ref="E31:S31" si="111">E52</f>
        <v>0</v>
      </c>
      <c r="F31" s="908">
        <f t="shared" si="111"/>
        <v>0</v>
      </c>
      <c r="G31" s="908">
        <f t="shared" si="111"/>
        <v>0</v>
      </c>
      <c r="H31" s="908">
        <f t="shared" si="111"/>
        <v>0</v>
      </c>
      <c r="I31" s="908">
        <f t="shared" si="111"/>
        <v>0</v>
      </c>
      <c r="J31" s="908">
        <f t="shared" si="111"/>
        <v>0</v>
      </c>
      <c r="K31" s="908">
        <f t="shared" si="111"/>
        <v>0</v>
      </c>
      <c r="L31" s="908">
        <f t="shared" si="111"/>
        <v>0</v>
      </c>
      <c r="M31" s="908">
        <f t="shared" si="111"/>
        <v>0</v>
      </c>
      <c r="N31" s="908">
        <f t="shared" si="111"/>
        <v>0</v>
      </c>
      <c r="O31" s="908">
        <f t="shared" si="111"/>
        <v>0</v>
      </c>
      <c r="P31" s="908">
        <f t="shared" si="111"/>
        <v>0</v>
      </c>
      <c r="Q31" s="908">
        <f t="shared" si="111"/>
        <v>0</v>
      </c>
      <c r="R31" s="908">
        <f t="shared" si="111"/>
        <v>0</v>
      </c>
      <c r="S31" s="908">
        <f t="shared" si="111"/>
        <v>0</v>
      </c>
      <c r="T31" s="908">
        <f>SUM(D31:S31)</f>
        <v>0</v>
      </c>
      <c r="U31" s="906"/>
      <c r="Y31" s="906"/>
      <c r="Z31" s="906" t="s">
        <v>901</v>
      </c>
      <c r="AA31" s="906"/>
      <c r="AB31" s="908">
        <f>AB52</f>
        <v>0</v>
      </c>
      <c r="AC31" s="908">
        <f t="shared" ref="AC31:AQ31" si="112">AC52</f>
        <v>0</v>
      </c>
      <c r="AD31" s="908">
        <f t="shared" si="112"/>
        <v>0</v>
      </c>
      <c r="AE31" s="908">
        <f t="shared" si="112"/>
        <v>0</v>
      </c>
      <c r="AF31" s="908">
        <f t="shared" si="112"/>
        <v>0</v>
      </c>
      <c r="AG31" s="908">
        <f t="shared" si="112"/>
        <v>0</v>
      </c>
      <c r="AH31" s="908">
        <f t="shared" si="112"/>
        <v>0</v>
      </c>
      <c r="AI31" s="908">
        <f t="shared" si="112"/>
        <v>0</v>
      </c>
      <c r="AJ31" s="908">
        <f t="shared" si="112"/>
        <v>0</v>
      </c>
      <c r="AK31" s="908">
        <f t="shared" si="112"/>
        <v>0</v>
      </c>
      <c r="AL31" s="908">
        <f t="shared" si="112"/>
        <v>0</v>
      </c>
      <c r="AM31" s="908">
        <f t="shared" si="112"/>
        <v>0</v>
      </c>
      <c r="AN31" s="908">
        <f t="shared" si="112"/>
        <v>0</v>
      </c>
      <c r="AO31" s="908">
        <f t="shared" si="112"/>
        <v>0</v>
      </c>
      <c r="AP31" s="908">
        <f t="shared" si="112"/>
        <v>0</v>
      </c>
      <c r="AQ31" s="908">
        <f t="shared" si="112"/>
        <v>0</v>
      </c>
      <c r="AR31" s="908">
        <f>SUM(AB31:AQ31)</f>
        <v>0</v>
      </c>
      <c r="AS31" s="906"/>
      <c r="AU31" s="906"/>
      <c r="AV31" s="906" t="s">
        <v>901</v>
      </c>
      <c r="AW31" s="906"/>
      <c r="AX31" s="908">
        <f>AX52</f>
        <v>0</v>
      </c>
      <c r="AY31" s="908">
        <f t="shared" ref="AY31:BM31" si="113">AY52</f>
        <v>0</v>
      </c>
      <c r="AZ31" s="908">
        <f t="shared" si="113"/>
        <v>0</v>
      </c>
      <c r="BA31" s="908">
        <f t="shared" si="113"/>
        <v>0</v>
      </c>
      <c r="BB31" s="908">
        <f t="shared" si="113"/>
        <v>0</v>
      </c>
      <c r="BC31" s="908">
        <f t="shared" si="113"/>
        <v>0</v>
      </c>
      <c r="BD31" s="908">
        <f t="shared" si="113"/>
        <v>0</v>
      </c>
      <c r="BE31" s="908">
        <f t="shared" si="113"/>
        <v>0</v>
      </c>
      <c r="BF31" s="908">
        <f t="shared" si="113"/>
        <v>0</v>
      </c>
      <c r="BG31" s="908">
        <f t="shared" si="113"/>
        <v>0</v>
      </c>
      <c r="BH31" s="908">
        <f t="shared" si="113"/>
        <v>0</v>
      </c>
      <c r="BI31" s="908">
        <f t="shared" si="113"/>
        <v>0</v>
      </c>
      <c r="BJ31" s="908">
        <f t="shared" si="113"/>
        <v>0</v>
      </c>
      <c r="BK31" s="908">
        <f t="shared" si="113"/>
        <v>0</v>
      </c>
      <c r="BL31" s="908">
        <f t="shared" si="113"/>
        <v>0</v>
      </c>
      <c r="BM31" s="908">
        <f t="shared" si="113"/>
        <v>0</v>
      </c>
      <c r="BN31" s="908">
        <f>SUM(AX31:BM31)</f>
        <v>0</v>
      </c>
      <c r="BO31" s="906"/>
    </row>
    <row r="32" spans="1:67" s="94" customFormat="1">
      <c r="D32" s="891"/>
      <c r="E32" s="891"/>
      <c r="F32" s="891"/>
      <c r="G32" s="891"/>
      <c r="H32" s="891"/>
      <c r="I32" s="891"/>
      <c r="J32" s="891"/>
      <c r="K32" s="891"/>
      <c r="L32" s="891"/>
      <c r="M32" s="891"/>
      <c r="N32" s="891"/>
      <c r="O32" s="891"/>
      <c r="P32" s="891"/>
      <c r="Q32" s="891"/>
      <c r="R32" s="891"/>
      <c r="S32" s="891"/>
      <c r="T32" s="891"/>
      <c r="AB32" s="891"/>
      <c r="AC32" s="891"/>
      <c r="AD32" s="891"/>
      <c r="AE32" s="891"/>
      <c r="AF32" s="891"/>
      <c r="AG32" s="891"/>
      <c r="AH32" s="891"/>
      <c r="AI32" s="891"/>
      <c r="AJ32" s="891"/>
      <c r="AK32" s="891"/>
      <c r="AL32" s="891"/>
      <c r="AM32" s="891"/>
      <c r="AN32" s="891"/>
      <c r="AO32" s="891"/>
      <c r="AP32" s="891"/>
      <c r="AQ32" s="891"/>
      <c r="AR32" s="891"/>
      <c r="AX32" s="891"/>
      <c r="AY32" s="891"/>
      <c r="AZ32" s="891"/>
      <c r="BA32" s="891"/>
      <c r="BB32" s="891"/>
      <c r="BC32" s="891"/>
      <c r="BD32" s="891"/>
      <c r="BE32" s="891"/>
      <c r="BF32" s="891"/>
      <c r="BG32" s="891"/>
      <c r="BH32" s="891"/>
      <c r="BI32" s="891"/>
      <c r="BJ32" s="891"/>
      <c r="BK32" s="891"/>
      <c r="BL32" s="891"/>
      <c r="BM32" s="891"/>
      <c r="BN32" s="891"/>
    </row>
    <row r="33" spans="1:67" s="94" customFormat="1"/>
    <row r="34" spans="1:67" s="94" customFormat="1">
      <c r="A34" s="94" t="s">
        <v>220</v>
      </c>
      <c r="B34" s="94" t="s">
        <v>879</v>
      </c>
      <c r="Y34" s="94" t="s">
        <v>220</v>
      </c>
      <c r="Z34" s="94" t="s">
        <v>879</v>
      </c>
      <c r="AU34" s="94" t="s">
        <v>220</v>
      </c>
      <c r="AV34" s="94" t="s">
        <v>879</v>
      </c>
    </row>
    <row r="35" spans="1:67" s="94" customFormat="1">
      <c r="B35" s="94" t="s">
        <v>880</v>
      </c>
      <c r="C35" s="263" t="s">
        <v>20</v>
      </c>
      <c r="D35" s="94">
        <v>2018</v>
      </c>
      <c r="E35" s="94">
        <v>2019</v>
      </c>
      <c r="F35" s="94">
        <v>2020</v>
      </c>
      <c r="G35" s="94">
        <v>2021</v>
      </c>
      <c r="H35" s="94">
        <v>2022</v>
      </c>
      <c r="I35" s="94">
        <v>2023</v>
      </c>
      <c r="J35" s="94">
        <v>2024</v>
      </c>
      <c r="K35" s="94">
        <v>2025</v>
      </c>
      <c r="L35" s="94">
        <v>2026</v>
      </c>
      <c r="M35" s="94">
        <v>2027</v>
      </c>
      <c r="N35" s="94">
        <v>2028</v>
      </c>
      <c r="O35" s="94">
        <v>2029</v>
      </c>
      <c r="P35" s="94">
        <v>2030</v>
      </c>
      <c r="Q35" s="94">
        <v>2031</v>
      </c>
      <c r="R35" s="94">
        <v>2032</v>
      </c>
      <c r="S35" s="94">
        <v>2033</v>
      </c>
      <c r="T35" s="263" t="s">
        <v>20</v>
      </c>
      <c r="Z35" s="94" t="s">
        <v>880</v>
      </c>
      <c r="AA35" s="263" t="s">
        <v>20</v>
      </c>
      <c r="AB35" s="94">
        <v>2016</v>
      </c>
      <c r="AC35" s="94">
        <v>2017</v>
      </c>
      <c r="AD35" s="94">
        <v>2018</v>
      </c>
      <c r="AE35" s="94">
        <v>2019</v>
      </c>
      <c r="AF35" s="94">
        <v>2020</v>
      </c>
      <c r="AG35" s="94">
        <v>2021</v>
      </c>
      <c r="AH35" s="94">
        <v>2022</v>
      </c>
      <c r="AI35" s="94">
        <v>2023</v>
      </c>
      <c r="AJ35" s="94">
        <v>2024</v>
      </c>
      <c r="AK35" s="94">
        <v>2025</v>
      </c>
      <c r="AL35" s="94">
        <v>2026</v>
      </c>
      <c r="AM35" s="94">
        <v>2027</v>
      </c>
      <c r="AN35" s="94">
        <v>2028</v>
      </c>
      <c r="AO35" s="94">
        <v>2029</v>
      </c>
      <c r="AP35" s="94">
        <v>2030</v>
      </c>
      <c r="AQ35" s="94">
        <v>2031</v>
      </c>
      <c r="AR35" s="263" t="s">
        <v>20</v>
      </c>
      <c r="AV35" s="94" t="s">
        <v>880</v>
      </c>
      <c r="AW35" s="263" t="s">
        <v>20</v>
      </c>
      <c r="AX35" s="94">
        <v>2016</v>
      </c>
      <c r="AY35" s="94">
        <v>2017</v>
      </c>
      <c r="AZ35" s="94">
        <v>2018</v>
      </c>
      <c r="BA35" s="94">
        <v>2019</v>
      </c>
      <c r="BB35" s="94">
        <v>2020</v>
      </c>
      <c r="BC35" s="94">
        <v>2021</v>
      </c>
      <c r="BD35" s="94">
        <v>2022</v>
      </c>
      <c r="BE35" s="94">
        <v>2023</v>
      </c>
      <c r="BF35" s="94">
        <v>2024</v>
      </c>
      <c r="BG35" s="94">
        <v>2025</v>
      </c>
      <c r="BH35" s="94">
        <v>2026</v>
      </c>
      <c r="BI35" s="94">
        <v>2027</v>
      </c>
      <c r="BJ35" s="94">
        <v>2028</v>
      </c>
      <c r="BK35" s="94">
        <v>2029</v>
      </c>
      <c r="BL35" s="94">
        <v>2030</v>
      </c>
      <c r="BM35" s="94">
        <v>2031</v>
      </c>
      <c r="BN35" s="263" t="s">
        <v>20</v>
      </c>
    </row>
    <row r="36" spans="1:67" s="94" customFormat="1">
      <c r="B36" s="94">
        <v>2018</v>
      </c>
      <c r="C36" s="895">
        <f>SUM(D36:S36)</f>
        <v>0</v>
      </c>
      <c r="D36" s="894">
        <f>-$D30*D56</f>
        <v>0</v>
      </c>
      <c r="E36" s="893">
        <f t="shared" ref="E36:S36" si="114">-$D30*E56</f>
        <v>0</v>
      </c>
      <c r="F36" s="893">
        <f t="shared" si="114"/>
        <v>0</v>
      </c>
      <c r="G36" s="893">
        <f t="shared" si="114"/>
        <v>0</v>
      </c>
      <c r="H36" s="893">
        <f t="shared" si="114"/>
        <v>0</v>
      </c>
      <c r="I36" s="893">
        <f t="shared" si="114"/>
        <v>0</v>
      </c>
      <c r="J36" s="894">
        <f t="shared" si="114"/>
        <v>0</v>
      </c>
      <c r="K36" s="893">
        <f t="shared" si="114"/>
        <v>0</v>
      </c>
      <c r="L36" s="893">
        <f t="shared" si="114"/>
        <v>0</v>
      </c>
      <c r="M36" s="893">
        <f t="shared" si="114"/>
        <v>0</v>
      </c>
      <c r="N36" s="893">
        <f t="shared" si="114"/>
        <v>0</v>
      </c>
      <c r="O36" s="893">
        <f t="shared" si="114"/>
        <v>0</v>
      </c>
      <c r="P36" s="893">
        <f t="shared" si="114"/>
        <v>0</v>
      </c>
      <c r="Q36" s="893">
        <f t="shared" si="114"/>
        <v>0</v>
      </c>
      <c r="R36" s="893">
        <f t="shared" si="114"/>
        <v>0</v>
      </c>
      <c r="S36" s="893">
        <f t="shared" si="114"/>
        <v>0</v>
      </c>
      <c r="T36" s="891">
        <f>SUM(D36:S36)</f>
        <v>0</v>
      </c>
      <c r="U36" s="896" t="e">
        <f>-T36/D30</f>
        <v>#DIV/0!</v>
      </c>
      <c r="Z36" s="94">
        <v>2016</v>
      </c>
      <c r="AA36" s="895">
        <f>SUM(AB36:AQ36)</f>
        <v>0</v>
      </c>
      <c r="AB36" s="893">
        <f>-$AB30*AB56</f>
        <v>0</v>
      </c>
      <c r="AC36" s="893">
        <f t="shared" ref="AC36:AQ36" si="115">-$AB30*AC56</f>
        <v>0</v>
      </c>
      <c r="AD36" s="894">
        <f t="shared" si="115"/>
        <v>0</v>
      </c>
      <c r="AE36" s="894">
        <f t="shared" si="115"/>
        <v>0</v>
      </c>
      <c r="AF36" s="894">
        <f t="shared" si="115"/>
        <v>0</v>
      </c>
      <c r="AG36" s="894">
        <f t="shared" si="115"/>
        <v>0</v>
      </c>
      <c r="AH36" s="894">
        <f t="shared" si="115"/>
        <v>0</v>
      </c>
      <c r="AI36" s="894">
        <f t="shared" si="115"/>
        <v>0</v>
      </c>
      <c r="AJ36" s="893">
        <f t="shared" si="115"/>
        <v>0</v>
      </c>
      <c r="AK36" s="893">
        <f t="shared" si="115"/>
        <v>0</v>
      </c>
      <c r="AL36" s="893">
        <f t="shared" si="115"/>
        <v>0</v>
      </c>
      <c r="AM36" s="893">
        <f t="shared" si="115"/>
        <v>0</v>
      </c>
      <c r="AN36" s="893">
        <f t="shared" si="115"/>
        <v>0</v>
      </c>
      <c r="AO36" s="893">
        <f t="shared" si="115"/>
        <v>0</v>
      </c>
      <c r="AP36" s="893">
        <f t="shared" si="115"/>
        <v>0</v>
      </c>
      <c r="AQ36" s="893">
        <f t="shared" si="115"/>
        <v>0</v>
      </c>
      <c r="AR36" s="891">
        <f>SUM(AB36:AQ36)</f>
        <v>0</v>
      </c>
      <c r="AS36" s="896" t="e">
        <f>-AR36/AB30</f>
        <v>#DIV/0!</v>
      </c>
      <c r="AV36" s="94">
        <v>2016</v>
      </c>
      <c r="AW36" s="895">
        <f>SUM(AX36:BM36)</f>
        <v>0</v>
      </c>
      <c r="AX36" s="893">
        <f>-$AX30*AX56</f>
        <v>0</v>
      </c>
      <c r="AY36" s="893">
        <f t="shared" ref="AY36:BM36" si="116">-$AX30*AY56</f>
        <v>0</v>
      </c>
      <c r="AZ36" s="894">
        <f t="shared" si="116"/>
        <v>0</v>
      </c>
      <c r="BA36" s="894">
        <f t="shared" si="116"/>
        <v>0</v>
      </c>
      <c r="BB36" s="894">
        <f t="shared" si="116"/>
        <v>0</v>
      </c>
      <c r="BC36" s="894">
        <f t="shared" si="116"/>
        <v>0</v>
      </c>
      <c r="BD36" s="894">
        <f t="shared" si="116"/>
        <v>0</v>
      </c>
      <c r="BE36" s="894">
        <f t="shared" si="116"/>
        <v>0</v>
      </c>
      <c r="BF36" s="893">
        <f t="shared" si="116"/>
        <v>0</v>
      </c>
      <c r="BG36" s="893">
        <f t="shared" si="116"/>
        <v>0</v>
      </c>
      <c r="BH36" s="893">
        <f t="shared" si="116"/>
        <v>0</v>
      </c>
      <c r="BI36" s="893">
        <f t="shared" si="116"/>
        <v>0</v>
      </c>
      <c r="BJ36" s="893">
        <f t="shared" si="116"/>
        <v>0</v>
      </c>
      <c r="BK36" s="893">
        <f t="shared" si="116"/>
        <v>0</v>
      </c>
      <c r="BL36" s="893">
        <f t="shared" si="116"/>
        <v>0</v>
      </c>
      <c r="BM36" s="893">
        <f t="shared" si="116"/>
        <v>0</v>
      </c>
      <c r="BN36" s="891">
        <f>SUM(AX36:BM36)</f>
        <v>0</v>
      </c>
      <c r="BO36" s="896" t="e">
        <f>-BN36/AX30</f>
        <v>#DIV/0!</v>
      </c>
    </row>
    <row r="37" spans="1:67" s="94" customFormat="1">
      <c r="B37" s="94">
        <v>2019</v>
      </c>
      <c r="C37" s="895">
        <f t="shared" ref="C37:C51" si="117">SUM(D37:S37)</f>
        <v>0</v>
      </c>
      <c r="D37" s="886"/>
      <c r="E37" s="894">
        <f>-$E30*E57</f>
        <v>0</v>
      </c>
      <c r="F37" s="893">
        <f t="shared" ref="F37:S37" si="118">-$E30*F57</f>
        <v>0</v>
      </c>
      <c r="G37" s="893">
        <f t="shared" si="118"/>
        <v>0</v>
      </c>
      <c r="H37" s="893">
        <f t="shared" si="118"/>
        <v>0</v>
      </c>
      <c r="I37" s="893">
        <f t="shared" si="118"/>
        <v>0</v>
      </c>
      <c r="J37" s="894">
        <f t="shared" si="118"/>
        <v>0</v>
      </c>
      <c r="K37" s="893">
        <f t="shared" si="118"/>
        <v>0</v>
      </c>
      <c r="L37" s="893">
        <f t="shared" si="118"/>
        <v>0</v>
      </c>
      <c r="M37" s="893">
        <f t="shared" si="118"/>
        <v>0</v>
      </c>
      <c r="N37" s="893">
        <f t="shared" si="118"/>
        <v>0</v>
      </c>
      <c r="O37" s="893">
        <f t="shared" si="118"/>
        <v>0</v>
      </c>
      <c r="P37" s="893">
        <f t="shared" si="118"/>
        <v>0</v>
      </c>
      <c r="Q37" s="893">
        <f t="shared" si="118"/>
        <v>0</v>
      </c>
      <c r="R37" s="893">
        <f t="shared" si="118"/>
        <v>0</v>
      </c>
      <c r="S37" s="893">
        <f t="shared" si="118"/>
        <v>0</v>
      </c>
      <c r="T37" s="891">
        <f t="shared" ref="T37:T51" si="119">SUM(D37:S37)</f>
        <v>0</v>
      </c>
      <c r="U37" s="896" t="e">
        <f>-T37/E30</f>
        <v>#DIV/0!</v>
      </c>
      <c r="Z37" s="94">
        <v>2017</v>
      </c>
      <c r="AA37" s="895">
        <f t="shared" ref="AA37:AA51" si="120">SUM(AB37:AQ37)</f>
        <v>0</v>
      </c>
      <c r="AB37" s="886"/>
      <c r="AC37" s="893">
        <f>-$AC30*AC57</f>
        <v>0</v>
      </c>
      <c r="AD37" s="894">
        <f t="shared" ref="AD37:AQ37" si="121">-$AC30*AD57</f>
        <v>0</v>
      </c>
      <c r="AE37" s="894">
        <f t="shared" si="121"/>
        <v>0</v>
      </c>
      <c r="AF37" s="894">
        <f t="shared" si="121"/>
        <v>0</v>
      </c>
      <c r="AG37" s="894">
        <f t="shared" si="121"/>
        <v>0</v>
      </c>
      <c r="AH37" s="894">
        <f t="shared" si="121"/>
        <v>0</v>
      </c>
      <c r="AI37" s="894">
        <f t="shared" si="121"/>
        <v>0</v>
      </c>
      <c r="AJ37" s="893">
        <f t="shared" si="121"/>
        <v>0</v>
      </c>
      <c r="AK37" s="893">
        <f t="shared" si="121"/>
        <v>0</v>
      </c>
      <c r="AL37" s="893">
        <f t="shared" si="121"/>
        <v>0</v>
      </c>
      <c r="AM37" s="893">
        <f t="shared" si="121"/>
        <v>0</v>
      </c>
      <c r="AN37" s="893">
        <f t="shared" si="121"/>
        <v>0</v>
      </c>
      <c r="AO37" s="893">
        <f t="shared" si="121"/>
        <v>0</v>
      </c>
      <c r="AP37" s="893">
        <f t="shared" si="121"/>
        <v>0</v>
      </c>
      <c r="AQ37" s="893">
        <f t="shared" si="121"/>
        <v>0</v>
      </c>
      <c r="AR37" s="891">
        <f t="shared" ref="AR37:AR51" si="122">SUM(AB37:AQ37)</f>
        <v>0</v>
      </c>
      <c r="AS37" s="896" t="e">
        <f>-AR37/AC30</f>
        <v>#DIV/0!</v>
      </c>
      <c r="AV37" s="94">
        <v>2017</v>
      </c>
      <c r="AW37" s="895">
        <f t="shared" ref="AW37:AW51" si="123">SUM(AX37:BM37)</f>
        <v>0</v>
      </c>
      <c r="AX37" s="886"/>
      <c r="AY37" s="893">
        <f>-$AY30*AY57</f>
        <v>0</v>
      </c>
      <c r="AZ37" s="894">
        <f t="shared" ref="AZ37:BM37" si="124">-$AY30*AZ57</f>
        <v>0</v>
      </c>
      <c r="BA37" s="894">
        <f t="shared" si="124"/>
        <v>0</v>
      </c>
      <c r="BB37" s="894">
        <f t="shared" si="124"/>
        <v>0</v>
      </c>
      <c r="BC37" s="894">
        <f t="shared" si="124"/>
        <v>0</v>
      </c>
      <c r="BD37" s="894">
        <f t="shared" si="124"/>
        <v>0</v>
      </c>
      <c r="BE37" s="894">
        <f t="shared" si="124"/>
        <v>0</v>
      </c>
      <c r="BF37" s="893">
        <f t="shared" si="124"/>
        <v>0</v>
      </c>
      <c r="BG37" s="893">
        <f t="shared" si="124"/>
        <v>0</v>
      </c>
      <c r="BH37" s="893">
        <f t="shared" si="124"/>
        <v>0</v>
      </c>
      <c r="BI37" s="893">
        <f t="shared" si="124"/>
        <v>0</v>
      </c>
      <c r="BJ37" s="893">
        <f t="shared" si="124"/>
        <v>0</v>
      </c>
      <c r="BK37" s="893">
        <f t="shared" si="124"/>
        <v>0</v>
      </c>
      <c r="BL37" s="893">
        <f t="shared" si="124"/>
        <v>0</v>
      </c>
      <c r="BM37" s="893">
        <f t="shared" si="124"/>
        <v>0</v>
      </c>
      <c r="BN37" s="891">
        <f t="shared" ref="BN37:BN51" si="125">SUM(AX37:BM37)</f>
        <v>0</v>
      </c>
      <c r="BO37" s="896" t="e">
        <f>-BN37/AY30</f>
        <v>#DIV/0!</v>
      </c>
    </row>
    <row r="38" spans="1:67" s="94" customFormat="1">
      <c r="B38" s="94">
        <v>2020</v>
      </c>
      <c r="C38" s="895">
        <f t="shared" si="117"/>
        <v>0</v>
      </c>
      <c r="D38" s="886"/>
      <c r="E38" s="886"/>
      <c r="F38" s="894">
        <f>-$F30*F58</f>
        <v>0</v>
      </c>
      <c r="G38" s="893">
        <f t="shared" ref="G38:S38" si="126">-$F30*G58</f>
        <v>0</v>
      </c>
      <c r="H38" s="893">
        <f t="shared" si="126"/>
        <v>0</v>
      </c>
      <c r="I38" s="893">
        <f t="shared" si="126"/>
        <v>0</v>
      </c>
      <c r="J38" s="894">
        <f t="shared" si="126"/>
        <v>0</v>
      </c>
      <c r="K38" s="893">
        <f t="shared" si="126"/>
        <v>0</v>
      </c>
      <c r="L38" s="893">
        <f t="shared" si="126"/>
        <v>0</v>
      </c>
      <c r="M38" s="893">
        <f t="shared" si="126"/>
        <v>0</v>
      </c>
      <c r="N38" s="893">
        <f t="shared" si="126"/>
        <v>0</v>
      </c>
      <c r="O38" s="893">
        <f t="shared" si="126"/>
        <v>0</v>
      </c>
      <c r="P38" s="893">
        <f t="shared" si="126"/>
        <v>0</v>
      </c>
      <c r="Q38" s="893">
        <f t="shared" si="126"/>
        <v>0</v>
      </c>
      <c r="R38" s="893">
        <f t="shared" si="126"/>
        <v>0</v>
      </c>
      <c r="S38" s="893">
        <f t="shared" si="126"/>
        <v>0</v>
      </c>
      <c r="T38" s="891">
        <f t="shared" si="119"/>
        <v>0</v>
      </c>
      <c r="U38" s="896" t="e">
        <f>-T38/F30</f>
        <v>#DIV/0!</v>
      </c>
      <c r="Z38" s="94">
        <v>2018</v>
      </c>
      <c r="AA38" s="895">
        <f t="shared" si="120"/>
        <v>0</v>
      </c>
      <c r="AB38" s="886"/>
      <c r="AC38" s="886"/>
      <c r="AD38" s="894">
        <f>-$AD30*AD58</f>
        <v>0</v>
      </c>
      <c r="AE38" s="894">
        <f t="shared" ref="AE38:AQ38" si="127">-$AD30*AE58</f>
        <v>0</v>
      </c>
      <c r="AF38" s="894">
        <f t="shared" si="127"/>
        <v>0</v>
      </c>
      <c r="AG38" s="894">
        <f t="shared" si="127"/>
        <v>0</v>
      </c>
      <c r="AH38" s="894">
        <f t="shared" si="127"/>
        <v>0</v>
      </c>
      <c r="AI38" s="894">
        <f t="shared" si="127"/>
        <v>0</v>
      </c>
      <c r="AJ38" s="893">
        <f t="shared" si="127"/>
        <v>0</v>
      </c>
      <c r="AK38" s="893">
        <f t="shared" si="127"/>
        <v>0</v>
      </c>
      <c r="AL38" s="893">
        <f t="shared" si="127"/>
        <v>0</v>
      </c>
      <c r="AM38" s="893">
        <f t="shared" si="127"/>
        <v>0</v>
      </c>
      <c r="AN38" s="893">
        <f t="shared" si="127"/>
        <v>0</v>
      </c>
      <c r="AO38" s="893">
        <f t="shared" si="127"/>
        <v>0</v>
      </c>
      <c r="AP38" s="893">
        <f t="shared" si="127"/>
        <v>0</v>
      </c>
      <c r="AQ38" s="893">
        <f t="shared" si="127"/>
        <v>0</v>
      </c>
      <c r="AR38" s="891">
        <f t="shared" si="122"/>
        <v>0</v>
      </c>
      <c r="AS38" s="896" t="e">
        <f>-AR38/AD30</f>
        <v>#DIV/0!</v>
      </c>
      <c r="AV38" s="94">
        <v>2018</v>
      </c>
      <c r="AW38" s="895">
        <f t="shared" si="123"/>
        <v>0</v>
      </c>
      <c r="AX38" s="886"/>
      <c r="AY38" s="886"/>
      <c r="AZ38" s="894">
        <f>-$AZ30*AZ58</f>
        <v>0</v>
      </c>
      <c r="BA38" s="894">
        <f t="shared" ref="BA38:BM38" si="128">-$AZ30*BA58</f>
        <v>0</v>
      </c>
      <c r="BB38" s="894">
        <f t="shared" si="128"/>
        <v>0</v>
      </c>
      <c r="BC38" s="894">
        <f t="shared" si="128"/>
        <v>0</v>
      </c>
      <c r="BD38" s="894">
        <f t="shared" si="128"/>
        <v>0</v>
      </c>
      <c r="BE38" s="894">
        <f t="shared" si="128"/>
        <v>0</v>
      </c>
      <c r="BF38" s="893">
        <f t="shared" si="128"/>
        <v>0</v>
      </c>
      <c r="BG38" s="893">
        <f t="shared" si="128"/>
        <v>0</v>
      </c>
      <c r="BH38" s="893">
        <f t="shared" si="128"/>
        <v>0</v>
      </c>
      <c r="BI38" s="893">
        <f t="shared" si="128"/>
        <v>0</v>
      </c>
      <c r="BJ38" s="893">
        <f t="shared" si="128"/>
        <v>0</v>
      </c>
      <c r="BK38" s="893">
        <f t="shared" si="128"/>
        <v>0</v>
      </c>
      <c r="BL38" s="893">
        <f t="shared" si="128"/>
        <v>0</v>
      </c>
      <c r="BM38" s="893">
        <f t="shared" si="128"/>
        <v>0</v>
      </c>
      <c r="BN38" s="891">
        <f t="shared" si="125"/>
        <v>0</v>
      </c>
      <c r="BO38" s="896" t="e">
        <f>-BN38/AZ30</f>
        <v>#DIV/0!</v>
      </c>
    </row>
    <row r="39" spans="1:67" s="94" customFormat="1">
      <c r="B39" s="94">
        <v>2021</v>
      </c>
      <c r="C39" s="895">
        <f t="shared" si="117"/>
        <v>0</v>
      </c>
      <c r="D39" s="886"/>
      <c r="E39" s="886"/>
      <c r="F39" s="886"/>
      <c r="G39" s="894">
        <f>-$G30*G59</f>
        <v>0</v>
      </c>
      <c r="H39" s="893">
        <f t="shared" ref="H39:S39" si="129">-$G30*H59</f>
        <v>0</v>
      </c>
      <c r="I39" s="893">
        <f t="shared" si="129"/>
        <v>0</v>
      </c>
      <c r="J39" s="894">
        <f t="shared" si="129"/>
        <v>0</v>
      </c>
      <c r="K39" s="893">
        <f t="shared" si="129"/>
        <v>0</v>
      </c>
      <c r="L39" s="893">
        <f t="shared" si="129"/>
        <v>0</v>
      </c>
      <c r="M39" s="893">
        <f t="shared" si="129"/>
        <v>0</v>
      </c>
      <c r="N39" s="893">
        <f t="shared" si="129"/>
        <v>0</v>
      </c>
      <c r="O39" s="893">
        <f t="shared" si="129"/>
        <v>0</v>
      </c>
      <c r="P39" s="893">
        <f t="shared" si="129"/>
        <v>0</v>
      </c>
      <c r="Q39" s="893">
        <f t="shared" si="129"/>
        <v>0</v>
      </c>
      <c r="R39" s="893">
        <f t="shared" si="129"/>
        <v>0</v>
      </c>
      <c r="S39" s="893">
        <f t="shared" si="129"/>
        <v>0</v>
      </c>
      <c r="T39" s="891">
        <f t="shared" si="119"/>
        <v>0</v>
      </c>
      <c r="U39" s="896" t="e">
        <f>-T39/G30</f>
        <v>#DIV/0!</v>
      </c>
      <c r="Z39" s="94">
        <v>2019</v>
      </c>
      <c r="AA39" s="895">
        <f t="shared" si="120"/>
        <v>0</v>
      </c>
      <c r="AB39" s="886"/>
      <c r="AC39" s="886"/>
      <c r="AD39" s="886"/>
      <c r="AE39" s="894">
        <f>-$AE30*AE59</f>
        <v>0</v>
      </c>
      <c r="AF39" s="894">
        <f t="shared" ref="AF39:AQ39" si="130">-$AE30*AF59</f>
        <v>0</v>
      </c>
      <c r="AG39" s="894">
        <f t="shared" si="130"/>
        <v>0</v>
      </c>
      <c r="AH39" s="894">
        <f t="shared" si="130"/>
        <v>0</v>
      </c>
      <c r="AI39" s="894">
        <f t="shared" si="130"/>
        <v>0</v>
      </c>
      <c r="AJ39" s="893">
        <f t="shared" si="130"/>
        <v>0</v>
      </c>
      <c r="AK39" s="893">
        <f t="shared" si="130"/>
        <v>0</v>
      </c>
      <c r="AL39" s="893">
        <f t="shared" si="130"/>
        <v>0</v>
      </c>
      <c r="AM39" s="893">
        <f t="shared" si="130"/>
        <v>0</v>
      </c>
      <c r="AN39" s="893">
        <f t="shared" si="130"/>
        <v>0</v>
      </c>
      <c r="AO39" s="893">
        <f t="shared" si="130"/>
        <v>0</v>
      </c>
      <c r="AP39" s="893">
        <f t="shared" si="130"/>
        <v>0</v>
      </c>
      <c r="AQ39" s="893">
        <f t="shared" si="130"/>
        <v>0</v>
      </c>
      <c r="AR39" s="891">
        <f t="shared" si="122"/>
        <v>0</v>
      </c>
      <c r="AS39" s="896" t="e">
        <f>-AR39/AE30</f>
        <v>#DIV/0!</v>
      </c>
      <c r="AV39" s="94">
        <v>2019</v>
      </c>
      <c r="AW39" s="895">
        <f t="shared" si="123"/>
        <v>0</v>
      </c>
      <c r="AX39" s="886"/>
      <c r="AY39" s="886"/>
      <c r="AZ39" s="886"/>
      <c r="BA39" s="894">
        <f>-$BA30*BA59</f>
        <v>0</v>
      </c>
      <c r="BB39" s="894">
        <f t="shared" ref="BB39:BM39" si="131">-$BA30*BB59</f>
        <v>0</v>
      </c>
      <c r="BC39" s="894">
        <f t="shared" si="131"/>
        <v>0</v>
      </c>
      <c r="BD39" s="894">
        <f t="shared" si="131"/>
        <v>0</v>
      </c>
      <c r="BE39" s="894">
        <f t="shared" si="131"/>
        <v>0</v>
      </c>
      <c r="BF39" s="893">
        <f t="shared" si="131"/>
        <v>0</v>
      </c>
      <c r="BG39" s="893">
        <f t="shared" si="131"/>
        <v>0</v>
      </c>
      <c r="BH39" s="893">
        <f t="shared" si="131"/>
        <v>0</v>
      </c>
      <c r="BI39" s="893">
        <f t="shared" si="131"/>
        <v>0</v>
      </c>
      <c r="BJ39" s="893">
        <f t="shared" si="131"/>
        <v>0</v>
      </c>
      <c r="BK39" s="893">
        <f t="shared" si="131"/>
        <v>0</v>
      </c>
      <c r="BL39" s="893">
        <f t="shared" si="131"/>
        <v>0</v>
      </c>
      <c r="BM39" s="893">
        <f t="shared" si="131"/>
        <v>0</v>
      </c>
      <c r="BN39" s="891">
        <f t="shared" si="125"/>
        <v>0</v>
      </c>
      <c r="BO39" s="896" t="e">
        <f>-BN39/BA30</f>
        <v>#DIV/0!</v>
      </c>
    </row>
    <row r="40" spans="1:67" s="94" customFormat="1">
      <c r="B40" s="94">
        <v>2022</v>
      </c>
      <c r="C40" s="895">
        <f t="shared" si="117"/>
        <v>0</v>
      </c>
      <c r="D40" s="886"/>
      <c r="E40" s="886"/>
      <c r="F40" s="886"/>
      <c r="G40" s="886"/>
      <c r="H40" s="894">
        <f>-$H30*H60</f>
        <v>0</v>
      </c>
      <c r="I40" s="893">
        <f t="shared" ref="I40:S40" si="132">-$H30*I60</f>
        <v>0</v>
      </c>
      <c r="J40" s="894">
        <f t="shared" si="132"/>
        <v>0</v>
      </c>
      <c r="K40" s="893">
        <f t="shared" si="132"/>
        <v>0</v>
      </c>
      <c r="L40" s="893">
        <f t="shared" si="132"/>
        <v>0</v>
      </c>
      <c r="M40" s="893">
        <f t="shared" si="132"/>
        <v>0</v>
      </c>
      <c r="N40" s="893">
        <f t="shared" si="132"/>
        <v>0</v>
      </c>
      <c r="O40" s="893">
        <f t="shared" si="132"/>
        <v>0</v>
      </c>
      <c r="P40" s="893">
        <f t="shared" si="132"/>
        <v>0</v>
      </c>
      <c r="Q40" s="893">
        <f t="shared" si="132"/>
        <v>0</v>
      </c>
      <c r="R40" s="893">
        <f t="shared" si="132"/>
        <v>0</v>
      </c>
      <c r="S40" s="893">
        <f t="shared" si="132"/>
        <v>0</v>
      </c>
      <c r="T40" s="891">
        <f t="shared" si="119"/>
        <v>0</v>
      </c>
      <c r="U40" s="896" t="e">
        <f>-T40/H30</f>
        <v>#DIV/0!</v>
      </c>
      <c r="Z40" s="94">
        <v>2020</v>
      </c>
      <c r="AA40" s="895">
        <f t="shared" si="120"/>
        <v>0</v>
      </c>
      <c r="AB40" s="886"/>
      <c r="AC40" s="886"/>
      <c r="AD40" s="886"/>
      <c r="AE40" s="886"/>
      <c r="AF40" s="894">
        <f>-$AF30*AF60</f>
        <v>0</v>
      </c>
      <c r="AG40" s="894">
        <f t="shared" ref="AG40:AQ40" si="133">-$AF30*AG60</f>
        <v>0</v>
      </c>
      <c r="AH40" s="894">
        <f t="shared" si="133"/>
        <v>0</v>
      </c>
      <c r="AI40" s="894">
        <f t="shared" si="133"/>
        <v>0</v>
      </c>
      <c r="AJ40" s="893">
        <f t="shared" si="133"/>
        <v>0</v>
      </c>
      <c r="AK40" s="893">
        <f t="shared" si="133"/>
        <v>0</v>
      </c>
      <c r="AL40" s="893">
        <f t="shared" si="133"/>
        <v>0</v>
      </c>
      <c r="AM40" s="893">
        <f t="shared" si="133"/>
        <v>0</v>
      </c>
      <c r="AN40" s="893">
        <f t="shared" si="133"/>
        <v>0</v>
      </c>
      <c r="AO40" s="893">
        <f t="shared" si="133"/>
        <v>0</v>
      </c>
      <c r="AP40" s="893">
        <f t="shared" si="133"/>
        <v>0</v>
      </c>
      <c r="AQ40" s="893">
        <f t="shared" si="133"/>
        <v>0</v>
      </c>
      <c r="AR40" s="891">
        <f t="shared" si="122"/>
        <v>0</v>
      </c>
      <c r="AS40" s="896" t="e">
        <f>-AR40/AF30</f>
        <v>#DIV/0!</v>
      </c>
      <c r="AV40" s="94">
        <v>2020</v>
      </c>
      <c r="AW40" s="895">
        <f t="shared" si="123"/>
        <v>0</v>
      </c>
      <c r="AX40" s="886"/>
      <c r="AY40" s="886"/>
      <c r="AZ40" s="886"/>
      <c r="BA40" s="886"/>
      <c r="BB40" s="894">
        <f>-$BB30*BB60</f>
        <v>0</v>
      </c>
      <c r="BC40" s="894">
        <f t="shared" ref="BC40:BM40" si="134">-$BB30*BC60</f>
        <v>0</v>
      </c>
      <c r="BD40" s="894">
        <f t="shared" si="134"/>
        <v>0</v>
      </c>
      <c r="BE40" s="894">
        <f t="shared" si="134"/>
        <v>0</v>
      </c>
      <c r="BF40" s="893">
        <f t="shared" si="134"/>
        <v>0</v>
      </c>
      <c r="BG40" s="893">
        <f t="shared" si="134"/>
        <v>0</v>
      </c>
      <c r="BH40" s="893">
        <f t="shared" si="134"/>
        <v>0</v>
      </c>
      <c r="BI40" s="893">
        <f t="shared" si="134"/>
        <v>0</v>
      </c>
      <c r="BJ40" s="893">
        <f t="shared" si="134"/>
        <v>0</v>
      </c>
      <c r="BK40" s="893">
        <f t="shared" si="134"/>
        <v>0</v>
      </c>
      <c r="BL40" s="893">
        <f t="shared" si="134"/>
        <v>0</v>
      </c>
      <c r="BM40" s="893">
        <f t="shared" si="134"/>
        <v>0</v>
      </c>
      <c r="BN40" s="891">
        <f t="shared" si="125"/>
        <v>0</v>
      </c>
      <c r="BO40" s="896" t="e">
        <f>-BN40/BB30</f>
        <v>#DIV/0!</v>
      </c>
    </row>
    <row r="41" spans="1:67" s="94" customFormat="1">
      <c r="B41" s="94">
        <v>2023</v>
      </c>
      <c r="C41" s="895">
        <f t="shared" si="117"/>
        <v>0</v>
      </c>
      <c r="D41" s="886"/>
      <c r="E41" s="886"/>
      <c r="F41" s="886"/>
      <c r="G41" s="886"/>
      <c r="H41" s="886"/>
      <c r="I41" s="894">
        <f>-$I30*I61</f>
        <v>0</v>
      </c>
      <c r="J41" s="894">
        <f t="shared" ref="J41:S41" si="135">-$I30*J61</f>
        <v>0</v>
      </c>
      <c r="K41" s="893">
        <f t="shared" si="135"/>
        <v>0</v>
      </c>
      <c r="L41" s="893">
        <f t="shared" si="135"/>
        <v>0</v>
      </c>
      <c r="M41" s="893">
        <f t="shared" si="135"/>
        <v>0</v>
      </c>
      <c r="N41" s="893">
        <f t="shared" si="135"/>
        <v>0</v>
      </c>
      <c r="O41" s="893">
        <f t="shared" si="135"/>
        <v>0</v>
      </c>
      <c r="P41" s="893">
        <f t="shared" si="135"/>
        <v>0</v>
      </c>
      <c r="Q41" s="893">
        <f t="shared" si="135"/>
        <v>0</v>
      </c>
      <c r="R41" s="893">
        <f t="shared" si="135"/>
        <v>0</v>
      </c>
      <c r="S41" s="893">
        <f t="shared" si="135"/>
        <v>0</v>
      </c>
      <c r="T41" s="891">
        <f t="shared" si="119"/>
        <v>0</v>
      </c>
      <c r="U41" s="896" t="e">
        <f>-T41/I30</f>
        <v>#DIV/0!</v>
      </c>
      <c r="Z41" s="94">
        <v>2021</v>
      </c>
      <c r="AA41" s="895">
        <f t="shared" si="120"/>
        <v>0</v>
      </c>
      <c r="AB41" s="886"/>
      <c r="AC41" s="886"/>
      <c r="AD41" s="886"/>
      <c r="AE41" s="886"/>
      <c r="AF41" s="886"/>
      <c r="AG41" s="894">
        <f>-$AG30*AG61</f>
        <v>0</v>
      </c>
      <c r="AH41" s="894">
        <f t="shared" ref="AH41:AQ41" si="136">-$AG30*AH61</f>
        <v>0</v>
      </c>
      <c r="AI41" s="894">
        <f t="shared" si="136"/>
        <v>0</v>
      </c>
      <c r="AJ41" s="893">
        <f t="shared" si="136"/>
        <v>0</v>
      </c>
      <c r="AK41" s="893">
        <f t="shared" si="136"/>
        <v>0</v>
      </c>
      <c r="AL41" s="893">
        <f t="shared" si="136"/>
        <v>0</v>
      </c>
      <c r="AM41" s="893">
        <f t="shared" si="136"/>
        <v>0</v>
      </c>
      <c r="AN41" s="893">
        <f t="shared" si="136"/>
        <v>0</v>
      </c>
      <c r="AO41" s="893">
        <f t="shared" si="136"/>
        <v>0</v>
      </c>
      <c r="AP41" s="893">
        <f t="shared" si="136"/>
        <v>0</v>
      </c>
      <c r="AQ41" s="893">
        <f t="shared" si="136"/>
        <v>0</v>
      </c>
      <c r="AR41" s="891">
        <f t="shared" si="122"/>
        <v>0</v>
      </c>
      <c r="AS41" s="896" t="e">
        <f>-AR41/AG30</f>
        <v>#DIV/0!</v>
      </c>
      <c r="AV41" s="94">
        <v>2021</v>
      </c>
      <c r="AW41" s="895">
        <f t="shared" si="123"/>
        <v>0</v>
      </c>
      <c r="AX41" s="886"/>
      <c r="AY41" s="886"/>
      <c r="AZ41" s="886"/>
      <c r="BA41" s="886"/>
      <c r="BB41" s="886"/>
      <c r="BC41" s="894">
        <f>-$BC30*BC61</f>
        <v>0</v>
      </c>
      <c r="BD41" s="894">
        <f t="shared" ref="BD41:BM41" si="137">-$BC30*BD61</f>
        <v>0</v>
      </c>
      <c r="BE41" s="894">
        <f t="shared" si="137"/>
        <v>0</v>
      </c>
      <c r="BF41" s="893">
        <f t="shared" si="137"/>
        <v>0</v>
      </c>
      <c r="BG41" s="893">
        <f t="shared" si="137"/>
        <v>0</v>
      </c>
      <c r="BH41" s="893">
        <f t="shared" si="137"/>
        <v>0</v>
      </c>
      <c r="BI41" s="893">
        <f t="shared" si="137"/>
        <v>0</v>
      </c>
      <c r="BJ41" s="893">
        <f t="shared" si="137"/>
        <v>0</v>
      </c>
      <c r="BK41" s="893">
        <f t="shared" si="137"/>
        <v>0</v>
      </c>
      <c r="BL41" s="893">
        <f t="shared" si="137"/>
        <v>0</v>
      </c>
      <c r="BM41" s="893">
        <f t="shared" si="137"/>
        <v>0</v>
      </c>
      <c r="BN41" s="891">
        <f t="shared" si="125"/>
        <v>0</v>
      </c>
      <c r="BO41" s="896" t="e">
        <f>-BN41/BC30</f>
        <v>#DIV/0!</v>
      </c>
    </row>
    <row r="42" spans="1:67" s="94" customFormat="1">
      <c r="B42" s="94">
        <v>2024</v>
      </c>
      <c r="C42" s="895">
        <f t="shared" si="117"/>
        <v>0</v>
      </c>
      <c r="D42" s="886"/>
      <c r="E42" s="886"/>
      <c r="F42" s="886"/>
      <c r="G42" s="886"/>
      <c r="H42" s="886"/>
      <c r="I42" s="886"/>
      <c r="J42" s="894">
        <f>-$J30*J62</f>
        <v>0</v>
      </c>
      <c r="K42" s="893">
        <f t="shared" ref="K42:S42" si="138">-$J30*K62</f>
        <v>0</v>
      </c>
      <c r="L42" s="893">
        <f t="shared" si="138"/>
        <v>0</v>
      </c>
      <c r="M42" s="893">
        <f t="shared" si="138"/>
        <v>0</v>
      </c>
      <c r="N42" s="893">
        <f t="shared" si="138"/>
        <v>0</v>
      </c>
      <c r="O42" s="893">
        <f t="shared" si="138"/>
        <v>0</v>
      </c>
      <c r="P42" s="893">
        <f t="shared" si="138"/>
        <v>0</v>
      </c>
      <c r="Q42" s="893">
        <f t="shared" si="138"/>
        <v>0</v>
      </c>
      <c r="R42" s="893">
        <f t="shared" si="138"/>
        <v>0</v>
      </c>
      <c r="S42" s="893">
        <f t="shared" si="138"/>
        <v>0</v>
      </c>
      <c r="T42" s="891">
        <f t="shared" si="119"/>
        <v>0</v>
      </c>
      <c r="U42" s="896" t="e">
        <f>-T42/J30</f>
        <v>#DIV/0!</v>
      </c>
      <c r="Z42" s="94">
        <v>2022</v>
      </c>
      <c r="AA42" s="895">
        <f t="shared" si="120"/>
        <v>0</v>
      </c>
      <c r="AB42" s="886"/>
      <c r="AC42" s="886"/>
      <c r="AD42" s="886"/>
      <c r="AE42" s="886"/>
      <c r="AF42" s="886"/>
      <c r="AG42" s="886"/>
      <c r="AH42" s="894">
        <f>-$AH30*AH62</f>
        <v>0</v>
      </c>
      <c r="AI42" s="894">
        <f t="shared" ref="AI42:AQ42" si="139">-$AH30*AI62</f>
        <v>0</v>
      </c>
      <c r="AJ42" s="893">
        <f t="shared" si="139"/>
        <v>0</v>
      </c>
      <c r="AK42" s="893">
        <f t="shared" si="139"/>
        <v>0</v>
      </c>
      <c r="AL42" s="893">
        <f t="shared" si="139"/>
        <v>0</v>
      </c>
      <c r="AM42" s="893">
        <f t="shared" si="139"/>
        <v>0</v>
      </c>
      <c r="AN42" s="893">
        <f t="shared" si="139"/>
        <v>0</v>
      </c>
      <c r="AO42" s="893">
        <f t="shared" si="139"/>
        <v>0</v>
      </c>
      <c r="AP42" s="893">
        <f t="shared" si="139"/>
        <v>0</v>
      </c>
      <c r="AQ42" s="893">
        <f t="shared" si="139"/>
        <v>0</v>
      </c>
      <c r="AR42" s="891">
        <f t="shared" si="122"/>
        <v>0</v>
      </c>
      <c r="AS42" s="896" t="e">
        <f>-AR42/AH30</f>
        <v>#DIV/0!</v>
      </c>
      <c r="AV42" s="94">
        <v>2022</v>
      </c>
      <c r="AW42" s="895">
        <f t="shared" si="123"/>
        <v>0</v>
      </c>
      <c r="AX42" s="886"/>
      <c r="AY42" s="886"/>
      <c r="AZ42" s="886"/>
      <c r="BA42" s="886"/>
      <c r="BB42" s="886"/>
      <c r="BC42" s="886"/>
      <c r="BD42" s="894">
        <f>-$BD30*BD62</f>
        <v>0</v>
      </c>
      <c r="BE42" s="894">
        <f t="shared" ref="BE42:BM42" si="140">-$BD30*BE62</f>
        <v>0</v>
      </c>
      <c r="BF42" s="893">
        <f t="shared" si="140"/>
        <v>0</v>
      </c>
      <c r="BG42" s="893">
        <f t="shared" si="140"/>
        <v>0</v>
      </c>
      <c r="BH42" s="893">
        <f t="shared" si="140"/>
        <v>0</v>
      </c>
      <c r="BI42" s="893">
        <f t="shared" si="140"/>
        <v>0</v>
      </c>
      <c r="BJ42" s="893">
        <f t="shared" si="140"/>
        <v>0</v>
      </c>
      <c r="BK42" s="893">
        <f t="shared" si="140"/>
        <v>0</v>
      </c>
      <c r="BL42" s="893">
        <f t="shared" si="140"/>
        <v>0</v>
      </c>
      <c r="BM42" s="893">
        <f t="shared" si="140"/>
        <v>0</v>
      </c>
      <c r="BN42" s="891">
        <f t="shared" si="125"/>
        <v>0</v>
      </c>
      <c r="BO42" s="896" t="e">
        <f>-BN42/BD30</f>
        <v>#DIV/0!</v>
      </c>
    </row>
    <row r="43" spans="1:67" s="94" customFormat="1">
      <c r="B43" s="94">
        <v>2025</v>
      </c>
      <c r="C43" s="895">
        <f t="shared" si="117"/>
        <v>0</v>
      </c>
      <c r="D43" s="886"/>
      <c r="E43" s="886"/>
      <c r="F43" s="886"/>
      <c r="G43" s="886"/>
      <c r="H43" s="886"/>
      <c r="I43" s="886"/>
      <c r="J43" s="886"/>
      <c r="K43" s="894">
        <f>-$K30*K63</f>
        <v>0</v>
      </c>
      <c r="L43" s="893">
        <f t="shared" ref="L43:S43" si="141">-$K30*L63</f>
        <v>0</v>
      </c>
      <c r="M43" s="893">
        <f t="shared" si="141"/>
        <v>0</v>
      </c>
      <c r="N43" s="893">
        <f t="shared" si="141"/>
        <v>0</v>
      </c>
      <c r="O43" s="893">
        <f t="shared" si="141"/>
        <v>0</v>
      </c>
      <c r="P43" s="893">
        <f t="shared" si="141"/>
        <v>0</v>
      </c>
      <c r="Q43" s="893">
        <f t="shared" si="141"/>
        <v>0</v>
      </c>
      <c r="R43" s="893">
        <f t="shared" si="141"/>
        <v>0</v>
      </c>
      <c r="S43" s="893">
        <f t="shared" si="141"/>
        <v>0</v>
      </c>
      <c r="T43" s="891">
        <f t="shared" si="119"/>
        <v>0</v>
      </c>
      <c r="U43" s="896" t="e">
        <f>-T43/K30</f>
        <v>#DIV/0!</v>
      </c>
      <c r="Z43" s="94">
        <v>2023</v>
      </c>
      <c r="AA43" s="895">
        <f t="shared" si="120"/>
        <v>0</v>
      </c>
      <c r="AB43" s="886"/>
      <c r="AC43" s="886"/>
      <c r="AD43" s="886"/>
      <c r="AE43" s="886"/>
      <c r="AF43" s="886"/>
      <c r="AG43" s="886"/>
      <c r="AH43" s="886"/>
      <c r="AI43" s="894">
        <f>-$AI30*AI63</f>
        <v>0</v>
      </c>
      <c r="AJ43" s="893">
        <f t="shared" ref="AJ43:AQ43" si="142">-$AI30*AJ63</f>
        <v>0</v>
      </c>
      <c r="AK43" s="893">
        <f t="shared" si="142"/>
        <v>0</v>
      </c>
      <c r="AL43" s="893">
        <f t="shared" si="142"/>
        <v>0</v>
      </c>
      <c r="AM43" s="893">
        <f t="shared" si="142"/>
        <v>0</v>
      </c>
      <c r="AN43" s="893">
        <f t="shared" si="142"/>
        <v>0</v>
      </c>
      <c r="AO43" s="893">
        <f t="shared" si="142"/>
        <v>0</v>
      </c>
      <c r="AP43" s="893">
        <f t="shared" si="142"/>
        <v>0</v>
      </c>
      <c r="AQ43" s="893">
        <f t="shared" si="142"/>
        <v>0</v>
      </c>
      <c r="AR43" s="891">
        <f t="shared" si="122"/>
        <v>0</v>
      </c>
      <c r="AS43" s="896" t="e">
        <f>-AR43/AI30</f>
        <v>#DIV/0!</v>
      </c>
      <c r="AV43" s="94">
        <v>2023</v>
      </c>
      <c r="AW43" s="895">
        <f t="shared" si="123"/>
        <v>0</v>
      </c>
      <c r="AX43" s="886"/>
      <c r="AY43" s="886"/>
      <c r="AZ43" s="886"/>
      <c r="BA43" s="886"/>
      <c r="BB43" s="886"/>
      <c r="BC43" s="886"/>
      <c r="BD43" s="886"/>
      <c r="BE43" s="894">
        <f>-$BE30*BE63</f>
        <v>0</v>
      </c>
      <c r="BF43" s="893">
        <f t="shared" ref="BF43:BM43" si="143">-$BE30*BF63</f>
        <v>0</v>
      </c>
      <c r="BG43" s="893">
        <f t="shared" si="143"/>
        <v>0</v>
      </c>
      <c r="BH43" s="893">
        <f t="shared" si="143"/>
        <v>0</v>
      </c>
      <c r="BI43" s="893">
        <f t="shared" si="143"/>
        <v>0</v>
      </c>
      <c r="BJ43" s="893">
        <f t="shared" si="143"/>
        <v>0</v>
      </c>
      <c r="BK43" s="893">
        <f t="shared" si="143"/>
        <v>0</v>
      </c>
      <c r="BL43" s="893">
        <f t="shared" si="143"/>
        <v>0</v>
      </c>
      <c r="BM43" s="893">
        <f t="shared" si="143"/>
        <v>0</v>
      </c>
      <c r="BN43" s="891">
        <f t="shared" si="125"/>
        <v>0</v>
      </c>
      <c r="BO43" s="896" t="e">
        <f>-BN43/BE30</f>
        <v>#DIV/0!</v>
      </c>
    </row>
    <row r="44" spans="1:67" s="94" customFormat="1">
      <c r="B44" s="94">
        <v>2026</v>
      </c>
      <c r="C44" s="895">
        <f t="shared" si="117"/>
        <v>0</v>
      </c>
      <c r="D44" s="886"/>
      <c r="E44" s="886"/>
      <c r="F44" s="886"/>
      <c r="G44" s="886"/>
      <c r="H44" s="886"/>
      <c r="I44" s="886"/>
      <c r="J44" s="886"/>
      <c r="K44" s="886"/>
      <c r="L44" s="894">
        <f>-$L30*L64</f>
        <v>0</v>
      </c>
      <c r="M44" s="893">
        <f t="shared" ref="M44:S44" si="144">-$L30*M64</f>
        <v>0</v>
      </c>
      <c r="N44" s="893">
        <f t="shared" si="144"/>
        <v>0</v>
      </c>
      <c r="O44" s="893">
        <f t="shared" si="144"/>
        <v>0</v>
      </c>
      <c r="P44" s="893">
        <f t="shared" si="144"/>
        <v>0</v>
      </c>
      <c r="Q44" s="893">
        <f t="shared" si="144"/>
        <v>0</v>
      </c>
      <c r="R44" s="893">
        <f t="shared" si="144"/>
        <v>0</v>
      </c>
      <c r="S44" s="893">
        <f t="shared" si="144"/>
        <v>0</v>
      </c>
      <c r="T44" s="891">
        <f t="shared" si="119"/>
        <v>0</v>
      </c>
      <c r="U44" s="896" t="e">
        <f>-T44/L30</f>
        <v>#DIV/0!</v>
      </c>
      <c r="Z44" s="94">
        <v>2024</v>
      </c>
      <c r="AA44" s="895">
        <f t="shared" si="120"/>
        <v>0</v>
      </c>
      <c r="AB44" s="886"/>
      <c r="AC44" s="886"/>
      <c r="AD44" s="886"/>
      <c r="AE44" s="886"/>
      <c r="AF44" s="886"/>
      <c r="AG44" s="886"/>
      <c r="AH44" s="886"/>
      <c r="AI44" s="886"/>
      <c r="AJ44" s="894">
        <f>-$AJ30*AJ64</f>
        <v>0</v>
      </c>
      <c r="AK44" s="893">
        <f t="shared" ref="AK44:AQ44" si="145">-$AJ30*AK64</f>
        <v>0</v>
      </c>
      <c r="AL44" s="893">
        <f t="shared" si="145"/>
        <v>0</v>
      </c>
      <c r="AM44" s="893">
        <f t="shared" si="145"/>
        <v>0</v>
      </c>
      <c r="AN44" s="893">
        <f t="shared" si="145"/>
        <v>0</v>
      </c>
      <c r="AO44" s="893">
        <f t="shared" si="145"/>
        <v>0</v>
      </c>
      <c r="AP44" s="893">
        <f t="shared" si="145"/>
        <v>0</v>
      </c>
      <c r="AQ44" s="893">
        <f t="shared" si="145"/>
        <v>0</v>
      </c>
      <c r="AR44" s="891">
        <f t="shared" si="122"/>
        <v>0</v>
      </c>
      <c r="AS44" s="896" t="e">
        <f>-AR44/AJ30</f>
        <v>#DIV/0!</v>
      </c>
      <c r="AV44" s="94">
        <v>2024</v>
      </c>
      <c r="AW44" s="895">
        <f t="shared" si="123"/>
        <v>0</v>
      </c>
      <c r="AX44" s="886"/>
      <c r="AY44" s="886"/>
      <c r="AZ44" s="886"/>
      <c r="BA44" s="886"/>
      <c r="BB44" s="886"/>
      <c r="BC44" s="886"/>
      <c r="BD44" s="886"/>
      <c r="BE44" s="886"/>
      <c r="BF44" s="894">
        <f>-$BF30*BF64</f>
        <v>0</v>
      </c>
      <c r="BG44" s="893">
        <f t="shared" ref="BG44:BM44" si="146">-$BF30*BG64</f>
        <v>0</v>
      </c>
      <c r="BH44" s="893">
        <f t="shared" si="146"/>
        <v>0</v>
      </c>
      <c r="BI44" s="893">
        <f t="shared" si="146"/>
        <v>0</v>
      </c>
      <c r="BJ44" s="893">
        <f t="shared" si="146"/>
        <v>0</v>
      </c>
      <c r="BK44" s="893">
        <f t="shared" si="146"/>
        <v>0</v>
      </c>
      <c r="BL44" s="893">
        <f t="shared" si="146"/>
        <v>0</v>
      </c>
      <c r="BM44" s="893">
        <f t="shared" si="146"/>
        <v>0</v>
      </c>
      <c r="BN44" s="891">
        <f t="shared" si="125"/>
        <v>0</v>
      </c>
      <c r="BO44" s="896" t="e">
        <f>-BN44/BF30</f>
        <v>#DIV/0!</v>
      </c>
    </row>
    <row r="45" spans="1:67" s="94" customFormat="1">
      <c r="B45" s="94">
        <v>2027</v>
      </c>
      <c r="C45" s="895">
        <f t="shared" si="117"/>
        <v>0</v>
      </c>
      <c r="D45" s="886"/>
      <c r="E45" s="886"/>
      <c r="F45" s="886"/>
      <c r="G45" s="886"/>
      <c r="H45" s="886"/>
      <c r="I45" s="886"/>
      <c r="J45" s="886"/>
      <c r="K45" s="886"/>
      <c r="L45" s="886"/>
      <c r="M45" s="894">
        <f>-$M30*M65</f>
        <v>0</v>
      </c>
      <c r="N45" s="893">
        <f t="shared" ref="N45:S45" si="147">-$M30*N65</f>
        <v>0</v>
      </c>
      <c r="O45" s="893">
        <f t="shared" si="147"/>
        <v>0</v>
      </c>
      <c r="P45" s="893">
        <f t="shared" si="147"/>
        <v>0</v>
      </c>
      <c r="Q45" s="893">
        <f t="shared" si="147"/>
        <v>0</v>
      </c>
      <c r="R45" s="893">
        <f t="shared" si="147"/>
        <v>0</v>
      </c>
      <c r="S45" s="893">
        <f t="shared" si="147"/>
        <v>0</v>
      </c>
      <c r="T45" s="891">
        <f t="shared" si="119"/>
        <v>0</v>
      </c>
      <c r="U45" s="896" t="e">
        <f>-T45/M30</f>
        <v>#DIV/0!</v>
      </c>
      <c r="Z45" s="94">
        <v>2025</v>
      </c>
      <c r="AA45" s="895">
        <f t="shared" si="120"/>
        <v>0</v>
      </c>
      <c r="AB45" s="886"/>
      <c r="AC45" s="886"/>
      <c r="AD45" s="886"/>
      <c r="AE45" s="886"/>
      <c r="AF45" s="886"/>
      <c r="AG45" s="886"/>
      <c r="AH45" s="886"/>
      <c r="AI45" s="886"/>
      <c r="AJ45" s="886"/>
      <c r="AK45" s="894">
        <f>-$AK30*AK65</f>
        <v>0</v>
      </c>
      <c r="AL45" s="893">
        <f t="shared" ref="AL45:AQ45" si="148">-$AK30*AL65</f>
        <v>0</v>
      </c>
      <c r="AM45" s="893">
        <f t="shared" si="148"/>
        <v>0</v>
      </c>
      <c r="AN45" s="893">
        <f t="shared" si="148"/>
        <v>0</v>
      </c>
      <c r="AO45" s="893">
        <f t="shared" si="148"/>
        <v>0</v>
      </c>
      <c r="AP45" s="893">
        <f t="shared" si="148"/>
        <v>0</v>
      </c>
      <c r="AQ45" s="893">
        <f t="shared" si="148"/>
        <v>0</v>
      </c>
      <c r="AR45" s="891">
        <f t="shared" si="122"/>
        <v>0</v>
      </c>
      <c r="AS45" s="896" t="e">
        <f>-AR45/AK30</f>
        <v>#DIV/0!</v>
      </c>
      <c r="AV45" s="94">
        <v>2025</v>
      </c>
      <c r="AW45" s="895">
        <f t="shared" si="123"/>
        <v>0</v>
      </c>
      <c r="AX45" s="886"/>
      <c r="AY45" s="886"/>
      <c r="AZ45" s="886"/>
      <c r="BA45" s="886"/>
      <c r="BB45" s="886"/>
      <c r="BC45" s="886"/>
      <c r="BD45" s="886"/>
      <c r="BE45" s="886"/>
      <c r="BF45" s="886"/>
      <c r="BG45" s="894">
        <f>-$BG30*BG65</f>
        <v>0</v>
      </c>
      <c r="BH45" s="893">
        <f t="shared" ref="BH45:BM45" si="149">-$BG30*BH65</f>
        <v>0</v>
      </c>
      <c r="BI45" s="893">
        <f t="shared" si="149"/>
        <v>0</v>
      </c>
      <c r="BJ45" s="893">
        <f t="shared" si="149"/>
        <v>0</v>
      </c>
      <c r="BK45" s="893">
        <f t="shared" si="149"/>
        <v>0</v>
      </c>
      <c r="BL45" s="893">
        <f t="shared" si="149"/>
        <v>0</v>
      </c>
      <c r="BM45" s="893">
        <f t="shared" si="149"/>
        <v>0</v>
      </c>
      <c r="BN45" s="891">
        <f t="shared" si="125"/>
        <v>0</v>
      </c>
      <c r="BO45" s="896" t="e">
        <f>-BN45/BG30</f>
        <v>#DIV/0!</v>
      </c>
    </row>
    <row r="46" spans="1:67" s="94" customFormat="1">
      <c r="B46" s="94">
        <v>2028</v>
      </c>
      <c r="C46" s="895">
        <f t="shared" si="117"/>
        <v>0</v>
      </c>
      <c r="D46" s="886"/>
      <c r="E46" s="886"/>
      <c r="F46" s="886"/>
      <c r="G46" s="886"/>
      <c r="H46" s="886"/>
      <c r="I46" s="886"/>
      <c r="J46" s="886"/>
      <c r="K46" s="886"/>
      <c r="L46" s="886"/>
      <c r="M46" s="886"/>
      <c r="N46" s="894">
        <f>-$N30*N66</f>
        <v>0</v>
      </c>
      <c r="O46" s="893">
        <f t="shared" ref="O46:S46" si="150">-$N30*O66</f>
        <v>0</v>
      </c>
      <c r="P46" s="893">
        <f t="shared" si="150"/>
        <v>0</v>
      </c>
      <c r="Q46" s="893">
        <f t="shared" si="150"/>
        <v>0</v>
      </c>
      <c r="R46" s="893">
        <f t="shared" si="150"/>
        <v>0</v>
      </c>
      <c r="S46" s="893">
        <f t="shared" si="150"/>
        <v>0</v>
      </c>
      <c r="T46" s="891">
        <f t="shared" si="119"/>
        <v>0</v>
      </c>
      <c r="U46" s="896" t="e">
        <f>-T46/N30</f>
        <v>#DIV/0!</v>
      </c>
      <c r="Z46" s="94">
        <v>2026</v>
      </c>
      <c r="AA46" s="895">
        <f t="shared" si="120"/>
        <v>0</v>
      </c>
      <c r="AB46" s="886"/>
      <c r="AC46" s="886"/>
      <c r="AD46" s="886"/>
      <c r="AE46" s="886"/>
      <c r="AF46" s="886"/>
      <c r="AG46" s="886"/>
      <c r="AH46" s="886"/>
      <c r="AI46" s="886"/>
      <c r="AJ46" s="886"/>
      <c r="AK46" s="886"/>
      <c r="AL46" s="894">
        <f>-$AL30*AL66</f>
        <v>0</v>
      </c>
      <c r="AM46" s="893">
        <f t="shared" ref="AM46:AQ46" si="151">-$AL30*AM66</f>
        <v>0</v>
      </c>
      <c r="AN46" s="893">
        <f t="shared" si="151"/>
        <v>0</v>
      </c>
      <c r="AO46" s="893">
        <f t="shared" si="151"/>
        <v>0</v>
      </c>
      <c r="AP46" s="893">
        <f t="shared" si="151"/>
        <v>0</v>
      </c>
      <c r="AQ46" s="893">
        <f t="shared" si="151"/>
        <v>0</v>
      </c>
      <c r="AR46" s="891">
        <f t="shared" si="122"/>
        <v>0</v>
      </c>
      <c r="AS46" s="896" t="e">
        <f>-AR46/AL30</f>
        <v>#DIV/0!</v>
      </c>
      <c r="AV46" s="94">
        <v>2026</v>
      </c>
      <c r="AW46" s="895">
        <f t="shared" si="123"/>
        <v>0</v>
      </c>
      <c r="AX46" s="886"/>
      <c r="AY46" s="886"/>
      <c r="AZ46" s="886"/>
      <c r="BA46" s="886"/>
      <c r="BB46" s="886"/>
      <c r="BC46" s="886"/>
      <c r="BD46" s="886"/>
      <c r="BE46" s="886"/>
      <c r="BF46" s="886"/>
      <c r="BG46" s="886"/>
      <c r="BH46" s="894">
        <f>-$BH30*BH66</f>
        <v>0</v>
      </c>
      <c r="BI46" s="893">
        <f t="shared" ref="BI46:BM46" si="152">-$BH30*BI66</f>
        <v>0</v>
      </c>
      <c r="BJ46" s="893">
        <f t="shared" si="152"/>
        <v>0</v>
      </c>
      <c r="BK46" s="893">
        <f t="shared" si="152"/>
        <v>0</v>
      </c>
      <c r="BL46" s="893">
        <f t="shared" si="152"/>
        <v>0</v>
      </c>
      <c r="BM46" s="893">
        <f t="shared" si="152"/>
        <v>0</v>
      </c>
      <c r="BN46" s="891">
        <f t="shared" si="125"/>
        <v>0</v>
      </c>
      <c r="BO46" s="896" t="e">
        <f>-BN46/BH30</f>
        <v>#DIV/0!</v>
      </c>
    </row>
    <row r="47" spans="1:67" s="94" customFormat="1">
      <c r="B47" s="94">
        <v>2029</v>
      </c>
      <c r="C47" s="895">
        <f t="shared" si="117"/>
        <v>0</v>
      </c>
      <c r="D47" s="886"/>
      <c r="E47" s="886"/>
      <c r="F47" s="886"/>
      <c r="G47" s="886"/>
      <c r="H47" s="886"/>
      <c r="I47" s="886"/>
      <c r="J47" s="886"/>
      <c r="K47" s="886"/>
      <c r="L47" s="886"/>
      <c r="M47" s="886"/>
      <c r="N47" s="886"/>
      <c r="O47" s="894">
        <f>-$O30*O67</f>
        <v>0</v>
      </c>
      <c r="P47" s="893">
        <f t="shared" ref="P47:S47" si="153">-$O30*P67</f>
        <v>0</v>
      </c>
      <c r="Q47" s="893">
        <f t="shared" si="153"/>
        <v>0</v>
      </c>
      <c r="R47" s="893">
        <f t="shared" si="153"/>
        <v>0</v>
      </c>
      <c r="S47" s="893">
        <f t="shared" si="153"/>
        <v>0</v>
      </c>
      <c r="T47" s="891">
        <f t="shared" si="119"/>
        <v>0</v>
      </c>
      <c r="U47" s="896" t="e">
        <f>-T47/O30</f>
        <v>#DIV/0!</v>
      </c>
      <c r="Z47" s="94">
        <v>2027</v>
      </c>
      <c r="AA47" s="895">
        <f t="shared" si="120"/>
        <v>0</v>
      </c>
      <c r="AB47" s="886"/>
      <c r="AC47" s="886"/>
      <c r="AD47" s="886"/>
      <c r="AE47" s="886"/>
      <c r="AF47" s="886"/>
      <c r="AG47" s="886"/>
      <c r="AH47" s="886"/>
      <c r="AI47" s="886"/>
      <c r="AJ47" s="886"/>
      <c r="AK47" s="886"/>
      <c r="AL47" s="886"/>
      <c r="AM47" s="894">
        <f>-$AM30*AM67</f>
        <v>0</v>
      </c>
      <c r="AN47" s="893">
        <f t="shared" ref="AN47:AQ47" si="154">-$AM30*AN67</f>
        <v>0</v>
      </c>
      <c r="AO47" s="893">
        <f t="shared" si="154"/>
        <v>0</v>
      </c>
      <c r="AP47" s="893">
        <f t="shared" si="154"/>
        <v>0</v>
      </c>
      <c r="AQ47" s="893">
        <f t="shared" si="154"/>
        <v>0</v>
      </c>
      <c r="AR47" s="891">
        <f t="shared" si="122"/>
        <v>0</v>
      </c>
      <c r="AS47" s="896" t="e">
        <f>-AR47/AM30</f>
        <v>#DIV/0!</v>
      </c>
      <c r="AV47" s="94">
        <v>2027</v>
      </c>
      <c r="AW47" s="895">
        <f t="shared" si="123"/>
        <v>0</v>
      </c>
      <c r="AX47" s="886"/>
      <c r="AY47" s="886"/>
      <c r="AZ47" s="886"/>
      <c r="BA47" s="886"/>
      <c r="BB47" s="886"/>
      <c r="BC47" s="886"/>
      <c r="BD47" s="886"/>
      <c r="BE47" s="886"/>
      <c r="BF47" s="886"/>
      <c r="BG47" s="886"/>
      <c r="BH47" s="886"/>
      <c r="BI47" s="894">
        <f>-$BI30*BI67</f>
        <v>0</v>
      </c>
      <c r="BJ47" s="893">
        <f t="shared" ref="BJ47:BM47" si="155">-$BI30*BJ67</f>
        <v>0</v>
      </c>
      <c r="BK47" s="893">
        <f t="shared" si="155"/>
        <v>0</v>
      </c>
      <c r="BL47" s="893">
        <f t="shared" si="155"/>
        <v>0</v>
      </c>
      <c r="BM47" s="893">
        <f t="shared" si="155"/>
        <v>0</v>
      </c>
      <c r="BN47" s="891">
        <f t="shared" si="125"/>
        <v>0</v>
      </c>
      <c r="BO47" s="896" t="e">
        <f>-BN47/BI30</f>
        <v>#DIV/0!</v>
      </c>
    </row>
    <row r="48" spans="1:67" s="94" customFormat="1">
      <c r="B48" s="94">
        <v>2030</v>
      </c>
      <c r="C48" s="895">
        <f t="shared" si="117"/>
        <v>0</v>
      </c>
      <c r="D48" s="886"/>
      <c r="E48" s="886"/>
      <c r="F48" s="886"/>
      <c r="G48" s="886"/>
      <c r="H48" s="886"/>
      <c r="I48" s="886"/>
      <c r="J48" s="886"/>
      <c r="K48" s="886"/>
      <c r="L48" s="886"/>
      <c r="M48" s="886"/>
      <c r="N48" s="886"/>
      <c r="O48" s="886"/>
      <c r="P48" s="894">
        <f>-$P30*P68</f>
        <v>0</v>
      </c>
      <c r="Q48" s="893">
        <f t="shared" ref="Q48:S48" si="156">-$P30*Q68</f>
        <v>0</v>
      </c>
      <c r="R48" s="893">
        <f t="shared" si="156"/>
        <v>0</v>
      </c>
      <c r="S48" s="893">
        <f t="shared" si="156"/>
        <v>0</v>
      </c>
      <c r="T48" s="891">
        <f t="shared" si="119"/>
        <v>0</v>
      </c>
      <c r="U48" s="896" t="e">
        <f>-T48/P30</f>
        <v>#DIV/0!</v>
      </c>
      <c r="Z48" s="94">
        <v>2028</v>
      </c>
      <c r="AA48" s="895">
        <f t="shared" si="120"/>
        <v>0</v>
      </c>
      <c r="AB48" s="886"/>
      <c r="AC48" s="886"/>
      <c r="AD48" s="886"/>
      <c r="AE48" s="886"/>
      <c r="AF48" s="886"/>
      <c r="AG48" s="886"/>
      <c r="AH48" s="886"/>
      <c r="AI48" s="886"/>
      <c r="AJ48" s="886"/>
      <c r="AK48" s="886"/>
      <c r="AL48" s="886"/>
      <c r="AM48" s="886"/>
      <c r="AN48" s="894">
        <f>-$AN30*AN68</f>
        <v>0</v>
      </c>
      <c r="AO48" s="893">
        <f t="shared" ref="AO48:AQ48" si="157">-$AN30*AO68</f>
        <v>0</v>
      </c>
      <c r="AP48" s="893">
        <f t="shared" si="157"/>
        <v>0</v>
      </c>
      <c r="AQ48" s="893">
        <f t="shared" si="157"/>
        <v>0</v>
      </c>
      <c r="AR48" s="891">
        <f t="shared" si="122"/>
        <v>0</v>
      </c>
      <c r="AS48" s="896" t="e">
        <f>-AR48/AN30</f>
        <v>#DIV/0!</v>
      </c>
      <c r="AV48" s="94">
        <v>2028</v>
      </c>
      <c r="AW48" s="895">
        <f t="shared" si="123"/>
        <v>0</v>
      </c>
      <c r="AX48" s="886"/>
      <c r="AY48" s="886"/>
      <c r="AZ48" s="886"/>
      <c r="BA48" s="886"/>
      <c r="BB48" s="886"/>
      <c r="BC48" s="886"/>
      <c r="BD48" s="886"/>
      <c r="BE48" s="886"/>
      <c r="BF48" s="886"/>
      <c r="BG48" s="886"/>
      <c r="BH48" s="886"/>
      <c r="BI48" s="886"/>
      <c r="BJ48" s="894">
        <f>-$BJ30*BJ68</f>
        <v>0</v>
      </c>
      <c r="BK48" s="893">
        <f t="shared" ref="BK48:BM48" si="158">-$BJ30*BK68</f>
        <v>0</v>
      </c>
      <c r="BL48" s="893">
        <f t="shared" si="158"/>
        <v>0</v>
      </c>
      <c r="BM48" s="893">
        <f t="shared" si="158"/>
        <v>0</v>
      </c>
      <c r="BN48" s="891">
        <f t="shared" si="125"/>
        <v>0</v>
      </c>
      <c r="BO48" s="896" t="e">
        <f>-BN48/BJ30</f>
        <v>#DIV/0!</v>
      </c>
    </row>
    <row r="49" spans="2:67" s="94" customFormat="1">
      <c r="B49" s="94">
        <v>2031</v>
      </c>
      <c r="C49" s="895">
        <f t="shared" si="117"/>
        <v>0</v>
      </c>
      <c r="D49" s="886"/>
      <c r="E49" s="886"/>
      <c r="F49" s="886"/>
      <c r="G49" s="886"/>
      <c r="H49" s="886"/>
      <c r="I49" s="886"/>
      <c r="J49" s="886"/>
      <c r="K49" s="886"/>
      <c r="L49" s="886"/>
      <c r="M49" s="886"/>
      <c r="N49" s="886"/>
      <c r="O49" s="886"/>
      <c r="P49" s="886"/>
      <c r="Q49" s="894">
        <f>-$Q30*Q69</f>
        <v>0</v>
      </c>
      <c r="R49" s="893">
        <f t="shared" ref="R49:S49" si="159">-$Q30*R69</f>
        <v>0</v>
      </c>
      <c r="S49" s="893">
        <f t="shared" si="159"/>
        <v>0</v>
      </c>
      <c r="T49" s="891">
        <f t="shared" si="119"/>
        <v>0</v>
      </c>
      <c r="U49" s="896" t="e">
        <f>-T49/Q30</f>
        <v>#DIV/0!</v>
      </c>
      <c r="Z49" s="94">
        <v>2029</v>
      </c>
      <c r="AA49" s="895">
        <f t="shared" si="120"/>
        <v>0</v>
      </c>
      <c r="AB49" s="886"/>
      <c r="AC49" s="886"/>
      <c r="AD49" s="886"/>
      <c r="AE49" s="886"/>
      <c r="AF49" s="886"/>
      <c r="AG49" s="886"/>
      <c r="AH49" s="886"/>
      <c r="AI49" s="886"/>
      <c r="AJ49" s="886"/>
      <c r="AK49" s="886"/>
      <c r="AL49" s="886"/>
      <c r="AM49" s="886"/>
      <c r="AN49" s="886"/>
      <c r="AO49" s="894">
        <f>-$AO30*AO69</f>
        <v>0</v>
      </c>
      <c r="AP49" s="893">
        <f t="shared" ref="AP49:AQ49" si="160">-$AO30*AP69</f>
        <v>0</v>
      </c>
      <c r="AQ49" s="893">
        <f t="shared" si="160"/>
        <v>0</v>
      </c>
      <c r="AR49" s="891">
        <f t="shared" si="122"/>
        <v>0</v>
      </c>
      <c r="AS49" s="896" t="e">
        <f>-AR49/AO30</f>
        <v>#DIV/0!</v>
      </c>
      <c r="AV49" s="94">
        <v>2029</v>
      </c>
      <c r="AW49" s="895">
        <f t="shared" si="123"/>
        <v>0</v>
      </c>
      <c r="AX49" s="886"/>
      <c r="AY49" s="886"/>
      <c r="AZ49" s="886"/>
      <c r="BA49" s="886"/>
      <c r="BB49" s="886"/>
      <c r="BC49" s="886"/>
      <c r="BD49" s="886"/>
      <c r="BE49" s="886"/>
      <c r="BF49" s="886"/>
      <c r="BG49" s="886"/>
      <c r="BH49" s="886"/>
      <c r="BI49" s="886"/>
      <c r="BJ49" s="886"/>
      <c r="BK49" s="894">
        <f>-$BK30*BK69</f>
        <v>0</v>
      </c>
      <c r="BL49" s="893">
        <f t="shared" ref="BL49:BM49" si="161">-$BK30*BL69</f>
        <v>0</v>
      </c>
      <c r="BM49" s="893">
        <f t="shared" si="161"/>
        <v>0</v>
      </c>
      <c r="BN49" s="891">
        <f t="shared" si="125"/>
        <v>0</v>
      </c>
      <c r="BO49" s="896" t="e">
        <f>-BN49/BK30</f>
        <v>#DIV/0!</v>
      </c>
    </row>
    <row r="50" spans="2:67" s="94" customFormat="1">
      <c r="B50" s="94">
        <v>2032</v>
      </c>
      <c r="C50" s="895">
        <f t="shared" si="117"/>
        <v>0</v>
      </c>
      <c r="D50" s="886"/>
      <c r="E50" s="886"/>
      <c r="F50" s="886"/>
      <c r="G50" s="886"/>
      <c r="H50" s="886"/>
      <c r="I50" s="886"/>
      <c r="J50" s="886"/>
      <c r="K50" s="886"/>
      <c r="L50" s="886"/>
      <c r="M50" s="886"/>
      <c r="N50" s="886"/>
      <c r="O50" s="886"/>
      <c r="P50" s="886"/>
      <c r="Q50" s="886"/>
      <c r="R50" s="894">
        <f>-$R30*R70</f>
        <v>0</v>
      </c>
      <c r="S50" s="893">
        <f>-$R30*S70</f>
        <v>0</v>
      </c>
      <c r="T50" s="891">
        <f t="shared" si="119"/>
        <v>0</v>
      </c>
      <c r="U50" s="896" t="e">
        <f>-T50/R30</f>
        <v>#DIV/0!</v>
      </c>
      <c r="Z50" s="94">
        <v>2030</v>
      </c>
      <c r="AA50" s="895">
        <f t="shared" si="120"/>
        <v>0</v>
      </c>
      <c r="AB50" s="886"/>
      <c r="AC50" s="886"/>
      <c r="AD50" s="886"/>
      <c r="AE50" s="886"/>
      <c r="AF50" s="886"/>
      <c r="AG50" s="886"/>
      <c r="AH50" s="886"/>
      <c r="AI50" s="886"/>
      <c r="AJ50" s="886"/>
      <c r="AK50" s="886"/>
      <c r="AL50" s="886"/>
      <c r="AM50" s="886"/>
      <c r="AN50" s="886"/>
      <c r="AO50" s="886"/>
      <c r="AP50" s="894">
        <f>-$AP30*AP70</f>
        <v>0</v>
      </c>
      <c r="AQ50" s="893">
        <f>-$AP30*AQ70</f>
        <v>0</v>
      </c>
      <c r="AR50" s="891">
        <f t="shared" si="122"/>
        <v>0</v>
      </c>
      <c r="AS50" s="896" t="e">
        <f>-AR50/AP30</f>
        <v>#DIV/0!</v>
      </c>
      <c r="AV50" s="94">
        <v>2030</v>
      </c>
      <c r="AW50" s="895">
        <f t="shared" si="123"/>
        <v>0</v>
      </c>
      <c r="AX50" s="886"/>
      <c r="AY50" s="886"/>
      <c r="AZ50" s="886"/>
      <c r="BA50" s="886"/>
      <c r="BB50" s="886"/>
      <c r="BC50" s="886"/>
      <c r="BD50" s="886"/>
      <c r="BE50" s="886"/>
      <c r="BF50" s="886"/>
      <c r="BG50" s="886"/>
      <c r="BH50" s="886"/>
      <c r="BI50" s="886"/>
      <c r="BJ50" s="886"/>
      <c r="BK50" s="886"/>
      <c r="BL50" s="894">
        <f>-$BL30*BL70</f>
        <v>0</v>
      </c>
      <c r="BM50" s="893">
        <f>-$BL30*BM70</f>
        <v>0</v>
      </c>
      <c r="BN50" s="891">
        <f t="shared" si="125"/>
        <v>0</v>
      </c>
      <c r="BO50" s="896" t="e">
        <f>-BN50/BL30</f>
        <v>#DIV/0!</v>
      </c>
    </row>
    <row r="51" spans="2:67" s="94" customFormat="1">
      <c r="B51" s="94">
        <v>2033</v>
      </c>
      <c r="C51" s="895">
        <f t="shared" si="117"/>
        <v>0</v>
      </c>
      <c r="D51" s="886"/>
      <c r="E51" s="886"/>
      <c r="F51" s="886"/>
      <c r="G51" s="886"/>
      <c r="H51" s="886"/>
      <c r="I51" s="886"/>
      <c r="J51" s="886"/>
      <c r="K51" s="886"/>
      <c r="L51" s="886"/>
      <c r="M51" s="886"/>
      <c r="N51" s="886"/>
      <c r="O51" s="886"/>
      <c r="P51" s="886"/>
      <c r="Q51" s="886"/>
      <c r="R51" s="886"/>
      <c r="S51" s="894">
        <f>-$S30*S71</f>
        <v>0</v>
      </c>
      <c r="T51" s="891">
        <f t="shared" si="119"/>
        <v>0</v>
      </c>
      <c r="U51" s="896" t="e">
        <f>-T51/S30</f>
        <v>#DIV/0!</v>
      </c>
      <c r="Z51" s="94">
        <v>2031</v>
      </c>
      <c r="AA51" s="895">
        <f t="shared" si="120"/>
        <v>0</v>
      </c>
      <c r="AB51" s="886"/>
      <c r="AC51" s="886"/>
      <c r="AD51" s="886"/>
      <c r="AE51" s="886"/>
      <c r="AF51" s="886"/>
      <c r="AG51" s="886"/>
      <c r="AH51" s="886"/>
      <c r="AI51" s="886"/>
      <c r="AJ51" s="886"/>
      <c r="AK51" s="886"/>
      <c r="AL51" s="886"/>
      <c r="AM51" s="886"/>
      <c r="AN51" s="886"/>
      <c r="AO51" s="886"/>
      <c r="AP51" s="886"/>
      <c r="AQ51" s="894">
        <f>-$AQ30*AQ71</f>
        <v>0</v>
      </c>
      <c r="AR51" s="891">
        <f t="shared" si="122"/>
        <v>0</v>
      </c>
      <c r="AS51" s="896" t="e">
        <f>-AR51/AQ30</f>
        <v>#DIV/0!</v>
      </c>
      <c r="AV51" s="94">
        <v>2031</v>
      </c>
      <c r="AW51" s="895">
        <f t="shared" si="123"/>
        <v>0</v>
      </c>
      <c r="AX51" s="886"/>
      <c r="AY51" s="886"/>
      <c r="AZ51" s="886"/>
      <c r="BA51" s="886"/>
      <c r="BB51" s="886"/>
      <c r="BC51" s="886"/>
      <c r="BD51" s="886"/>
      <c r="BE51" s="886"/>
      <c r="BF51" s="886"/>
      <c r="BG51" s="886"/>
      <c r="BH51" s="886"/>
      <c r="BI51" s="886"/>
      <c r="BJ51" s="886"/>
      <c r="BK51" s="886"/>
      <c r="BL51" s="886"/>
      <c r="BM51" s="894">
        <f>-$BM30*BM71</f>
        <v>0</v>
      </c>
      <c r="BN51" s="891">
        <f t="shared" si="125"/>
        <v>0</v>
      </c>
      <c r="BO51" s="896" t="e">
        <f>-BN51/BM30</f>
        <v>#DIV/0!</v>
      </c>
    </row>
    <row r="52" spans="2:67" s="94" customFormat="1">
      <c r="B52" s="263" t="s">
        <v>20</v>
      </c>
      <c r="C52" s="895">
        <f>SUM(C36:C51)</f>
        <v>0</v>
      </c>
      <c r="D52" s="895">
        <f t="shared" ref="D52:T52" si="162">SUM(D36:D51)</f>
        <v>0</v>
      </c>
      <c r="E52" s="895">
        <f t="shared" si="162"/>
        <v>0</v>
      </c>
      <c r="F52" s="895">
        <f t="shared" si="162"/>
        <v>0</v>
      </c>
      <c r="G52" s="895">
        <f t="shared" si="162"/>
        <v>0</v>
      </c>
      <c r="H52" s="895">
        <f t="shared" si="162"/>
        <v>0</v>
      </c>
      <c r="I52" s="895">
        <f t="shared" si="162"/>
        <v>0</v>
      </c>
      <c r="J52" s="895">
        <f t="shared" si="162"/>
        <v>0</v>
      </c>
      <c r="K52" s="895">
        <f t="shared" si="162"/>
        <v>0</v>
      </c>
      <c r="L52" s="895">
        <f t="shared" si="162"/>
        <v>0</v>
      </c>
      <c r="M52" s="895">
        <f t="shared" si="162"/>
        <v>0</v>
      </c>
      <c r="N52" s="895">
        <f t="shared" si="162"/>
        <v>0</v>
      </c>
      <c r="O52" s="895">
        <f t="shared" si="162"/>
        <v>0</v>
      </c>
      <c r="P52" s="895">
        <f t="shared" si="162"/>
        <v>0</v>
      </c>
      <c r="Q52" s="895">
        <f t="shared" si="162"/>
        <v>0</v>
      </c>
      <c r="R52" s="895">
        <f t="shared" si="162"/>
        <v>0</v>
      </c>
      <c r="S52" s="895">
        <f t="shared" si="162"/>
        <v>0</v>
      </c>
      <c r="T52" s="895">
        <f t="shared" si="162"/>
        <v>0</v>
      </c>
      <c r="U52" s="896" t="e">
        <f>-T52/T30</f>
        <v>#DIV/0!</v>
      </c>
      <c r="Z52" s="263" t="s">
        <v>20</v>
      </c>
      <c r="AA52" s="895">
        <f>SUM(AA36:AA51)</f>
        <v>0</v>
      </c>
      <c r="AB52" s="895">
        <f t="shared" ref="AB52:AR52" si="163">SUM(AB36:AB51)</f>
        <v>0</v>
      </c>
      <c r="AC52" s="895">
        <f t="shared" si="163"/>
        <v>0</v>
      </c>
      <c r="AD52" s="895">
        <f t="shared" si="163"/>
        <v>0</v>
      </c>
      <c r="AE52" s="895">
        <f t="shared" si="163"/>
        <v>0</v>
      </c>
      <c r="AF52" s="895">
        <f t="shared" si="163"/>
        <v>0</v>
      </c>
      <c r="AG52" s="895">
        <f t="shared" si="163"/>
        <v>0</v>
      </c>
      <c r="AH52" s="895">
        <f t="shared" si="163"/>
        <v>0</v>
      </c>
      <c r="AI52" s="895">
        <f t="shared" si="163"/>
        <v>0</v>
      </c>
      <c r="AJ52" s="895">
        <f t="shared" si="163"/>
        <v>0</v>
      </c>
      <c r="AK52" s="895">
        <f t="shared" si="163"/>
        <v>0</v>
      </c>
      <c r="AL52" s="895">
        <f t="shared" si="163"/>
        <v>0</v>
      </c>
      <c r="AM52" s="895">
        <f t="shared" si="163"/>
        <v>0</v>
      </c>
      <c r="AN52" s="895">
        <f t="shared" si="163"/>
        <v>0</v>
      </c>
      <c r="AO52" s="895">
        <f t="shared" si="163"/>
        <v>0</v>
      </c>
      <c r="AP52" s="895">
        <f t="shared" si="163"/>
        <v>0</v>
      </c>
      <c r="AQ52" s="895">
        <f t="shared" si="163"/>
        <v>0</v>
      </c>
      <c r="AR52" s="895">
        <f t="shared" si="163"/>
        <v>0</v>
      </c>
      <c r="AS52" s="896" t="e">
        <f>-AR52/AR30</f>
        <v>#DIV/0!</v>
      </c>
      <c r="AV52" s="263" t="s">
        <v>20</v>
      </c>
      <c r="AW52" s="895">
        <f>SUM(AW36:AW51)</f>
        <v>0</v>
      </c>
      <c r="AX52" s="895">
        <f t="shared" ref="AX52:BN52" si="164">SUM(AX36:AX51)</f>
        <v>0</v>
      </c>
      <c r="AY52" s="895">
        <f t="shared" si="164"/>
        <v>0</v>
      </c>
      <c r="AZ52" s="895">
        <f t="shared" si="164"/>
        <v>0</v>
      </c>
      <c r="BA52" s="895">
        <f t="shared" si="164"/>
        <v>0</v>
      </c>
      <c r="BB52" s="895">
        <f t="shared" si="164"/>
        <v>0</v>
      </c>
      <c r="BC52" s="895">
        <f t="shared" si="164"/>
        <v>0</v>
      </c>
      <c r="BD52" s="895">
        <f t="shared" si="164"/>
        <v>0</v>
      </c>
      <c r="BE52" s="895">
        <f t="shared" si="164"/>
        <v>0</v>
      </c>
      <c r="BF52" s="895">
        <f t="shared" si="164"/>
        <v>0</v>
      </c>
      <c r="BG52" s="895">
        <f t="shared" si="164"/>
        <v>0</v>
      </c>
      <c r="BH52" s="895">
        <f t="shared" si="164"/>
        <v>0</v>
      </c>
      <c r="BI52" s="895">
        <f t="shared" si="164"/>
        <v>0</v>
      </c>
      <c r="BJ52" s="895">
        <f t="shared" si="164"/>
        <v>0</v>
      </c>
      <c r="BK52" s="895">
        <f t="shared" si="164"/>
        <v>0</v>
      </c>
      <c r="BL52" s="895">
        <f t="shared" si="164"/>
        <v>0</v>
      </c>
      <c r="BM52" s="895">
        <f t="shared" si="164"/>
        <v>0</v>
      </c>
      <c r="BN52" s="895">
        <f t="shared" si="164"/>
        <v>0</v>
      </c>
      <c r="BO52" s="896" t="e">
        <f>-BN52/BN30</f>
        <v>#DIV/0!</v>
      </c>
    </row>
    <row r="53" spans="2:67" s="94" customFormat="1"/>
    <row r="54" spans="2:67">
      <c r="B54" s="94" t="s">
        <v>879</v>
      </c>
      <c r="D54" s="94"/>
      <c r="E54" s="94"/>
      <c r="F54" s="94"/>
      <c r="G54" s="94"/>
      <c r="H54" s="94"/>
      <c r="I54" s="94"/>
      <c r="J54" s="94"/>
      <c r="K54" s="94"/>
      <c r="L54" s="94"/>
      <c r="M54" s="94"/>
      <c r="N54" s="94"/>
      <c r="Z54" s="94" t="s">
        <v>879</v>
      </c>
      <c r="AV54" s="94" t="s">
        <v>879</v>
      </c>
    </row>
    <row r="55" spans="2:67" s="94" customFormat="1">
      <c r="B55" s="94" t="s">
        <v>880</v>
      </c>
      <c r="C55" s="263" t="s">
        <v>20</v>
      </c>
      <c r="D55" s="94">
        <v>2018</v>
      </c>
      <c r="E55" s="94">
        <v>2019</v>
      </c>
      <c r="F55" s="94">
        <v>2020</v>
      </c>
      <c r="G55" s="94">
        <v>2021</v>
      </c>
      <c r="H55" s="94">
        <v>2022</v>
      </c>
      <c r="I55" s="94">
        <v>2023</v>
      </c>
      <c r="J55" s="94">
        <v>2024</v>
      </c>
      <c r="K55" s="94">
        <v>2025</v>
      </c>
      <c r="L55" s="94">
        <v>2026</v>
      </c>
      <c r="M55" s="94">
        <v>2027</v>
      </c>
      <c r="N55" s="94">
        <v>2028</v>
      </c>
      <c r="O55" s="94">
        <v>2029</v>
      </c>
      <c r="P55" s="94">
        <v>2030</v>
      </c>
      <c r="Q55" s="94">
        <v>2031</v>
      </c>
      <c r="R55" s="94">
        <v>2032</v>
      </c>
      <c r="S55" s="94">
        <v>2033</v>
      </c>
      <c r="Z55" s="94" t="s">
        <v>880</v>
      </c>
      <c r="AA55" s="263" t="s">
        <v>20</v>
      </c>
      <c r="AB55" s="94">
        <v>2016</v>
      </c>
      <c r="AC55" s="94">
        <v>2017</v>
      </c>
      <c r="AD55" s="94">
        <v>2018</v>
      </c>
      <c r="AE55" s="94">
        <v>2019</v>
      </c>
      <c r="AF55" s="94">
        <v>2020</v>
      </c>
      <c r="AG55" s="94">
        <v>2021</v>
      </c>
      <c r="AH55" s="94">
        <v>2022</v>
      </c>
      <c r="AI55" s="94">
        <v>2023</v>
      </c>
      <c r="AJ55" s="94">
        <v>2024</v>
      </c>
      <c r="AK55" s="94">
        <v>2025</v>
      </c>
      <c r="AL55" s="94">
        <v>2026</v>
      </c>
      <c r="AM55" s="94">
        <v>2027</v>
      </c>
      <c r="AN55" s="94">
        <v>2028</v>
      </c>
      <c r="AO55" s="94">
        <v>2029</v>
      </c>
      <c r="AP55" s="94">
        <v>2030</v>
      </c>
      <c r="AQ55" s="94">
        <v>2031</v>
      </c>
      <c r="AV55" s="94" t="s">
        <v>880</v>
      </c>
      <c r="AW55" s="263" t="s">
        <v>20</v>
      </c>
      <c r="AX55" s="94">
        <v>2016</v>
      </c>
      <c r="AY55" s="94">
        <v>2017</v>
      </c>
      <c r="AZ55" s="94">
        <v>2018</v>
      </c>
      <c r="BA55" s="94">
        <v>2019</v>
      </c>
      <c r="BB55" s="94">
        <v>2020</v>
      </c>
      <c r="BC55" s="94">
        <v>2021</v>
      </c>
      <c r="BD55" s="94">
        <v>2022</v>
      </c>
      <c r="BE55" s="94">
        <v>2023</v>
      </c>
      <c r="BF55" s="94">
        <v>2024</v>
      </c>
      <c r="BG55" s="94">
        <v>2025</v>
      </c>
      <c r="BH55" s="94">
        <v>2026</v>
      </c>
      <c r="BI55" s="94">
        <v>2027</v>
      </c>
      <c r="BJ55" s="94">
        <v>2028</v>
      </c>
      <c r="BK55" s="94">
        <v>2029</v>
      </c>
      <c r="BL55" s="94">
        <v>2030</v>
      </c>
      <c r="BM55" s="94">
        <v>2031</v>
      </c>
    </row>
    <row r="56" spans="2:67" s="94" customFormat="1">
      <c r="B56" s="94">
        <v>2018</v>
      </c>
      <c r="C56" s="884">
        <f>SUM(D56:S56)</f>
        <v>0.23430000000000001</v>
      </c>
      <c r="D56" s="888">
        <v>0.11715</v>
      </c>
      <c r="E56" s="887">
        <v>0</v>
      </c>
      <c r="F56" s="887">
        <v>0</v>
      </c>
      <c r="G56" s="887">
        <v>0</v>
      </c>
      <c r="H56" s="888">
        <v>0.11715</v>
      </c>
      <c r="I56" s="887">
        <v>0</v>
      </c>
      <c r="J56" s="887">
        <v>0</v>
      </c>
      <c r="K56" s="887">
        <v>0</v>
      </c>
      <c r="L56" s="887">
        <v>0</v>
      </c>
      <c r="M56" s="887">
        <v>0</v>
      </c>
      <c r="N56" s="887">
        <v>0</v>
      </c>
      <c r="O56" s="887">
        <v>0</v>
      </c>
      <c r="P56" s="887">
        <v>0</v>
      </c>
      <c r="Q56" s="887">
        <v>0</v>
      </c>
      <c r="R56" s="887">
        <v>0</v>
      </c>
      <c r="S56" s="887">
        <v>0</v>
      </c>
      <c r="Z56" s="94">
        <v>2016</v>
      </c>
      <c r="AA56" s="884">
        <f>SUM(AB56:AQ56)</f>
        <v>0.23430000000000001</v>
      </c>
      <c r="AB56" s="888">
        <v>0.11715</v>
      </c>
      <c r="AC56" s="887">
        <v>0</v>
      </c>
      <c r="AD56" s="887">
        <v>0</v>
      </c>
      <c r="AE56" s="887">
        <v>0</v>
      </c>
      <c r="AF56" s="887">
        <v>0</v>
      </c>
      <c r="AG56" s="887">
        <v>0</v>
      </c>
      <c r="AH56" s="888">
        <v>0.11715</v>
      </c>
      <c r="AI56" s="887">
        <v>0</v>
      </c>
      <c r="AJ56" s="887">
        <v>0</v>
      </c>
      <c r="AK56" s="887">
        <v>0</v>
      </c>
      <c r="AL56" s="887">
        <v>0</v>
      </c>
      <c r="AM56" s="887">
        <v>0</v>
      </c>
      <c r="AN56" s="887">
        <v>0</v>
      </c>
      <c r="AO56" s="887">
        <v>0</v>
      </c>
      <c r="AP56" s="887">
        <v>0</v>
      </c>
      <c r="AQ56" s="887">
        <v>0</v>
      </c>
      <c r="AV56" s="94">
        <v>2016</v>
      </c>
      <c r="AW56" s="884">
        <f>SUM(AX56:BM56)</f>
        <v>0.23430000000000001</v>
      </c>
      <c r="AX56" s="888">
        <v>0.11715</v>
      </c>
      <c r="AY56" s="887">
        <v>0</v>
      </c>
      <c r="AZ56" s="887">
        <v>0</v>
      </c>
      <c r="BA56" s="887">
        <v>0</v>
      </c>
      <c r="BB56" s="887">
        <v>0</v>
      </c>
      <c r="BC56" s="887">
        <v>0</v>
      </c>
      <c r="BD56" s="888">
        <v>0.11715</v>
      </c>
      <c r="BE56" s="887">
        <v>0</v>
      </c>
      <c r="BF56" s="887">
        <v>0</v>
      </c>
      <c r="BG56" s="887">
        <v>0</v>
      </c>
      <c r="BH56" s="887">
        <v>0</v>
      </c>
      <c r="BI56" s="887">
        <v>0</v>
      </c>
      <c r="BJ56" s="887">
        <v>0</v>
      </c>
      <c r="BK56" s="887">
        <v>0</v>
      </c>
      <c r="BL56" s="887">
        <v>0</v>
      </c>
      <c r="BM56" s="887">
        <v>0</v>
      </c>
    </row>
    <row r="57" spans="2:67" s="94" customFormat="1">
      <c r="B57" s="94">
        <v>2019</v>
      </c>
      <c r="C57" s="884">
        <f t="shared" ref="C57:C71" si="165">SUM(D57:S57)</f>
        <v>0.23430000000000001</v>
      </c>
      <c r="D57" s="886"/>
      <c r="E57" s="888">
        <v>0.11715</v>
      </c>
      <c r="F57" s="887">
        <v>0</v>
      </c>
      <c r="G57" s="887">
        <v>0</v>
      </c>
      <c r="H57" s="888">
        <v>0.11715</v>
      </c>
      <c r="I57" s="887">
        <v>0</v>
      </c>
      <c r="J57" s="887">
        <v>0</v>
      </c>
      <c r="K57" s="887">
        <v>0</v>
      </c>
      <c r="L57" s="887">
        <v>0</v>
      </c>
      <c r="M57" s="887">
        <v>0</v>
      </c>
      <c r="N57" s="887">
        <v>0</v>
      </c>
      <c r="O57" s="887">
        <v>0</v>
      </c>
      <c r="P57" s="887">
        <v>0</v>
      </c>
      <c r="Q57" s="887">
        <v>0</v>
      </c>
      <c r="R57" s="887">
        <v>0</v>
      </c>
      <c r="S57" s="887">
        <v>0</v>
      </c>
      <c r="Z57" s="94">
        <v>2017</v>
      </c>
      <c r="AA57" s="884">
        <f t="shared" ref="AA57:AA71" si="166">SUM(AB57:AQ57)</f>
        <v>0.23430000000000001</v>
      </c>
      <c r="AB57" s="886"/>
      <c r="AC57" s="888">
        <v>0.11715</v>
      </c>
      <c r="AD57" s="887">
        <v>0</v>
      </c>
      <c r="AE57" s="887">
        <v>0</v>
      </c>
      <c r="AF57" s="887">
        <v>0</v>
      </c>
      <c r="AG57" s="887">
        <v>0</v>
      </c>
      <c r="AH57" s="888">
        <v>0.11715</v>
      </c>
      <c r="AI57" s="887">
        <v>0</v>
      </c>
      <c r="AJ57" s="887">
        <v>0</v>
      </c>
      <c r="AK57" s="887">
        <v>0</v>
      </c>
      <c r="AL57" s="887">
        <v>0</v>
      </c>
      <c r="AM57" s="887">
        <v>0</v>
      </c>
      <c r="AN57" s="887">
        <v>0</v>
      </c>
      <c r="AO57" s="887">
        <v>0</v>
      </c>
      <c r="AP57" s="887">
        <v>0</v>
      </c>
      <c r="AQ57" s="887">
        <v>0</v>
      </c>
      <c r="AV57" s="94">
        <v>2017</v>
      </c>
      <c r="AW57" s="884">
        <f t="shared" ref="AW57:AW71" si="167">SUM(AX57:BM57)</f>
        <v>0.23430000000000001</v>
      </c>
      <c r="AX57" s="886"/>
      <c r="AY57" s="888">
        <v>0.11715</v>
      </c>
      <c r="AZ57" s="887">
        <v>0</v>
      </c>
      <c r="BA57" s="887">
        <v>0</v>
      </c>
      <c r="BB57" s="887">
        <v>0</v>
      </c>
      <c r="BC57" s="887">
        <v>0</v>
      </c>
      <c r="BD57" s="888">
        <v>0.11715</v>
      </c>
      <c r="BE57" s="887">
        <v>0</v>
      </c>
      <c r="BF57" s="887">
        <v>0</v>
      </c>
      <c r="BG57" s="887">
        <v>0</v>
      </c>
      <c r="BH57" s="887">
        <v>0</v>
      </c>
      <c r="BI57" s="887">
        <v>0</v>
      </c>
      <c r="BJ57" s="887">
        <v>0</v>
      </c>
      <c r="BK57" s="887">
        <v>0</v>
      </c>
      <c r="BL57" s="887">
        <v>0</v>
      </c>
      <c r="BM57" s="887">
        <v>0</v>
      </c>
    </row>
    <row r="58" spans="2:67" s="94" customFormat="1">
      <c r="B58" s="94">
        <v>2020</v>
      </c>
      <c r="C58" s="884">
        <f t="shared" si="165"/>
        <v>0.23430000000000001</v>
      </c>
      <c r="D58" s="886"/>
      <c r="E58" s="886"/>
      <c r="F58" s="888">
        <v>2.4299999999999999E-2</v>
      </c>
      <c r="G58" s="887">
        <v>0</v>
      </c>
      <c r="H58" s="888">
        <f>0.2343-F58</f>
        <v>0.21000000000000002</v>
      </c>
      <c r="I58" s="887">
        <v>0</v>
      </c>
      <c r="J58" s="887">
        <v>0</v>
      </c>
      <c r="K58" s="887">
        <v>0</v>
      </c>
      <c r="L58" s="887">
        <v>0</v>
      </c>
      <c r="M58" s="887">
        <v>0</v>
      </c>
      <c r="N58" s="887">
        <v>0</v>
      </c>
      <c r="O58" s="887">
        <v>0</v>
      </c>
      <c r="P58" s="887">
        <v>0</v>
      </c>
      <c r="Q58" s="887">
        <v>0</v>
      </c>
      <c r="R58" s="887">
        <v>0</v>
      </c>
      <c r="S58" s="887">
        <v>0</v>
      </c>
      <c r="Z58" s="94">
        <v>2018</v>
      </c>
      <c r="AA58" s="884">
        <f t="shared" si="166"/>
        <v>0.23430000000000001</v>
      </c>
      <c r="AB58" s="886"/>
      <c r="AC58" s="886"/>
      <c r="AD58" s="888">
        <v>0.11715</v>
      </c>
      <c r="AE58" s="887">
        <v>0</v>
      </c>
      <c r="AF58" s="887">
        <v>0</v>
      </c>
      <c r="AG58" s="887">
        <v>0</v>
      </c>
      <c r="AH58" s="888">
        <v>0.11715</v>
      </c>
      <c r="AI58" s="887">
        <v>0</v>
      </c>
      <c r="AJ58" s="887">
        <v>0</v>
      </c>
      <c r="AK58" s="887">
        <v>0</v>
      </c>
      <c r="AL58" s="887">
        <v>0</v>
      </c>
      <c r="AM58" s="887">
        <v>0</v>
      </c>
      <c r="AN58" s="887">
        <v>0</v>
      </c>
      <c r="AO58" s="887">
        <v>0</v>
      </c>
      <c r="AP58" s="887">
        <v>0</v>
      </c>
      <c r="AQ58" s="887">
        <v>0</v>
      </c>
      <c r="AV58" s="94">
        <v>2018</v>
      </c>
      <c r="AW58" s="884">
        <f t="shared" si="167"/>
        <v>0.23430000000000001</v>
      </c>
      <c r="AX58" s="886"/>
      <c r="AY58" s="886"/>
      <c r="AZ58" s="888">
        <v>0.11715</v>
      </c>
      <c r="BA58" s="887">
        <v>0</v>
      </c>
      <c r="BB58" s="887">
        <v>0</v>
      </c>
      <c r="BC58" s="887">
        <v>0</v>
      </c>
      <c r="BD58" s="888">
        <v>0.11715</v>
      </c>
      <c r="BE58" s="887">
        <v>0</v>
      </c>
      <c r="BF58" s="887">
        <v>0</v>
      </c>
      <c r="BG58" s="887">
        <v>0</v>
      </c>
      <c r="BH58" s="887">
        <v>0</v>
      </c>
      <c r="BI58" s="887">
        <v>0</v>
      </c>
      <c r="BJ58" s="887">
        <v>0</v>
      </c>
      <c r="BK58" s="887">
        <v>0</v>
      </c>
      <c r="BL58" s="887">
        <v>0</v>
      </c>
      <c r="BM58" s="887">
        <v>0</v>
      </c>
    </row>
    <row r="59" spans="2:67" s="94" customFormat="1">
      <c r="B59" s="94">
        <v>2021</v>
      </c>
      <c r="C59" s="884">
        <f t="shared" si="165"/>
        <v>0.23430000000000001</v>
      </c>
      <c r="D59" s="886"/>
      <c r="E59" s="886"/>
      <c r="F59" s="886"/>
      <c r="G59" s="888">
        <v>2.4299999999999999E-2</v>
      </c>
      <c r="H59" s="888">
        <f>0.2343-G59</f>
        <v>0.21000000000000002</v>
      </c>
      <c r="I59" s="887">
        <v>0</v>
      </c>
      <c r="J59" s="887">
        <v>0</v>
      </c>
      <c r="K59" s="887">
        <v>0</v>
      </c>
      <c r="L59" s="887">
        <v>0</v>
      </c>
      <c r="M59" s="887">
        <v>0</v>
      </c>
      <c r="N59" s="887">
        <v>0</v>
      </c>
      <c r="O59" s="887">
        <v>0</v>
      </c>
      <c r="P59" s="887">
        <v>0</v>
      </c>
      <c r="Q59" s="887">
        <v>0</v>
      </c>
      <c r="R59" s="887">
        <v>0</v>
      </c>
      <c r="S59" s="887">
        <v>0</v>
      </c>
      <c r="Z59" s="94">
        <v>2019</v>
      </c>
      <c r="AA59" s="884">
        <f t="shared" si="166"/>
        <v>0.23430000000000001</v>
      </c>
      <c r="AB59" s="886"/>
      <c r="AC59" s="886"/>
      <c r="AD59" s="886"/>
      <c r="AE59" s="888">
        <v>0.11715</v>
      </c>
      <c r="AF59" s="887">
        <v>0</v>
      </c>
      <c r="AG59" s="887">
        <v>0</v>
      </c>
      <c r="AH59" s="888">
        <v>0.11715</v>
      </c>
      <c r="AI59" s="887">
        <v>0</v>
      </c>
      <c r="AJ59" s="887">
        <v>0</v>
      </c>
      <c r="AK59" s="887">
        <v>0</v>
      </c>
      <c r="AL59" s="887">
        <v>0</v>
      </c>
      <c r="AM59" s="887">
        <v>0</v>
      </c>
      <c r="AN59" s="887">
        <v>0</v>
      </c>
      <c r="AO59" s="887">
        <v>0</v>
      </c>
      <c r="AP59" s="887">
        <v>0</v>
      </c>
      <c r="AQ59" s="887">
        <v>0</v>
      </c>
      <c r="AV59" s="94">
        <v>2019</v>
      </c>
      <c r="AW59" s="884">
        <f t="shared" si="167"/>
        <v>0.23430000000000001</v>
      </c>
      <c r="AX59" s="886"/>
      <c r="AY59" s="886"/>
      <c r="AZ59" s="886"/>
      <c r="BA59" s="888">
        <v>0.11715</v>
      </c>
      <c r="BB59" s="887">
        <v>0</v>
      </c>
      <c r="BC59" s="887">
        <v>0</v>
      </c>
      <c r="BD59" s="888">
        <v>0.11715</v>
      </c>
      <c r="BE59" s="887">
        <v>0</v>
      </c>
      <c r="BF59" s="887">
        <v>0</v>
      </c>
      <c r="BG59" s="887">
        <v>0</v>
      </c>
      <c r="BH59" s="887">
        <v>0</v>
      </c>
      <c r="BI59" s="887">
        <v>0</v>
      </c>
      <c r="BJ59" s="887">
        <v>0</v>
      </c>
      <c r="BK59" s="887">
        <v>0</v>
      </c>
      <c r="BL59" s="887">
        <v>0</v>
      </c>
      <c r="BM59" s="887">
        <v>0</v>
      </c>
    </row>
    <row r="60" spans="2:67" s="94" customFormat="1">
      <c r="B60" s="94">
        <v>2022</v>
      </c>
      <c r="C60" s="884">
        <f t="shared" si="165"/>
        <v>0.23430000000000001</v>
      </c>
      <c r="D60" s="886"/>
      <c r="E60" s="886"/>
      <c r="F60" s="886"/>
      <c r="G60" s="886"/>
      <c r="H60" s="888">
        <v>0.23430000000000001</v>
      </c>
      <c r="I60" s="887">
        <v>0</v>
      </c>
      <c r="J60" s="887">
        <v>0</v>
      </c>
      <c r="K60" s="887">
        <v>0</v>
      </c>
      <c r="L60" s="887">
        <v>0</v>
      </c>
      <c r="M60" s="887">
        <v>0</v>
      </c>
      <c r="N60" s="887">
        <v>0</v>
      </c>
      <c r="O60" s="887">
        <v>0</v>
      </c>
      <c r="P60" s="887">
        <v>0</v>
      </c>
      <c r="Q60" s="887">
        <v>0</v>
      </c>
      <c r="R60" s="887">
        <v>0</v>
      </c>
      <c r="S60" s="887">
        <v>0</v>
      </c>
      <c r="Z60" s="94">
        <v>2020</v>
      </c>
      <c r="AA60" s="884">
        <f t="shared" si="166"/>
        <v>0.23430000000000001</v>
      </c>
      <c r="AB60" s="886"/>
      <c r="AC60" s="886"/>
      <c r="AD60" s="886"/>
      <c r="AE60" s="886"/>
      <c r="AF60" s="888">
        <v>0.11715</v>
      </c>
      <c r="AG60" s="887">
        <v>0</v>
      </c>
      <c r="AH60" s="888">
        <v>0.11715</v>
      </c>
      <c r="AI60" s="887">
        <v>0</v>
      </c>
      <c r="AJ60" s="887">
        <v>0</v>
      </c>
      <c r="AK60" s="887">
        <v>0</v>
      </c>
      <c r="AL60" s="887">
        <v>0</v>
      </c>
      <c r="AM60" s="887">
        <v>0</v>
      </c>
      <c r="AN60" s="887">
        <v>0</v>
      </c>
      <c r="AO60" s="887">
        <v>0</v>
      </c>
      <c r="AP60" s="887">
        <v>0</v>
      </c>
      <c r="AQ60" s="887">
        <v>0</v>
      </c>
      <c r="AV60" s="94">
        <v>2020</v>
      </c>
      <c r="AW60" s="884">
        <f t="shared" si="167"/>
        <v>0.23430000000000001</v>
      </c>
      <c r="AX60" s="886"/>
      <c r="AY60" s="886"/>
      <c r="AZ60" s="886"/>
      <c r="BA60" s="886"/>
      <c r="BB60" s="888">
        <v>0.11715</v>
      </c>
      <c r="BC60" s="887">
        <v>0</v>
      </c>
      <c r="BD60" s="888">
        <v>0.11715</v>
      </c>
      <c r="BE60" s="887">
        <v>0</v>
      </c>
      <c r="BF60" s="887">
        <v>0</v>
      </c>
      <c r="BG60" s="887">
        <v>0</v>
      </c>
      <c r="BH60" s="887">
        <v>0</v>
      </c>
      <c r="BI60" s="887">
        <v>0</v>
      </c>
      <c r="BJ60" s="887">
        <v>0</v>
      </c>
      <c r="BK60" s="887">
        <v>0</v>
      </c>
      <c r="BL60" s="887">
        <v>0</v>
      </c>
      <c r="BM60" s="887">
        <v>0</v>
      </c>
    </row>
    <row r="61" spans="2:67" s="94" customFormat="1">
      <c r="B61" s="94">
        <v>2023</v>
      </c>
      <c r="C61" s="884">
        <f t="shared" si="165"/>
        <v>0.23430000000000001</v>
      </c>
      <c r="D61" s="886"/>
      <c r="E61" s="886"/>
      <c r="F61" s="886"/>
      <c r="G61" s="886"/>
      <c r="H61" s="886"/>
      <c r="I61" s="888">
        <v>0.23430000000000001</v>
      </c>
      <c r="J61" s="887">
        <v>0</v>
      </c>
      <c r="K61" s="887">
        <v>0</v>
      </c>
      <c r="L61" s="887">
        <v>0</v>
      </c>
      <c r="M61" s="887">
        <v>0</v>
      </c>
      <c r="N61" s="887">
        <v>0</v>
      </c>
      <c r="O61" s="887">
        <v>0</v>
      </c>
      <c r="P61" s="887">
        <v>0</v>
      </c>
      <c r="Q61" s="887">
        <v>0</v>
      </c>
      <c r="R61" s="887">
        <v>0</v>
      </c>
      <c r="S61" s="887">
        <v>0</v>
      </c>
      <c r="Z61" s="94">
        <v>2021</v>
      </c>
      <c r="AA61" s="884">
        <f t="shared" si="166"/>
        <v>0.23430000000000001</v>
      </c>
      <c r="AB61" s="886"/>
      <c r="AC61" s="886"/>
      <c r="AD61" s="886"/>
      <c r="AE61" s="886"/>
      <c r="AF61" s="886"/>
      <c r="AG61" s="888">
        <v>0.11715</v>
      </c>
      <c r="AH61" s="888">
        <v>0.11715</v>
      </c>
      <c r="AI61" s="887">
        <v>0</v>
      </c>
      <c r="AJ61" s="887">
        <v>0</v>
      </c>
      <c r="AK61" s="887">
        <v>0</v>
      </c>
      <c r="AL61" s="887">
        <v>0</v>
      </c>
      <c r="AM61" s="887">
        <v>0</v>
      </c>
      <c r="AN61" s="887">
        <v>0</v>
      </c>
      <c r="AO61" s="887">
        <v>0</v>
      </c>
      <c r="AP61" s="887">
        <v>0</v>
      </c>
      <c r="AQ61" s="887">
        <v>0</v>
      </c>
      <c r="AV61" s="94">
        <v>2021</v>
      </c>
      <c r="AW61" s="884">
        <f t="shared" si="167"/>
        <v>0.23430000000000001</v>
      </c>
      <c r="AX61" s="886"/>
      <c r="AY61" s="886"/>
      <c r="AZ61" s="886"/>
      <c r="BA61" s="886"/>
      <c r="BB61" s="886"/>
      <c r="BC61" s="888">
        <v>0.11715</v>
      </c>
      <c r="BD61" s="888">
        <v>0.11715</v>
      </c>
      <c r="BE61" s="887">
        <v>0</v>
      </c>
      <c r="BF61" s="887">
        <v>0</v>
      </c>
      <c r="BG61" s="887">
        <v>0</v>
      </c>
      <c r="BH61" s="887">
        <v>0</v>
      </c>
      <c r="BI61" s="887">
        <v>0</v>
      </c>
      <c r="BJ61" s="887">
        <v>0</v>
      </c>
      <c r="BK61" s="887">
        <v>0</v>
      </c>
      <c r="BL61" s="887">
        <v>0</v>
      </c>
      <c r="BM61" s="887">
        <v>0</v>
      </c>
    </row>
    <row r="62" spans="2:67" s="94" customFormat="1">
      <c r="B62" s="94">
        <v>2024</v>
      </c>
      <c r="C62" s="884">
        <f t="shared" si="165"/>
        <v>0.23430000000000001</v>
      </c>
      <c r="D62" s="886"/>
      <c r="E62" s="886"/>
      <c r="F62" s="886"/>
      <c r="G62" s="886"/>
      <c r="H62" s="886"/>
      <c r="I62" s="886"/>
      <c r="J62" s="888">
        <v>0.23430000000000001</v>
      </c>
      <c r="K62" s="887">
        <v>0</v>
      </c>
      <c r="L62" s="887">
        <v>0</v>
      </c>
      <c r="M62" s="887">
        <v>0</v>
      </c>
      <c r="N62" s="887">
        <v>0</v>
      </c>
      <c r="O62" s="887">
        <v>0</v>
      </c>
      <c r="P62" s="887">
        <v>0</v>
      </c>
      <c r="Q62" s="887">
        <v>0</v>
      </c>
      <c r="R62" s="887">
        <v>0</v>
      </c>
      <c r="S62" s="887">
        <v>0</v>
      </c>
      <c r="Z62" s="94">
        <v>2022</v>
      </c>
      <c r="AA62" s="884">
        <f t="shared" si="166"/>
        <v>0.23430000000000001</v>
      </c>
      <c r="AB62" s="886"/>
      <c r="AC62" s="886"/>
      <c r="AD62" s="886"/>
      <c r="AE62" s="886"/>
      <c r="AF62" s="886"/>
      <c r="AG62" s="886"/>
      <c r="AH62" s="888">
        <v>0.23430000000000001</v>
      </c>
      <c r="AI62" s="887">
        <v>0</v>
      </c>
      <c r="AJ62" s="887">
        <v>0</v>
      </c>
      <c r="AK62" s="887">
        <v>0</v>
      </c>
      <c r="AL62" s="887">
        <v>0</v>
      </c>
      <c r="AM62" s="887">
        <v>0</v>
      </c>
      <c r="AN62" s="887">
        <v>0</v>
      </c>
      <c r="AO62" s="887">
        <v>0</v>
      </c>
      <c r="AP62" s="887">
        <v>0</v>
      </c>
      <c r="AQ62" s="887">
        <v>0</v>
      </c>
      <c r="AV62" s="94">
        <v>2022</v>
      </c>
      <c r="AW62" s="884">
        <f t="shared" si="167"/>
        <v>0.23430000000000001</v>
      </c>
      <c r="AX62" s="886"/>
      <c r="AY62" s="886"/>
      <c r="AZ62" s="886"/>
      <c r="BA62" s="886"/>
      <c r="BB62" s="886"/>
      <c r="BC62" s="886"/>
      <c r="BD62" s="888">
        <v>0.23430000000000001</v>
      </c>
      <c r="BE62" s="887">
        <v>0</v>
      </c>
      <c r="BF62" s="887">
        <v>0</v>
      </c>
      <c r="BG62" s="887">
        <v>0</v>
      </c>
      <c r="BH62" s="887">
        <v>0</v>
      </c>
      <c r="BI62" s="887">
        <v>0</v>
      </c>
      <c r="BJ62" s="887">
        <v>0</v>
      </c>
      <c r="BK62" s="887">
        <v>0</v>
      </c>
      <c r="BL62" s="887">
        <v>0</v>
      </c>
      <c r="BM62" s="887">
        <v>0</v>
      </c>
    </row>
    <row r="63" spans="2:67" s="94" customFormat="1">
      <c r="B63" s="94">
        <v>2025</v>
      </c>
      <c r="C63" s="884">
        <f t="shared" si="165"/>
        <v>0.23430000000000001</v>
      </c>
      <c r="D63" s="886"/>
      <c r="E63" s="886"/>
      <c r="F63" s="886"/>
      <c r="G63" s="886"/>
      <c r="H63" s="886"/>
      <c r="I63" s="886"/>
      <c r="J63" s="886"/>
      <c r="K63" s="888">
        <v>0.23430000000000001</v>
      </c>
      <c r="L63" s="887">
        <v>0</v>
      </c>
      <c r="M63" s="887">
        <v>0</v>
      </c>
      <c r="N63" s="887">
        <v>0</v>
      </c>
      <c r="O63" s="887">
        <v>0</v>
      </c>
      <c r="P63" s="887">
        <v>0</v>
      </c>
      <c r="Q63" s="887">
        <v>0</v>
      </c>
      <c r="R63" s="887">
        <v>0</v>
      </c>
      <c r="S63" s="887">
        <v>0</v>
      </c>
      <c r="Z63" s="94">
        <v>2023</v>
      </c>
      <c r="AA63" s="884">
        <f t="shared" si="166"/>
        <v>0.23430000000000001</v>
      </c>
      <c r="AB63" s="886"/>
      <c r="AC63" s="886"/>
      <c r="AD63" s="886"/>
      <c r="AE63" s="886"/>
      <c r="AF63" s="886"/>
      <c r="AG63" s="886"/>
      <c r="AH63" s="886"/>
      <c r="AI63" s="888">
        <v>0.23430000000000001</v>
      </c>
      <c r="AJ63" s="887">
        <v>0</v>
      </c>
      <c r="AK63" s="887">
        <v>0</v>
      </c>
      <c r="AL63" s="887">
        <v>0</v>
      </c>
      <c r="AM63" s="887">
        <v>0</v>
      </c>
      <c r="AN63" s="887">
        <v>0</v>
      </c>
      <c r="AO63" s="887">
        <v>0</v>
      </c>
      <c r="AP63" s="887">
        <v>0</v>
      </c>
      <c r="AQ63" s="887">
        <v>0</v>
      </c>
      <c r="AV63" s="94">
        <v>2023</v>
      </c>
      <c r="AW63" s="884">
        <f t="shared" si="167"/>
        <v>0.23430000000000001</v>
      </c>
      <c r="AX63" s="886"/>
      <c r="AY63" s="886"/>
      <c r="AZ63" s="886"/>
      <c r="BA63" s="886"/>
      <c r="BB63" s="886"/>
      <c r="BC63" s="886"/>
      <c r="BD63" s="886"/>
      <c r="BE63" s="888">
        <v>0.23430000000000001</v>
      </c>
      <c r="BF63" s="887">
        <v>0</v>
      </c>
      <c r="BG63" s="887">
        <v>0</v>
      </c>
      <c r="BH63" s="887">
        <v>0</v>
      </c>
      <c r="BI63" s="887">
        <v>0</v>
      </c>
      <c r="BJ63" s="887">
        <v>0</v>
      </c>
      <c r="BK63" s="887">
        <v>0</v>
      </c>
      <c r="BL63" s="887">
        <v>0</v>
      </c>
      <c r="BM63" s="887">
        <v>0</v>
      </c>
    </row>
    <row r="64" spans="2:67" s="94" customFormat="1">
      <c r="B64" s="94">
        <v>2026</v>
      </c>
      <c r="C64" s="884">
        <f t="shared" si="165"/>
        <v>0.23430000000000001</v>
      </c>
      <c r="D64" s="886"/>
      <c r="E64" s="886"/>
      <c r="F64" s="886"/>
      <c r="G64" s="886"/>
      <c r="H64" s="886"/>
      <c r="I64" s="886"/>
      <c r="J64" s="886"/>
      <c r="K64" s="886"/>
      <c r="L64" s="888">
        <v>0.23430000000000001</v>
      </c>
      <c r="M64" s="887">
        <v>0</v>
      </c>
      <c r="N64" s="887">
        <v>0</v>
      </c>
      <c r="O64" s="887">
        <v>0</v>
      </c>
      <c r="P64" s="887">
        <v>0</v>
      </c>
      <c r="Q64" s="887">
        <v>0</v>
      </c>
      <c r="R64" s="887">
        <v>0</v>
      </c>
      <c r="S64" s="887">
        <v>0</v>
      </c>
      <c r="Z64" s="94">
        <v>2024</v>
      </c>
      <c r="AA64" s="884">
        <f t="shared" si="166"/>
        <v>0.23430000000000001</v>
      </c>
      <c r="AB64" s="886"/>
      <c r="AC64" s="886"/>
      <c r="AD64" s="886"/>
      <c r="AE64" s="886"/>
      <c r="AF64" s="886"/>
      <c r="AG64" s="886"/>
      <c r="AH64" s="886"/>
      <c r="AI64" s="886"/>
      <c r="AJ64" s="888">
        <v>0.23430000000000001</v>
      </c>
      <c r="AK64" s="887">
        <v>0</v>
      </c>
      <c r="AL64" s="887">
        <v>0</v>
      </c>
      <c r="AM64" s="887">
        <v>0</v>
      </c>
      <c r="AN64" s="887">
        <v>0</v>
      </c>
      <c r="AO64" s="887">
        <v>0</v>
      </c>
      <c r="AP64" s="887">
        <v>0</v>
      </c>
      <c r="AQ64" s="887">
        <v>0</v>
      </c>
      <c r="AV64" s="94">
        <v>2024</v>
      </c>
      <c r="AW64" s="884">
        <f t="shared" si="167"/>
        <v>0.23430000000000001</v>
      </c>
      <c r="AX64" s="886"/>
      <c r="AY64" s="886"/>
      <c r="AZ64" s="886"/>
      <c r="BA64" s="886"/>
      <c r="BB64" s="886"/>
      <c r="BC64" s="886"/>
      <c r="BD64" s="886"/>
      <c r="BE64" s="886"/>
      <c r="BF64" s="888">
        <v>0.23430000000000001</v>
      </c>
      <c r="BG64" s="887">
        <v>0</v>
      </c>
      <c r="BH64" s="887">
        <v>0</v>
      </c>
      <c r="BI64" s="887">
        <v>0</v>
      </c>
      <c r="BJ64" s="887">
        <v>0</v>
      </c>
      <c r="BK64" s="887">
        <v>0</v>
      </c>
      <c r="BL64" s="887">
        <v>0</v>
      </c>
      <c r="BM64" s="887">
        <v>0</v>
      </c>
    </row>
    <row r="65" spans="2:65" s="94" customFormat="1">
      <c r="B65" s="94">
        <v>2027</v>
      </c>
      <c r="C65" s="884">
        <f t="shared" si="165"/>
        <v>0.23430000000000001</v>
      </c>
      <c r="D65" s="886"/>
      <c r="E65" s="886"/>
      <c r="F65" s="886"/>
      <c r="G65" s="886"/>
      <c r="H65" s="886"/>
      <c r="I65" s="886"/>
      <c r="J65" s="886"/>
      <c r="K65" s="886"/>
      <c r="L65" s="886"/>
      <c r="M65" s="888">
        <v>0.23430000000000001</v>
      </c>
      <c r="N65" s="887">
        <v>0</v>
      </c>
      <c r="O65" s="887">
        <v>0</v>
      </c>
      <c r="P65" s="887">
        <v>0</v>
      </c>
      <c r="Q65" s="887">
        <v>0</v>
      </c>
      <c r="R65" s="887">
        <v>0</v>
      </c>
      <c r="S65" s="887">
        <v>0</v>
      </c>
      <c r="Z65" s="94">
        <v>2025</v>
      </c>
      <c r="AA65" s="884">
        <f t="shared" si="166"/>
        <v>0.23430000000000001</v>
      </c>
      <c r="AB65" s="886"/>
      <c r="AC65" s="886"/>
      <c r="AD65" s="886"/>
      <c r="AE65" s="886"/>
      <c r="AF65" s="886"/>
      <c r="AG65" s="886"/>
      <c r="AH65" s="886"/>
      <c r="AI65" s="886"/>
      <c r="AJ65" s="886"/>
      <c r="AK65" s="888">
        <v>0.23430000000000001</v>
      </c>
      <c r="AL65" s="887">
        <v>0</v>
      </c>
      <c r="AM65" s="887">
        <v>0</v>
      </c>
      <c r="AN65" s="887">
        <v>0</v>
      </c>
      <c r="AO65" s="887">
        <v>0</v>
      </c>
      <c r="AP65" s="887">
        <v>0</v>
      </c>
      <c r="AQ65" s="887">
        <v>0</v>
      </c>
      <c r="AV65" s="94">
        <v>2025</v>
      </c>
      <c r="AW65" s="884">
        <f t="shared" si="167"/>
        <v>0.23430000000000001</v>
      </c>
      <c r="AX65" s="886"/>
      <c r="AY65" s="886"/>
      <c r="AZ65" s="886"/>
      <c r="BA65" s="886"/>
      <c r="BB65" s="886"/>
      <c r="BC65" s="886"/>
      <c r="BD65" s="886"/>
      <c r="BE65" s="886"/>
      <c r="BF65" s="886"/>
      <c r="BG65" s="888">
        <v>0.23430000000000001</v>
      </c>
      <c r="BH65" s="887">
        <v>0</v>
      </c>
      <c r="BI65" s="887">
        <v>0</v>
      </c>
      <c r="BJ65" s="887">
        <v>0</v>
      </c>
      <c r="BK65" s="887">
        <v>0</v>
      </c>
      <c r="BL65" s="887">
        <v>0</v>
      </c>
      <c r="BM65" s="887">
        <v>0</v>
      </c>
    </row>
    <row r="66" spans="2:65" s="94" customFormat="1">
      <c r="B66" s="94">
        <v>2028</v>
      </c>
      <c r="C66" s="884">
        <f t="shared" si="165"/>
        <v>0.23430000000000001</v>
      </c>
      <c r="D66" s="886"/>
      <c r="E66" s="886"/>
      <c r="F66" s="886"/>
      <c r="G66" s="886"/>
      <c r="H66" s="886"/>
      <c r="I66" s="886"/>
      <c r="J66" s="886"/>
      <c r="K66" s="886"/>
      <c r="L66" s="886"/>
      <c r="M66" s="886"/>
      <c r="N66" s="888">
        <v>0.23430000000000001</v>
      </c>
      <c r="O66" s="887">
        <v>0</v>
      </c>
      <c r="P66" s="887">
        <v>0</v>
      </c>
      <c r="Q66" s="887">
        <v>0</v>
      </c>
      <c r="R66" s="887">
        <v>0</v>
      </c>
      <c r="S66" s="887">
        <v>0</v>
      </c>
      <c r="Z66" s="94">
        <v>2026</v>
      </c>
      <c r="AA66" s="884">
        <f t="shared" si="166"/>
        <v>0.23430000000000001</v>
      </c>
      <c r="AB66" s="886"/>
      <c r="AC66" s="886"/>
      <c r="AD66" s="886"/>
      <c r="AE66" s="886"/>
      <c r="AF66" s="886"/>
      <c r="AG66" s="886"/>
      <c r="AH66" s="886"/>
      <c r="AI66" s="886"/>
      <c r="AJ66" s="886"/>
      <c r="AK66" s="886"/>
      <c r="AL66" s="888">
        <v>0.23430000000000001</v>
      </c>
      <c r="AM66" s="887">
        <v>0</v>
      </c>
      <c r="AN66" s="887">
        <v>0</v>
      </c>
      <c r="AO66" s="887">
        <v>0</v>
      </c>
      <c r="AP66" s="887">
        <v>0</v>
      </c>
      <c r="AQ66" s="887">
        <v>0</v>
      </c>
      <c r="AV66" s="94">
        <v>2026</v>
      </c>
      <c r="AW66" s="884">
        <f t="shared" si="167"/>
        <v>0.23430000000000001</v>
      </c>
      <c r="AX66" s="886"/>
      <c r="AY66" s="886"/>
      <c r="AZ66" s="886"/>
      <c r="BA66" s="886"/>
      <c r="BB66" s="886"/>
      <c r="BC66" s="886"/>
      <c r="BD66" s="886"/>
      <c r="BE66" s="886"/>
      <c r="BF66" s="886"/>
      <c r="BG66" s="886"/>
      <c r="BH66" s="888">
        <v>0.23430000000000001</v>
      </c>
      <c r="BI66" s="887">
        <v>0</v>
      </c>
      <c r="BJ66" s="887">
        <v>0</v>
      </c>
      <c r="BK66" s="887">
        <v>0</v>
      </c>
      <c r="BL66" s="887">
        <v>0</v>
      </c>
      <c r="BM66" s="887">
        <v>0</v>
      </c>
    </row>
    <row r="67" spans="2:65" s="94" customFormat="1">
      <c r="B67" s="94">
        <v>2029</v>
      </c>
      <c r="C67" s="884">
        <f t="shared" si="165"/>
        <v>0.23430000000000001</v>
      </c>
      <c r="D67" s="886"/>
      <c r="E67" s="886"/>
      <c r="F67" s="886"/>
      <c r="G67" s="886"/>
      <c r="H67" s="886"/>
      <c r="I67" s="886"/>
      <c r="J67" s="886"/>
      <c r="K67" s="886"/>
      <c r="L67" s="886"/>
      <c r="M67" s="886"/>
      <c r="N67" s="886"/>
      <c r="O67" s="888">
        <v>0.23430000000000001</v>
      </c>
      <c r="P67" s="887">
        <v>0</v>
      </c>
      <c r="Q67" s="887">
        <v>0</v>
      </c>
      <c r="R67" s="887">
        <v>0</v>
      </c>
      <c r="S67" s="887">
        <v>0</v>
      </c>
      <c r="Z67" s="94">
        <v>2027</v>
      </c>
      <c r="AA67" s="884">
        <f t="shared" si="166"/>
        <v>0.23430000000000001</v>
      </c>
      <c r="AB67" s="886"/>
      <c r="AC67" s="886"/>
      <c r="AD67" s="886"/>
      <c r="AE67" s="886"/>
      <c r="AF67" s="886"/>
      <c r="AG67" s="886"/>
      <c r="AH67" s="886"/>
      <c r="AI67" s="886"/>
      <c r="AJ67" s="886"/>
      <c r="AK67" s="886"/>
      <c r="AL67" s="886"/>
      <c r="AM67" s="888">
        <v>0.23430000000000001</v>
      </c>
      <c r="AN67" s="887">
        <v>0</v>
      </c>
      <c r="AO67" s="887">
        <v>0</v>
      </c>
      <c r="AP67" s="887">
        <v>0</v>
      </c>
      <c r="AQ67" s="887">
        <v>0</v>
      </c>
      <c r="AV67" s="94">
        <v>2027</v>
      </c>
      <c r="AW67" s="884">
        <f t="shared" si="167"/>
        <v>0.23430000000000001</v>
      </c>
      <c r="AX67" s="886"/>
      <c r="AY67" s="886"/>
      <c r="AZ67" s="886"/>
      <c r="BA67" s="886"/>
      <c r="BB67" s="886"/>
      <c r="BC67" s="886"/>
      <c r="BD67" s="886"/>
      <c r="BE67" s="886"/>
      <c r="BF67" s="886"/>
      <c r="BG67" s="886"/>
      <c r="BH67" s="886"/>
      <c r="BI67" s="888">
        <v>0.23430000000000001</v>
      </c>
      <c r="BJ67" s="887">
        <v>0</v>
      </c>
      <c r="BK67" s="887">
        <v>0</v>
      </c>
      <c r="BL67" s="887">
        <v>0</v>
      </c>
      <c r="BM67" s="887">
        <v>0</v>
      </c>
    </row>
    <row r="68" spans="2:65" s="94" customFormat="1">
      <c r="B68" s="94">
        <v>2030</v>
      </c>
      <c r="C68" s="884">
        <f t="shared" si="165"/>
        <v>0.23430000000000001</v>
      </c>
      <c r="D68" s="886"/>
      <c r="E68" s="886"/>
      <c r="F68" s="886"/>
      <c r="G68" s="886"/>
      <c r="H68" s="886"/>
      <c r="I68" s="886"/>
      <c r="J68" s="886"/>
      <c r="K68" s="886"/>
      <c r="L68" s="886"/>
      <c r="M68" s="886"/>
      <c r="N68" s="886"/>
      <c r="O68" s="886"/>
      <c r="P68" s="888">
        <v>0.23430000000000001</v>
      </c>
      <c r="Q68" s="887">
        <v>0</v>
      </c>
      <c r="R68" s="887">
        <v>0</v>
      </c>
      <c r="S68" s="887">
        <v>0</v>
      </c>
      <c r="Z68" s="94">
        <v>2028</v>
      </c>
      <c r="AA68" s="884">
        <f t="shared" si="166"/>
        <v>0.23430000000000001</v>
      </c>
      <c r="AB68" s="886"/>
      <c r="AC68" s="886"/>
      <c r="AD68" s="886"/>
      <c r="AE68" s="886"/>
      <c r="AF68" s="886"/>
      <c r="AG68" s="886"/>
      <c r="AH68" s="886"/>
      <c r="AI68" s="886"/>
      <c r="AJ68" s="886"/>
      <c r="AK68" s="886"/>
      <c r="AL68" s="886"/>
      <c r="AM68" s="886"/>
      <c r="AN68" s="888">
        <v>0.23430000000000001</v>
      </c>
      <c r="AO68" s="887">
        <v>0</v>
      </c>
      <c r="AP68" s="887">
        <v>0</v>
      </c>
      <c r="AQ68" s="887">
        <v>0</v>
      </c>
      <c r="AV68" s="94">
        <v>2028</v>
      </c>
      <c r="AW68" s="884">
        <f t="shared" si="167"/>
        <v>0.23430000000000001</v>
      </c>
      <c r="AX68" s="886"/>
      <c r="AY68" s="886"/>
      <c r="AZ68" s="886"/>
      <c r="BA68" s="886"/>
      <c r="BB68" s="886"/>
      <c r="BC68" s="886"/>
      <c r="BD68" s="886"/>
      <c r="BE68" s="886"/>
      <c r="BF68" s="886"/>
      <c r="BG68" s="886"/>
      <c r="BH68" s="886"/>
      <c r="BI68" s="886"/>
      <c r="BJ68" s="888">
        <v>0.23430000000000001</v>
      </c>
      <c r="BK68" s="887">
        <v>0</v>
      </c>
      <c r="BL68" s="887">
        <v>0</v>
      </c>
      <c r="BM68" s="887">
        <v>0</v>
      </c>
    </row>
    <row r="69" spans="2:65" s="94" customFormat="1">
      <c r="B69" s="94">
        <v>2031</v>
      </c>
      <c r="C69" s="884">
        <f t="shared" si="165"/>
        <v>0.23430000000000001</v>
      </c>
      <c r="D69" s="886"/>
      <c r="E69" s="886"/>
      <c r="F69" s="886"/>
      <c r="G69" s="886"/>
      <c r="H69" s="886"/>
      <c r="I69" s="886"/>
      <c r="J69" s="886"/>
      <c r="K69" s="886"/>
      <c r="L69" s="886"/>
      <c r="M69" s="886"/>
      <c r="N69" s="886"/>
      <c r="O69" s="886"/>
      <c r="P69" s="886"/>
      <c r="Q69" s="888">
        <v>0.23430000000000001</v>
      </c>
      <c r="R69" s="887">
        <v>0</v>
      </c>
      <c r="S69" s="887">
        <v>0</v>
      </c>
      <c r="Z69" s="94">
        <v>2029</v>
      </c>
      <c r="AA69" s="884">
        <f t="shared" si="166"/>
        <v>0.23430000000000001</v>
      </c>
      <c r="AB69" s="886"/>
      <c r="AC69" s="886"/>
      <c r="AD69" s="886"/>
      <c r="AE69" s="886"/>
      <c r="AF69" s="886"/>
      <c r="AG69" s="886"/>
      <c r="AH69" s="886"/>
      <c r="AI69" s="886"/>
      <c r="AJ69" s="886"/>
      <c r="AK69" s="886"/>
      <c r="AL69" s="886"/>
      <c r="AM69" s="886"/>
      <c r="AN69" s="886"/>
      <c r="AO69" s="888">
        <v>0.23430000000000001</v>
      </c>
      <c r="AP69" s="887">
        <v>0</v>
      </c>
      <c r="AQ69" s="887">
        <v>0</v>
      </c>
      <c r="AV69" s="94">
        <v>2029</v>
      </c>
      <c r="AW69" s="884">
        <f t="shared" si="167"/>
        <v>0.23430000000000001</v>
      </c>
      <c r="AX69" s="886"/>
      <c r="AY69" s="886"/>
      <c r="AZ69" s="886"/>
      <c r="BA69" s="886"/>
      <c r="BB69" s="886"/>
      <c r="BC69" s="886"/>
      <c r="BD69" s="886"/>
      <c r="BE69" s="886"/>
      <c r="BF69" s="886"/>
      <c r="BG69" s="886"/>
      <c r="BH69" s="886"/>
      <c r="BI69" s="886"/>
      <c r="BJ69" s="886"/>
      <c r="BK69" s="888">
        <v>0.23430000000000001</v>
      </c>
      <c r="BL69" s="887">
        <v>0</v>
      </c>
      <c r="BM69" s="887">
        <v>0</v>
      </c>
    </row>
    <row r="70" spans="2:65" s="94" customFormat="1">
      <c r="B70" s="94">
        <v>2032</v>
      </c>
      <c r="C70" s="884">
        <f t="shared" si="165"/>
        <v>0.23430000000000001</v>
      </c>
      <c r="D70" s="886"/>
      <c r="E70" s="886"/>
      <c r="F70" s="886"/>
      <c r="G70" s="886"/>
      <c r="H70" s="886"/>
      <c r="I70" s="886"/>
      <c r="J70" s="886"/>
      <c r="K70" s="886"/>
      <c r="L70" s="886"/>
      <c r="M70" s="886"/>
      <c r="N70" s="886"/>
      <c r="O70" s="886"/>
      <c r="P70" s="886"/>
      <c r="Q70" s="886"/>
      <c r="R70" s="888">
        <v>0.23430000000000001</v>
      </c>
      <c r="S70" s="887">
        <v>0</v>
      </c>
      <c r="Z70" s="94">
        <v>2030</v>
      </c>
      <c r="AA70" s="884">
        <f t="shared" si="166"/>
        <v>0.23430000000000001</v>
      </c>
      <c r="AB70" s="886"/>
      <c r="AC70" s="886"/>
      <c r="AD70" s="886"/>
      <c r="AE70" s="886"/>
      <c r="AF70" s="886"/>
      <c r="AG70" s="886"/>
      <c r="AH70" s="886"/>
      <c r="AI70" s="886"/>
      <c r="AJ70" s="886"/>
      <c r="AK70" s="886"/>
      <c r="AL70" s="886"/>
      <c r="AM70" s="886"/>
      <c r="AN70" s="886"/>
      <c r="AO70" s="886"/>
      <c r="AP70" s="888">
        <v>0.23430000000000001</v>
      </c>
      <c r="AQ70" s="887">
        <v>0</v>
      </c>
      <c r="AV70" s="94">
        <v>2030</v>
      </c>
      <c r="AW70" s="884">
        <f t="shared" si="167"/>
        <v>0.23430000000000001</v>
      </c>
      <c r="AX70" s="886"/>
      <c r="AY70" s="886"/>
      <c r="AZ70" s="886"/>
      <c r="BA70" s="886"/>
      <c r="BB70" s="886"/>
      <c r="BC70" s="886"/>
      <c r="BD70" s="886"/>
      <c r="BE70" s="886"/>
      <c r="BF70" s="886"/>
      <c r="BG70" s="886"/>
      <c r="BH70" s="886"/>
      <c r="BI70" s="886"/>
      <c r="BJ70" s="886"/>
      <c r="BK70" s="886"/>
      <c r="BL70" s="888">
        <v>0.23430000000000001</v>
      </c>
      <c r="BM70" s="887">
        <v>0</v>
      </c>
    </row>
    <row r="71" spans="2:65" s="94" customFormat="1">
      <c r="B71" s="94">
        <v>2033</v>
      </c>
      <c r="C71" s="884">
        <f t="shared" si="165"/>
        <v>0.23430000000000001</v>
      </c>
      <c r="D71" s="886"/>
      <c r="E71" s="886"/>
      <c r="F71" s="886"/>
      <c r="G71" s="886"/>
      <c r="H71" s="886"/>
      <c r="I71" s="886"/>
      <c r="J71" s="886"/>
      <c r="K71" s="886"/>
      <c r="L71" s="886"/>
      <c r="M71" s="886"/>
      <c r="N71" s="886"/>
      <c r="O71" s="886"/>
      <c r="P71" s="886"/>
      <c r="Q71" s="886"/>
      <c r="R71" s="886"/>
      <c r="S71" s="888">
        <v>0.23430000000000001</v>
      </c>
      <c r="Z71" s="94">
        <v>2031</v>
      </c>
      <c r="AA71" s="884">
        <f t="shared" si="166"/>
        <v>0.23430000000000001</v>
      </c>
      <c r="AB71" s="886"/>
      <c r="AC71" s="886"/>
      <c r="AD71" s="886"/>
      <c r="AE71" s="886"/>
      <c r="AF71" s="886"/>
      <c r="AG71" s="886"/>
      <c r="AH71" s="886"/>
      <c r="AI71" s="886"/>
      <c r="AJ71" s="886"/>
      <c r="AK71" s="886"/>
      <c r="AL71" s="886"/>
      <c r="AM71" s="886"/>
      <c r="AN71" s="886"/>
      <c r="AO71" s="886"/>
      <c r="AP71" s="886"/>
      <c r="AQ71" s="888">
        <v>0.23430000000000001</v>
      </c>
      <c r="AV71" s="94">
        <v>2031</v>
      </c>
      <c r="AW71" s="884">
        <f t="shared" si="167"/>
        <v>0.23430000000000001</v>
      </c>
      <c r="AX71" s="886"/>
      <c r="AY71" s="886"/>
      <c r="AZ71" s="886"/>
      <c r="BA71" s="886"/>
      <c r="BB71" s="886"/>
      <c r="BC71" s="886"/>
      <c r="BD71" s="886"/>
      <c r="BE71" s="886"/>
      <c r="BF71" s="886"/>
      <c r="BG71" s="886"/>
      <c r="BH71" s="886"/>
      <c r="BI71" s="886"/>
      <c r="BJ71" s="886"/>
      <c r="BK71" s="886"/>
      <c r="BL71" s="886"/>
      <c r="BM71" s="888">
        <v>0.23430000000000001</v>
      </c>
    </row>
    <row r="72" spans="2:65" s="94" customFormat="1"/>
    <row r="73" spans="2:65" s="94" customFormat="1"/>
    <row r="74" spans="2:65" s="94" customFormat="1">
      <c r="BB74" s="397"/>
    </row>
    <row r="75" spans="2:65" s="94" customFormat="1"/>
    <row r="76" spans="2:65" s="94" customFormat="1"/>
    <row r="77" spans="2:65" s="94" customFormat="1"/>
    <row r="78" spans="2:65" s="94" customFormat="1"/>
    <row r="79" spans="2:65" s="94" customFormat="1"/>
    <row r="80" spans="2:65" s="94" customFormat="1"/>
    <row r="81" spans="4:51" s="94" customFormat="1"/>
    <row r="82" spans="4:51">
      <c r="D82" s="94"/>
      <c r="F82" s="94"/>
      <c r="G82" s="94"/>
      <c r="H82" s="94"/>
      <c r="I82" s="94"/>
      <c r="J82" s="94"/>
      <c r="K82" s="94"/>
      <c r="L82" s="94"/>
      <c r="M82" s="94"/>
      <c r="N82" s="94"/>
      <c r="O82" s="94"/>
      <c r="P82" s="94"/>
      <c r="Q82" s="94"/>
      <c r="R82" s="94"/>
      <c r="S82" s="94"/>
      <c r="T82" s="94"/>
      <c r="U82" s="94"/>
      <c r="V82" s="94"/>
    </row>
    <row r="83" spans="4:51">
      <c r="D83" s="94"/>
      <c r="F83" s="94"/>
      <c r="G83" s="94"/>
      <c r="H83" s="94"/>
      <c r="I83" s="94"/>
      <c r="J83" s="94"/>
      <c r="K83" s="94"/>
      <c r="L83" s="94"/>
      <c r="M83" s="94"/>
      <c r="N83" s="94"/>
      <c r="O83" s="94"/>
      <c r="P83" s="94"/>
      <c r="Q83" s="94"/>
      <c r="R83" s="94"/>
      <c r="S83" s="94"/>
      <c r="T83" s="94"/>
      <c r="U83" s="94"/>
      <c r="V83" s="94"/>
    </row>
    <row r="84" spans="4:51">
      <c r="D84" s="94"/>
      <c r="F84" s="94"/>
      <c r="G84" s="94"/>
      <c r="H84" s="94"/>
      <c r="I84" s="94"/>
      <c r="J84" s="94"/>
      <c r="K84" s="94"/>
      <c r="L84" s="94"/>
      <c r="M84" s="94"/>
      <c r="N84" s="94"/>
      <c r="O84" s="94"/>
      <c r="P84" s="94"/>
      <c r="Q84" s="94"/>
      <c r="R84" s="94"/>
      <c r="S84" s="94"/>
      <c r="T84" s="94"/>
      <c r="U84" s="94"/>
      <c r="V84" s="94"/>
    </row>
    <row r="85" spans="4:51">
      <c r="D85" s="94"/>
      <c r="F85" s="94"/>
      <c r="G85" s="94"/>
      <c r="H85" s="94"/>
      <c r="I85" s="94"/>
      <c r="J85" s="94"/>
      <c r="K85" s="94"/>
      <c r="L85" s="94"/>
      <c r="M85" s="94"/>
      <c r="N85" s="94"/>
      <c r="O85" s="94"/>
      <c r="P85" s="94"/>
      <c r="Q85" s="94"/>
      <c r="R85" s="94"/>
      <c r="S85" s="94"/>
      <c r="T85" s="94"/>
      <c r="U85" s="94"/>
      <c r="V85" s="94"/>
    </row>
    <row r="86" spans="4:51">
      <c r="D86" s="94"/>
      <c r="F86" s="94"/>
      <c r="G86" s="94"/>
      <c r="H86" s="94"/>
      <c r="I86" s="94"/>
      <c r="J86" s="94"/>
      <c r="K86" s="94"/>
      <c r="L86" s="94"/>
      <c r="M86" s="94"/>
      <c r="N86" s="94"/>
      <c r="O86" s="94"/>
      <c r="P86" s="94"/>
      <c r="Q86" s="94"/>
      <c r="R86" s="94"/>
      <c r="S86" s="94"/>
      <c r="T86" s="94"/>
      <c r="U86" s="94"/>
      <c r="V86" s="94"/>
    </row>
    <row r="87" spans="4:51">
      <c r="D87" s="94"/>
      <c r="F87" s="94"/>
      <c r="G87" s="94"/>
      <c r="H87" s="94"/>
      <c r="I87" s="94"/>
      <c r="J87" s="94"/>
      <c r="K87" s="94"/>
      <c r="L87" s="94"/>
      <c r="M87" s="94"/>
      <c r="N87" s="94"/>
      <c r="O87" s="94"/>
      <c r="P87" s="94"/>
      <c r="Q87" s="94"/>
      <c r="R87" s="94"/>
      <c r="S87" s="94"/>
      <c r="T87" s="94"/>
      <c r="U87" s="94"/>
      <c r="V87" s="94"/>
    </row>
    <row r="88" spans="4:51">
      <c r="F88" s="94"/>
      <c r="G88" s="94"/>
      <c r="H88" s="94"/>
      <c r="I88" s="94"/>
      <c r="J88" s="94"/>
      <c r="K88" s="94"/>
      <c r="L88" s="94"/>
      <c r="M88" s="94"/>
      <c r="N88" s="94"/>
      <c r="O88" s="94"/>
      <c r="P88" s="94"/>
      <c r="Q88" s="94"/>
      <c r="R88" s="94"/>
      <c r="S88" s="94"/>
      <c r="T88" s="94"/>
      <c r="U88" s="94"/>
      <c r="V88" s="94"/>
    </row>
    <row r="89" spans="4:51"/>
    <row r="90" spans="4:51">
      <c r="D90" t="s">
        <v>881</v>
      </c>
      <c r="AB90" s="94" t="s">
        <v>881</v>
      </c>
      <c r="AX90" s="94" t="s">
        <v>881</v>
      </c>
    </row>
    <row r="91" spans="4:51">
      <c r="D91" s="889"/>
      <c r="E91" t="s">
        <v>882</v>
      </c>
      <c r="AB91" s="889"/>
      <c r="AC91" s="94" t="s">
        <v>882</v>
      </c>
      <c r="AX91" s="889"/>
      <c r="AY91" s="94" t="s">
        <v>882</v>
      </c>
    </row>
    <row r="92" spans="4:51">
      <c r="D92" s="890"/>
      <c r="E92" s="94" t="s">
        <v>883</v>
      </c>
      <c r="AB92" s="890"/>
      <c r="AC92" s="94" t="s">
        <v>883</v>
      </c>
      <c r="AX92" s="890"/>
      <c r="AY92" s="94" t="s">
        <v>883</v>
      </c>
    </row>
    <row r="93" spans="4:51">
      <c r="D93" s="886"/>
      <c r="E93" t="s">
        <v>884</v>
      </c>
      <c r="AB93" s="886"/>
      <c r="AC93" s="94" t="s">
        <v>884</v>
      </c>
      <c r="AX93" s="886"/>
      <c r="AY93" s="94" t="s">
        <v>884</v>
      </c>
    </row>
    <row r="94" spans="4:51"/>
    <row r="95" spans="4:51"/>
  </sheetData>
  <sheetProtection password="CF4D" sheet="1" objects="1" scenarios="1"/>
  <pageMargins left="0.7" right="0.7" top="0.75" bottom="0.75" header="0.3" footer="0.3"/>
  <pageSetup paperSize="9" orientation="portrait" r:id="rId1"/>
  <customProperties>
    <customPr name="_pios_id" r:id="rId2"/>
  </customProperties>
  <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000000"/>
  </sheetPr>
  <dimension ref="A2:T51"/>
  <sheetViews>
    <sheetView topLeftCell="N4" workbookViewId="0">
      <selection activeCell="B5" sqref="B5:S17"/>
    </sheetView>
  </sheetViews>
  <sheetFormatPr defaultRowHeight="12.75"/>
  <cols>
    <col min="2" max="2" width="12.7109375" bestFit="1" customWidth="1"/>
    <col min="17" max="17" width="15.42578125" customWidth="1"/>
    <col min="19" max="19" width="23.85546875" bestFit="1" customWidth="1"/>
  </cols>
  <sheetData>
    <row r="2" spans="1:20">
      <c r="B2" s="397" t="s">
        <v>535</v>
      </c>
    </row>
    <row r="3" spans="1:20" s="94" customFormat="1"/>
    <row r="4" spans="1:20" s="397" customFormat="1">
      <c r="B4" s="397" t="s">
        <v>531</v>
      </c>
      <c r="C4" s="397">
        <v>2018</v>
      </c>
      <c r="D4" s="397">
        <v>2019</v>
      </c>
      <c r="E4" s="397">
        <v>2020</v>
      </c>
      <c r="F4" s="397">
        <v>2021</v>
      </c>
      <c r="G4" s="397">
        <v>2022</v>
      </c>
      <c r="H4" s="397">
        <v>2023</v>
      </c>
      <c r="I4" s="397">
        <v>2024</v>
      </c>
      <c r="J4" s="397">
        <v>2025</v>
      </c>
      <c r="K4" s="397">
        <v>2026</v>
      </c>
      <c r="L4" s="397">
        <v>2027</v>
      </c>
      <c r="M4" s="397">
        <v>2028</v>
      </c>
      <c r="N4" s="397">
        <v>2029</v>
      </c>
      <c r="O4" s="397">
        <v>2030</v>
      </c>
      <c r="P4" s="397">
        <v>2031</v>
      </c>
      <c r="Q4" s="397">
        <v>2032</v>
      </c>
      <c r="R4" s="397">
        <v>2033</v>
      </c>
      <c r="S4" s="397" t="s">
        <v>916</v>
      </c>
    </row>
    <row r="5" spans="1:20">
      <c r="B5" s="901" t="s">
        <v>307</v>
      </c>
      <c r="C5" s="413">
        <v>0.2</v>
      </c>
      <c r="D5" s="413">
        <f>(20%/4)+19%*(3/4)</f>
        <v>0.1925</v>
      </c>
      <c r="E5" s="413">
        <f>(19%/4)+18%*(3/4)</f>
        <v>0.1825</v>
      </c>
      <c r="F5" s="413">
        <f>(18%/4)+17%*(3/4)</f>
        <v>0.17249999999999999</v>
      </c>
      <c r="G5" s="413">
        <v>0.17</v>
      </c>
      <c r="H5" s="413">
        <v>0.17</v>
      </c>
      <c r="I5" s="413">
        <v>0.17</v>
      </c>
      <c r="J5" s="413">
        <v>0.17</v>
      </c>
      <c r="K5" s="413">
        <v>0.17</v>
      </c>
      <c r="L5" s="413">
        <v>0.17</v>
      </c>
      <c r="M5" s="413">
        <v>0.17</v>
      </c>
      <c r="N5" s="413">
        <v>0.17</v>
      </c>
      <c r="O5" s="413">
        <v>0.17</v>
      </c>
      <c r="P5" s="413">
        <v>0.17</v>
      </c>
      <c r="Q5" s="413">
        <v>0.17</v>
      </c>
      <c r="R5" s="413">
        <v>0.17</v>
      </c>
      <c r="S5" t="s">
        <v>1320</v>
      </c>
    </row>
    <row r="6" spans="1:20">
      <c r="A6" s="890"/>
      <c r="B6" s="901" t="s">
        <v>532</v>
      </c>
      <c r="C6" s="413">
        <v>0.23430000000000001</v>
      </c>
      <c r="D6" s="413">
        <v>0.23430000000000001</v>
      </c>
      <c r="E6" s="413">
        <v>0.23430000000000001</v>
      </c>
      <c r="F6" s="413">
        <v>0.23430000000000001</v>
      </c>
      <c r="G6" s="413">
        <v>0.23430000000000001</v>
      </c>
      <c r="H6" s="413">
        <v>0.23430000000000001</v>
      </c>
      <c r="I6" s="413">
        <v>0.23430000000000001</v>
      </c>
      <c r="J6" s="413">
        <v>0.23430000000000001</v>
      </c>
      <c r="K6" s="413">
        <v>0.23430000000000001</v>
      </c>
      <c r="L6" s="413">
        <v>0.23430000000000001</v>
      </c>
      <c r="M6" s="413">
        <v>0.23430000000000001</v>
      </c>
      <c r="N6" s="413">
        <v>0.23430000000000001</v>
      </c>
      <c r="O6" s="413">
        <v>0.23430000000000001</v>
      </c>
      <c r="P6" s="413">
        <v>0.23430000000000001</v>
      </c>
      <c r="Q6" s="413">
        <v>0.23430000000000001</v>
      </c>
      <c r="R6" s="413">
        <v>0.23430000000000001</v>
      </c>
      <c r="S6" t="s">
        <v>1318</v>
      </c>
      <c r="T6" s="94" t="s">
        <v>948</v>
      </c>
    </row>
    <row r="7" spans="1:20" s="94" customFormat="1">
      <c r="A7" s="1121"/>
      <c r="B7" s="901" t="s">
        <v>176</v>
      </c>
      <c r="C7" s="413">
        <v>0.31790000000000002</v>
      </c>
      <c r="D7" s="413">
        <v>0.32329999999999998</v>
      </c>
      <c r="E7" s="413">
        <v>0.32329999999999998</v>
      </c>
      <c r="F7" s="413">
        <v>0.32329999999999998</v>
      </c>
      <c r="G7" s="413">
        <v>0.32329999999999998</v>
      </c>
      <c r="H7" s="413">
        <v>0.32329999999999998</v>
      </c>
      <c r="I7" s="413">
        <v>0.32329999999999998</v>
      </c>
      <c r="J7" s="413">
        <v>0.32329999999999998</v>
      </c>
      <c r="K7" s="413">
        <v>0.32329999999999998</v>
      </c>
      <c r="L7" s="413">
        <v>0.32329999999999998</v>
      </c>
      <c r="M7" s="413">
        <v>0.32329999999999998</v>
      </c>
      <c r="N7" s="413">
        <v>0.32329999999999998</v>
      </c>
      <c r="O7" s="413">
        <v>0.32329999999999998</v>
      </c>
      <c r="P7" s="413">
        <v>0.32329999999999998</v>
      </c>
      <c r="Q7" s="413">
        <v>0.32329999999999998</v>
      </c>
      <c r="R7" s="413">
        <v>0.32329999999999998</v>
      </c>
      <c r="S7" s="94" t="s">
        <v>1283</v>
      </c>
    </row>
    <row r="8" spans="1:20" s="94" customFormat="1">
      <c r="B8" s="901" t="s">
        <v>172</v>
      </c>
      <c r="C8" s="413">
        <v>0.1454</v>
      </c>
      <c r="D8" s="413">
        <v>0.18010000000000001</v>
      </c>
      <c r="E8" s="413">
        <v>0.18720000000000001</v>
      </c>
      <c r="F8" s="413">
        <v>0.19470000000000001</v>
      </c>
      <c r="G8" s="413">
        <v>0.2026</v>
      </c>
      <c r="H8" s="413">
        <v>0.21099999999999999</v>
      </c>
      <c r="I8" s="413">
        <v>0.21990000000000001</v>
      </c>
      <c r="J8" s="413">
        <v>0.22939999999999999</v>
      </c>
      <c r="K8" s="413">
        <v>0.2394</v>
      </c>
      <c r="L8" s="413">
        <v>0.25</v>
      </c>
      <c r="M8" s="413">
        <v>0.25</v>
      </c>
      <c r="N8" s="413">
        <v>0.25</v>
      </c>
      <c r="O8" s="413">
        <v>0.25</v>
      </c>
      <c r="P8" s="413">
        <v>0.25</v>
      </c>
      <c r="Q8" s="413">
        <v>0.25</v>
      </c>
      <c r="R8" s="413">
        <v>0.25</v>
      </c>
      <c r="S8" s="94" t="s">
        <v>1319</v>
      </c>
    </row>
    <row r="9" spans="1:20" s="94" customFormat="1">
      <c r="B9" s="901" t="s">
        <v>181</v>
      </c>
      <c r="C9" s="413">
        <v>0.16</v>
      </c>
      <c r="D9" s="413">
        <v>0.14000000000000001</v>
      </c>
      <c r="E9" s="413">
        <v>0.14000000000000001</v>
      </c>
      <c r="F9" s="413">
        <v>0.14000000000000001</v>
      </c>
      <c r="G9" s="413">
        <v>0.14000000000000001</v>
      </c>
      <c r="H9" s="413">
        <v>0.14000000000000001</v>
      </c>
      <c r="I9" s="413">
        <v>0.14000000000000001</v>
      </c>
      <c r="J9" s="413">
        <v>0.14000000000000001</v>
      </c>
      <c r="K9" s="413">
        <v>0.14000000000000001</v>
      </c>
      <c r="L9" s="413">
        <v>0.14000000000000001</v>
      </c>
      <c r="M9" s="413">
        <v>0.14000000000000001</v>
      </c>
      <c r="N9" s="413">
        <v>0.14000000000000001</v>
      </c>
      <c r="O9" s="413">
        <v>0.14000000000000001</v>
      </c>
      <c r="P9" s="413">
        <v>0.14000000000000001</v>
      </c>
      <c r="Q9" s="413">
        <v>0.14000000000000001</v>
      </c>
      <c r="R9" s="413">
        <v>0.14000000000000001</v>
      </c>
      <c r="S9" s="94" t="s">
        <v>1319</v>
      </c>
      <c r="T9" s="726"/>
    </row>
    <row r="10" spans="1:20" s="94" customFormat="1">
      <c r="B10" s="901" t="s">
        <v>141</v>
      </c>
      <c r="C10" s="413">
        <v>0.19</v>
      </c>
      <c r="D10" s="413">
        <v>0.19</v>
      </c>
      <c r="E10" s="413">
        <v>0.19</v>
      </c>
      <c r="F10" s="413">
        <v>0.19</v>
      </c>
      <c r="G10" s="413">
        <v>0.19</v>
      </c>
      <c r="H10" s="413">
        <v>0.19</v>
      </c>
      <c r="I10" s="413">
        <v>0.19</v>
      </c>
      <c r="J10" s="413">
        <v>0.19</v>
      </c>
      <c r="K10" s="413">
        <v>0.19</v>
      </c>
      <c r="L10" s="413">
        <v>0.19</v>
      </c>
      <c r="M10" s="413">
        <v>0.19</v>
      </c>
      <c r="N10" s="413">
        <v>0.19</v>
      </c>
      <c r="O10" s="413">
        <v>0.19</v>
      </c>
      <c r="P10" s="413">
        <v>0.19</v>
      </c>
      <c r="Q10" s="413">
        <v>0.19</v>
      </c>
      <c r="R10" s="413">
        <v>0.19</v>
      </c>
      <c r="S10" s="94" t="s">
        <v>1319</v>
      </c>
      <c r="T10" s="726"/>
    </row>
    <row r="11" spans="1:20" s="94" customFormat="1">
      <c r="B11" s="901" t="s">
        <v>123</v>
      </c>
      <c r="C11" s="413">
        <v>0.09</v>
      </c>
      <c r="D11" s="413">
        <v>0.09</v>
      </c>
      <c r="E11" s="413">
        <v>0.09</v>
      </c>
      <c r="F11" s="413">
        <v>0.09</v>
      </c>
      <c r="G11" s="413">
        <v>0.09</v>
      </c>
      <c r="H11" s="413">
        <v>0.09</v>
      </c>
      <c r="I11" s="413">
        <v>0.09</v>
      </c>
      <c r="J11" s="413">
        <v>0.09</v>
      </c>
      <c r="K11" s="413">
        <v>0.09</v>
      </c>
      <c r="L11" s="413">
        <v>0.09</v>
      </c>
      <c r="M11" s="413">
        <v>0.09</v>
      </c>
      <c r="N11" s="413">
        <v>0.09</v>
      </c>
      <c r="O11" s="413">
        <v>0.09</v>
      </c>
      <c r="P11" s="413">
        <v>0.09</v>
      </c>
      <c r="Q11" s="413">
        <v>0.09</v>
      </c>
      <c r="R11" s="413">
        <v>0.09</v>
      </c>
      <c r="S11" s="94" t="s">
        <v>1319</v>
      </c>
      <c r="T11" s="726"/>
    </row>
    <row r="12" spans="1:20" s="94" customFormat="1">
      <c r="B12" s="901" t="s">
        <v>177</v>
      </c>
      <c r="C12" s="413">
        <v>0.25</v>
      </c>
      <c r="D12" s="413">
        <v>0.25</v>
      </c>
      <c r="E12" s="413">
        <v>0.25</v>
      </c>
      <c r="F12" s="413">
        <v>0.25</v>
      </c>
      <c r="G12" s="413">
        <v>0.25</v>
      </c>
      <c r="H12" s="413">
        <v>0.25</v>
      </c>
      <c r="I12" s="413">
        <v>0.25</v>
      </c>
      <c r="J12" s="413">
        <v>0.25</v>
      </c>
      <c r="K12" s="413">
        <v>0.25</v>
      </c>
      <c r="L12" s="413">
        <v>0.25</v>
      </c>
      <c r="M12" s="413">
        <v>0.25</v>
      </c>
      <c r="N12" s="413">
        <v>0.25</v>
      </c>
      <c r="O12" s="413">
        <v>0.25</v>
      </c>
      <c r="P12" s="413">
        <v>0.25</v>
      </c>
      <c r="Q12" s="413">
        <v>0.25</v>
      </c>
      <c r="R12" s="413">
        <v>0.25</v>
      </c>
      <c r="S12" s="94" t="s">
        <v>1319</v>
      </c>
      <c r="T12" s="726"/>
    </row>
    <row r="13" spans="1:20" s="94" customFormat="1">
      <c r="B13" s="901" t="s">
        <v>173</v>
      </c>
      <c r="C13" s="413">
        <v>0.29580000000000001</v>
      </c>
      <c r="D13" s="413">
        <v>0.29580000000000001</v>
      </c>
      <c r="E13" s="413">
        <v>0.25</v>
      </c>
      <c r="F13" s="413">
        <v>0.25</v>
      </c>
      <c r="G13" s="413">
        <v>0.25</v>
      </c>
      <c r="H13" s="413">
        <v>0.25</v>
      </c>
      <c r="I13" s="413">
        <v>0.25</v>
      </c>
      <c r="J13" s="413">
        <v>0.25</v>
      </c>
      <c r="K13" s="413">
        <v>0.25</v>
      </c>
      <c r="L13" s="413">
        <v>0.25</v>
      </c>
      <c r="M13" s="413">
        <v>0.25</v>
      </c>
      <c r="N13" s="413">
        <v>0.25</v>
      </c>
      <c r="O13" s="413">
        <v>0.25</v>
      </c>
      <c r="P13" s="413">
        <v>0.25</v>
      </c>
      <c r="Q13" s="413">
        <v>0.25</v>
      </c>
      <c r="R13" s="413">
        <v>0.25</v>
      </c>
      <c r="S13" s="94" t="s">
        <v>1319</v>
      </c>
      <c r="T13" s="726"/>
    </row>
    <row r="14" spans="1:20">
      <c r="B14" s="901" t="s">
        <v>924</v>
      </c>
      <c r="C14" s="413">
        <v>0.25</v>
      </c>
      <c r="D14" s="413">
        <v>0.25</v>
      </c>
      <c r="E14" s="413">
        <v>0.25</v>
      </c>
      <c r="F14" s="413">
        <v>0.25</v>
      </c>
      <c r="G14" s="413">
        <v>0.25</v>
      </c>
      <c r="H14" s="413">
        <v>0.25</v>
      </c>
      <c r="I14" s="413">
        <v>0.25</v>
      </c>
      <c r="J14" s="413">
        <v>0.25</v>
      </c>
      <c r="K14" s="413">
        <v>0.25</v>
      </c>
      <c r="L14" s="413">
        <v>0.25</v>
      </c>
      <c r="M14" s="413">
        <v>0.25</v>
      </c>
      <c r="N14" s="413">
        <v>0.25</v>
      </c>
      <c r="O14" s="413">
        <v>0.25</v>
      </c>
      <c r="P14" s="413">
        <v>0.25</v>
      </c>
      <c r="Q14" s="413">
        <v>0.25</v>
      </c>
      <c r="R14" s="413">
        <v>0.25</v>
      </c>
      <c r="S14" s="94" t="s">
        <v>917</v>
      </c>
    </row>
    <row r="15" spans="1:20">
      <c r="B15" s="901" t="s">
        <v>533</v>
      </c>
      <c r="C15" s="413">
        <v>0.24</v>
      </c>
      <c r="D15" s="413">
        <v>0.24</v>
      </c>
      <c r="E15" s="413">
        <v>0.24</v>
      </c>
      <c r="F15" s="413">
        <v>0.24</v>
      </c>
      <c r="G15" s="413">
        <v>0.24</v>
      </c>
      <c r="H15" s="413">
        <v>0.24</v>
      </c>
      <c r="I15" s="413">
        <v>0.24</v>
      </c>
      <c r="J15" s="413">
        <v>0.24</v>
      </c>
      <c r="K15" s="413">
        <v>0.24</v>
      </c>
      <c r="L15" s="413">
        <v>0.24</v>
      </c>
      <c r="M15" s="413">
        <v>0.24</v>
      </c>
      <c r="N15" s="413">
        <v>0.24</v>
      </c>
      <c r="O15" s="413">
        <v>0.24</v>
      </c>
      <c r="P15" s="413">
        <v>0.24</v>
      </c>
      <c r="Q15" s="413">
        <v>0.24</v>
      </c>
      <c r="R15" s="413">
        <v>0.24</v>
      </c>
      <c r="S15" t="s">
        <v>1322</v>
      </c>
    </row>
    <row r="16" spans="1:20">
      <c r="B16" s="901" t="s">
        <v>124</v>
      </c>
      <c r="C16" s="413">
        <v>0.34610000000000002</v>
      </c>
      <c r="D16" s="413">
        <v>0.34610000000000002</v>
      </c>
      <c r="E16" s="413">
        <v>0.34610000000000002</v>
      </c>
      <c r="F16" s="413">
        <v>0.34610000000000002</v>
      </c>
      <c r="G16" s="413">
        <v>0.34610000000000002</v>
      </c>
      <c r="H16" s="413">
        <v>0.34610000000000002</v>
      </c>
      <c r="I16" s="413">
        <v>0.34610000000000002</v>
      </c>
      <c r="J16" s="413">
        <v>0.34610000000000002</v>
      </c>
      <c r="K16" s="413">
        <v>0.34610000000000002</v>
      </c>
      <c r="L16" s="413">
        <v>0.34610000000000002</v>
      </c>
      <c r="M16" s="413">
        <v>0.34610000000000002</v>
      </c>
      <c r="N16" s="413">
        <v>0.34610000000000002</v>
      </c>
      <c r="O16" s="413">
        <v>0.34610000000000002</v>
      </c>
      <c r="P16" s="413">
        <v>0.34610000000000002</v>
      </c>
      <c r="Q16" s="413">
        <v>0.34610000000000002</v>
      </c>
      <c r="R16" s="413">
        <v>0.34610000000000002</v>
      </c>
      <c r="S16" t="s">
        <v>1321</v>
      </c>
    </row>
    <row r="17" spans="2:19">
      <c r="B17" s="901" t="s">
        <v>534</v>
      </c>
      <c r="C17" s="413">
        <v>0.25</v>
      </c>
      <c r="D17" s="413">
        <v>0.25</v>
      </c>
      <c r="E17" s="413">
        <v>0.25</v>
      </c>
      <c r="F17" s="413">
        <v>0.25</v>
      </c>
      <c r="G17" s="413">
        <v>0.25</v>
      </c>
      <c r="H17" s="413">
        <v>0.25</v>
      </c>
      <c r="I17" s="413">
        <v>0.25</v>
      </c>
      <c r="J17" s="413">
        <v>0.25</v>
      </c>
      <c r="K17" s="413">
        <v>0.25</v>
      </c>
      <c r="L17" s="413">
        <v>0.25</v>
      </c>
      <c r="M17" s="413">
        <v>0.25</v>
      </c>
      <c r="N17" s="413">
        <v>0.25</v>
      </c>
      <c r="O17" s="413">
        <v>0.25</v>
      </c>
      <c r="P17" s="413">
        <v>0.25</v>
      </c>
      <c r="Q17" s="413">
        <v>0.25</v>
      </c>
      <c r="R17" s="413">
        <v>0.25</v>
      </c>
      <c r="S17" s="94" t="s">
        <v>1295</v>
      </c>
    </row>
    <row r="18" spans="2:19">
      <c r="B18" s="901" t="s">
        <v>760</v>
      </c>
      <c r="C18" t="s">
        <v>1250</v>
      </c>
      <c r="D18" s="94" t="s">
        <v>1250</v>
      </c>
      <c r="E18" s="94" t="s">
        <v>1250</v>
      </c>
      <c r="F18" s="94" t="s">
        <v>1250</v>
      </c>
      <c r="G18" s="94" t="s">
        <v>1250</v>
      </c>
      <c r="H18" s="94" t="s">
        <v>1250</v>
      </c>
      <c r="I18" s="94" t="s">
        <v>1250</v>
      </c>
      <c r="J18" s="94" t="s">
        <v>1250</v>
      </c>
      <c r="K18" s="94" t="s">
        <v>1250</v>
      </c>
      <c r="L18" s="94" t="s">
        <v>1250</v>
      </c>
      <c r="M18" s="94" t="s">
        <v>1250</v>
      </c>
      <c r="N18" s="94" t="s">
        <v>1250</v>
      </c>
      <c r="O18" s="94" t="s">
        <v>1250</v>
      </c>
      <c r="P18" s="94" t="s">
        <v>1250</v>
      </c>
      <c r="Q18" s="94" t="s">
        <v>1250</v>
      </c>
      <c r="R18" s="94" t="s">
        <v>1250</v>
      </c>
      <c r="S18" t="s">
        <v>1008</v>
      </c>
    </row>
    <row r="19" spans="2:19" s="94" customFormat="1"/>
    <row r="20" spans="2:19" s="94" customFormat="1"/>
    <row r="21" spans="2:19">
      <c r="B21" s="397" t="s">
        <v>947</v>
      </c>
    </row>
    <row r="23" spans="2:19">
      <c r="B23" s="964" t="s">
        <v>912</v>
      </c>
    </row>
    <row r="24" spans="2:19" ht="15">
      <c r="Q24" s="965"/>
    </row>
    <row r="25" spans="2:19" ht="15">
      <c r="Q25" s="966"/>
      <c r="R25" s="966"/>
    </row>
    <row r="26" spans="2:19" ht="15">
      <c r="B26" s="397" t="s">
        <v>1161</v>
      </c>
      <c r="Q26" s="966"/>
      <c r="R26" s="966"/>
    </row>
    <row r="27" spans="2:19" ht="15">
      <c r="Q27" s="966"/>
      <c r="R27" s="966"/>
    </row>
    <row r="28" spans="2:19" s="397" customFormat="1" ht="15">
      <c r="B28" s="397" t="s">
        <v>915</v>
      </c>
      <c r="C28" s="397" t="s">
        <v>914</v>
      </c>
      <c r="D28" s="397" t="s">
        <v>2</v>
      </c>
      <c r="Q28" s="966"/>
      <c r="R28" s="966"/>
    </row>
    <row r="29" spans="2:19" ht="15">
      <c r="B29" t="s">
        <v>532</v>
      </c>
      <c r="C29" s="885">
        <f>1/5</f>
        <v>0.2</v>
      </c>
      <c r="D29" s="885">
        <f>1/3</f>
        <v>0.33333333333333331</v>
      </c>
      <c r="E29" t="s">
        <v>918</v>
      </c>
      <c r="Q29" s="966"/>
      <c r="R29" s="966"/>
    </row>
    <row r="30" spans="2:19" ht="15">
      <c r="B30" t="s">
        <v>307</v>
      </c>
      <c r="E30" t="s">
        <v>946</v>
      </c>
      <c r="Q30" s="966"/>
      <c r="R30" s="966"/>
    </row>
    <row r="31" spans="2:19" ht="15">
      <c r="B31" t="s">
        <v>124</v>
      </c>
      <c r="E31" t="s">
        <v>919</v>
      </c>
      <c r="Q31" s="966"/>
      <c r="R31" s="966"/>
    </row>
    <row r="32" spans="2:19" ht="15">
      <c r="B32" t="s">
        <v>123</v>
      </c>
      <c r="C32" s="885">
        <f t="shared" ref="C32:D32" si="0">1/3</f>
        <v>0.33333333333333331</v>
      </c>
      <c r="D32" s="885">
        <f t="shared" si="0"/>
        <v>0.33333333333333331</v>
      </c>
      <c r="E32" t="s">
        <v>920</v>
      </c>
      <c r="Q32" s="966"/>
      <c r="R32" s="966"/>
    </row>
    <row r="33" spans="2:18" ht="15">
      <c r="B33" t="s">
        <v>132</v>
      </c>
      <c r="C33" s="884">
        <v>1</v>
      </c>
      <c r="D33" s="884">
        <v>1</v>
      </c>
      <c r="E33" s="94" t="s">
        <v>921</v>
      </c>
      <c r="Q33" s="966"/>
      <c r="R33" s="966"/>
    </row>
    <row r="34" spans="2:18" ht="15">
      <c r="B34" t="s">
        <v>181</v>
      </c>
      <c r="C34" s="884">
        <v>0.25</v>
      </c>
      <c r="D34" s="884">
        <v>0.25</v>
      </c>
      <c r="E34" t="s">
        <v>922</v>
      </c>
      <c r="Q34" s="966"/>
      <c r="R34" s="966"/>
    </row>
    <row r="35" spans="2:18" ht="15">
      <c r="B35" t="s">
        <v>176</v>
      </c>
      <c r="C35" s="885">
        <f>1/3</f>
        <v>0.33333333333333331</v>
      </c>
      <c r="D35" s="885">
        <f>1/3</f>
        <v>0.33333333333333331</v>
      </c>
      <c r="E35" t="s">
        <v>923</v>
      </c>
      <c r="Q35" s="966"/>
      <c r="R35" s="966"/>
    </row>
    <row r="36" spans="2:18" ht="15">
      <c r="B36" s="988"/>
      <c r="C36" s="989"/>
      <c r="Q36" s="966"/>
      <c r="R36" s="966"/>
    </row>
    <row r="37" spans="2:18" ht="15">
      <c r="B37" s="990"/>
      <c r="C37" s="991"/>
      <c r="Q37" s="966"/>
      <c r="R37" s="966"/>
    </row>
    <row r="38" spans="2:18">
      <c r="B38" s="988"/>
      <c r="C38" s="992"/>
    </row>
    <row r="39" spans="2:18">
      <c r="B39" s="988"/>
      <c r="C39" s="992"/>
    </row>
    <row r="40" spans="2:18">
      <c r="B40" s="988"/>
      <c r="C40" s="992"/>
    </row>
    <row r="41" spans="2:18">
      <c r="B41" s="988"/>
      <c r="C41" s="992"/>
    </row>
    <row r="42" spans="2:18">
      <c r="B42" s="988"/>
      <c r="C42" s="992"/>
    </row>
    <row r="43" spans="2:18">
      <c r="B43" s="988"/>
      <c r="C43" s="992"/>
    </row>
    <row r="44" spans="2:18">
      <c r="B44" s="988"/>
      <c r="C44" s="992"/>
    </row>
    <row r="45" spans="2:18">
      <c r="B45" s="988"/>
      <c r="C45" s="992"/>
    </row>
    <row r="46" spans="2:18">
      <c r="B46" s="988"/>
      <c r="C46" s="992"/>
    </row>
    <row r="47" spans="2:18">
      <c r="B47" s="988"/>
      <c r="C47" s="992"/>
    </row>
    <row r="48" spans="2:18">
      <c r="B48" s="988"/>
      <c r="C48" s="992"/>
    </row>
    <row r="49" spans="2:3">
      <c r="B49" s="988"/>
      <c r="C49" s="992"/>
    </row>
    <row r="50" spans="2:3">
      <c r="B50" s="988"/>
      <c r="C50" s="992"/>
    </row>
    <row r="51" spans="2:3" ht="15">
      <c r="B51" s="993"/>
    </row>
  </sheetData>
  <sheetProtection password="8629" sheet="1" objects="1" scenarios="1"/>
  <pageMargins left="0.7" right="0.7" top="0.75" bottom="0.75" header="0.3" footer="0.3"/>
  <pageSetup paperSize="9" orientation="portrait" r:id="rId1"/>
  <customProperties>
    <customPr name="_pios_id" r:id="rId2"/>
  </customProperties>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4" tint="0.39997558519241921"/>
  </sheetPr>
  <dimension ref="A1:FE754"/>
  <sheetViews>
    <sheetView showGridLines="0" tabSelected="1" zoomScaleNormal="100" workbookViewId="0">
      <pane xSplit="6" ySplit="5" topLeftCell="CI6" activePane="bottomRight" state="frozen"/>
      <selection activeCell="L22" sqref="J19:L22"/>
      <selection pane="topRight" activeCell="L22" sqref="J19:L22"/>
      <selection pane="bottomLeft" activeCell="L22" sqref="J19:L22"/>
      <selection pane="bottomRight" activeCell="A7" sqref="A7"/>
    </sheetView>
  </sheetViews>
  <sheetFormatPr defaultColWidth="0" defaultRowHeight="0" customHeight="1" zeroHeight="1"/>
  <cols>
    <col min="1" max="1" width="8.140625" style="15" customWidth="1"/>
    <col min="2" max="2" width="11.85546875" style="15" customWidth="1"/>
    <col min="3" max="3" width="15.85546875" style="15" customWidth="1"/>
    <col min="4" max="4" width="25.7109375" style="15" customWidth="1"/>
    <col min="5" max="5" width="21.5703125" style="15" customWidth="1"/>
    <col min="6" max="6" width="41.7109375" style="604" customWidth="1"/>
    <col min="7" max="7" width="10.28515625" style="15" bestFit="1" customWidth="1"/>
    <col min="8" max="8" width="9.7109375" style="15" customWidth="1"/>
    <col min="9" max="9" width="9" style="15" customWidth="1"/>
    <col min="10" max="10" width="9.28515625" style="605" bestFit="1" customWidth="1"/>
    <col min="11" max="11" width="8.140625" style="605" customWidth="1"/>
    <col min="12" max="12" width="9.42578125" style="605" customWidth="1"/>
    <col min="13" max="13" width="10.28515625" style="605" bestFit="1" customWidth="1"/>
    <col min="14" max="14" width="10.85546875" style="605" bestFit="1" customWidth="1"/>
    <col min="15" max="15" width="8.140625" style="605" customWidth="1"/>
    <col min="16" max="16" width="8.140625" style="15" customWidth="1"/>
    <col min="17" max="17" width="9.7109375" style="15" bestFit="1" customWidth="1"/>
    <col min="18" max="18" width="10.140625" style="15" bestFit="1" customWidth="1"/>
    <col min="19" max="22" width="8.140625" style="15" customWidth="1"/>
    <col min="23" max="23" width="9.5703125" style="15" customWidth="1"/>
    <col min="24" max="25" width="8.140625" style="15" customWidth="1"/>
    <col min="26" max="26" width="10" style="15" bestFit="1" customWidth="1"/>
    <col min="27" max="29" width="8.140625" style="15" customWidth="1"/>
    <col min="30" max="30" width="8.85546875" style="15" customWidth="1"/>
    <col min="31" max="31" width="9.85546875" style="15" bestFit="1" customWidth="1"/>
    <col min="32" max="32" width="9.7109375" style="15" bestFit="1" customWidth="1"/>
    <col min="33" max="33" width="8.140625" style="15" customWidth="1"/>
    <col min="34" max="34" width="10.5703125" style="15" bestFit="1" customWidth="1"/>
    <col min="35" max="35" width="10.85546875" style="15" bestFit="1" customWidth="1"/>
    <col min="36" max="36" width="8.140625" style="15" customWidth="1"/>
    <col min="37" max="37" width="9.85546875" style="15" bestFit="1" customWidth="1"/>
    <col min="38" max="77" width="8.140625" style="15" customWidth="1"/>
    <col min="78" max="78" width="10" style="15" bestFit="1" customWidth="1"/>
    <col min="79" max="79" width="12.140625" style="54" customWidth="1"/>
    <col min="80" max="80" width="11.7109375" style="54" customWidth="1"/>
    <col min="81" max="84" width="11.42578125" style="54" customWidth="1"/>
    <col min="85" max="85" width="11.28515625" style="54" bestFit="1" customWidth="1"/>
    <col min="86" max="86" width="9.140625" style="15" customWidth="1"/>
    <col min="87" max="87" width="15.28515625" style="15" bestFit="1" customWidth="1"/>
    <col min="88" max="88" width="18.42578125" style="15" bestFit="1" customWidth="1"/>
    <col min="89" max="89" width="13.42578125" style="15" bestFit="1" customWidth="1"/>
    <col min="90" max="90" width="13.28515625" style="15" bestFit="1" customWidth="1"/>
    <col min="91" max="91" width="13.140625" style="15" customWidth="1"/>
    <col min="92" max="92" width="12.140625" style="15" bestFit="1" customWidth="1"/>
    <col min="93" max="93" width="13.5703125" style="15" customWidth="1"/>
    <col min="94" max="94" width="10" style="15" bestFit="1" customWidth="1"/>
    <col min="95" max="95" width="12.5703125" style="15" bestFit="1" customWidth="1"/>
    <col min="96" max="96" width="8.42578125" style="15" customWidth="1"/>
    <col min="97" max="98" width="13.28515625" style="15" hidden="1" customWidth="1"/>
    <col min="99" max="100" width="8.5703125" style="15" hidden="1" customWidth="1"/>
    <col min="101" max="101" width="13.42578125" style="15" hidden="1" customWidth="1"/>
    <col min="102" max="102" width="10.85546875" style="15" hidden="1" customWidth="1"/>
    <col min="103" max="104" width="13.28515625" style="15" hidden="1" customWidth="1"/>
    <col min="105" max="108" width="8.42578125" style="15" hidden="1" customWidth="1"/>
    <col min="109" max="109" width="10.85546875" style="15" hidden="1" customWidth="1"/>
    <col min="110" max="111" width="8.42578125" style="15" hidden="1" customWidth="1"/>
    <col min="112" max="114" width="10" style="15" hidden="1" customWidth="1"/>
    <col min="115" max="117" width="8.42578125" style="15" hidden="1" customWidth="1"/>
    <col min="118" max="161" width="10" style="15" hidden="1" customWidth="1"/>
    <col min="162" max="16384" width="8.42578125" style="15" hidden="1"/>
  </cols>
  <sheetData>
    <row r="1" spans="1:96" ht="43.5" customHeight="1" thickBot="1">
      <c r="E1" s="28"/>
      <c r="J1" s="15"/>
      <c r="K1" s="15"/>
      <c r="L1" s="15"/>
      <c r="M1" s="15"/>
      <c r="AP1" s="385"/>
      <c r="AQ1" s="385"/>
      <c r="AR1" s="385"/>
      <c r="AS1" s="385"/>
      <c r="AT1" s="385"/>
      <c r="AU1" s="385"/>
      <c r="AV1" s="385"/>
      <c r="AW1" s="385"/>
      <c r="AX1" s="385"/>
      <c r="AY1" s="385"/>
      <c r="AZ1" s="385"/>
      <c r="BA1" s="385"/>
      <c r="BB1" s="385"/>
      <c r="BC1" s="385"/>
      <c r="BD1" s="385"/>
      <c r="BE1" s="385"/>
      <c r="BF1" s="385"/>
      <c r="BG1" s="385"/>
      <c r="BH1" s="385"/>
      <c r="BI1" s="385"/>
      <c r="BJ1" s="385"/>
      <c r="BK1" s="385"/>
      <c r="BL1" s="385"/>
      <c r="BM1" s="385"/>
      <c r="BN1" s="385"/>
      <c r="BO1" s="385"/>
      <c r="BP1" s="385"/>
      <c r="BQ1" s="385"/>
      <c r="BR1" s="385"/>
      <c r="BS1" s="385"/>
      <c r="BT1" s="385"/>
      <c r="BU1" s="385"/>
      <c r="BV1" s="385"/>
      <c r="BW1" s="385"/>
      <c r="BX1" s="385"/>
      <c r="BY1" s="385"/>
      <c r="BZ1" s="385"/>
      <c r="CA1" s="390">
        <f>YEAR('Set up'!D4)</f>
        <v>2020</v>
      </c>
      <c r="CB1" s="390">
        <f>_Yr0+1</f>
        <v>2021</v>
      </c>
      <c r="CC1" s="390">
        <f>_Yr1+1</f>
        <v>2022</v>
      </c>
      <c r="CD1" s="390">
        <f>_Yr2+1</f>
        <v>2023</v>
      </c>
      <c r="CE1" s="390">
        <f>_Yr3+1</f>
        <v>2024</v>
      </c>
      <c r="CF1" s="390">
        <f>_Yr4+1</f>
        <v>2025</v>
      </c>
      <c r="CG1" s="226">
        <f>_Yr4+365</f>
        <v>2389</v>
      </c>
    </row>
    <row r="2" spans="1:96" ht="12.75">
      <c r="E2" s="28"/>
      <c r="G2" s="15">
        <f>YEAR(G5)</f>
        <v>2020</v>
      </c>
      <c r="H2" s="15">
        <f>YEAR(H5)</f>
        <v>2020</v>
      </c>
      <c r="I2" s="15">
        <f>YEAR(I5)</f>
        <v>2020</v>
      </c>
      <c r="J2" s="15">
        <f t="shared" ref="J2:BR2" si="0">YEAR(J5)</f>
        <v>2020</v>
      </c>
      <c r="K2" s="15">
        <f t="shared" si="0"/>
        <v>2020</v>
      </c>
      <c r="L2" s="15">
        <f t="shared" si="0"/>
        <v>2020</v>
      </c>
      <c r="M2" s="15">
        <f t="shared" si="0"/>
        <v>2020</v>
      </c>
      <c r="N2" s="15">
        <f t="shared" si="0"/>
        <v>2020</v>
      </c>
      <c r="O2" s="15">
        <f t="shared" si="0"/>
        <v>2020</v>
      </c>
      <c r="P2" s="15">
        <f t="shared" si="0"/>
        <v>2020</v>
      </c>
      <c r="Q2" s="15">
        <f t="shared" si="0"/>
        <v>2020</v>
      </c>
      <c r="R2" s="15">
        <f t="shared" si="0"/>
        <v>2020</v>
      </c>
      <c r="S2" s="15">
        <f t="shared" ref="S2" si="1">YEAR(S5)</f>
        <v>2021</v>
      </c>
      <c r="T2" s="15">
        <f t="shared" si="0"/>
        <v>2021</v>
      </c>
      <c r="U2" s="15">
        <f>YEAR(U5)</f>
        <v>2021</v>
      </c>
      <c r="V2" s="15">
        <f>YEAR(V5)</f>
        <v>2021</v>
      </c>
      <c r="W2" s="15">
        <f>YEAR(W5)</f>
        <v>2021</v>
      </c>
      <c r="X2" s="15">
        <f>YEAR(X5)</f>
        <v>2021</v>
      </c>
      <c r="Y2" s="15">
        <f>YEAR(Y5)</f>
        <v>2021</v>
      </c>
      <c r="Z2" s="15">
        <f t="shared" si="0"/>
        <v>2021</v>
      </c>
      <c r="AA2" s="15">
        <f t="shared" si="0"/>
        <v>2021</v>
      </c>
      <c r="AB2" s="15">
        <f t="shared" si="0"/>
        <v>2021</v>
      </c>
      <c r="AC2" s="15">
        <f t="shared" si="0"/>
        <v>2021</v>
      </c>
      <c r="AD2" s="15">
        <f t="shared" si="0"/>
        <v>2021</v>
      </c>
      <c r="AE2" s="15">
        <f t="shared" si="0"/>
        <v>2022</v>
      </c>
      <c r="AF2" s="15">
        <f t="shared" si="0"/>
        <v>2022</v>
      </c>
      <c r="AG2" s="15">
        <f t="shared" si="0"/>
        <v>2022</v>
      </c>
      <c r="AH2" s="15">
        <f t="shared" si="0"/>
        <v>2022</v>
      </c>
      <c r="AI2" s="15">
        <f t="shared" si="0"/>
        <v>2022</v>
      </c>
      <c r="AJ2" s="15">
        <f t="shared" si="0"/>
        <v>2022</v>
      </c>
      <c r="AK2" s="15">
        <f t="shared" si="0"/>
        <v>2022</v>
      </c>
      <c r="AL2" s="15">
        <f t="shared" si="0"/>
        <v>2022</v>
      </c>
      <c r="AM2" s="15">
        <f t="shared" si="0"/>
        <v>2022</v>
      </c>
      <c r="AN2" s="15">
        <f t="shared" si="0"/>
        <v>2022</v>
      </c>
      <c r="AO2" s="15">
        <f t="shared" si="0"/>
        <v>2022</v>
      </c>
      <c r="AP2" s="15">
        <f t="shared" si="0"/>
        <v>2022</v>
      </c>
      <c r="AQ2" s="15">
        <f t="shared" si="0"/>
        <v>2023</v>
      </c>
      <c r="AR2" s="15">
        <f t="shared" si="0"/>
        <v>2023</v>
      </c>
      <c r="AS2" s="15">
        <f t="shared" si="0"/>
        <v>2023</v>
      </c>
      <c r="AT2" s="15">
        <f t="shared" si="0"/>
        <v>2023</v>
      </c>
      <c r="AU2" s="15">
        <f t="shared" si="0"/>
        <v>2023</v>
      </c>
      <c r="AV2" s="15">
        <f t="shared" si="0"/>
        <v>2023</v>
      </c>
      <c r="AW2" s="15">
        <f t="shared" si="0"/>
        <v>2023</v>
      </c>
      <c r="AX2" s="15">
        <f t="shared" si="0"/>
        <v>2023</v>
      </c>
      <c r="AY2" s="15">
        <f t="shared" si="0"/>
        <v>2023</v>
      </c>
      <c r="AZ2" s="15">
        <f t="shared" si="0"/>
        <v>2023</v>
      </c>
      <c r="BA2" s="15">
        <f t="shared" si="0"/>
        <v>2023</v>
      </c>
      <c r="BB2" s="15">
        <f t="shared" si="0"/>
        <v>2023</v>
      </c>
      <c r="BC2" s="15">
        <f t="shared" si="0"/>
        <v>2024</v>
      </c>
      <c r="BD2" s="15">
        <f t="shared" si="0"/>
        <v>2024</v>
      </c>
      <c r="BE2" s="15">
        <f t="shared" si="0"/>
        <v>2024</v>
      </c>
      <c r="BF2" s="15">
        <f t="shared" si="0"/>
        <v>2024</v>
      </c>
      <c r="BG2" s="15">
        <f t="shared" si="0"/>
        <v>2024</v>
      </c>
      <c r="BH2" s="15">
        <f t="shared" si="0"/>
        <v>2024</v>
      </c>
      <c r="BI2" s="15">
        <f t="shared" si="0"/>
        <v>2024</v>
      </c>
      <c r="BJ2" s="15">
        <f t="shared" si="0"/>
        <v>2024</v>
      </c>
      <c r="BK2" s="15">
        <f t="shared" si="0"/>
        <v>2024</v>
      </c>
      <c r="BL2" s="15">
        <f t="shared" si="0"/>
        <v>2024</v>
      </c>
      <c r="BM2" s="15">
        <f t="shared" si="0"/>
        <v>2024</v>
      </c>
      <c r="BN2" s="15">
        <f t="shared" si="0"/>
        <v>2024</v>
      </c>
      <c r="BO2" s="15">
        <f t="shared" si="0"/>
        <v>2025</v>
      </c>
      <c r="BP2" s="15">
        <f t="shared" si="0"/>
        <v>2025</v>
      </c>
      <c r="BQ2" s="15">
        <f t="shared" si="0"/>
        <v>2025</v>
      </c>
      <c r="BR2" s="15">
        <f t="shared" si="0"/>
        <v>2025</v>
      </c>
      <c r="BS2" s="15">
        <f t="shared" ref="BS2:BZ2" si="2">YEAR(BS5)</f>
        <v>2025</v>
      </c>
      <c r="BT2" s="15">
        <f t="shared" si="2"/>
        <v>2025</v>
      </c>
      <c r="BU2" s="15">
        <f t="shared" si="2"/>
        <v>2025</v>
      </c>
      <c r="BV2" s="15">
        <f t="shared" si="2"/>
        <v>2025</v>
      </c>
      <c r="BW2" s="15">
        <f t="shared" si="2"/>
        <v>2025</v>
      </c>
      <c r="BX2" s="15">
        <f t="shared" si="2"/>
        <v>2025</v>
      </c>
      <c r="BY2" s="15">
        <f t="shared" si="2"/>
        <v>2025</v>
      </c>
      <c r="BZ2" s="15">
        <f t="shared" si="2"/>
        <v>2025</v>
      </c>
      <c r="CA2" s="391"/>
      <c r="CB2" s="391"/>
      <c r="CC2" s="391"/>
      <c r="CD2" s="391"/>
      <c r="CE2" s="391"/>
      <c r="CF2" s="391"/>
      <c r="CG2" s="226"/>
    </row>
    <row r="3" spans="1:96" ht="11.25" customHeight="1">
      <c r="G3" s="606">
        <f t="shared" ref="G3:AL3" si="3">SUM(G6:G206)</f>
        <v>0</v>
      </c>
      <c r="H3" s="819">
        <f t="shared" si="3"/>
        <v>0</v>
      </c>
      <c r="I3" s="819">
        <f t="shared" si="3"/>
        <v>0</v>
      </c>
      <c r="J3" s="606">
        <f t="shared" si="3"/>
        <v>0</v>
      </c>
      <c r="K3" s="606">
        <f t="shared" si="3"/>
        <v>0</v>
      </c>
      <c r="L3" s="606">
        <f t="shared" si="3"/>
        <v>0</v>
      </c>
      <c r="M3" s="606">
        <f t="shared" si="3"/>
        <v>0</v>
      </c>
      <c r="N3" s="606">
        <f t="shared" si="3"/>
        <v>0</v>
      </c>
      <c r="O3" s="606">
        <f t="shared" si="3"/>
        <v>0</v>
      </c>
      <c r="P3" s="606">
        <f t="shared" si="3"/>
        <v>0</v>
      </c>
      <c r="Q3" s="606">
        <f t="shared" si="3"/>
        <v>0</v>
      </c>
      <c r="R3" s="606">
        <f t="shared" si="3"/>
        <v>0</v>
      </c>
      <c r="S3" s="606">
        <f t="shared" si="3"/>
        <v>0</v>
      </c>
      <c r="T3" s="606">
        <f t="shared" si="3"/>
        <v>0</v>
      </c>
      <c r="U3" s="819">
        <f t="shared" si="3"/>
        <v>0</v>
      </c>
      <c r="V3" s="819">
        <f t="shared" si="3"/>
        <v>0</v>
      </c>
      <c r="W3" s="819">
        <f t="shared" si="3"/>
        <v>0</v>
      </c>
      <c r="X3" s="819">
        <f t="shared" si="3"/>
        <v>0</v>
      </c>
      <c r="Y3" s="819">
        <f t="shared" si="3"/>
        <v>0</v>
      </c>
      <c r="Z3" s="606">
        <f t="shared" si="3"/>
        <v>0</v>
      </c>
      <c r="AA3" s="606">
        <f t="shared" si="3"/>
        <v>0</v>
      </c>
      <c r="AB3" s="606">
        <f t="shared" si="3"/>
        <v>0</v>
      </c>
      <c r="AC3" s="606">
        <f t="shared" si="3"/>
        <v>0</v>
      </c>
      <c r="AD3" s="606">
        <f t="shared" si="3"/>
        <v>0</v>
      </c>
      <c r="AE3" s="606">
        <f t="shared" si="3"/>
        <v>0</v>
      </c>
      <c r="AF3" s="606">
        <f t="shared" si="3"/>
        <v>0</v>
      </c>
      <c r="AG3" s="606">
        <f t="shared" si="3"/>
        <v>0</v>
      </c>
      <c r="AH3" s="606">
        <f t="shared" si="3"/>
        <v>0</v>
      </c>
      <c r="AI3" s="606">
        <f t="shared" si="3"/>
        <v>0</v>
      </c>
      <c r="AJ3" s="606">
        <f t="shared" si="3"/>
        <v>0</v>
      </c>
      <c r="AK3" s="606">
        <f t="shared" si="3"/>
        <v>0</v>
      </c>
      <c r="AL3" s="606">
        <f t="shared" si="3"/>
        <v>0</v>
      </c>
      <c r="AM3" s="606">
        <f t="shared" ref="AM3:BR3" si="4">SUM(AM6:AM206)</f>
        <v>0</v>
      </c>
      <c r="AN3" s="606">
        <f t="shared" si="4"/>
        <v>0</v>
      </c>
      <c r="AO3" s="606">
        <f t="shared" si="4"/>
        <v>0</v>
      </c>
      <c r="AP3" s="606">
        <f t="shared" si="4"/>
        <v>0</v>
      </c>
      <c r="AQ3" s="606">
        <f t="shared" si="4"/>
        <v>0</v>
      </c>
      <c r="AR3" s="606">
        <f t="shared" si="4"/>
        <v>0</v>
      </c>
      <c r="AS3" s="606">
        <f t="shared" si="4"/>
        <v>0</v>
      </c>
      <c r="AT3" s="606">
        <f t="shared" si="4"/>
        <v>0</v>
      </c>
      <c r="AU3" s="606">
        <f t="shared" si="4"/>
        <v>0</v>
      </c>
      <c r="AV3" s="606">
        <f t="shared" si="4"/>
        <v>0</v>
      </c>
      <c r="AW3" s="606">
        <f t="shared" si="4"/>
        <v>0</v>
      </c>
      <c r="AX3" s="606">
        <f t="shared" si="4"/>
        <v>0</v>
      </c>
      <c r="AY3" s="606">
        <f t="shared" si="4"/>
        <v>0</v>
      </c>
      <c r="AZ3" s="606">
        <f t="shared" si="4"/>
        <v>0</v>
      </c>
      <c r="BA3" s="606">
        <f t="shared" si="4"/>
        <v>0</v>
      </c>
      <c r="BB3" s="606">
        <f t="shared" si="4"/>
        <v>0</v>
      </c>
      <c r="BC3" s="606">
        <f t="shared" si="4"/>
        <v>0</v>
      </c>
      <c r="BD3" s="606">
        <f t="shared" si="4"/>
        <v>0</v>
      </c>
      <c r="BE3" s="606">
        <f t="shared" si="4"/>
        <v>0</v>
      </c>
      <c r="BF3" s="606">
        <f t="shared" si="4"/>
        <v>0</v>
      </c>
      <c r="BG3" s="606">
        <f t="shared" si="4"/>
        <v>0</v>
      </c>
      <c r="BH3" s="606">
        <f t="shared" si="4"/>
        <v>0</v>
      </c>
      <c r="BI3" s="606">
        <f t="shared" si="4"/>
        <v>0</v>
      </c>
      <c r="BJ3" s="606">
        <f t="shared" si="4"/>
        <v>0</v>
      </c>
      <c r="BK3" s="606">
        <f t="shared" si="4"/>
        <v>0</v>
      </c>
      <c r="BL3" s="606">
        <f t="shared" si="4"/>
        <v>0</v>
      </c>
      <c r="BM3" s="606">
        <f t="shared" si="4"/>
        <v>0</v>
      </c>
      <c r="BN3" s="606">
        <f t="shared" si="4"/>
        <v>0</v>
      </c>
      <c r="BO3" s="606">
        <f t="shared" si="4"/>
        <v>0</v>
      </c>
      <c r="BP3" s="606">
        <f t="shared" si="4"/>
        <v>0</v>
      </c>
      <c r="BQ3" s="606">
        <f t="shared" si="4"/>
        <v>0</v>
      </c>
      <c r="BR3" s="606">
        <f t="shared" si="4"/>
        <v>0</v>
      </c>
      <c r="BS3" s="606">
        <f t="shared" ref="BS3:CG3" si="5">SUM(BS6:BS206)</f>
        <v>0</v>
      </c>
      <c r="BT3" s="606">
        <f t="shared" si="5"/>
        <v>0</v>
      </c>
      <c r="BU3" s="606">
        <f t="shared" si="5"/>
        <v>0</v>
      </c>
      <c r="BV3" s="606">
        <f t="shared" si="5"/>
        <v>0</v>
      </c>
      <c r="BW3" s="606">
        <f t="shared" si="5"/>
        <v>0</v>
      </c>
      <c r="BX3" s="606">
        <f t="shared" si="5"/>
        <v>0</v>
      </c>
      <c r="BY3" s="606">
        <f t="shared" si="5"/>
        <v>0</v>
      </c>
      <c r="BZ3" s="606">
        <f t="shared" si="5"/>
        <v>0</v>
      </c>
      <c r="CA3" s="384">
        <f t="shared" si="5"/>
        <v>0</v>
      </c>
      <c r="CB3" s="384">
        <f t="shared" si="5"/>
        <v>0</v>
      </c>
      <c r="CC3" s="384">
        <f t="shared" si="5"/>
        <v>0</v>
      </c>
      <c r="CD3" s="384">
        <f t="shared" si="5"/>
        <v>0</v>
      </c>
      <c r="CE3" s="384">
        <f t="shared" si="5"/>
        <v>0</v>
      </c>
      <c r="CF3" s="384">
        <f t="shared" si="5"/>
        <v>0</v>
      </c>
      <c r="CG3" s="283">
        <f t="shared" si="5"/>
        <v>0</v>
      </c>
    </row>
    <row r="4" spans="1:96" ht="14.25" customHeight="1">
      <c r="A4" s="607"/>
      <c r="B4" s="607"/>
      <c r="C4" s="608"/>
      <c r="D4" s="608"/>
      <c r="E4" s="608"/>
      <c r="F4" s="609"/>
      <c r="G4" s="284" t="s">
        <v>11</v>
      </c>
      <c r="H4" s="284" t="s">
        <v>11</v>
      </c>
      <c r="I4" s="284" t="s">
        <v>11</v>
      </c>
      <c r="J4" s="284" t="s">
        <v>12</v>
      </c>
      <c r="K4" s="284" t="s">
        <v>12</v>
      </c>
      <c r="L4" s="284" t="s">
        <v>12</v>
      </c>
      <c r="M4" s="284" t="s">
        <v>13</v>
      </c>
      <c r="N4" s="284" t="s">
        <v>13</v>
      </c>
      <c r="O4" s="284" t="s">
        <v>13</v>
      </c>
      <c r="P4" s="284" t="s">
        <v>13</v>
      </c>
      <c r="Q4" s="284" t="s">
        <v>13</v>
      </c>
      <c r="R4" s="284" t="s">
        <v>13</v>
      </c>
      <c r="S4" s="284" t="s">
        <v>13</v>
      </c>
      <c r="T4" s="284" t="s">
        <v>13</v>
      </c>
      <c r="U4" s="820" t="s">
        <v>14</v>
      </c>
      <c r="V4" s="820" t="s">
        <v>14</v>
      </c>
      <c r="W4" s="820" t="s">
        <v>14</v>
      </c>
      <c r="X4" s="820" t="s">
        <v>14</v>
      </c>
      <c r="Y4" s="820" t="s">
        <v>14</v>
      </c>
      <c r="Z4" s="820" t="s">
        <v>14</v>
      </c>
      <c r="AA4" s="820" t="s">
        <v>14</v>
      </c>
      <c r="AB4" s="820" t="s">
        <v>14</v>
      </c>
      <c r="AC4" s="820" t="s">
        <v>14</v>
      </c>
      <c r="AD4" s="820" t="s">
        <v>14</v>
      </c>
      <c r="AE4" s="820" t="s">
        <v>14</v>
      </c>
      <c r="AF4" s="820" t="s">
        <v>14</v>
      </c>
      <c r="AG4" s="820" t="s">
        <v>14</v>
      </c>
      <c r="AH4" s="820" t="s">
        <v>14</v>
      </c>
      <c r="AI4" s="284" t="s">
        <v>14</v>
      </c>
      <c r="AJ4" s="284" t="s">
        <v>14</v>
      </c>
      <c r="AK4" s="284" t="s">
        <v>14</v>
      </c>
      <c r="AL4" s="284" t="s">
        <v>15</v>
      </c>
      <c r="AM4" s="285" t="s">
        <v>15</v>
      </c>
      <c r="AN4" s="285" t="s">
        <v>15</v>
      </c>
      <c r="AO4" s="285" t="s">
        <v>15</v>
      </c>
      <c r="AP4" s="285" t="s">
        <v>15</v>
      </c>
      <c r="AQ4" s="486" t="s">
        <v>15</v>
      </c>
      <c r="AR4" s="486" t="s">
        <v>15</v>
      </c>
      <c r="AS4" s="486" t="s">
        <v>15</v>
      </c>
      <c r="AT4" s="486" t="s">
        <v>15</v>
      </c>
      <c r="AU4" s="486" t="s">
        <v>15</v>
      </c>
      <c r="AV4" s="486" t="s">
        <v>15</v>
      </c>
      <c r="AW4" s="486" t="s">
        <v>15</v>
      </c>
      <c r="AX4" s="486" t="s">
        <v>15</v>
      </c>
      <c r="AY4" s="486" t="s">
        <v>15</v>
      </c>
      <c r="AZ4" s="486" t="s">
        <v>15</v>
      </c>
      <c r="BA4" s="486" t="s">
        <v>15</v>
      </c>
      <c r="BB4" s="486" t="s">
        <v>15</v>
      </c>
      <c r="BC4" s="486" t="s">
        <v>15</v>
      </c>
      <c r="BD4" s="486" t="s">
        <v>15</v>
      </c>
      <c r="BE4" s="486" t="s">
        <v>15</v>
      </c>
      <c r="BF4" s="486" t="s">
        <v>15</v>
      </c>
      <c r="BG4" s="486" t="s">
        <v>15</v>
      </c>
      <c r="BH4" s="486" t="s">
        <v>15</v>
      </c>
      <c r="BI4" s="486" t="s">
        <v>15</v>
      </c>
      <c r="BJ4" s="486" t="s">
        <v>15</v>
      </c>
      <c r="BK4" s="486" t="s">
        <v>15</v>
      </c>
      <c r="BL4" s="486" t="s">
        <v>15</v>
      </c>
      <c r="BM4" s="486" t="s">
        <v>15</v>
      </c>
      <c r="BN4" s="486" t="s">
        <v>15</v>
      </c>
      <c r="BO4" s="486" t="s">
        <v>15</v>
      </c>
      <c r="BP4" s="486" t="s">
        <v>15</v>
      </c>
      <c r="BQ4" s="486" t="s">
        <v>15</v>
      </c>
      <c r="BR4" s="486" t="s">
        <v>15</v>
      </c>
      <c r="BS4" s="486" t="s">
        <v>15</v>
      </c>
      <c r="BT4" s="486" t="s">
        <v>15</v>
      </c>
      <c r="BU4" s="486" t="s">
        <v>15</v>
      </c>
      <c r="BV4" s="486" t="s">
        <v>15</v>
      </c>
      <c r="BW4" s="486" t="s">
        <v>15</v>
      </c>
      <c r="BX4" s="486" t="s">
        <v>15</v>
      </c>
      <c r="BY4" s="486" t="s">
        <v>15</v>
      </c>
      <c r="BZ4" s="486" t="s">
        <v>15</v>
      </c>
      <c r="CA4" s="286" t="s">
        <v>240</v>
      </c>
      <c r="CB4" s="286" t="s">
        <v>240</v>
      </c>
      <c r="CC4" s="286" t="s">
        <v>240</v>
      </c>
      <c r="CD4" s="286" t="s">
        <v>240</v>
      </c>
      <c r="CE4" s="286" t="s">
        <v>240</v>
      </c>
      <c r="CF4" s="286" t="s">
        <v>240</v>
      </c>
      <c r="CG4" s="286" t="s">
        <v>240</v>
      </c>
    </row>
    <row r="5" spans="1:96" ht="27.75" customHeight="1">
      <c r="A5" s="610" t="s">
        <v>8</v>
      </c>
      <c r="B5" s="611" t="s">
        <v>43</v>
      </c>
      <c r="C5" s="612" t="s">
        <v>6</v>
      </c>
      <c r="D5" s="612" t="s">
        <v>79</v>
      </c>
      <c r="E5" s="610" t="s">
        <v>78</v>
      </c>
      <c r="F5" s="610" t="s">
        <v>17</v>
      </c>
      <c r="G5" s="613">
        <f t="shared" ref="G5:AL5" si="6">DATE(G715,G714,1)</f>
        <v>43831</v>
      </c>
      <c r="H5" s="824">
        <f t="shared" si="6"/>
        <v>43862</v>
      </c>
      <c r="I5" s="815">
        <f t="shared" si="6"/>
        <v>43891</v>
      </c>
      <c r="J5" s="613">
        <f t="shared" si="6"/>
        <v>43922</v>
      </c>
      <c r="K5" s="613">
        <f t="shared" si="6"/>
        <v>43952</v>
      </c>
      <c r="L5" s="613">
        <f t="shared" si="6"/>
        <v>43983</v>
      </c>
      <c r="M5" s="613">
        <f t="shared" si="6"/>
        <v>44013</v>
      </c>
      <c r="N5" s="613">
        <f t="shared" si="6"/>
        <v>44044</v>
      </c>
      <c r="O5" s="613">
        <f t="shared" si="6"/>
        <v>44075</v>
      </c>
      <c r="P5" s="613">
        <f t="shared" si="6"/>
        <v>44105</v>
      </c>
      <c r="Q5" s="613">
        <f t="shared" si="6"/>
        <v>44136</v>
      </c>
      <c r="R5" s="613">
        <f t="shared" si="6"/>
        <v>44166</v>
      </c>
      <c r="S5" s="613">
        <f t="shared" si="6"/>
        <v>44197</v>
      </c>
      <c r="T5" s="613">
        <f t="shared" si="6"/>
        <v>44228</v>
      </c>
      <c r="U5" s="825">
        <f t="shared" si="6"/>
        <v>44256</v>
      </c>
      <c r="V5" s="825">
        <f t="shared" si="6"/>
        <v>44287</v>
      </c>
      <c r="W5" s="825">
        <f t="shared" si="6"/>
        <v>44317</v>
      </c>
      <c r="X5" s="825">
        <f t="shared" si="6"/>
        <v>44348</v>
      </c>
      <c r="Y5" s="825">
        <f t="shared" si="6"/>
        <v>44378</v>
      </c>
      <c r="Z5" s="613">
        <f t="shared" si="6"/>
        <v>44409</v>
      </c>
      <c r="AA5" s="613">
        <f t="shared" si="6"/>
        <v>44440</v>
      </c>
      <c r="AB5" s="613">
        <f t="shared" si="6"/>
        <v>44470</v>
      </c>
      <c r="AC5" s="613">
        <f t="shared" si="6"/>
        <v>44501</v>
      </c>
      <c r="AD5" s="613">
        <f t="shared" si="6"/>
        <v>44531</v>
      </c>
      <c r="AE5" s="613">
        <f t="shared" si="6"/>
        <v>44562</v>
      </c>
      <c r="AF5" s="613">
        <f t="shared" si="6"/>
        <v>44593</v>
      </c>
      <c r="AG5" s="613">
        <f t="shared" si="6"/>
        <v>44621</v>
      </c>
      <c r="AH5" s="613">
        <f t="shared" si="6"/>
        <v>44652</v>
      </c>
      <c r="AI5" s="613">
        <f t="shared" si="6"/>
        <v>44682</v>
      </c>
      <c r="AJ5" s="613">
        <f t="shared" si="6"/>
        <v>44713</v>
      </c>
      <c r="AK5" s="613">
        <f t="shared" si="6"/>
        <v>44743</v>
      </c>
      <c r="AL5" s="613">
        <f t="shared" si="6"/>
        <v>44774</v>
      </c>
      <c r="AM5" s="613">
        <f t="shared" ref="AM5:BR5" si="7">DATE(AM715,AM714,1)</f>
        <v>44805</v>
      </c>
      <c r="AN5" s="613">
        <f t="shared" si="7"/>
        <v>44835</v>
      </c>
      <c r="AO5" s="613">
        <f t="shared" si="7"/>
        <v>44866</v>
      </c>
      <c r="AP5" s="613">
        <f t="shared" si="7"/>
        <v>44896</v>
      </c>
      <c r="AQ5" s="613">
        <f t="shared" si="7"/>
        <v>44927</v>
      </c>
      <c r="AR5" s="613">
        <f t="shared" si="7"/>
        <v>44958</v>
      </c>
      <c r="AS5" s="613">
        <f t="shared" si="7"/>
        <v>44986</v>
      </c>
      <c r="AT5" s="613">
        <f t="shared" si="7"/>
        <v>45017</v>
      </c>
      <c r="AU5" s="613">
        <f t="shared" si="7"/>
        <v>45047</v>
      </c>
      <c r="AV5" s="613">
        <f t="shared" si="7"/>
        <v>45078</v>
      </c>
      <c r="AW5" s="613">
        <f t="shared" si="7"/>
        <v>45108</v>
      </c>
      <c r="AX5" s="613">
        <f t="shared" si="7"/>
        <v>45139</v>
      </c>
      <c r="AY5" s="613">
        <f t="shared" si="7"/>
        <v>45170</v>
      </c>
      <c r="AZ5" s="613">
        <f t="shared" si="7"/>
        <v>45200</v>
      </c>
      <c r="BA5" s="613">
        <f t="shared" si="7"/>
        <v>45231</v>
      </c>
      <c r="BB5" s="613">
        <f t="shared" si="7"/>
        <v>45261</v>
      </c>
      <c r="BC5" s="613">
        <f t="shared" si="7"/>
        <v>45292</v>
      </c>
      <c r="BD5" s="613">
        <f t="shared" si="7"/>
        <v>45323</v>
      </c>
      <c r="BE5" s="613">
        <f t="shared" si="7"/>
        <v>45352</v>
      </c>
      <c r="BF5" s="613">
        <f t="shared" si="7"/>
        <v>45383</v>
      </c>
      <c r="BG5" s="613">
        <f t="shared" si="7"/>
        <v>45413</v>
      </c>
      <c r="BH5" s="613">
        <f t="shared" si="7"/>
        <v>45444</v>
      </c>
      <c r="BI5" s="613">
        <f t="shared" si="7"/>
        <v>45474</v>
      </c>
      <c r="BJ5" s="613">
        <f t="shared" si="7"/>
        <v>45505</v>
      </c>
      <c r="BK5" s="613">
        <f t="shared" si="7"/>
        <v>45536</v>
      </c>
      <c r="BL5" s="613">
        <f t="shared" si="7"/>
        <v>45566</v>
      </c>
      <c r="BM5" s="613">
        <f t="shared" si="7"/>
        <v>45597</v>
      </c>
      <c r="BN5" s="613">
        <f t="shared" si="7"/>
        <v>45627</v>
      </c>
      <c r="BO5" s="613">
        <f t="shared" si="7"/>
        <v>45658</v>
      </c>
      <c r="BP5" s="613">
        <f t="shared" si="7"/>
        <v>45689</v>
      </c>
      <c r="BQ5" s="613">
        <f t="shared" si="7"/>
        <v>45717</v>
      </c>
      <c r="BR5" s="613">
        <f t="shared" si="7"/>
        <v>45748</v>
      </c>
      <c r="BS5" s="613">
        <f t="shared" ref="BS5:BZ5" si="8">DATE(BS715,BS714,1)</f>
        <v>45778</v>
      </c>
      <c r="BT5" s="613">
        <f t="shared" si="8"/>
        <v>45809</v>
      </c>
      <c r="BU5" s="613">
        <f t="shared" si="8"/>
        <v>45839</v>
      </c>
      <c r="BV5" s="613">
        <f t="shared" si="8"/>
        <v>45870</v>
      </c>
      <c r="BW5" s="613">
        <f t="shared" si="8"/>
        <v>45901</v>
      </c>
      <c r="BX5" s="613">
        <f t="shared" si="8"/>
        <v>45931</v>
      </c>
      <c r="BY5" s="613">
        <f t="shared" si="8"/>
        <v>45962</v>
      </c>
      <c r="BZ5" s="613">
        <f t="shared" si="8"/>
        <v>45992</v>
      </c>
      <c r="CA5" s="383" t="s">
        <v>409</v>
      </c>
      <c r="CB5" s="383" t="s">
        <v>410</v>
      </c>
      <c r="CC5" s="383" t="s">
        <v>411</v>
      </c>
      <c r="CD5" s="383" t="s">
        <v>412</v>
      </c>
      <c r="CE5" s="383" t="s">
        <v>413</v>
      </c>
      <c r="CF5" s="383" t="s">
        <v>466</v>
      </c>
      <c r="CG5" s="289" t="s">
        <v>20</v>
      </c>
      <c r="CM5" s="295" t="s">
        <v>240</v>
      </c>
      <c r="CN5" s="295" t="s">
        <v>240</v>
      </c>
      <c r="CO5" s="295" t="s">
        <v>240</v>
      </c>
    </row>
    <row r="6" spans="1:96" ht="11.25" customHeight="1" thickBot="1">
      <c r="A6" s="280"/>
      <c r="B6" s="280"/>
      <c r="C6" s="280"/>
      <c r="D6" s="280"/>
      <c r="E6" s="281"/>
      <c r="F6" s="830"/>
      <c r="G6" s="487"/>
      <c r="H6" s="487"/>
      <c r="I6" s="487"/>
      <c r="J6" s="487"/>
      <c r="K6" s="487"/>
      <c r="L6" s="487"/>
      <c r="M6" s="487"/>
      <c r="N6" s="487"/>
      <c r="O6" s="487"/>
      <c r="P6" s="487"/>
      <c r="Q6" s="487"/>
      <c r="R6" s="487"/>
      <c r="S6" s="487"/>
      <c r="T6" s="487"/>
      <c r="U6" s="487"/>
      <c r="V6" s="487"/>
      <c r="W6" s="487"/>
      <c r="X6" s="487"/>
      <c r="Y6" s="487"/>
      <c r="Z6" s="487"/>
      <c r="AA6" s="487"/>
      <c r="AB6" s="487"/>
      <c r="AC6" s="487"/>
      <c r="AD6" s="487"/>
      <c r="AE6" s="487"/>
      <c r="AF6" s="487"/>
      <c r="AG6" s="487"/>
      <c r="AH6" s="487"/>
      <c r="AI6" s="487"/>
      <c r="AJ6" s="487"/>
      <c r="AK6" s="487"/>
      <c r="AL6" s="10"/>
      <c r="AM6" s="10"/>
      <c r="AN6" s="10"/>
      <c r="AO6" s="10"/>
      <c r="AP6" s="10"/>
      <c r="AQ6" s="487"/>
      <c r="AR6" s="487"/>
      <c r="AS6" s="487"/>
      <c r="AT6" s="487"/>
      <c r="AU6" s="487"/>
      <c r="AV6" s="487"/>
      <c r="AW6" s="487"/>
      <c r="AX6" s="487"/>
      <c r="AY6" s="487"/>
      <c r="AZ6" s="487"/>
      <c r="BA6" s="487"/>
      <c r="BB6" s="487"/>
      <c r="BC6" s="487"/>
      <c r="BD6" s="487"/>
      <c r="BE6" s="487"/>
      <c r="BF6" s="487"/>
      <c r="BG6" s="487"/>
      <c r="BH6" s="487"/>
      <c r="BI6" s="487"/>
      <c r="BJ6" s="487"/>
      <c r="BK6" s="487"/>
      <c r="BL6" s="487"/>
      <c r="BM6" s="487"/>
      <c r="BN6" s="487"/>
      <c r="BO6" s="487"/>
      <c r="BP6" s="487"/>
      <c r="BQ6" s="487"/>
      <c r="BR6" s="487"/>
      <c r="BS6" s="487"/>
      <c r="BT6" s="487"/>
      <c r="BU6" s="487"/>
      <c r="BV6" s="487"/>
      <c r="BW6" s="487"/>
      <c r="BX6" s="487"/>
      <c r="BY6" s="487"/>
      <c r="BZ6" s="487"/>
      <c r="CA6" s="287">
        <f t="shared" ref="CA6:CA69" si="9">SUMIFS(G6:BZ6,$G$2:$BZ$2,"="&amp;$CA$1)/1000</f>
        <v>0</v>
      </c>
      <c r="CB6" s="287">
        <f t="shared" ref="CB6:CB69" si="10">SUMIFS(G6:BZ6,$G$2:$BZ$2,"="&amp;$CB$1)/1000</f>
        <v>0</v>
      </c>
      <c r="CC6" s="287">
        <f t="shared" ref="CC6:CC69" si="11">SUMIFS(G6:BZ6,$G$2:$BZ$2,"="&amp;$CC$1)/1000</f>
        <v>0</v>
      </c>
      <c r="CD6" s="287">
        <f t="shared" ref="CD6:CD69" si="12">SUMIFS(G6:BZ6,$G$2:$BZ$2,"="&amp;$CD$1)/1000</f>
        <v>0</v>
      </c>
      <c r="CE6" s="287">
        <f t="shared" ref="CE6:CE69" si="13">SUMIFS(G6:BZ6,$G$2:$BZ$2,"="&amp;$CE$1)/1000</f>
        <v>0</v>
      </c>
      <c r="CF6" s="287">
        <f t="shared" ref="CF6:CF69" si="14">SUMIFS(G6:BZ6,$G$2:$BZ$2,"="&amp;$CF$1)/1000</f>
        <v>0</v>
      </c>
      <c r="CG6" s="288">
        <f>SUM(CA6:CF6)</f>
        <v>0</v>
      </c>
      <c r="CJ6" s="29" t="s">
        <v>35</v>
      </c>
      <c r="CK6" s="290" t="s">
        <v>43</v>
      </c>
      <c r="CL6" s="290" t="s">
        <v>36</v>
      </c>
      <c r="CM6" s="290" t="s">
        <v>9</v>
      </c>
      <c r="CN6" s="290" t="s">
        <v>10</v>
      </c>
      <c r="CO6" s="290" t="s">
        <v>20</v>
      </c>
      <c r="CQ6" s="18"/>
    </row>
    <row r="7" spans="1:96" ht="11.25" customHeight="1">
      <c r="A7" s="280"/>
      <c r="B7" s="280"/>
      <c r="C7" s="280"/>
      <c r="D7" s="280"/>
      <c r="E7" s="281"/>
      <c r="F7" s="830"/>
      <c r="G7" s="487"/>
      <c r="H7" s="487"/>
      <c r="I7" s="487"/>
      <c r="J7" s="831"/>
      <c r="K7" s="487"/>
      <c r="L7" s="487"/>
      <c r="M7" s="487"/>
      <c r="N7" s="487"/>
      <c r="O7" s="487"/>
      <c r="P7" s="487"/>
      <c r="Q7" s="487"/>
      <c r="R7" s="487"/>
      <c r="S7" s="487"/>
      <c r="T7" s="487"/>
      <c r="U7" s="487"/>
      <c r="V7" s="487"/>
      <c r="W7" s="487"/>
      <c r="X7" s="487"/>
      <c r="Y7" s="487"/>
      <c r="Z7" s="487"/>
      <c r="AA7" s="487"/>
      <c r="AB7" s="487"/>
      <c r="AC7" s="487"/>
      <c r="AD7" s="487"/>
      <c r="AE7" s="487"/>
      <c r="AF7" s="487"/>
      <c r="AG7" s="487"/>
      <c r="AH7" s="487"/>
      <c r="AI7" s="487"/>
      <c r="AJ7" s="487"/>
      <c r="AK7" s="487"/>
      <c r="AL7" s="10"/>
      <c r="AM7" s="10"/>
      <c r="AN7" s="10"/>
      <c r="AO7" s="10"/>
      <c r="AP7" s="10"/>
      <c r="AQ7" s="487"/>
      <c r="AR7" s="487"/>
      <c r="AS7" s="487"/>
      <c r="AT7" s="487"/>
      <c r="AU7" s="487"/>
      <c r="AV7" s="487"/>
      <c r="AW7" s="487"/>
      <c r="AX7" s="487"/>
      <c r="AY7" s="487"/>
      <c r="AZ7" s="487"/>
      <c r="BA7" s="487"/>
      <c r="BB7" s="487"/>
      <c r="BC7" s="487"/>
      <c r="BD7" s="487"/>
      <c r="BE7" s="487"/>
      <c r="BF7" s="487"/>
      <c r="BG7" s="487"/>
      <c r="BH7" s="487"/>
      <c r="BI7" s="487"/>
      <c r="BJ7" s="487"/>
      <c r="BK7" s="487"/>
      <c r="BL7" s="487"/>
      <c r="BM7" s="487"/>
      <c r="BN7" s="487"/>
      <c r="BO7" s="487"/>
      <c r="BP7" s="487"/>
      <c r="BQ7" s="487"/>
      <c r="BR7" s="487"/>
      <c r="BS7" s="487"/>
      <c r="BT7" s="487"/>
      <c r="BU7" s="487"/>
      <c r="BV7" s="487"/>
      <c r="BW7" s="487"/>
      <c r="BX7" s="487"/>
      <c r="BY7" s="487"/>
      <c r="BZ7" s="487"/>
      <c r="CA7" s="287">
        <f t="shared" si="9"/>
        <v>0</v>
      </c>
      <c r="CB7" s="287">
        <f t="shared" si="10"/>
        <v>0</v>
      </c>
      <c r="CC7" s="287">
        <f t="shared" si="11"/>
        <v>0</v>
      </c>
      <c r="CD7" s="287">
        <f t="shared" si="12"/>
        <v>0</v>
      </c>
      <c r="CE7" s="287">
        <f t="shared" si="13"/>
        <v>0</v>
      </c>
      <c r="CF7" s="287">
        <f t="shared" si="14"/>
        <v>0</v>
      </c>
      <c r="CG7" s="288">
        <f t="shared" ref="CG7:CG198" si="15">SUM(CA7:CF7)</f>
        <v>0</v>
      </c>
      <c r="CJ7" s="828" t="s">
        <v>27</v>
      </c>
      <c r="CK7" s="291" t="s">
        <v>42</v>
      </c>
      <c r="CL7" s="291" t="s">
        <v>11</v>
      </c>
      <c r="CM7" s="1101">
        <f t="shared" ref="CM7:CN26" si="16">SUMIFS($CG$221:$CG$260,$E$221:$E$260,CM$6,$F$221:$F$260,$CL7,$D$221:$D$260,$CK7,$C$221:$C$260,$CJ7)</f>
        <v>0</v>
      </c>
      <c r="CN7" s="1101">
        <f t="shared" si="16"/>
        <v>0</v>
      </c>
      <c r="CO7" s="1102">
        <f t="shared" ref="CO7:CO21" si="17">SUM(CM7:CN7)</f>
        <v>0</v>
      </c>
      <c r="CQ7" s="16"/>
    </row>
    <row r="8" spans="1:96" ht="11.25" customHeight="1">
      <c r="A8" s="280"/>
      <c r="B8" s="280"/>
      <c r="C8" s="280"/>
      <c r="D8" s="280"/>
      <c r="E8" s="281"/>
      <c r="F8" s="830"/>
      <c r="G8" s="487"/>
      <c r="H8" s="487"/>
      <c r="I8" s="487"/>
      <c r="J8" s="487"/>
      <c r="K8" s="487"/>
      <c r="L8" s="487"/>
      <c r="M8" s="487"/>
      <c r="N8" s="487"/>
      <c r="O8" s="487"/>
      <c r="P8" s="487"/>
      <c r="Q8" s="487"/>
      <c r="R8" s="487"/>
      <c r="S8" s="487"/>
      <c r="T8" s="487"/>
      <c r="U8" s="487"/>
      <c r="V8" s="487"/>
      <c r="W8" s="487"/>
      <c r="X8" s="487"/>
      <c r="Y8" s="487"/>
      <c r="Z8" s="487"/>
      <c r="AA8" s="487"/>
      <c r="AB8" s="487"/>
      <c r="AC8" s="487"/>
      <c r="AD8" s="487"/>
      <c r="AE8" s="487"/>
      <c r="AF8" s="487"/>
      <c r="AG8" s="487"/>
      <c r="AH8" s="487"/>
      <c r="AI8" s="487"/>
      <c r="AJ8" s="487"/>
      <c r="AK8" s="487"/>
      <c r="AL8" s="21"/>
      <c r="AM8" s="21"/>
      <c r="AN8" s="21"/>
      <c r="AO8" s="11"/>
      <c r="AP8" s="11"/>
      <c r="AQ8" s="487"/>
      <c r="AR8" s="487"/>
      <c r="AS8" s="487"/>
      <c r="AT8" s="487"/>
      <c r="AU8" s="487"/>
      <c r="AV8" s="487"/>
      <c r="AW8" s="487"/>
      <c r="AX8" s="487"/>
      <c r="AY8" s="487"/>
      <c r="AZ8" s="487"/>
      <c r="BA8" s="487"/>
      <c r="BB8" s="487"/>
      <c r="BC8" s="487"/>
      <c r="BD8" s="487"/>
      <c r="BE8" s="487"/>
      <c r="BF8" s="487"/>
      <c r="BG8" s="487"/>
      <c r="BH8" s="487"/>
      <c r="BI8" s="487"/>
      <c r="BJ8" s="487"/>
      <c r="BK8" s="487"/>
      <c r="BL8" s="487"/>
      <c r="BM8" s="487"/>
      <c r="BN8" s="487"/>
      <c r="BO8" s="487"/>
      <c r="BP8" s="487"/>
      <c r="BQ8" s="487"/>
      <c r="BR8" s="487"/>
      <c r="BS8" s="487"/>
      <c r="BT8" s="487"/>
      <c r="BU8" s="487"/>
      <c r="BV8" s="487"/>
      <c r="BW8" s="487"/>
      <c r="BX8" s="487"/>
      <c r="BY8" s="487"/>
      <c r="BZ8" s="487"/>
      <c r="CA8" s="287">
        <f t="shared" si="9"/>
        <v>0</v>
      </c>
      <c r="CB8" s="287">
        <f t="shared" si="10"/>
        <v>0</v>
      </c>
      <c r="CC8" s="287">
        <f t="shared" si="11"/>
        <v>0</v>
      </c>
      <c r="CD8" s="287">
        <f t="shared" si="12"/>
        <v>0</v>
      </c>
      <c r="CE8" s="287">
        <f t="shared" si="13"/>
        <v>0</v>
      </c>
      <c r="CF8" s="287">
        <f t="shared" si="14"/>
        <v>0</v>
      </c>
      <c r="CG8" s="288">
        <f t="shared" si="15"/>
        <v>0</v>
      </c>
      <c r="CJ8" s="31" t="str">
        <f>CJ7</f>
        <v>Released</v>
      </c>
      <c r="CK8" s="722" t="s">
        <v>42</v>
      </c>
      <c r="CL8" s="722" t="s">
        <v>12</v>
      </c>
      <c r="CM8" s="1103">
        <f t="shared" si="16"/>
        <v>0</v>
      </c>
      <c r="CN8" s="1103">
        <f t="shared" si="16"/>
        <v>0</v>
      </c>
      <c r="CO8" s="1104">
        <f t="shared" si="17"/>
        <v>0</v>
      </c>
      <c r="CQ8" s="16"/>
    </row>
    <row r="9" spans="1:96" ht="11.25" customHeight="1">
      <c r="A9" s="280"/>
      <c r="B9" s="280"/>
      <c r="C9" s="280"/>
      <c r="D9" s="280"/>
      <c r="E9" s="281"/>
      <c r="F9" s="830"/>
      <c r="G9" s="487"/>
      <c r="H9" s="487"/>
      <c r="I9" s="487"/>
      <c r="J9" s="487"/>
      <c r="K9" s="487"/>
      <c r="L9" s="487"/>
      <c r="M9" s="487"/>
      <c r="N9" s="487"/>
      <c r="O9" s="487"/>
      <c r="P9" s="487"/>
      <c r="Q9" s="487"/>
      <c r="R9" s="487"/>
      <c r="S9" s="487"/>
      <c r="T9" s="487"/>
      <c r="U9" s="487"/>
      <c r="V9" s="487"/>
      <c r="W9" s="487"/>
      <c r="X9" s="487"/>
      <c r="Y9" s="487"/>
      <c r="Z9" s="487"/>
      <c r="AA9" s="487"/>
      <c r="AB9" s="487"/>
      <c r="AC9" s="487"/>
      <c r="AD9" s="487"/>
      <c r="AE9" s="487"/>
      <c r="AF9" s="487"/>
      <c r="AG9" s="487"/>
      <c r="AH9" s="487"/>
      <c r="AI9" s="487"/>
      <c r="AJ9" s="487"/>
      <c r="AK9" s="487"/>
      <c r="AL9" s="21"/>
      <c r="AM9" s="21"/>
      <c r="AN9" s="21"/>
      <c r="AO9" s="11"/>
      <c r="AP9" s="11"/>
      <c r="AQ9" s="487"/>
      <c r="AR9" s="487"/>
      <c r="AS9" s="487"/>
      <c r="AT9" s="487"/>
      <c r="AU9" s="487"/>
      <c r="AV9" s="487"/>
      <c r="AW9" s="487"/>
      <c r="AX9" s="487"/>
      <c r="AY9" s="487"/>
      <c r="AZ9" s="487"/>
      <c r="BA9" s="487"/>
      <c r="BB9" s="487"/>
      <c r="BC9" s="487"/>
      <c r="BD9" s="487"/>
      <c r="BE9" s="487"/>
      <c r="BF9" s="487"/>
      <c r="BG9" s="487"/>
      <c r="BH9" s="487"/>
      <c r="BI9" s="487"/>
      <c r="BJ9" s="487"/>
      <c r="BK9" s="487"/>
      <c r="BL9" s="487"/>
      <c r="BM9" s="487"/>
      <c r="BN9" s="487"/>
      <c r="BO9" s="487"/>
      <c r="BP9" s="487"/>
      <c r="BQ9" s="487"/>
      <c r="BR9" s="487"/>
      <c r="BS9" s="487"/>
      <c r="BT9" s="487"/>
      <c r="BU9" s="487"/>
      <c r="BV9" s="487"/>
      <c r="BW9" s="487"/>
      <c r="BX9" s="487"/>
      <c r="BY9" s="487"/>
      <c r="BZ9" s="487"/>
      <c r="CA9" s="287">
        <f t="shared" si="9"/>
        <v>0</v>
      </c>
      <c r="CB9" s="287">
        <f t="shared" si="10"/>
        <v>0</v>
      </c>
      <c r="CC9" s="287">
        <f t="shared" si="11"/>
        <v>0</v>
      </c>
      <c r="CD9" s="287">
        <f t="shared" si="12"/>
        <v>0</v>
      </c>
      <c r="CE9" s="287">
        <f t="shared" si="13"/>
        <v>0</v>
      </c>
      <c r="CF9" s="287">
        <f t="shared" si="14"/>
        <v>0</v>
      </c>
      <c r="CG9" s="288">
        <f t="shared" si="15"/>
        <v>0</v>
      </c>
      <c r="CJ9" s="829" t="s">
        <v>33</v>
      </c>
      <c r="CK9" s="722" t="s">
        <v>42</v>
      </c>
      <c r="CL9" s="722" t="s">
        <v>13</v>
      </c>
      <c r="CM9" s="1103">
        <f t="shared" si="16"/>
        <v>0</v>
      </c>
      <c r="CN9" s="1103">
        <f t="shared" si="16"/>
        <v>0</v>
      </c>
      <c r="CO9" s="1104">
        <f t="shared" si="17"/>
        <v>0</v>
      </c>
      <c r="CQ9" s="16"/>
    </row>
    <row r="10" spans="1:96" ht="11.25" customHeight="1">
      <c r="A10" s="280"/>
      <c r="B10" s="280"/>
      <c r="C10" s="280"/>
      <c r="D10" s="280"/>
      <c r="E10" s="281"/>
      <c r="F10" s="830"/>
      <c r="G10" s="487"/>
      <c r="H10" s="487"/>
      <c r="I10" s="487"/>
      <c r="J10" s="487"/>
      <c r="K10" s="487"/>
      <c r="L10" s="487"/>
      <c r="M10" s="487"/>
      <c r="N10" s="487"/>
      <c r="O10" s="487"/>
      <c r="P10" s="487"/>
      <c r="Q10" s="487"/>
      <c r="R10" s="487"/>
      <c r="S10" s="487"/>
      <c r="T10" s="487"/>
      <c r="U10" s="487"/>
      <c r="V10" s="487"/>
      <c r="W10" s="487"/>
      <c r="X10" s="487"/>
      <c r="Y10" s="487"/>
      <c r="Z10" s="487"/>
      <c r="AA10" s="487"/>
      <c r="AB10" s="487"/>
      <c r="AC10" s="487"/>
      <c r="AD10" s="487"/>
      <c r="AE10" s="487"/>
      <c r="AF10" s="487"/>
      <c r="AG10" s="487"/>
      <c r="AH10" s="487"/>
      <c r="AI10" s="487"/>
      <c r="AJ10" s="487"/>
      <c r="AK10" s="487"/>
      <c r="AL10" s="21"/>
      <c r="AM10" s="21"/>
      <c r="AN10" s="21"/>
      <c r="AO10" s="11"/>
      <c r="AP10" s="11"/>
      <c r="AQ10" s="487"/>
      <c r="AR10" s="487"/>
      <c r="AS10" s="487"/>
      <c r="AT10" s="487"/>
      <c r="AU10" s="487"/>
      <c r="AV10" s="487"/>
      <c r="AW10" s="487"/>
      <c r="AX10" s="487"/>
      <c r="AY10" s="487"/>
      <c r="AZ10" s="487"/>
      <c r="BA10" s="487"/>
      <c r="BB10" s="487"/>
      <c r="BC10" s="487"/>
      <c r="BD10" s="487"/>
      <c r="BE10" s="487"/>
      <c r="BF10" s="487"/>
      <c r="BG10" s="487"/>
      <c r="BH10" s="487"/>
      <c r="BI10" s="487"/>
      <c r="BJ10" s="487"/>
      <c r="BK10" s="487"/>
      <c r="BL10" s="487"/>
      <c r="BM10" s="487"/>
      <c r="BN10" s="487"/>
      <c r="BO10" s="487"/>
      <c r="BP10" s="487"/>
      <c r="BQ10" s="487"/>
      <c r="BR10" s="487"/>
      <c r="BS10" s="487"/>
      <c r="BT10" s="487"/>
      <c r="BU10" s="487"/>
      <c r="BV10" s="487"/>
      <c r="BW10" s="487"/>
      <c r="BX10" s="487"/>
      <c r="BY10" s="487"/>
      <c r="BZ10" s="487"/>
      <c r="CA10" s="287">
        <f t="shared" si="9"/>
        <v>0</v>
      </c>
      <c r="CB10" s="287">
        <f t="shared" si="10"/>
        <v>0</v>
      </c>
      <c r="CC10" s="287">
        <f t="shared" si="11"/>
        <v>0</v>
      </c>
      <c r="CD10" s="287">
        <f t="shared" si="12"/>
        <v>0</v>
      </c>
      <c r="CE10" s="287">
        <f t="shared" si="13"/>
        <v>0</v>
      </c>
      <c r="CF10" s="287">
        <f t="shared" si="14"/>
        <v>0</v>
      </c>
      <c r="CG10" s="288">
        <f t="shared" si="15"/>
        <v>0</v>
      </c>
      <c r="CJ10" s="829" t="s">
        <v>28</v>
      </c>
      <c r="CK10" s="722" t="s">
        <v>42</v>
      </c>
      <c r="CL10" s="722" t="s">
        <v>14</v>
      </c>
      <c r="CM10" s="1103">
        <f t="shared" si="16"/>
        <v>0</v>
      </c>
      <c r="CN10" s="1103">
        <f t="shared" si="16"/>
        <v>0</v>
      </c>
      <c r="CO10" s="1104">
        <f t="shared" si="17"/>
        <v>0</v>
      </c>
      <c r="CQ10" s="16"/>
    </row>
    <row r="11" spans="1:96" ht="11.25" customHeight="1" thickBot="1">
      <c r="A11" s="280"/>
      <c r="B11" s="280"/>
      <c r="C11" s="280"/>
      <c r="D11" s="280"/>
      <c r="E11" s="281"/>
      <c r="F11" s="830"/>
      <c r="G11" s="487"/>
      <c r="H11" s="487"/>
      <c r="I11" s="487"/>
      <c r="J11" s="831"/>
      <c r="K11" s="831"/>
      <c r="L11" s="832"/>
      <c r="M11" s="832"/>
      <c r="N11" s="487"/>
      <c r="O11" s="487"/>
      <c r="P11" s="487"/>
      <c r="Q11" s="487"/>
      <c r="R11" s="487"/>
      <c r="S11" s="487"/>
      <c r="T11" s="487"/>
      <c r="U11" s="487"/>
      <c r="V11" s="487"/>
      <c r="W11" s="487"/>
      <c r="X11" s="487"/>
      <c r="Y11" s="487"/>
      <c r="Z11" s="487"/>
      <c r="AA11" s="487"/>
      <c r="AB11" s="487"/>
      <c r="AC11" s="487"/>
      <c r="AD11" s="487"/>
      <c r="AE11" s="487"/>
      <c r="AF11" s="487"/>
      <c r="AG11" s="487"/>
      <c r="AH11" s="487"/>
      <c r="AI11" s="487"/>
      <c r="AJ11" s="487"/>
      <c r="AK11" s="487"/>
      <c r="AL11" s="21"/>
      <c r="AM11" s="21"/>
      <c r="AN11" s="21"/>
      <c r="AO11" s="11"/>
      <c r="AP11" s="11"/>
      <c r="AQ11" s="487"/>
      <c r="AR11" s="487"/>
      <c r="AS11" s="487"/>
      <c r="AT11" s="487"/>
      <c r="AU11" s="487"/>
      <c r="AV11" s="487"/>
      <c r="AW11" s="487"/>
      <c r="AX11" s="487"/>
      <c r="AY11" s="487"/>
      <c r="AZ11" s="487"/>
      <c r="BA11" s="487"/>
      <c r="BB11" s="487"/>
      <c r="BC11" s="487"/>
      <c r="BD11" s="487"/>
      <c r="BE11" s="487"/>
      <c r="BF11" s="487"/>
      <c r="BG11" s="487"/>
      <c r="BH11" s="487"/>
      <c r="BI11" s="487"/>
      <c r="BJ11" s="487"/>
      <c r="BK11" s="487"/>
      <c r="BL11" s="487"/>
      <c r="BM11" s="487"/>
      <c r="BN11" s="487"/>
      <c r="BO11" s="487"/>
      <c r="BP11" s="487"/>
      <c r="BQ11" s="487"/>
      <c r="BR11" s="487"/>
      <c r="BS11" s="487"/>
      <c r="BT11" s="487"/>
      <c r="BU11" s="487"/>
      <c r="BV11" s="487"/>
      <c r="BW11" s="487"/>
      <c r="BX11" s="487"/>
      <c r="BY11" s="487"/>
      <c r="BZ11" s="487"/>
      <c r="CA11" s="287">
        <f t="shared" si="9"/>
        <v>0</v>
      </c>
      <c r="CB11" s="287">
        <f t="shared" si="10"/>
        <v>0</v>
      </c>
      <c r="CC11" s="287">
        <f t="shared" si="11"/>
        <v>0</v>
      </c>
      <c r="CD11" s="287">
        <f t="shared" si="12"/>
        <v>0</v>
      </c>
      <c r="CE11" s="287">
        <f t="shared" si="13"/>
        <v>0</v>
      </c>
      <c r="CF11" s="287">
        <f t="shared" si="14"/>
        <v>0</v>
      </c>
      <c r="CG11" s="288">
        <f t="shared" si="15"/>
        <v>0</v>
      </c>
      <c r="CJ11" s="31" t="str">
        <f>CJ10</f>
        <v>Approval Request</v>
      </c>
      <c r="CK11" s="292" t="s">
        <v>42</v>
      </c>
      <c r="CL11" s="292" t="s">
        <v>15</v>
      </c>
      <c r="CM11" s="1105">
        <f t="shared" si="16"/>
        <v>0</v>
      </c>
      <c r="CN11" s="1105">
        <f t="shared" si="16"/>
        <v>0</v>
      </c>
      <c r="CO11" s="1106">
        <f t="shared" si="17"/>
        <v>0</v>
      </c>
      <c r="CQ11" s="16"/>
    </row>
    <row r="12" spans="1:96" ht="11.25" customHeight="1">
      <c r="A12" s="280"/>
      <c r="B12" s="280"/>
      <c r="C12" s="280"/>
      <c r="D12" s="280"/>
      <c r="E12" s="281"/>
      <c r="F12" s="830"/>
      <c r="G12" s="487"/>
      <c r="H12" s="487"/>
      <c r="I12" s="487"/>
      <c r="J12" s="832"/>
      <c r="K12" s="832"/>
      <c r="L12" s="832"/>
      <c r="M12" s="832"/>
      <c r="N12" s="487"/>
      <c r="O12" s="487"/>
      <c r="P12" s="487"/>
      <c r="Q12" s="487"/>
      <c r="R12" s="487"/>
      <c r="S12" s="487"/>
      <c r="T12" s="487"/>
      <c r="U12" s="487"/>
      <c r="V12" s="487"/>
      <c r="W12" s="487"/>
      <c r="X12" s="487"/>
      <c r="Y12" s="487"/>
      <c r="Z12" s="487"/>
      <c r="AA12" s="487"/>
      <c r="AB12" s="487"/>
      <c r="AC12" s="487"/>
      <c r="AD12" s="487"/>
      <c r="AE12" s="487"/>
      <c r="AF12" s="487"/>
      <c r="AG12" s="487"/>
      <c r="AH12" s="487"/>
      <c r="AI12" s="487"/>
      <c r="AJ12" s="487"/>
      <c r="AK12" s="487"/>
      <c r="AL12" s="10"/>
      <c r="AM12" s="10"/>
      <c r="AN12" s="10"/>
      <c r="AO12" s="10"/>
      <c r="AP12" s="10"/>
      <c r="AQ12" s="487"/>
      <c r="AR12" s="487"/>
      <c r="AS12" s="487"/>
      <c r="AT12" s="487"/>
      <c r="AU12" s="487"/>
      <c r="AV12" s="487"/>
      <c r="AW12" s="487"/>
      <c r="AX12" s="487"/>
      <c r="AY12" s="487"/>
      <c r="AZ12" s="487"/>
      <c r="BA12" s="487"/>
      <c r="BB12" s="487"/>
      <c r="BC12" s="487"/>
      <c r="BD12" s="487"/>
      <c r="BE12" s="487"/>
      <c r="BF12" s="487"/>
      <c r="BG12" s="487"/>
      <c r="BH12" s="487"/>
      <c r="BI12" s="487"/>
      <c r="BJ12" s="487"/>
      <c r="BK12" s="487"/>
      <c r="BL12" s="487"/>
      <c r="BM12" s="487"/>
      <c r="BN12" s="487"/>
      <c r="BO12" s="487"/>
      <c r="BP12" s="487"/>
      <c r="BQ12" s="487"/>
      <c r="BR12" s="487"/>
      <c r="BS12" s="487"/>
      <c r="BT12" s="487"/>
      <c r="BU12" s="487"/>
      <c r="BV12" s="487"/>
      <c r="BW12" s="487"/>
      <c r="BX12" s="487"/>
      <c r="BY12" s="487"/>
      <c r="BZ12" s="487"/>
      <c r="CA12" s="287">
        <f t="shared" si="9"/>
        <v>0</v>
      </c>
      <c r="CB12" s="287">
        <f t="shared" si="10"/>
        <v>0</v>
      </c>
      <c r="CC12" s="287">
        <f t="shared" si="11"/>
        <v>0</v>
      </c>
      <c r="CD12" s="287">
        <f t="shared" si="12"/>
        <v>0</v>
      </c>
      <c r="CE12" s="287">
        <f t="shared" si="13"/>
        <v>0</v>
      </c>
      <c r="CF12" s="287">
        <f t="shared" si="14"/>
        <v>0</v>
      </c>
      <c r="CG12" s="288">
        <f t="shared" si="15"/>
        <v>0</v>
      </c>
      <c r="CJ12" s="30" t="str">
        <f>CJ7</f>
        <v>Released</v>
      </c>
      <c r="CK12" s="291" t="s">
        <v>41</v>
      </c>
      <c r="CL12" s="291" t="s">
        <v>11</v>
      </c>
      <c r="CM12" s="1101">
        <f t="shared" si="16"/>
        <v>0</v>
      </c>
      <c r="CN12" s="1101">
        <f t="shared" si="16"/>
        <v>0</v>
      </c>
      <c r="CO12" s="1102">
        <f t="shared" si="17"/>
        <v>0</v>
      </c>
      <c r="CQ12" s="16"/>
    </row>
    <row r="13" spans="1:96" ht="11.25" customHeight="1">
      <c r="A13" s="280"/>
      <c r="B13" s="280"/>
      <c r="C13" s="280"/>
      <c r="D13" s="280"/>
      <c r="E13" s="281"/>
      <c r="F13" s="830"/>
      <c r="G13" s="487"/>
      <c r="H13" s="487"/>
      <c r="I13" s="487"/>
      <c r="J13" s="487"/>
      <c r="K13" s="487"/>
      <c r="L13" s="487"/>
      <c r="M13" s="487"/>
      <c r="N13" s="487"/>
      <c r="O13" s="487"/>
      <c r="P13" s="487"/>
      <c r="Q13" s="487"/>
      <c r="R13" s="487"/>
      <c r="S13" s="487"/>
      <c r="T13" s="487"/>
      <c r="U13" s="487"/>
      <c r="V13" s="487"/>
      <c r="W13" s="487"/>
      <c r="X13" s="487"/>
      <c r="Y13" s="487"/>
      <c r="Z13" s="487"/>
      <c r="AA13" s="487"/>
      <c r="AB13" s="487"/>
      <c r="AC13" s="487"/>
      <c r="AD13" s="487"/>
      <c r="AE13" s="487"/>
      <c r="AF13" s="487"/>
      <c r="AG13" s="487"/>
      <c r="AH13" s="487"/>
      <c r="AI13" s="487"/>
      <c r="AJ13" s="487"/>
      <c r="AK13" s="487"/>
      <c r="AL13" s="10"/>
      <c r="AM13" s="10"/>
      <c r="AN13" s="10"/>
      <c r="AO13" s="10"/>
      <c r="AP13" s="10"/>
      <c r="AQ13" s="487"/>
      <c r="AR13" s="487"/>
      <c r="AS13" s="487"/>
      <c r="AT13" s="487"/>
      <c r="AU13" s="487"/>
      <c r="AV13" s="487"/>
      <c r="AW13" s="487"/>
      <c r="AX13" s="487"/>
      <c r="AY13" s="487"/>
      <c r="AZ13" s="487"/>
      <c r="BA13" s="487"/>
      <c r="BB13" s="487"/>
      <c r="BC13" s="487"/>
      <c r="BD13" s="487"/>
      <c r="BE13" s="487"/>
      <c r="BF13" s="487"/>
      <c r="BG13" s="487"/>
      <c r="BH13" s="487"/>
      <c r="BI13" s="487"/>
      <c r="BJ13" s="487"/>
      <c r="BK13" s="487"/>
      <c r="BL13" s="487"/>
      <c r="BM13" s="487"/>
      <c r="BN13" s="487"/>
      <c r="BO13" s="487"/>
      <c r="BP13" s="487"/>
      <c r="BQ13" s="487"/>
      <c r="BR13" s="487"/>
      <c r="BS13" s="487"/>
      <c r="BT13" s="487"/>
      <c r="BU13" s="487"/>
      <c r="BV13" s="487"/>
      <c r="BW13" s="487"/>
      <c r="BX13" s="487"/>
      <c r="BY13" s="487"/>
      <c r="BZ13" s="487"/>
      <c r="CA13" s="287">
        <f t="shared" si="9"/>
        <v>0</v>
      </c>
      <c r="CB13" s="287">
        <f t="shared" si="10"/>
        <v>0</v>
      </c>
      <c r="CC13" s="287">
        <f t="shared" si="11"/>
        <v>0</v>
      </c>
      <c r="CD13" s="287">
        <f t="shared" si="12"/>
        <v>0</v>
      </c>
      <c r="CE13" s="287">
        <f t="shared" si="13"/>
        <v>0</v>
      </c>
      <c r="CF13" s="287">
        <f t="shared" si="14"/>
        <v>0</v>
      </c>
      <c r="CG13" s="288">
        <f t="shared" si="15"/>
        <v>0</v>
      </c>
      <c r="CJ13" s="31" t="str">
        <f>CJ8</f>
        <v>Released</v>
      </c>
      <c r="CK13" s="722" t="s">
        <v>41</v>
      </c>
      <c r="CL13" s="722" t="s">
        <v>12</v>
      </c>
      <c r="CM13" s="1103">
        <f t="shared" si="16"/>
        <v>0</v>
      </c>
      <c r="CN13" s="1103">
        <f t="shared" si="16"/>
        <v>0</v>
      </c>
      <c r="CO13" s="1104">
        <f t="shared" si="17"/>
        <v>0</v>
      </c>
      <c r="CQ13" s="16"/>
    </row>
    <row r="14" spans="1:96" ht="11.25" customHeight="1">
      <c r="A14" s="280"/>
      <c r="B14" s="280"/>
      <c r="C14" s="280"/>
      <c r="D14" s="280"/>
      <c r="E14" s="281"/>
      <c r="F14" s="830"/>
      <c r="G14" s="487"/>
      <c r="H14" s="487"/>
      <c r="I14" s="487"/>
      <c r="J14" s="487"/>
      <c r="K14" s="487"/>
      <c r="L14" s="487"/>
      <c r="M14" s="487"/>
      <c r="N14" s="487"/>
      <c r="O14" s="487"/>
      <c r="P14" s="487"/>
      <c r="Q14" s="487"/>
      <c r="R14" s="487"/>
      <c r="S14" s="487"/>
      <c r="T14" s="487"/>
      <c r="U14" s="487"/>
      <c r="V14" s="487"/>
      <c r="W14" s="487"/>
      <c r="X14" s="487"/>
      <c r="Y14" s="487"/>
      <c r="Z14" s="487"/>
      <c r="AA14" s="487"/>
      <c r="AB14" s="487"/>
      <c r="AC14" s="487"/>
      <c r="AD14" s="487"/>
      <c r="AE14" s="487"/>
      <c r="AF14" s="487"/>
      <c r="AG14" s="487"/>
      <c r="AH14" s="487"/>
      <c r="AI14" s="487"/>
      <c r="AJ14" s="487"/>
      <c r="AK14" s="487"/>
      <c r="AL14" s="21"/>
      <c r="AM14" s="21"/>
      <c r="AN14" s="21"/>
      <c r="AO14" s="11"/>
      <c r="AP14" s="11"/>
      <c r="AQ14" s="487"/>
      <c r="AR14" s="487"/>
      <c r="AS14" s="487"/>
      <c r="AT14" s="487"/>
      <c r="AU14" s="487"/>
      <c r="AV14" s="487"/>
      <c r="AW14" s="487"/>
      <c r="AX14" s="487"/>
      <c r="AY14" s="487"/>
      <c r="AZ14" s="487"/>
      <c r="BA14" s="487"/>
      <c r="BB14" s="487"/>
      <c r="BC14" s="487"/>
      <c r="BD14" s="487"/>
      <c r="BE14" s="487"/>
      <c r="BF14" s="487"/>
      <c r="BG14" s="487"/>
      <c r="BH14" s="487"/>
      <c r="BI14" s="487"/>
      <c r="BJ14" s="487"/>
      <c r="BK14" s="487"/>
      <c r="BL14" s="487"/>
      <c r="BM14" s="487"/>
      <c r="BN14" s="487"/>
      <c r="BO14" s="487"/>
      <c r="BP14" s="487"/>
      <c r="BQ14" s="487"/>
      <c r="BR14" s="487"/>
      <c r="BS14" s="487"/>
      <c r="BT14" s="487"/>
      <c r="BU14" s="487"/>
      <c r="BV14" s="487"/>
      <c r="BW14" s="487"/>
      <c r="BX14" s="487"/>
      <c r="BY14" s="487"/>
      <c r="BZ14" s="487"/>
      <c r="CA14" s="287">
        <f t="shared" si="9"/>
        <v>0</v>
      </c>
      <c r="CB14" s="287">
        <f t="shared" si="10"/>
        <v>0</v>
      </c>
      <c r="CC14" s="287">
        <f t="shared" si="11"/>
        <v>0</v>
      </c>
      <c r="CD14" s="287">
        <f t="shared" si="12"/>
        <v>0</v>
      </c>
      <c r="CE14" s="287">
        <f t="shared" si="13"/>
        <v>0</v>
      </c>
      <c r="CF14" s="287">
        <f t="shared" si="14"/>
        <v>0</v>
      </c>
      <c r="CG14" s="288">
        <f t="shared" si="15"/>
        <v>0</v>
      </c>
      <c r="CJ14" s="31" t="str">
        <f>CJ9</f>
        <v>Forecast</v>
      </c>
      <c r="CK14" s="722" t="s">
        <v>41</v>
      </c>
      <c r="CL14" s="722" t="s">
        <v>13</v>
      </c>
      <c r="CM14" s="1103">
        <f t="shared" si="16"/>
        <v>0</v>
      </c>
      <c r="CN14" s="1103">
        <f t="shared" si="16"/>
        <v>0</v>
      </c>
      <c r="CO14" s="1104">
        <f t="shared" si="17"/>
        <v>0</v>
      </c>
      <c r="CQ14" s="16"/>
    </row>
    <row r="15" spans="1:96" ht="11.25" customHeight="1">
      <c r="A15" s="280"/>
      <c r="B15" s="280"/>
      <c r="C15" s="280"/>
      <c r="D15" s="280"/>
      <c r="E15" s="281"/>
      <c r="F15" s="830"/>
      <c r="G15" s="487"/>
      <c r="H15" s="487"/>
      <c r="I15" s="487"/>
      <c r="J15" s="487"/>
      <c r="K15" s="487"/>
      <c r="L15" s="487"/>
      <c r="M15" s="487"/>
      <c r="N15" s="487"/>
      <c r="O15" s="487"/>
      <c r="P15" s="487"/>
      <c r="Q15" s="487"/>
      <c r="R15" s="487"/>
      <c r="S15" s="487"/>
      <c r="T15" s="487"/>
      <c r="U15" s="487"/>
      <c r="V15" s="487"/>
      <c r="W15" s="487"/>
      <c r="X15" s="487"/>
      <c r="Y15" s="487"/>
      <c r="Z15" s="487"/>
      <c r="AA15" s="487"/>
      <c r="AB15" s="487"/>
      <c r="AC15" s="487"/>
      <c r="AD15" s="487"/>
      <c r="AE15" s="487"/>
      <c r="AF15" s="487"/>
      <c r="AG15" s="487"/>
      <c r="AH15" s="487"/>
      <c r="AI15" s="487"/>
      <c r="AJ15" s="487"/>
      <c r="AK15" s="487"/>
      <c r="AL15" s="21"/>
      <c r="AM15" s="21"/>
      <c r="AN15" s="21"/>
      <c r="AO15" s="11"/>
      <c r="AP15" s="11"/>
      <c r="AQ15" s="487"/>
      <c r="AR15" s="487"/>
      <c r="AS15" s="487"/>
      <c r="AT15" s="487"/>
      <c r="AU15" s="487"/>
      <c r="AV15" s="487"/>
      <c r="AW15" s="487"/>
      <c r="AX15" s="487"/>
      <c r="AY15" s="487"/>
      <c r="AZ15" s="487"/>
      <c r="BA15" s="487"/>
      <c r="BB15" s="487"/>
      <c r="BC15" s="487"/>
      <c r="BD15" s="487"/>
      <c r="BE15" s="487"/>
      <c r="BF15" s="487"/>
      <c r="BG15" s="487"/>
      <c r="BH15" s="487"/>
      <c r="BI15" s="487"/>
      <c r="BJ15" s="487"/>
      <c r="BK15" s="487"/>
      <c r="BL15" s="487"/>
      <c r="BM15" s="487"/>
      <c r="BN15" s="487"/>
      <c r="BO15" s="487"/>
      <c r="BP15" s="487"/>
      <c r="BQ15" s="487"/>
      <c r="BR15" s="487"/>
      <c r="BS15" s="487"/>
      <c r="BT15" s="487"/>
      <c r="BU15" s="487"/>
      <c r="BV15" s="487"/>
      <c r="BW15" s="487"/>
      <c r="BX15" s="487"/>
      <c r="BY15" s="487"/>
      <c r="BZ15" s="487"/>
      <c r="CA15" s="287">
        <f t="shared" si="9"/>
        <v>0</v>
      </c>
      <c r="CB15" s="287">
        <f t="shared" si="10"/>
        <v>0</v>
      </c>
      <c r="CC15" s="287">
        <f t="shared" si="11"/>
        <v>0</v>
      </c>
      <c r="CD15" s="287">
        <f t="shared" si="12"/>
        <v>0</v>
      </c>
      <c r="CE15" s="287">
        <f t="shared" si="13"/>
        <v>0</v>
      </c>
      <c r="CF15" s="287">
        <f t="shared" si="14"/>
        <v>0</v>
      </c>
      <c r="CG15" s="288">
        <f t="shared" si="15"/>
        <v>0</v>
      </c>
      <c r="CJ15" s="31" t="str">
        <f>CJ10</f>
        <v>Approval Request</v>
      </c>
      <c r="CK15" s="722" t="s">
        <v>41</v>
      </c>
      <c r="CL15" s="722" t="s">
        <v>14</v>
      </c>
      <c r="CM15" s="1103">
        <f t="shared" si="16"/>
        <v>0</v>
      </c>
      <c r="CN15" s="1103">
        <f t="shared" si="16"/>
        <v>0</v>
      </c>
      <c r="CO15" s="1104">
        <f t="shared" si="17"/>
        <v>0</v>
      </c>
      <c r="CQ15" s="16"/>
    </row>
    <row r="16" spans="1:96" ht="11.25" customHeight="1" thickBot="1">
      <c r="A16" s="280"/>
      <c r="B16" s="280"/>
      <c r="C16" s="280"/>
      <c r="D16" s="280"/>
      <c r="E16" s="281"/>
      <c r="F16" s="830"/>
      <c r="G16" s="487"/>
      <c r="H16" s="487"/>
      <c r="I16" s="487"/>
      <c r="J16" s="487"/>
      <c r="K16" s="487"/>
      <c r="L16" s="487"/>
      <c r="M16" s="487"/>
      <c r="N16" s="487"/>
      <c r="O16" s="487"/>
      <c r="P16" s="487"/>
      <c r="Q16" s="487"/>
      <c r="R16" s="487"/>
      <c r="S16" s="487"/>
      <c r="T16" s="487"/>
      <c r="U16" s="487"/>
      <c r="V16" s="487"/>
      <c r="W16" s="487"/>
      <c r="X16" s="487"/>
      <c r="Y16" s="487"/>
      <c r="Z16" s="487"/>
      <c r="AA16" s="487"/>
      <c r="AB16" s="487"/>
      <c r="AC16" s="487"/>
      <c r="AD16" s="487"/>
      <c r="AE16" s="487"/>
      <c r="AF16" s="487"/>
      <c r="AG16" s="487"/>
      <c r="AH16" s="487"/>
      <c r="AI16" s="487"/>
      <c r="AJ16" s="487"/>
      <c r="AK16" s="487"/>
      <c r="AL16" s="21"/>
      <c r="AM16" s="21"/>
      <c r="AN16" s="21"/>
      <c r="AO16" s="11"/>
      <c r="AP16" s="11"/>
      <c r="AQ16" s="487"/>
      <c r="AR16" s="487"/>
      <c r="AS16" s="487"/>
      <c r="AT16" s="487"/>
      <c r="AU16" s="487"/>
      <c r="AV16" s="487"/>
      <c r="AW16" s="487"/>
      <c r="AX16" s="487"/>
      <c r="AY16" s="487"/>
      <c r="AZ16" s="487"/>
      <c r="BA16" s="487"/>
      <c r="BB16" s="487"/>
      <c r="BC16" s="487"/>
      <c r="BD16" s="487"/>
      <c r="BE16" s="487"/>
      <c r="BF16" s="487"/>
      <c r="BG16" s="487"/>
      <c r="BH16" s="487"/>
      <c r="BI16" s="487"/>
      <c r="BJ16" s="487"/>
      <c r="BK16" s="487"/>
      <c r="BL16" s="487"/>
      <c r="BM16" s="487"/>
      <c r="BN16" s="487"/>
      <c r="BO16" s="487"/>
      <c r="BP16" s="487"/>
      <c r="BQ16" s="487"/>
      <c r="BR16" s="487"/>
      <c r="BS16" s="487"/>
      <c r="BT16" s="487"/>
      <c r="BU16" s="487"/>
      <c r="BV16" s="487"/>
      <c r="BW16" s="487"/>
      <c r="BX16" s="487"/>
      <c r="BY16" s="487"/>
      <c r="BZ16" s="487"/>
      <c r="CA16" s="287">
        <f t="shared" si="9"/>
        <v>0</v>
      </c>
      <c r="CB16" s="287">
        <f t="shared" si="10"/>
        <v>0</v>
      </c>
      <c r="CC16" s="287">
        <f t="shared" si="11"/>
        <v>0</v>
      </c>
      <c r="CD16" s="287">
        <f t="shared" si="12"/>
        <v>0</v>
      </c>
      <c r="CE16" s="287">
        <f t="shared" si="13"/>
        <v>0</v>
      </c>
      <c r="CF16" s="287">
        <f t="shared" si="14"/>
        <v>0</v>
      </c>
      <c r="CG16" s="288">
        <f t="shared" si="15"/>
        <v>0</v>
      </c>
      <c r="CJ16" s="32" t="str">
        <f>CJ11</f>
        <v>Approval Request</v>
      </c>
      <c r="CK16" s="292" t="s">
        <v>41</v>
      </c>
      <c r="CL16" s="292" t="s">
        <v>15</v>
      </c>
      <c r="CM16" s="1105">
        <f t="shared" si="16"/>
        <v>0</v>
      </c>
      <c r="CN16" s="1105">
        <f t="shared" si="16"/>
        <v>0</v>
      </c>
      <c r="CO16" s="1106">
        <f t="shared" si="17"/>
        <v>0</v>
      </c>
      <c r="CQ16" s="1111">
        <f>SUM(CM7:CN16)</f>
        <v>0</v>
      </c>
      <c r="CR16" s="27" t="s">
        <v>34</v>
      </c>
    </row>
    <row r="17" spans="1:96" ht="11.25" customHeight="1">
      <c r="A17" s="280"/>
      <c r="B17" s="280"/>
      <c r="C17" s="280"/>
      <c r="D17" s="280"/>
      <c r="E17" s="281"/>
      <c r="F17" s="830"/>
      <c r="G17" s="487"/>
      <c r="H17" s="487"/>
      <c r="I17" s="487"/>
      <c r="J17" s="487"/>
      <c r="K17" s="487"/>
      <c r="L17" s="487"/>
      <c r="M17" s="487"/>
      <c r="N17" s="487"/>
      <c r="O17" s="487"/>
      <c r="P17" s="487"/>
      <c r="Q17" s="487"/>
      <c r="R17" s="487"/>
      <c r="S17" s="487"/>
      <c r="T17" s="487"/>
      <c r="U17" s="487"/>
      <c r="V17" s="487"/>
      <c r="W17" s="487"/>
      <c r="X17" s="487"/>
      <c r="Y17" s="487"/>
      <c r="Z17" s="487"/>
      <c r="AA17" s="487"/>
      <c r="AB17" s="487"/>
      <c r="AC17" s="487"/>
      <c r="AD17" s="487"/>
      <c r="AE17" s="487"/>
      <c r="AF17" s="487"/>
      <c r="AG17" s="487"/>
      <c r="AH17" s="487"/>
      <c r="AI17" s="487"/>
      <c r="AJ17" s="487"/>
      <c r="AK17" s="487"/>
      <c r="AL17" s="21"/>
      <c r="AM17" s="21"/>
      <c r="AN17" s="21"/>
      <c r="AO17" s="11"/>
      <c r="AP17" s="11"/>
      <c r="AQ17" s="487"/>
      <c r="AR17" s="487"/>
      <c r="AS17" s="487"/>
      <c r="AT17" s="487"/>
      <c r="AU17" s="487"/>
      <c r="AV17" s="487"/>
      <c r="AW17" s="487"/>
      <c r="AX17" s="487"/>
      <c r="AY17" s="487"/>
      <c r="AZ17" s="487"/>
      <c r="BA17" s="487"/>
      <c r="BB17" s="487"/>
      <c r="BC17" s="487"/>
      <c r="BD17" s="487"/>
      <c r="BE17" s="487"/>
      <c r="BF17" s="487"/>
      <c r="BG17" s="487"/>
      <c r="BH17" s="487"/>
      <c r="BI17" s="487"/>
      <c r="BJ17" s="487"/>
      <c r="BK17" s="487"/>
      <c r="BL17" s="487"/>
      <c r="BM17" s="487"/>
      <c r="BN17" s="487"/>
      <c r="BO17" s="487"/>
      <c r="BP17" s="487"/>
      <c r="BQ17" s="487"/>
      <c r="BR17" s="487"/>
      <c r="BS17" s="487"/>
      <c r="BT17" s="487"/>
      <c r="BU17" s="487"/>
      <c r="BV17" s="487"/>
      <c r="BW17" s="487"/>
      <c r="BX17" s="487"/>
      <c r="BY17" s="487"/>
      <c r="BZ17" s="487"/>
      <c r="CA17" s="287">
        <f t="shared" si="9"/>
        <v>0</v>
      </c>
      <c r="CB17" s="287">
        <f t="shared" si="10"/>
        <v>0</v>
      </c>
      <c r="CC17" s="287">
        <f t="shared" si="11"/>
        <v>0</v>
      </c>
      <c r="CD17" s="287">
        <f t="shared" si="12"/>
        <v>0</v>
      </c>
      <c r="CE17" s="287">
        <f t="shared" si="13"/>
        <v>0</v>
      </c>
      <c r="CF17" s="287">
        <f t="shared" si="14"/>
        <v>0</v>
      </c>
      <c r="CG17" s="288">
        <f t="shared" si="15"/>
        <v>0</v>
      </c>
      <c r="CJ17" s="30" t="str">
        <f>CJ7</f>
        <v>Released</v>
      </c>
      <c r="CK17" s="293" t="s">
        <v>75</v>
      </c>
      <c r="CL17" s="291" t="s">
        <v>11</v>
      </c>
      <c r="CM17" s="1101">
        <f t="shared" si="16"/>
        <v>0</v>
      </c>
      <c r="CN17" s="1101">
        <f t="shared" si="16"/>
        <v>0</v>
      </c>
      <c r="CO17" s="1102">
        <f t="shared" si="17"/>
        <v>0</v>
      </c>
      <c r="CQ17" s="1112"/>
    </row>
    <row r="18" spans="1:96" ht="11.25" customHeight="1">
      <c r="A18" s="280"/>
      <c r="B18" s="280"/>
      <c r="C18" s="280"/>
      <c r="D18" s="280"/>
      <c r="E18" s="281"/>
      <c r="F18" s="830"/>
      <c r="G18" s="487"/>
      <c r="H18" s="487"/>
      <c r="I18" s="487"/>
      <c r="J18" s="487"/>
      <c r="K18" s="487"/>
      <c r="L18" s="487"/>
      <c r="M18" s="487"/>
      <c r="N18" s="487"/>
      <c r="O18" s="487"/>
      <c r="P18" s="487"/>
      <c r="Q18" s="487"/>
      <c r="R18" s="487"/>
      <c r="S18" s="487"/>
      <c r="T18" s="487"/>
      <c r="U18" s="487"/>
      <c r="V18" s="487"/>
      <c r="W18" s="487"/>
      <c r="X18" s="487"/>
      <c r="Y18" s="487"/>
      <c r="Z18" s="487"/>
      <c r="AA18" s="487"/>
      <c r="AB18" s="487"/>
      <c r="AC18" s="487"/>
      <c r="AD18" s="487"/>
      <c r="AE18" s="487"/>
      <c r="AF18" s="487"/>
      <c r="AG18" s="487"/>
      <c r="AH18" s="487"/>
      <c r="AI18" s="487"/>
      <c r="AJ18" s="487"/>
      <c r="AK18" s="487"/>
      <c r="AL18" s="21"/>
      <c r="AM18" s="21"/>
      <c r="AN18" s="21"/>
      <c r="AO18" s="11"/>
      <c r="AP18" s="11"/>
      <c r="AQ18" s="487"/>
      <c r="AR18" s="487"/>
      <c r="AS18" s="487"/>
      <c r="AT18" s="487"/>
      <c r="AU18" s="487"/>
      <c r="AV18" s="487"/>
      <c r="AW18" s="487"/>
      <c r="AX18" s="487"/>
      <c r="AY18" s="487"/>
      <c r="AZ18" s="487"/>
      <c r="BA18" s="487"/>
      <c r="BB18" s="487"/>
      <c r="BC18" s="487"/>
      <c r="BD18" s="487"/>
      <c r="BE18" s="487"/>
      <c r="BF18" s="487"/>
      <c r="BG18" s="487"/>
      <c r="BH18" s="487"/>
      <c r="BI18" s="487"/>
      <c r="BJ18" s="487"/>
      <c r="BK18" s="487"/>
      <c r="BL18" s="487"/>
      <c r="BM18" s="487"/>
      <c r="BN18" s="487"/>
      <c r="BO18" s="487"/>
      <c r="BP18" s="487"/>
      <c r="BQ18" s="487"/>
      <c r="BR18" s="487"/>
      <c r="BS18" s="487"/>
      <c r="BT18" s="487"/>
      <c r="BU18" s="487"/>
      <c r="BV18" s="487"/>
      <c r="BW18" s="487"/>
      <c r="BX18" s="487"/>
      <c r="BY18" s="487"/>
      <c r="BZ18" s="487"/>
      <c r="CA18" s="287">
        <f t="shared" si="9"/>
        <v>0</v>
      </c>
      <c r="CB18" s="287">
        <f t="shared" si="10"/>
        <v>0</v>
      </c>
      <c r="CC18" s="287">
        <f t="shared" si="11"/>
        <v>0</v>
      </c>
      <c r="CD18" s="287">
        <f t="shared" si="12"/>
        <v>0</v>
      </c>
      <c r="CE18" s="287">
        <f t="shared" si="13"/>
        <v>0</v>
      </c>
      <c r="CF18" s="287">
        <f t="shared" si="14"/>
        <v>0</v>
      </c>
      <c r="CG18" s="288">
        <f t="shared" si="15"/>
        <v>0</v>
      </c>
      <c r="CJ18" s="31" t="str">
        <f t="shared" ref="CJ18:CJ21" si="18">CJ8</f>
        <v>Released</v>
      </c>
      <c r="CK18" s="723" t="s">
        <v>75</v>
      </c>
      <c r="CL18" s="722" t="s">
        <v>12</v>
      </c>
      <c r="CM18" s="1103">
        <f t="shared" si="16"/>
        <v>0</v>
      </c>
      <c r="CN18" s="1103">
        <f t="shared" si="16"/>
        <v>0</v>
      </c>
      <c r="CO18" s="1107">
        <f t="shared" si="17"/>
        <v>0</v>
      </c>
      <c r="CQ18" s="1112"/>
    </row>
    <row r="19" spans="1:96" ht="11.25" customHeight="1">
      <c r="A19" s="280"/>
      <c r="B19" s="280"/>
      <c r="C19" s="280"/>
      <c r="D19" s="280"/>
      <c r="E19" s="281"/>
      <c r="F19" s="830"/>
      <c r="G19" s="487"/>
      <c r="H19" s="487"/>
      <c r="I19" s="487"/>
      <c r="J19" s="487"/>
      <c r="K19" s="487"/>
      <c r="L19" s="487"/>
      <c r="M19" s="487"/>
      <c r="N19" s="487"/>
      <c r="O19" s="487"/>
      <c r="P19" s="487"/>
      <c r="Q19" s="487"/>
      <c r="R19" s="487"/>
      <c r="S19" s="487"/>
      <c r="T19" s="487"/>
      <c r="U19" s="487"/>
      <c r="V19" s="487"/>
      <c r="W19" s="487"/>
      <c r="X19" s="487"/>
      <c r="Y19" s="487"/>
      <c r="Z19" s="487"/>
      <c r="AA19" s="487"/>
      <c r="AB19" s="487"/>
      <c r="AC19" s="487"/>
      <c r="AD19" s="487"/>
      <c r="AE19" s="487"/>
      <c r="AF19" s="487"/>
      <c r="AG19" s="487"/>
      <c r="AH19" s="487"/>
      <c r="AI19" s="487"/>
      <c r="AJ19" s="487"/>
      <c r="AK19" s="487"/>
      <c r="AL19" s="10"/>
      <c r="AM19" s="10"/>
      <c r="AN19" s="10"/>
      <c r="AO19" s="10"/>
      <c r="AP19" s="10"/>
      <c r="AQ19" s="487"/>
      <c r="AR19" s="487"/>
      <c r="AS19" s="487"/>
      <c r="AT19" s="487"/>
      <c r="AU19" s="487"/>
      <c r="AV19" s="487"/>
      <c r="AW19" s="487"/>
      <c r="AX19" s="487"/>
      <c r="AY19" s="487"/>
      <c r="AZ19" s="487"/>
      <c r="BA19" s="487"/>
      <c r="BB19" s="487"/>
      <c r="BC19" s="487"/>
      <c r="BD19" s="487"/>
      <c r="BE19" s="487"/>
      <c r="BF19" s="487"/>
      <c r="BG19" s="487"/>
      <c r="BH19" s="487"/>
      <c r="BI19" s="487"/>
      <c r="BJ19" s="487"/>
      <c r="BK19" s="487"/>
      <c r="BL19" s="487"/>
      <c r="BM19" s="487"/>
      <c r="BN19" s="487"/>
      <c r="BO19" s="487"/>
      <c r="BP19" s="487"/>
      <c r="BQ19" s="487"/>
      <c r="BR19" s="487"/>
      <c r="BS19" s="487"/>
      <c r="BT19" s="487"/>
      <c r="BU19" s="487"/>
      <c r="BV19" s="487"/>
      <c r="BW19" s="487"/>
      <c r="BX19" s="487"/>
      <c r="BY19" s="487"/>
      <c r="BZ19" s="487"/>
      <c r="CA19" s="287">
        <f t="shared" si="9"/>
        <v>0</v>
      </c>
      <c r="CB19" s="287">
        <f t="shared" si="10"/>
        <v>0</v>
      </c>
      <c r="CC19" s="287">
        <f t="shared" si="11"/>
        <v>0</v>
      </c>
      <c r="CD19" s="287">
        <f t="shared" si="12"/>
        <v>0</v>
      </c>
      <c r="CE19" s="287">
        <f t="shared" si="13"/>
        <v>0</v>
      </c>
      <c r="CF19" s="287">
        <f t="shared" si="14"/>
        <v>0</v>
      </c>
      <c r="CG19" s="288">
        <f t="shared" si="15"/>
        <v>0</v>
      </c>
      <c r="CJ19" s="31" t="str">
        <f t="shared" si="18"/>
        <v>Forecast</v>
      </c>
      <c r="CK19" s="723" t="s">
        <v>75</v>
      </c>
      <c r="CL19" s="722" t="s">
        <v>13</v>
      </c>
      <c r="CM19" s="1103">
        <f t="shared" si="16"/>
        <v>0</v>
      </c>
      <c r="CN19" s="1103">
        <f t="shared" si="16"/>
        <v>0</v>
      </c>
      <c r="CO19" s="1107">
        <f t="shared" si="17"/>
        <v>0</v>
      </c>
      <c r="CQ19" s="1112"/>
    </row>
    <row r="20" spans="1:96" ht="11.25" customHeight="1">
      <c r="A20" s="280"/>
      <c r="B20" s="280"/>
      <c r="C20" s="280"/>
      <c r="D20" s="280"/>
      <c r="E20" s="281"/>
      <c r="F20" s="830"/>
      <c r="G20" s="487"/>
      <c r="H20" s="487"/>
      <c r="I20" s="487"/>
      <c r="J20" s="487"/>
      <c r="K20" s="831"/>
      <c r="L20" s="831"/>
      <c r="M20" s="877"/>
      <c r="N20" s="487"/>
      <c r="O20" s="487"/>
      <c r="P20" s="487"/>
      <c r="Q20" s="487"/>
      <c r="R20" s="487"/>
      <c r="S20" s="487"/>
      <c r="T20" s="487"/>
      <c r="U20" s="487"/>
      <c r="V20" s="487"/>
      <c r="W20" s="487"/>
      <c r="X20" s="487"/>
      <c r="Y20" s="487"/>
      <c r="Z20" s="487"/>
      <c r="AA20" s="487"/>
      <c r="AB20" s="487"/>
      <c r="AC20" s="487"/>
      <c r="AD20" s="487"/>
      <c r="AE20" s="487"/>
      <c r="AF20" s="487"/>
      <c r="AG20" s="487"/>
      <c r="AH20" s="487"/>
      <c r="AI20" s="487"/>
      <c r="AJ20" s="487"/>
      <c r="AK20" s="487"/>
      <c r="AL20" s="10"/>
      <c r="AM20" s="10"/>
      <c r="AN20" s="10"/>
      <c r="AO20" s="10"/>
      <c r="AP20" s="10"/>
      <c r="AQ20" s="487"/>
      <c r="AR20" s="487"/>
      <c r="AS20" s="487"/>
      <c r="AT20" s="487"/>
      <c r="AU20" s="487"/>
      <c r="AV20" s="487"/>
      <c r="AW20" s="487"/>
      <c r="AX20" s="487"/>
      <c r="AY20" s="487"/>
      <c r="AZ20" s="487"/>
      <c r="BA20" s="487"/>
      <c r="BB20" s="487"/>
      <c r="BC20" s="487"/>
      <c r="BD20" s="487"/>
      <c r="BE20" s="487"/>
      <c r="BF20" s="487"/>
      <c r="BG20" s="487"/>
      <c r="BH20" s="487"/>
      <c r="BI20" s="487"/>
      <c r="BJ20" s="487"/>
      <c r="BK20" s="487"/>
      <c r="BL20" s="487"/>
      <c r="BM20" s="487"/>
      <c r="BN20" s="487"/>
      <c r="BO20" s="487"/>
      <c r="BP20" s="487"/>
      <c r="BQ20" s="487"/>
      <c r="BR20" s="487"/>
      <c r="BS20" s="487"/>
      <c r="BT20" s="487"/>
      <c r="BU20" s="487"/>
      <c r="BV20" s="487"/>
      <c r="BW20" s="487"/>
      <c r="BX20" s="487"/>
      <c r="BY20" s="487"/>
      <c r="BZ20" s="487"/>
      <c r="CA20" s="287">
        <f t="shared" si="9"/>
        <v>0</v>
      </c>
      <c r="CB20" s="287">
        <f t="shared" si="10"/>
        <v>0</v>
      </c>
      <c r="CC20" s="287">
        <f t="shared" si="11"/>
        <v>0</v>
      </c>
      <c r="CD20" s="287">
        <f t="shared" si="12"/>
        <v>0</v>
      </c>
      <c r="CE20" s="287">
        <f t="shared" si="13"/>
        <v>0</v>
      </c>
      <c r="CF20" s="287">
        <f t="shared" si="14"/>
        <v>0</v>
      </c>
      <c r="CG20" s="288">
        <f t="shared" si="15"/>
        <v>0</v>
      </c>
      <c r="CJ20" s="31" t="str">
        <f t="shared" si="18"/>
        <v>Approval Request</v>
      </c>
      <c r="CK20" s="723" t="s">
        <v>75</v>
      </c>
      <c r="CL20" s="722" t="s">
        <v>14</v>
      </c>
      <c r="CM20" s="1103">
        <f t="shared" si="16"/>
        <v>0</v>
      </c>
      <c r="CN20" s="1103">
        <f t="shared" si="16"/>
        <v>0</v>
      </c>
      <c r="CO20" s="1107">
        <f t="shared" si="17"/>
        <v>0</v>
      </c>
      <c r="CQ20" s="1112"/>
    </row>
    <row r="21" spans="1:96" ht="11.25" customHeight="1" thickBot="1">
      <c r="A21" s="280"/>
      <c r="B21" s="280"/>
      <c r="C21" s="280"/>
      <c r="D21" s="280"/>
      <c r="E21" s="281"/>
      <c r="F21" s="830"/>
      <c r="G21" s="487"/>
      <c r="H21" s="487"/>
      <c r="I21" s="487"/>
      <c r="J21" s="487"/>
      <c r="K21" s="487"/>
      <c r="L21" s="487"/>
      <c r="M21" s="487"/>
      <c r="N21" s="487"/>
      <c r="O21" s="487"/>
      <c r="P21" s="487"/>
      <c r="Q21" s="487"/>
      <c r="R21" s="487"/>
      <c r="S21" s="487"/>
      <c r="T21" s="487"/>
      <c r="U21" s="487"/>
      <c r="V21" s="487"/>
      <c r="W21" s="487"/>
      <c r="X21" s="487"/>
      <c r="Y21" s="487"/>
      <c r="Z21" s="487"/>
      <c r="AA21" s="487"/>
      <c r="AB21" s="487"/>
      <c r="AC21" s="487"/>
      <c r="AD21" s="487"/>
      <c r="AE21" s="487"/>
      <c r="AF21" s="487"/>
      <c r="AG21" s="487"/>
      <c r="AH21" s="487"/>
      <c r="AI21" s="487"/>
      <c r="AJ21" s="487"/>
      <c r="AK21" s="487"/>
      <c r="AL21" s="21"/>
      <c r="AM21" s="21"/>
      <c r="AN21" s="21"/>
      <c r="AO21" s="11"/>
      <c r="AP21" s="11"/>
      <c r="AQ21" s="487"/>
      <c r="AR21" s="487"/>
      <c r="AS21" s="487"/>
      <c r="AT21" s="487"/>
      <c r="AU21" s="487"/>
      <c r="AV21" s="487"/>
      <c r="AW21" s="487"/>
      <c r="AX21" s="487"/>
      <c r="AY21" s="487"/>
      <c r="AZ21" s="487"/>
      <c r="BA21" s="487"/>
      <c r="BB21" s="487"/>
      <c r="BC21" s="487"/>
      <c r="BD21" s="487"/>
      <c r="BE21" s="487"/>
      <c r="BF21" s="487"/>
      <c r="BG21" s="487"/>
      <c r="BH21" s="487"/>
      <c r="BI21" s="487"/>
      <c r="BJ21" s="487"/>
      <c r="BK21" s="487"/>
      <c r="BL21" s="487"/>
      <c r="BM21" s="487"/>
      <c r="BN21" s="487"/>
      <c r="BO21" s="487"/>
      <c r="BP21" s="487"/>
      <c r="BQ21" s="487"/>
      <c r="BR21" s="487"/>
      <c r="BS21" s="487"/>
      <c r="BT21" s="487"/>
      <c r="BU21" s="487"/>
      <c r="BV21" s="487"/>
      <c r="BW21" s="487"/>
      <c r="BX21" s="487"/>
      <c r="BY21" s="487"/>
      <c r="BZ21" s="487"/>
      <c r="CA21" s="287">
        <f t="shared" si="9"/>
        <v>0</v>
      </c>
      <c r="CB21" s="287">
        <f t="shared" si="10"/>
        <v>0</v>
      </c>
      <c r="CC21" s="287">
        <f t="shared" si="11"/>
        <v>0</v>
      </c>
      <c r="CD21" s="287">
        <f t="shared" si="12"/>
        <v>0</v>
      </c>
      <c r="CE21" s="287">
        <f t="shared" si="13"/>
        <v>0</v>
      </c>
      <c r="CF21" s="287">
        <f t="shared" si="14"/>
        <v>0</v>
      </c>
      <c r="CG21" s="288">
        <f t="shared" si="15"/>
        <v>0</v>
      </c>
      <c r="CJ21" s="32" t="str">
        <f t="shared" si="18"/>
        <v>Approval Request</v>
      </c>
      <c r="CK21" s="294" t="s">
        <v>75</v>
      </c>
      <c r="CL21" s="292" t="s">
        <v>15</v>
      </c>
      <c r="CM21" s="1105">
        <f t="shared" si="16"/>
        <v>0</v>
      </c>
      <c r="CN21" s="1105">
        <f t="shared" si="16"/>
        <v>0</v>
      </c>
      <c r="CO21" s="1108">
        <f t="shared" si="17"/>
        <v>0</v>
      </c>
      <c r="CQ21" s="1111">
        <f>SUM(CM17:CN26)</f>
        <v>0</v>
      </c>
      <c r="CR21" s="27" t="s">
        <v>76</v>
      </c>
    </row>
    <row r="22" spans="1:96" ht="11.25" customHeight="1" thickBot="1">
      <c r="A22" s="280"/>
      <c r="B22" s="280"/>
      <c r="C22" s="280"/>
      <c r="D22" s="280"/>
      <c r="E22" s="281"/>
      <c r="F22" s="830"/>
      <c r="G22" s="487"/>
      <c r="H22" s="487"/>
      <c r="I22" s="487"/>
      <c r="J22" s="487"/>
      <c r="K22" s="487"/>
      <c r="L22" s="487"/>
      <c r="M22" s="487"/>
      <c r="N22" s="487"/>
      <c r="O22" s="487"/>
      <c r="P22" s="487"/>
      <c r="Q22" s="487"/>
      <c r="R22" s="487"/>
      <c r="S22" s="487"/>
      <c r="T22" s="487"/>
      <c r="U22" s="487"/>
      <c r="V22" s="487"/>
      <c r="W22" s="487"/>
      <c r="X22" s="487"/>
      <c r="Y22" s="487"/>
      <c r="Z22" s="487"/>
      <c r="AA22" s="487"/>
      <c r="AB22" s="487"/>
      <c r="AC22" s="487"/>
      <c r="AD22" s="487"/>
      <c r="AE22" s="487"/>
      <c r="AF22" s="487"/>
      <c r="AG22" s="487"/>
      <c r="AH22" s="487"/>
      <c r="AI22" s="487"/>
      <c r="AJ22" s="487"/>
      <c r="AK22" s="487"/>
      <c r="AL22" s="21"/>
      <c r="AM22" s="21"/>
      <c r="AN22" s="21"/>
      <c r="AO22" s="11"/>
      <c r="AP22" s="11"/>
      <c r="AQ22" s="487"/>
      <c r="AR22" s="487"/>
      <c r="AS22" s="487"/>
      <c r="AT22" s="487"/>
      <c r="AU22" s="487"/>
      <c r="AV22" s="487"/>
      <c r="AW22" s="487"/>
      <c r="AX22" s="487"/>
      <c r="AY22" s="487"/>
      <c r="AZ22" s="487"/>
      <c r="BA22" s="487"/>
      <c r="BB22" s="487"/>
      <c r="BC22" s="487"/>
      <c r="BD22" s="487"/>
      <c r="BE22" s="487"/>
      <c r="BF22" s="487"/>
      <c r="BG22" s="487"/>
      <c r="BH22" s="487"/>
      <c r="BI22" s="487"/>
      <c r="BJ22" s="487"/>
      <c r="BK22" s="487"/>
      <c r="BL22" s="487"/>
      <c r="BM22" s="487"/>
      <c r="BN22" s="487"/>
      <c r="BO22" s="487"/>
      <c r="BP22" s="487"/>
      <c r="BQ22" s="487"/>
      <c r="BR22" s="487"/>
      <c r="BS22" s="487"/>
      <c r="BT22" s="487"/>
      <c r="BU22" s="487"/>
      <c r="BV22" s="487"/>
      <c r="BW22" s="487"/>
      <c r="BX22" s="487"/>
      <c r="BY22" s="487"/>
      <c r="BZ22" s="487"/>
      <c r="CA22" s="287">
        <f t="shared" si="9"/>
        <v>0</v>
      </c>
      <c r="CB22" s="287">
        <f t="shared" si="10"/>
        <v>0</v>
      </c>
      <c r="CC22" s="287">
        <f t="shared" si="11"/>
        <v>0</v>
      </c>
      <c r="CD22" s="287">
        <f t="shared" si="12"/>
        <v>0</v>
      </c>
      <c r="CE22" s="287">
        <f t="shared" si="13"/>
        <v>0</v>
      </c>
      <c r="CF22" s="287">
        <f t="shared" si="14"/>
        <v>0</v>
      </c>
      <c r="CG22" s="288">
        <f t="shared" si="15"/>
        <v>0</v>
      </c>
      <c r="CJ22" s="30" t="str">
        <f>CJ12</f>
        <v>Released</v>
      </c>
      <c r="CK22" s="721" t="s">
        <v>817</v>
      </c>
      <c r="CL22" s="291" t="s">
        <v>11</v>
      </c>
      <c r="CM22" s="1101">
        <f t="shared" si="16"/>
        <v>0</v>
      </c>
      <c r="CN22" s="1101">
        <f t="shared" si="16"/>
        <v>0</v>
      </c>
      <c r="CO22" s="1102">
        <f t="shared" ref="CO22:CO26" si="19">SUM(CM22:CN22)</f>
        <v>0</v>
      </c>
    </row>
    <row r="23" spans="1:96" ht="11.25" customHeight="1" thickBot="1">
      <c r="A23" s="280"/>
      <c r="B23" s="280"/>
      <c r="C23" s="280"/>
      <c r="D23" s="280"/>
      <c r="E23" s="281"/>
      <c r="F23" s="830"/>
      <c r="G23" s="487"/>
      <c r="H23" s="487"/>
      <c r="I23" s="487"/>
      <c r="J23" s="487"/>
      <c r="K23" s="487"/>
      <c r="L23" s="487"/>
      <c r="M23" s="487"/>
      <c r="N23" s="487"/>
      <c r="O23" s="487"/>
      <c r="P23" s="487"/>
      <c r="Q23" s="487"/>
      <c r="R23" s="487"/>
      <c r="S23" s="487"/>
      <c r="T23" s="487"/>
      <c r="U23" s="487"/>
      <c r="V23" s="487"/>
      <c r="W23" s="487"/>
      <c r="X23" s="487"/>
      <c r="Y23" s="487"/>
      <c r="Z23" s="487"/>
      <c r="AA23" s="487"/>
      <c r="AB23" s="487"/>
      <c r="AC23" s="487"/>
      <c r="AD23" s="487"/>
      <c r="AE23" s="487"/>
      <c r="AF23" s="487"/>
      <c r="AG23" s="487"/>
      <c r="AH23" s="487"/>
      <c r="AI23" s="487"/>
      <c r="AJ23" s="487"/>
      <c r="AK23" s="487"/>
      <c r="AL23" s="21"/>
      <c r="AM23" s="21"/>
      <c r="AN23" s="21"/>
      <c r="AO23" s="11"/>
      <c r="AP23" s="11"/>
      <c r="AQ23" s="487"/>
      <c r="AR23" s="487"/>
      <c r="AS23" s="487"/>
      <c r="AT23" s="487"/>
      <c r="AU23" s="487"/>
      <c r="AV23" s="487"/>
      <c r="AW23" s="487"/>
      <c r="AX23" s="487"/>
      <c r="AY23" s="487"/>
      <c r="AZ23" s="487"/>
      <c r="BA23" s="487"/>
      <c r="BB23" s="487"/>
      <c r="BC23" s="487"/>
      <c r="BD23" s="487"/>
      <c r="BE23" s="487"/>
      <c r="BF23" s="487"/>
      <c r="BG23" s="487"/>
      <c r="BH23" s="487"/>
      <c r="BI23" s="487"/>
      <c r="BJ23" s="487"/>
      <c r="BK23" s="487"/>
      <c r="BL23" s="487"/>
      <c r="BM23" s="487"/>
      <c r="BN23" s="487"/>
      <c r="BO23" s="487"/>
      <c r="BP23" s="487"/>
      <c r="BQ23" s="487"/>
      <c r="BR23" s="487"/>
      <c r="BS23" s="487"/>
      <c r="BT23" s="487"/>
      <c r="BU23" s="487"/>
      <c r="BV23" s="487"/>
      <c r="BW23" s="487"/>
      <c r="BX23" s="487"/>
      <c r="BY23" s="487"/>
      <c r="BZ23" s="487"/>
      <c r="CA23" s="287">
        <f t="shared" si="9"/>
        <v>0</v>
      </c>
      <c r="CB23" s="287">
        <f t="shared" si="10"/>
        <v>0</v>
      </c>
      <c r="CC23" s="287">
        <f t="shared" si="11"/>
        <v>0</v>
      </c>
      <c r="CD23" s="287">
        <f t="shared" si="12"/>
        <v>0</v>
      </c>
      <c r="CE23" s="287">
        <f t="shared" si="13"/>
        <v>0</v>
      </c>
      <c r="CF23" s="287">
        <f t="shared" si="14"/>
        <v>0</v>
      </c>
      <c r="CG23" s="288">
        <f t="shared" si="15"/>
        <v>0</v>
      </c>
      <c r="CJ23" s="31" t="str">
        <f t="shared" ref="CJ23:CJ26" si="20">CJ13</f>
        <v>Released</v>
      </c>
      <c r="CK23" s="721" t="s">
        <v>817</v>
      </c>
      <c r="CL23" s="722" t="s">
        <v>12</v>
      </c>
      <c r="CM23" s="1103">
        <f t="shared" si="16"/>
        <v>0</v>
      </c>
      <c r="CN23" s="1103">
        <f t="shared" si="16"/>
        <v>0</v>
      </c>
      <c r="CO23" s="1107">
        <f t="shared" si="19"/>
        <v>0</v>
      </c>
      <c r="CQ23" s="27"/>
    </row>
    <row r="24" spans="1:96" ht="11.25" customHeight="1" thickBot="1">
      <c r="A24" s="280"/>
      <c r="B24" s="280"/>
      <c r="C24" s="280"/>
      <c r="D24" s="280"/>
      <c r="E24" s="281"/>
      <c r="F24" s="830"/>
      <c r="G24" s="487"/>
      <c r="H24" s="487"/>
      <c r="I24" s="487"/>
      <c r="J24" s="487"/>
      <c r="K24" s="487"/>
      <c r="L24" s="831"/>
      <c r="M24" s="487"/>
      <c r="N24" s="487"/>
      <c r="O24" s="487"/>
      <c r="P24" s="487"/>
      <c r="Q24" s="487"/>
      <c r="R24" s="487"/>
      <c r="S24" s="487"/>
      <c r="T24" s="487"/>
      <c r="U24" s="487"/>
      <c r="V24" s="487"/>
      <c r="W24" s="487"/>
      <c r="X24" s="487"/>
      <c r="Y24" s="487"/>
      <c r="Z24" s="487"/>
      <c r="AA24" s="487"/>
      <c r="AB24" s="487"/>
      <c r="AC24" s="487"/>
      <c r="AD24" s="487"/>
      <c r="AE24" s="487"/>
      <c r="AF24" s="487"/>
      <c r="AG24" s="487"/>
      <c r="AH24" s="487"/>
      <c r="AI24" s="487"/>
      <c r="AJ24" s="487"/>
      <c r="AK24" s="487"/>
      <c r="AL24" s="21"/>
      <c r="AM24" s="21"/>
      <c r="AN24" s="21"/>
      <c r="AO24" s="11"/>
      <c r="AP24" s="11"/>
      <c r="AQ24" s="487"/>
      <c r="AR24" s="487"/>
      <c r="AS24" s="487"/>
      <c r="AT24" s="487"/>
      <c r="AU24" s="487"/>
      <c r="AV24" s="487"/>
      <c r="AW24" s="487"/>
      <c r="AX24" s="487"/>
      <c r="AY24" s="487"/>
      <c r="AZ24" s="487"/>
      <c r="BA24" s="487"/>
      <c r="BB24" s="487"/>
      <c r="BC24" s="487"/>
      <c r="BD24" s="487"/>
      <c r="BE24" s="487"/>
      <c r="BF24" s="487"/>
      <c r="BG24" s="487"/>
      <c r="BH24" s="487"/>
      <c r="BI24" s="487"/>
      <c r="BJ24" s="487"/>
      <c r="BK24" s="487"/>
      <c r="BL24" s="487"/>
      <c r="BM24" s="487"/>
      <c r="BN24" s="487"/>
      <c r="BO24" s="487"/>
      <c r="BP24" s="487"/>
      <c r="BQ24" s="487"/>
      <c r="BR24" s="487"/>
      <c r="BS24" s="487"/>
      <c r="BT24" s="487"/>
      <c r="BU24" s="487"/>
      <c r="BV24" s="487"/>
      <c r="BW24" s="487"/>
      <c r="BX24" s="487"/>
      <c r="BY24" s="487"/>
      <c r="BZ24" s="487"/>
      <c r="CA24" s="287">
        <f t="shared" si="9"/>
        <v>0</v>
      </c>
      <c r="CB24" s="287">
        <f t="shared" si="10"/>
        <v>0</v>
      </c>
      <c r="CC24" s="287">
        <f t="shared" si="11"/>
        <v>0</v>
      </c>
      <c r="CD24" s="287">
        <f t="shared" si="12"/>
        <v>0</v>
      </c>
      <c r="CE24" s="287">
        <f t="shared" si="13"/>
        <v>0</v>
      </c>
      <c r="CF24" s="287">
        <f t="shared" si="14"/>
        <v>0</v>
      </c>
      <c r="CG24" s="288">
        <f t="shared" si="15"/>
        <v>0</v>
      </c>
      <c r="CJ24" s="31" t="str">
        <f t="shared" si="20"/>
        <v>Forecast</v>
      </c>
      <c r="CK24" s="721" t="s">
        <v>817</v>
      </c>
      <c r="CL24" s="722" t="s">
        <v>13</v>
      </c>
      <c r="CM24" s="1103">
        <f t="shared" si="16"/>
        <v>0</v>
      </c>
      <c r="CN24" s="1103">
        <f t="shared" si="16"/>
        <v>0</v>
      </c>
      <c r="CO24" s="1107">
        <f t="shared" si="19"/>
        <v>0</v>
      </c>
    </row>
    <row r="25" spans="1:96" ht="11.25" customHeight="1" thickBot="1">
      <c r="A25" s="280"/>
      <c r="B25" s="280"/>
      <c r="C25" s="280"/>
      <c r="D25" s="280"/>
      <c r="E25" s="281"/>
      <c r="F25" s="830"/>
      <c r="G25" s="487"/>
      <c r="H25" s="487"/>
      <c r="I25" s="487"/>
      <c r="J25" s="487"/>
      <c r="K25" s="487"/>
      <c r="L25" s="487"/>
      <c r="M25" s="487"/>
      <c r="N25" s="487"/>
      <c r="O25" s="487"/>
      <c r="P25" s="487"/>
      <c r="Q25" s="487"/>
      <c r="R25" s="487"/>
      <c r="S25" s="487"/>
      <c r="T25" s="487"/>
      <c r="U25" s="487"/>
      <c r="V25" s="487"/>
      <c r="W25" s="487"/>
      <c r="X25" s="487"/>
      <c r="Y25" s="487"/>
      <c r="Z25" s="487"/>
      <c r="AA25" s="487"/>
      <c r="AB25" s="487"/>
      <c r="AC25" s="487"/>
      <c r="AD25" s="487"/>
      <c r="AE25" s="487"/>
      <c r="AF25" s="487"/>
      <c r="AG25" s="487"/>
      <c r="AH25" s="487"/>
      <c r="AI25" s="487"/>
      <c r="AJ25" s="487"/>
      <c r="AK25" s="487"/>
      <c r="AL25" s="21"/>
      <c r="AM25" s="21"/>
      <c r="AN25" s="21"/>
      <c r="AO25" s="11"/>
      <c r="AP25" s="11"/>
      <c r="AQ25" s="487"/>
      <c r="AR25" s="487"/>
      <c r="AS25" s="487"/>
      <c r="AT25" s="487"/>
      <c r="AU25" s="487"/>
      <c r="AV25" s="487"/>
      <c r="AW25" s="487"/>
      <c r="AX25" s="487"/>
      <c r="AY25" s="487"/>
      <c r="AZ25" s="487"/>
      <c r="BA25" s="487"/>
      <c r="BB25" s="487"/>
      <c r="BC25" s="487"/>
      <c r="BD25" s="487"/>
      <c r="BE25" s="487"/>
      <c r="BF25" s="487"/>
      <c r="BG25" s="487"/>
      <c r="BH25" s="487"/>
      <c r="BI25" s="487"/>
      <c r="BJ25" s="487"/>
      <c r="BK25" s="487"/>
      <c r="BL25" s="487"/>
      <c r="BM25" s="487"/>
      <c r="BN25" s="487"/>
      <c r="BO25" s="487"/>
      <c r="BP25" s="487"/>
      <c r="BQ25" s="487"/>
      <c r="BR25" s="487"/>
      <c r="BS25" s="487"/>
      <c r="BT25" s="487"/>
      <c r="BU25" s="487"/>
      <c r="BV25" s="487"/>
      <c r="BW25" s="487"/>
      <c r="BX25" s="487"/>
      <c r="BY25" s="487"/>
      <c r="BZ25" s="487"/>
      <c r="CA25" s="287">
        <f t="shared" si="9"/>
        <v>0</v>
      </c>
      <c r="CB25" s="287">
        <f t="shared" si="10"/>
        <v>0</v>
      </c>
      <c r="CC25" s="287">
        <f t="shared" si="11"/>
        <v>0</v>
      </c>
      <c r="CD25" s="287">
        <f t="shared" si="12"/>
        <v>0</v>
      </c>
      <c r="CE25" s="287">
        <f t="shared" si="13"/>
        <v>0</v>
      </c>
      <c r="CF25" s="287">
        <f t="shared" si="14"/>
        <v>0</v>
      </c>
      <c r="CG25" s="288">
        <f t="shared" si="15"/>
        <v>0</v>
      </c>
      <c r="CJ25" s="31" t="str">
        <f t="shared" si="20"/>
        <v>Approval Request</v>
      </c>
      <c r="CK25" s="721" t="s">
        <v>817</v>
      </c>
      <c r="CL25" s="722" t="s">
        <v>14</v>
      </c>
      <c r="CM25" s="1103">
        <f t="shared" si="16"/>
        <v>0</v>
      </c>
      <c r="CN25" s="1103">
        <f t="shared" si="16"/>
        <v>0</v>
      </c>
      <c r="CO25" s="1107">
        <f t="shared" si="19"/>
        <v>0</v>
      </c>
    </row>
    <row r="26" spans="1:96" ht="11.25" customHeight="1" thickBot="1">
      <c r="A26" s="280"/>
      <c r="B26" s="280"/>
      <c r="C26" s="280"/>
      <c r="D26" s="280"/>
      <c r="E26" s="281"/>
      <c r="F26" s="830"/>
      <c r="G26" s="833"/>
      <c r="H26" s="833"/>
      <c r="I26" s="833"/>
      <c r="J26" s="833"/>
      <c r="K26" s="833"/>
      <c r="L26" s="833"/>
      <c r="M26" s="833"/>
      <c r="N26" s="834"/>
      <c r="O26" s="834"/>
      <c r="P26" s="487"/>
      <c r="Q26" s="487"/>
      <c r="R26" s="487"/>
      <c r="S26" s="487"/>
      <c r="T26" s="487"/>
      <c r="U26" s="487"/>
      <c r="V26" s="487"/>
      <c r="W26" s="487"/>
      <c r="X26" s="487"/>
      <c r="Y26" s="487"/>
      <c r="Z26" s="487"/>
      <c r="AA26" s="487"/>
      <c r="AB26" s="487"/>
      <c r="AC26" s="487"/>
      <c r="AD26" s="487"/>
      <c r="AE26" s="487"/>
      <c r="AF26" s="487"/>
      <c r="AG26" s="487"/>
      <c r="AH26" s="487"/>
      <c r="AI26" s="487"/>
      <c r="AJ26" s="487"/>
      <c r="AK26" s="487"/>
      <c r="AL26" s="21"/>
      <c r="AM26" s="21"/>
      <c r="AN26" s="21"/>
      <c r="AO26" s="11"/>
      <c r="AP26" s="11"/>
      <c r="AQ26" s="487"/>
      <c r="AR26" s="487"/>
      <c r="AS26" s="487"/>
      <c r="AT26" s="487"/>
      <c r="AU26" s="487"/>
      <c r="AV26" s="487"/>
      <c r="AW26" s="487"/>
      <c r="AX26" s="487"/>
      <c r="AY26" s="487"/>
      <c r="AZ26" s="487"/>
      <c r="BA26" s="487"/>
      <c r="BB26" s="487"/>
      <c r="BC26" s="487"/>
      <c r="BD26" s="487"/>
      <c r="BE26" s="487"/>
      <c r="BF26" s="487"/>
      <c r="BG26" s="487"/>
      <c r="BH26" s="487"/>
      <c r="BI26" s="487"/>
      <c r="BJ26" s="487"/>
      <c r="BK26" s="487"/>
      <c r="BL26" s="487"/>
      <c r="BM26" s="487"/>
      <c r="BN26" s="487"/>
      <c r="BO26" s="487"/>
      <c r="BP26" s="487"/>
      <c r="BQ26" s="487"/>
      <c r="BR26" s="487"/>
      <c r="BS26" s="487"/>
      <c r="BT26" s="487"/>
      <c r="BU26" s="487"/>
      <c r="BV26" s="487"/>
      <c r="BW26" s="487"/>
      <c r="BX26" s="487"/>
      <c r="BY26" s="487"/>
      <c r="BZ26" s="487"/>
      <c r="CA26" s="287">
        <f t="shared" si="9"/>
        <v>0</v>
      </c>
      <c r="CB26" s="287">
        <f t="shared" si="10"/>
        <v>0</v>
      </c>
      <c r="CC26" s="287">
        <f t="shared" si="11"/>
        <v>0</v>
      </c>
      <c r="CD26" s="287">
        <f t="shared" si="12"/>
        <v>0</v>
      </c>
      <c r="CE26" s="287">
        <f t="shared" si="13"/>
        <v>0</v>
      </c>
      <c r="CF26" s="287">
        <f t="shared" si="14"/>
        <v>0</v>
      </c>
      <c r="CG26" s="288">
        <f t="shared" si="15"/>
        <v>0</v>
      </c>
      <c r="CJ26" s="32" t="str">
        <f t="shared" si="20"/>
        <v>Approval Request</v>
      </c>
      <c r="CK26" s="724" t="s">
        <v>817</v>
      </c>
      <c r="CL26" s="292" t="s">
        <v>15</v>
      </c>
      <c r="CM26" s="1105">
        <f t="shared" si="16"/>
        <v>0</v>
      </c>
      <c r="CN26" s="1105">
        <f t="shared" si="16"/>
        <v>0</v>
      </c>
      <c r="CO26" s="1108">
        <f t="shared" si="19"/>
        <v>0</v>
      </c>
    </row>
    <row r="27" spans="1:96" ht="11.25" customHeight="1">
      <c r="A27" s="280"/>
      <c r="B27" s="280"/>
      <c r="C27" s="280"/>
      <c r="D27" s="280"/>
      <c r="E27" s="281"/>
      <c r="F27" s="830"/>
      <c r="G27" s="831"/>
      <c r="H27" s="831"/>
      <c r="I27" s="831"/>
      <c r="J27" s="831"/>
      <c r="K27" s="831"/>
      <c r="L27" s="487"/>
      <c r="M27" s="487"/>
      <c r="N27" s="487"/>
      <c r="O27" s="487"/>
      <c r="P27" s="487"/>
      <c r="Q27" s="487"/>
      <c r="R27" s="487"/>
      <c r="S27" s="487"/>
      <c r="T27" s="487"/>
      <c r="U27" s="487"/>
      <c r="V27" s="487"/>
      <c r="W27" s="487"/>
      <c r="X27" s="487"/>
      <c r="Y27" s="487"/>
      <c r="Z27" s="487"/>
      <c r="AA27" s="487"/>
      <c r="AB27" s="487"/>
      <c r="AC27" s="487"/>
      <c r="AD27" s="487"/>
      <c r="AE27" s="487"/>
      <c r="AF27" s="487"/>
      <c r="AG27" s="487"/>
      <c r="AH27" s="487"/>
      <c r="AI27" s="487"/>
      <c r="AJ27" s="487"/>
      <c r="AK27" s="487"/>
      <c r="AL27" s="21"/>
      <c r="AM27" s="21"/>
      <c r="AN27" s="21"/>
      <c r="AO27" s="11"/>
      <c r="AP27" s="11"/>
      <c r="AQ27" s="487"/>
      <c r="AR27" s="487"/>
      <c r="AS27" s="487"/>
      <c r="AT27" s="487"/>
      <c r="AU27" s="487"/>
      <c r="AV27" s="487"/>
      <c r="AW27" s="487"/>
      <c r="AX27" s="487"/>
      <c r="AY27" s="487"/>
      <c r="AZ27" s="487"/>
      <c r="BA27" s="487"/>
      <c r="BB27" s="487"/>
      <c r="BC27" s="487"/>
      <c r="BD27" s="487"/>
      <c r="BE27" s="487"/>
      <c r="BF27" s="487"/>
      <c r="BG27" s="487"/>
      <c r="BH27" s="487"/>
      <c r="BI27" s="487"/>
      <c r="BJ27" s="487"/>
      <c r="BK27" s="487"/>
      <c r="BL27" s="487"/>
      <c r="BM27" s="487"/>
      <c r="BN27" s="487"/>
      <c r="BO27" s="487"/>
      <c r="BP27" s="487"/>
      <c r="BQ27" s="487"/>
      <c r="BR27" s="487"/>
      <c r="BS27" s="487"/>
      <c r="BT27" s="487"/>
      <c r="BU27" s="487"/>
      <c r="BV27" s="487"/>
      <c r="BW27" s="487"/>
      <c r="BX27" s="487"/>
      <c r="BY27" s="487"/>
      <c r="BZ27" s="487"/>
      <c r="CA27" s="287">
        <f t="shared" si="9"/>
        <v>0</v>
      </c>
      <c r="CB27" s="287">
        <f t="shared" si="10"/>
        <v>0</v>
      </c>
      <c r="CC27" s="287">
        <f t="shared" si="11"/>
        <v>0</v>
      </c>
      <c r="CD27" s="287">
        <f t="shared" si="12"/>
        <v>0</v>
      </c>
      <c r="CE27" s="287">
        <f t="shared" si="13"/>
        <v>0</v>
      </c>
      <c r="CF27" s="287">
        <f t="shared" si="14"/>
        <v>0</v>
      </c>
      <c r="CG27" s="288">
        <f t="shared" si="15"/>
        <v>0</v>
      </c>
      <c r="CM27" s="1109"/>
      <c r="CN27" s="1109"/>
      <c r="CO27" s="1109"/>
    </row>
    <row r="28" spans="1:96" ht="11.25" customHeight="1">
      <c r="A28" s="280"/>
      <c r="B28" s="280"/>
      <c r="C28" s="280"/>
      <c r="D28" s="280"/>
      <c r="E28" s="281"/>
      <c r="F28" s="830"/>
      <c r="G28" s="831"/>
      <c r="H28" s="831"/>
      <c r="I28" s="831"/>
      <c r="J28" s="831"/>
      <c r="K28" s="831"/>
      <c r="L28" s="831"/>
      <c r="M28" s="831"/>
      <c r="N28" s="487"/>
      <c r="O28" s="487"/>
      <c r="P28" s="487"/>
      <c r="Q28" s="487"/>
      <c r="R28" s="487"/>
      <c r="S28" s="487"/>
      <c r="T28" s="487"/>
      <c r="U28" s="487"/>
      <c r="V28" s="487"/>
      <c r="W28" s="487"/>
      <c r="X28" s="487"/>
      <c r="Y28" s="487"/>
      <c r="Z28" s="487"/>
      <c r="AA28" s="487"/>
      <c r="AB28" s="487"/>
      <c r="AC28" s="487"/>
      <c r="AD28" s="487"/>
      <c r="AE28" s="487"/>
      <c r="AF28" s="487"/>
      <c r="AG28" s="487"/>
      <c r="AH28" s="487"/>
      <c r="AI28" s="487"/>
      <c r="AJ28" s="487"/>
      <c r="AK28" s="487"/>
      <c r="AL28" s="21"/>
      <c r="AM28" s="21"/>
      <c r="AN28" s="21"/>
      <c r="AO28" s="11"/>
      <c r="AP28" s="11"/>
      <c r="AQ28" s="487"/>
      <c r="AR28" s="487"/>
      <c r="AS28" s="487"/>
      <c r="AT28" s="487"/>
      <c r="AU28" s="487"/>
      <c r="AV28" s="487"/>
      <c r="AW28" s="487"/>
      <c r="AX28" s="487"/>
      <c r="AY28" s="487"/>
      <c r="AZ28" s="487"/>
      <c r="BA28" s="487"/>
      <c r="BB28" s="487"/>
      <c r="BC28" s="487"/>
      <c r="BD28" s="487"/>
      <c r="BE28" s="487"/>
      <c r="BF28" s="487"/>
      <c r="BG28" s="487"/>
      <c r="BH28" s="487"/>
      <c r="BI28" s="487"/>
      <c r="BJ28" s="487"/>
      <c r="BK28" s="487"/>
      <c r="BL28" s="487"/>
      <c r="BM28" s="487"/>
      <c r="BN28" s="487"/>
      <c r="BO28" s="487"/>
      <c r="BP28" s="487"/>
      <c r="BQ28" s="487"/>
      <c r="BR28" s="487"/>
      <c r="BS28" s="487"/>
      <c r="BT28" s="487"/>
      <c r="BU28" s="487"/>
      <c r="BV28" s="487"/>
      <c r="BW28" s="487"/>
      <c r="BX28" s="487"/>
      <c r="BY28" s="487"/>
      <c r="BZ28" s="487"/>
      <c r="CA28" s="287">
        <f t="shared" si="9"/>
        <v>0</v>
      </c>
      <c r="CB28" s="287">
        <f t="shared" si="10"/>
        <v>0</v>
      </c>
      <c r="CC28" s="287">
        <f t="shared" si="11"/>
        <v>0</v>
      </c>
      <c r="CD28" s="287">
        <f t="shared" si="12"/>
        <v>0</v>
      </c>
      <c r="CE28" s="287">
        <f t="shared" si="13"/>
        <v>0</v>
      </c>
      <c r="CF28" s="287">
        <f t="shared" si="14"/>
        <v>0</v>
      </c>
      <c r="CG28" s="288">
        <f t="shared" si="15"/>
        <v>0</v>
      </c>
      <c r="CM28" s="1109"/>
      <c r="CN28" s="1109"/>
      <c r="CO28" s="1110">
        <f>SUM(CQ21,CQ16)</f>
        <v>0</v>
      </c>
      <c r="CQ28" s="27" t="s">
        <v>74</v>
      </c>
    </row>
    <row r="29" spans="1:96" ht="11.25" customHeight="1">
      <c r="A29" s="280"/>
      <c r="B29" s="280"/>
      <c r="C29" s="280"/>
      <c r="D29" s="280"/>
      <c r="E29" s="281"/>
      <c r="F29" s="830"/>
      <c r="G29" s="831"/>
      <c r="H29" s="831"/>
      <c r="I29" s="831"/>
      <c r="J29" s="831"/>
      <c r="K29" s="831"/>
      <c r="L29" s="487"/>
      <c r="M29" s="487"/>
      <c r="N29" s="487"/>
      <c r="O29" s="487"/>
      <c r="P29" s="487"/>
      <c r="Q29" s="487"/>
      <c r="R29" s="487"/>
      <c r="S29" s="487"/>
      <c r="T29" s="487"/>
      <c r="U29" s="487"/>
      <c r="V29" s="487"/>
      <c r="W29" s="487"/>
      <c r="X29" s="487"/>
      <c r="Y29" s="487"/>
      <c r="Z29" s="487"/>
      <c r="AA29" s="487"/>
      <c r="AB29" s="487"/>
      <c r="AC29" s="487"/>
      <c r="AD29" s="487"/>
      <c r="AE29" s="487"/>
      <c r="AF29" s="487"/>
      <c r="AG29" s="487"/>
      <c r="AH29" s="487"/>
      <c r="AI29" s="487"/>
      <c r="AJ29" s="487"/>
      <c r="AK29" s="487"/>
      <c r="AL29" s="21"/>
      <c r="AM29" s="21"/>
      <c r="AN29" s="21"/>
      <c r="AO29" s="11"/>
      <c r="AP29" s="11"/>
      <c r="AQ29" s="487"/>
      <c r="AR29" s="487"/>
      <c r="AS29" s="487"/>
      <c r="AT29" s="487"/>
      <c r="AU29" s="487"/>
      <c r="AV29" s="487"/>
      <c r="AW29" s="487"/>
      <c r="AX29" s="487"/>
      <c r="AY29" s="487"/>
      <c r="AZ29" s="487"/>
      <c r="BA29" s="487"/>
      <c r="BB29" s="487"/>
      <c r="BC29" s="487"/>
      <c r="BD29" s="487"/>
      <c r="BE29" s="487"/>
      <c r="BF29" s="487"/>
      <c r="BG29" s="487"/>
      <c r="BH29" s="487"/>
      <c r="BI29" s="487"/>
      <c r="BJ29" s="487"/>
      <c r="BK29" s="487"/>
      <c r="BL29" s="487"/>
      <c r="BM29" s="487"/>
      <c r="BN29" s="487"/>
      <c r="BO29" s="487"/>
      <c r="BP29" s="487"/>
      <c r="BQ29" s="487"/>
      <c r="BR29" s="487"/>
      <c r="BS29" s="487"/>
      <c r="BT29" s="487"/>
      <c r="BU29" s="487"/>
      <c r="BV29" s="487"/>
      <c r="BW29" s="487"/>
      <c r="BX29" s="487"/>
      <c r="BY29" s="487"/>
      <c r="BZ29" s="487"/>
      <c r="CA29" s="287">
        <f t="shared" si="9"/>
        <v>0</v>
      </c>
      <c r="CB29" s="287">
        <f t="shared" si="10"/>
        <v>0</v>
      </c>
      <c r="CC29" s="287">
        <f t="shared" si="11"/>
        <v>0</v>
      </c>
      <c r="CD29" s="287">
        <f t="shared" si="12"/>
        <v>0</v>
      </c>
      <c r="CE29" s="287">
        <f t="shared" si="13"/>
        <v>0</v>
      </c>
      <c r="CF29" s="287">
        <f t="shared" si="14"/>
        <v>0</v>
      </c>
      <c r="CG29" s="288">
        <f t="shared" si="15"/>
        <v>0</v>
      </c>
    </row>
    <row r="30" spans="1:96" ht="11.25" customHeight="1">
      <c r="A30" s="280"/>
      <c r="B30" s="280"/>
      <c r="C30" s="280"/>
      <c r="D30" s="280"/>
      <c r="E30" s="281"/>
      <c r="F30" s="830"/>
      <c r="G30" s="831"/>
      <c r="H30" s="831"/>
      <c r="I30" s="831"/>
      <c r="J30" s="831"/>
      <c r="K30" s="831"/>
      <c r="L30" s="831"/>
      <c r="M30" s="831"/>
      <c r="N30" s="835"/>
      <c r="O30" s="835"/>
      <c r="P30" s="487"/>
      <c r="Q30" s="487"/>
      <c r="R30" s="487"/>
      <c r="S30" s="487"/>
      <c r="T30" s="487"/>
      <c r="U30" s="487"/>
      <c r="V30" s="487"/>
      <c r="W30" s="487"/>
      <c r="X30" s="487"/>
      <c r="Y30" s="487"/>
      <c r="Z30" s="487"/>
      <c r="AA30" s="487"/>
      <c r="AB30" s="487"/>
      <c r="AC30" s="487"/>
      <c r="AD30" s="487"/>
      <c r="AE30" s="487"/>
      <c r="AF30" s="487"/>
      <c r="AG30" s="487"/>
      <c r="AH30" s="487"/>
      <c r="AI30" s="487"/>
      <c r="AJ30" s="487"/>
      <c r="AK30" s="487"/>
      <c r="AL30" s="21"/>
      <c r="AM30" s="21"/>
      <c r="AN30" s="21"/>
      <c r="AO30" s="11"/>
      <c r="AP30" s="11"/>
      <c r="AQ30" s="487"/>
      <c r="AR30" s="487"/>
      <c r="AS30" s="487"/>
      <c r="AT30" s="487"/>
      <c r="AU30" s="487"/>
      <c r="AV30" s="487"/>
      <c r="AW30" s="487"/>
      <c r="AX30" s="487"/>
      <c r="AY30" s="487"/>
      <c r="AZ30" s="487"/>
      <c r="BA30" s="487"/>
      <c r="BB30" s="487"/>
      <c r="BC30" s="487"/>
      <c r="BD30" s="487"/>
      <c r="BE30" s="487"/>
      <c r="BF30" s="487"/>
      <c r="BG30" s="487"/>
      <c r="BH30" s="487"/>
      <c r="BI30" s="487"/>
      <c r="BJ30" s="487"/>
      <c r="BK30" s="487"/>
      <c r="BL30" s="487"/>
      <c r="BM30" s="487"/>
      <c r="BN30" s="487"/>
      <c r="BO30" s="487"/>
      <c r="BP30" s="487"/>
      <c r="BQ30" s="487"/>
      <c r="BR30" s="487"/>
      <c r="BS30" s="487"/>
      <c r="BT30" s="487"/>
      <c r="BU30" s="487"/>
      <c r="BV30" s="487"/>
      <c r="BW30" s="487"/>
      <c r="BX30" s="487"/>
      <c r="BY30" s="487"/>
      <c r="BZ30" s="487"/>
      <c r="CA30" s="287">
        <f t="shared" si="9"/>
        <v>0</v>
      </c>
      <c r="CB30" s="287">
        <f t="shared" si="10"/>
        <v>0</v>
      </c>
      <c r="CC30" s="287">
        <f t="shared" si="11"/>
        <v>0</v>
      </c>
      <c r="CD30" s="287">
        <f t="shared" si="12"/>
        <v>0</v>
      </c>
      <c r="CE30" s="287">
        <f t="shared" si="13"/>
        <v>0</v>
      </c>
      <c r="CF30" s="287">
        <f t="shared" si="14"/>
        <v>0</v>
      </c>
      <c r="CG30" s="288">
        <f t="shared" si="15"/>
        <v>0</v>
      </c>
    </row>
    <row r="31" spans="1:96" ht="11.25" customHeight="1">
      <c r="A31" s="280"/>
      <c r="B31" s="280"/>
      <c r="C31" s="280"/>
      <c r="D31" s="280"/>
      <c r="E31" s="281"/>
      <c r="F31" s="830"/>
      <c r="G31" s="831"/>
      <c r="H31" s="831"/>
      <c r="I31" s="831"/>
      <c r="J31" s="831"/>
      <c r="K31" s="831"/>
      <c r="L31" s="487"/>
      <c r="M31" s="487"/>
      <c r="N31" s="487"/>
      <c r="O31" s="487"/>
      <c r="P31" s="835"/>
      <c r="Q31" s="835"/>
      <c r="R31" s="835"/>
      <c r="S31" s="487"/>
      <c r="T31" s="487"/>
      <c r="U31" s="487"/>
      <c r="V31" s="487"/>
      <c r="W31" s="487"/>
      <c r="X31" s="487"/>
      <c r="Y31" s="487"/>
      <c r="Z31" s="487"/>
      <c r="AA31" s="487"/>
      <c r="AB31" s="487"/>
      <c r="AC31" s="487"/>
      <c r="AD31" s="487"/>
      <c r="AE31" s="487"/>
      <c r="AF31" s="487"/>
      <c r="AG31" s="487"/>
      <c r="AH31" s="487"/>
      <c r="AI31" s="487"/>
      <c r="AJ31" s="487"/>
      <c r="AK31" s="487"/>
      <c r="AL31" s="21"/>
      <c r="AM31" s="21"/>
      <c r="AN31" s="21"/>
      <c r="AO31" s="11"/>
      <c r="AP31" s="11"/>
      <c r="AQ31" s="487"/>
      <c r="AR31" s="487"/>
      <c r="AS31" s="487"/>
      <c r="AT31" s="487"/>
      <c r="AU31" s="487"/>
      <c r="AV31" s="487"/>
      <c r="AW31" s="487"/>
      <c r="AX31" s="487"/>
      <c r="AY31" s="487"/>
      <c r="AZ31" s="487"/>
      <c r="BA31" s="487"/>
      <c r="BB31" s="487"/>
      <c r="BC31" s="487"/>
      <c r="BD31" s="487"/>
      <c r="BE31" s="487"/>
      <c r="BF31" s="487"/>
      <c r="BG31" s="487"/>
      <c r="BH31" s="487"/>
      <c r="BI31" s="487"/>
      <c r="BJ31" s="487"/>
      <c r="BK31" s="487"/>
      <c r="BL31" s="487"/>
      <c r="BM31" s="487"/>
      <c r="BN31" s="487"/>
      <c r="BO31" s="487"/>
      <c r="BP31" s="487"/>
      <c r="BQ31" s="487"/>
      <c r="BR31" s="487"/>
      <c r="BS31" s="487"/>
      <c r="BT31" s="487"/>
      <c r="BU31" s="487"/>
      <c r="BV31" s="487"/>
      <c r="BW31" s="487"/>
      <c r="BX31" s="487"/>
      <c r="BY31" s="487"/>
      <c r="BZ31" s="487"/>
      <c r="CA31" s="287">
        <f t="shared" si="9"/>
        <v>0</v>
      </c>
      <c r="CB31" s="287">
        <f t="shared" si="10"/>
        <v>0</v>
      </c>
      <c r="CC31" s="287">
        <f t="shared" si="11"/>
        <v>0</v>
      </c>
      <c r="CD31" s="287">
        <f t="shared" si="12"/>
        <v>0</v>
      </c>
      <c r="CE31" s="287">
        <f t="shared" si="13"/>
        <v>0</v>
      </c>
      <c r="CF31" s="287">
        <f t="shared" si="14"/>
        <v>0</v>
      </c>
      <c r="CG31" s="288">
        <f t="shared" si="15"/>
        <v>0</v>
      </c>
    </row>
    <row r="32" spans="1:96" ht="11.25" customHeight="1">
      <c r="A32" s="280"/>
      <c r="B32" s="280"/>
      <c r="C32" s="280"/>
      <c r="D32" s="280"/>
      <c r="E32" s="281"/>
      <c r="F32" s="830"/>
      <c r="G32" s="831"/>
      <c r="H32" s="831"/>
      <c r="I32" s="831"/>
      <c r="J32" s="831"/>
      <c r="K32" s="831"/>
      <c r="L32" s="487"/>
      <c r="M32" s="487"/>
      <c r="N32" s="487"/>
      <c r="O32" s="487"/>
      <c r="P32" s="487"/>
      <c r="Q32" s="487"/>
      <c r="R32" s="487"/>
      <c r="S32" s="487"/>
      <c r="T32" s="487"/>
      <c r="U32" s="487"/>
      <c r="V32" s="487"/>
      <c r="W32" s="487"/>
      <c r="X32" s="487"/>
      <c r="Y32" s="487"/>
      <c r="Z32" s="487"/>
      <c r="AA32" s="487"/>
      <c r="AB32" s="487"/>
      <c r="AC32" s="487"/>
      <c r="AD32" s="487"/>
      <c r="AE32" s="487"/>
      <c r="AF32" s="487"/>
      <c r="AG32" s="487"/>
      <c r="AH32" s="487"/>
      <c r="AI32" s="487"/>
      <c r="AJ32" s="487"/>
      <c r="AK32" s="487"/>
      <c r="AL32" s="21"/>
      <c r="AM32" s="21"/>
      <c r="AN32" s="21"/>
      <c r="AO32" s="11"/>
      <c r="AP32" s="11"/>
      <c r="AQ32" s="487"/>
      <c r="AR32" s="487"/>
      <c r="AS32" s="487"/>
      <c r="AT32" s="487"/>
      <c r="AU32" s="487"/>
      <c r="AV32" s="487"/>
      <c r="AW32" s="487"/>
      <c r="AX32" s="487"/>
      <c r="AY32" s="487"/>
      <c r="AZ32" s="487"/>
      <c r="BA32" s="487"/>
      <c r="BB32" s="487"/>
      <c r="BC32" s="487"/>
      <c r="BD32" s="487"/>
      <c r="BE32" s="487"/>
      <c r="BF32" s="487"/>
      <c r="BG32" s="487"/>
      <c r="BH32" s="487"/>
      <c r="BI32" s="487"/>
      <c r="BJ32" s="487"/>
      <c r="BK32" s="487"/>
      <c r="BL32" s="487"/>
      <c r="BM32" s="487"/>
      <c r="BN32" s="487"/>
      <c r="BO32" s="487"/>
      <c r="BP32" s="487"/>
      <c r="BQ32" s="487"/>
      <c r="BR32" s="487"/>
      <c r="BS32" s="487"/>
      <c r="BT32" s="487"/>
      <c r="BU32" s="487"/>
      <c r="BV32" s="487"/>
      <c r="BW32" s="487"/>
      <c r="BX32" s="487"/>
      <c r="BY32" s="487"/>
      <c r="BZ32" s="487"/>
      <c r="CA32" s="287">
        <f t="shared" si="9"/>
        <v>0</v>
      </c>
      <c r="CB32" s="287">
        <f t="shared" si="10"/>
        <v>0</v>
      </c>
      <c r="CC32" s="287">
        <f t="shared" si="11"/>
        <v>0</v>
      </c>
      <c r="CD32" s="287">
        <f t="shared" si="12"/>
        <v>0</v>
      </c>
      <c r="CE32" s="287">
        <f t="shared" si="13"/>
        <v>0</v>
      </c>
      <c r="CF32" s="287">
        <f t="shared" si="14"/>
        <v>0</v>
      </c>
      <c r="CG32" s="288">
        <f t="shared" si="15"/>
        <v>0</v>
      </c>
    </row>
    <row r="33" spans="1:95" ht="11.25" customHeight="1">
      <c r="A33" s="280"/>
      <c r="B33" s="280"/>
      <c r="C33" s="280"/>
      <c r="D33" s="280"/>
      <c r="E33" s="281"/>
      <c r="F33" s="830"/>
      <c r="G33" s="831"/>
      <c r="H33" s="831"/>
      <c r="I33" s="831"/>
      <c r="J33" s="831"/>
      <c r="K33" s="831"/>
      <c r="L33" s="487"/>
      <c r="M33" s="487"/>
      <c r="N33" s="487"/>
      <c r="O33" s="487"/>
      <c r="P33" s="487"/>
      <c r="Q33" s="487"/>
      <c r="R33" s="487"/>
      <c r="S33" s="487"/>
      <c r="T33" s="487"/>
      <c r="U33" s="487"/>
      <c r="V33" s="487"/>
      <c r="W33" s="487"/>
      <c r="X33" s="487"/>
      <c r="Y33" s="487"/>
      <c r="Z33" s="487"/>
      <c r="AA33" s="487"/>
      <c r="AB33" s="487"/>
      <c r="AC33" s="487"/>
      <c r="AD33" s="487"/>
      <c r="AE33" s="487"/>
      <c r="AF33" s="487"/>
      <c r="AG33" s="487"/>
      <c r="AH33" s="487"/>
      <c r="AI33" s="487"/>
      <c r="AJ33" s="487"/>
      <c r="AK33" s="487"/>
      <c r="AL33" s="21"/>
      <c r="AM33" s="21"/>
      <c r="AN33" s="21"/>
      <c r="AO33" s="11"/>
      <c r="AP33" s="11"/>
      <c r="AQ33" s="487"/>
      <c r="AR33" s="487"/>
      <c r="AS33" s="487"/>
      <c r="AT33" s="487"/>
      <c r="AU33" s="487"/>
      <c r="AV33" s="487"/>
      <c r="AW33" s="487"/>
      <c r="AX33" s="487"/>
      <c r="AY33" s="487"/>
      <c r="AZ33" s="487"/>
      <c r="BA33" s="487"/>
      <c r="BB33" s="487"/>
      <c r="BC33" s="487"/>
      <c r="BD33" s="487"/>
      <c r="BE33" s="487"/>
      <c r="BF33" s="487"/>
      <c r="BG33" s="487"/>
      <c r="BH33" s="487"/>
      <c r="BI33" s="487"/>
      <c r="BJ33" s="487"/>
      <c r="BK33" s="487"/>
      <c r="BL33" s="487"/>
      <c r="BM33" s="487"/>
      <c r="BN33" s="487"/>
      <c r="BO33" s="487"/>
      <c r="BP33" s="487"/>
      <c r="BQ33" s="487"/>
      <c r="BR33" s="487"/>
      <c r="BS33" s="487"/>
      <c r="BT33" s="487"/>
      <c r="BU33" s="487"/>
      <c r="BV33" s="487"/>
      <c r="BW33" s="487"/>
      <c r="BX33" s="487"/>
      <c r="BY33" s="487"/>
      <c r="BZ33" s="487"/>
      <c r="CA33" s="287">
        <f t="shared" si="9"/>
        <v>0</v>
      </c>
      <c r="CB33" s="287">
        <f t="shared" si="10"/>
        <v>0</v>
      </c>
      <c r="CC33" s="287">
        <f t="shared" si="11"/>
        <v>0</v>
      </c>
      <c r="CD33" s="287">
        <f t="shared" si="12"/>
        <v>0</v>
      </c>
      <c r="CE33" s="287">
        <f t="shared" si="13"/>
        <v>0</v>
      </c>
      <c r="CF33" s="287">
        <f t="shared" si="14"/>
        <v>0</v>
      </c>
      <c r="CG33" s="288">
        <f t="shared" si="15"/>
        <v>0</v>
      </c>
    </row>
    <row r="34" spans="1:95" ht="11.25" customHeight="1">
      <c r="A34" s="280"/>
      <c r="B34" s="280"/>
      <c r="C34" s="280"/>
      <c r="D34" s="280"/>
      <c r="E34" s="281"/>
      <c r="F34" s="830"/>
      <c r="G34" s="831"/>
      <c r="H34" s="831"/>
      <c r="I34" s="831"/>
      <c r="J34" s="831"/>
      <c r="K34" s="831"/>
      <c r="L34" s="831"/>
      <c r="M34" s="831"/>
      <c r="N34" s="487"/>
      <c r="O34" s="487"/>
      <c r="P34" s="487"/>
      <c r="Q34" s="487"/>
      <c r="R34" s="487"/>
      <c r="S34" s="487"/>
      <c r="T34" s="487"/>
      <c r="U34" s="487"/>
      <c r="V34" s="487"/>
      <c r="W34" s="487"/>
      <c r="X34" s="487"/>
      <c r="Y34" s="487"/>
      <c r="Z34" s="487"/>
      <c r="AA34" s="487"/>
      <c r="AB34" s="487"/>
      <c r="AC34" s="487"/>
      <c r="AD34" s="487"/>
      <c r="AE34" s="487"/>
      <c r="AF34" s="487"/>
      <c r="AG34" s="487"/>
      <c r="AH34" s="487"/>
      <c r="AI34" s="487"/>
      <c r="AJ34" s="487"/>
      <c r="AK34" s="487"/>
      <c r="AL34" s="21"/>
      <c r="AM34" s="21"/>
      <c r="AN34" s="21"/>
      <c r="AO34" s="11"/>
      <c r="AP34" s="11"/>
      <c r="AQ34" s="487"/>
      <c r="AR34" s="487"/>
      <c r="AS34" s="487"/>
      <c r="AT34" s="487"/>
      <c r="AU34" s="487"/>
      <c r="AV34" s="487"/>
      <c r="AW34" s="487"/>
      <c r="AX34" s="487"/>
      <c r="AY34" s="487"/>
      <c r="AZ34" s="487"/>
      <c r="BA34" s="487"/>
      <c r="BB34" s="487"/>
      <c r="BC34" s="487"/>
      <c r="BD34" s="487"/>
      <c r="BE34" s="487"/>
      <c r="BF34" s="487"/>
      <c r="BG34" s="487"/>
      <c r="BH34" s="487"/>
      <c r="BI34" s="487"/>
      <c r="BJ34" s="487"/>
      <c r="BK34" s="487"/>
      <c r="BL34" s="487"/>
      <c r="BM34" s="487"/>
      <c r="BN34" s="487"/>
      <c r="BO34" s="487"/>
      <c r="BP34" s="487"/>
      <c r="BQ34" s="487"/>
      <c r="BR34" s="487"/>
      <c r="BS34" s="487"/>
      <c r="BT34" s="487"/>
      <c r="BU34" s="487"/>
      <c r="BV34" s="487"/>
      <c r="BW34" s="487"/>
      <c r="BX34" s="487"/>
      <c r="BY34" s="487"/>
      <c r="BZ34" s="487"/>
      <c r="CA34" s="287">
        <f t="shared" si="9"/>
        <v>0</v>
      </c>
      <c r="CB34" s="287">
        <f t="shared" si="10"/>
        <v>0</v>
      </c>
      <c r="CC34" s="287">
        <f t="shared" si="11"/>
        <v>0</v>
      </c>
      <c r="CD34" s="287">
        <f t="shared" si="12"/>
        <v>0</v>
      </c>
      <c r="CE34" s="287">
        <f t="shared" si="13"/>
        <v>0</v>
      </c>
      <c r="CF34" s="287">
        <f t="shared" si="14"/>
        <v>0</v>
      </c>
      <c r="CG34" s="288">
        <f t="shared" si="15"/>
        <v>0</v>
      </c>
    </row>
    <row r="35" spans="1:95" ht="11.25" customHeight="1">
      <c r="A35" s="280"/>
      <c r="B35" s="280"/>
      <c r="C35" s="280"/>
      <c r="D35" s="280"/>
      <c r="E35" s="281"/>
      <c r="F35" s="830"/>
      <c r="G35" s="836"/>
      <c r="H35" s="836"/>
      <c r="I35" s="836"/>
      <c r="J35" s="836"/>
      <c r="K35" s="836"/>
      <c r="L35" s="14"/>
      <c r="M35" s="14"/>
      <c r="N35" s="14"/>
      <c r="O35" s="14"/>
      <c r="P35" s="14"/>
      <c r="Q35" s="14"/>
      <c r="R35" s="14"/>
      <c r="S35" s="14"/>
      <c r="T35" s="14"/>
      <c r="U35" s="14"/>
      <c r="V35" s="14"/>
      <c r="W35" s="14"/>
      <c r="X35" s="14"/>
      <c r="Y35" s="14"/>
      <c r="Z35" s="14"/>
      <c r="AA35" s="14"/>
      <c r="AB35" s="14"/>
      <c r="AC35" s="14"/>
      <c r="AD35" s="14"/>
      <c r="AE35" s="14"/>
      <c r="AF35" s="487"/>
      <c r="AG35" s="487"/>
      <c r="AH35" s="487"/>
      <c r="AI35" s="487"/>
      <c r="AJ35" s="487"/>
      <c r="AK35" s="487"/>
      <c r="AL35" s="21"/>
      <c r="AM35" s="21"/>
      <c r="AN35" s="21"/>
      <c r="AO35" s="11"/>
      <c r="AP35" s="11"/>
      <c r="AQ35" s="487"/>
      <c r="AR35" s="487"/>
      <c r="AS35" s="487"/>
      <c r="AT35" s="487"/>
      <c r="AU35" s="487"/>
      <c r="AV35" s="487"/>
      <c r="AW35" s="487"/>
      <c r="AX35" s="487"/>
      <c r="AY35" s="487"/>
      <c r="AZ35" s="487"/>
      <c r="BA35" s="487"/>
      <c r="BB35" s="487"/>
      <c r="BC35" s="487"/>
      <c r="BD35" s="487"/>
      <c r="BE35" s="487"/>
      <c r="BF35" s="487"/>
      <c r="BG35" s="487"/>
      <c r="BH35" s="487"/>
      <c r="BI35" s="487"/>
      <c r="BJ35" s="487"/>
      <c r="BK35" s="487"/>
      <c r="BL35" s="487"/>
      <c r="BM35" s="487"/>
      <c r="BN35" s="487"/>
      <c r="BO35" s="487"/>
      <c r="BP35" s="487"/>
      <c r="BQ35" s="487"/>
      <c r="BR35" s="487"/>
      <c r="BS35" s="487"/>
      <c r="BT35" s="487"/>
      <c r="BU35" s="487"/>
      <c r="BV35" s="487"/>
      <c r="BW35" s="487"/>
      <c r="BX35" s="487"/>
      <c r="BY35" s="487"/>
      <c r="BZ35" s="487"/>
      <c r="CA35" s="287">
        <f t="shared" si="9"/>
        <v>0</v>
      </c>
      <c r="CB35" s="287">
        <f t="shared" si="10"/>
        <v>0</v>
      </c>
      <c r="CC35" s="287">
        <f t="shared" si="11"/>
        <v>0</v>
      </c>
      <c r="CD35" s="287">
        <f t="shared" si="12"/>
        <v>0</v>
      </c>
      <c r="CE35" s="287">
        <f t="shared" si="13"/>
        <v>0</v>
      </c>
      <c r="CF35" s="287">
        <f t="shared" si="14"/>
        <v>0</v>
      </c>
      <c r="CG35" s="288">
        <f t="shared" si="15"/>
        <v>0</v>
      </c>
    </row>
    <row r="36" spans="1:95" ht="11.25" customHeight="1">
      <c r="A36" s="280"/>
      <c r="B36" s="280"/>
      <c r="C36" s="280"/>
      <c r="D36" s="280"/>
      <c r="E36" s="281"/>
      <c r="F36" s="830"/>
      <c r="G36" s="831"/>
      <c r="H36" s="831"/>
      <c r="I36" s="831"/>
      <c r="J36" s="831"/>
      <c r="K36" s="831"/>
      <c r="L36" s="831"/>
      <c r="M36" s="831"/>
      <c r="N36" s="487"/>
      <c r="O36" s="487"/>
      <c r="P36" s="487"/>
      <c r="Q36" s="487"/>
      <c r="R36" s="487"/>
      <c r="S36" s="487"/>
      <c r="T36" s="487"/>
      <c r="U36" s="487"/>
      <c r="V36" s="487"/>
      <c r="W36" s="487"/>
      <c r="X36" s="487"/>
      <c r="Y36" s="487"/>
      <c r="Z36" s="487"/>
      <c r="AA36" s="487"/>
      <c r="AB36" s="487"/>
      <c r="AC36" s="487"/>
      <c r="AD36" s="487"/>
      <c r="AE36" s="487"/>
      <c r="AF36" s="487"/>
      <c r="AG36" s="487"/>
      <c r="AH36" s="487"/>
      <c r="AI36" s="487"/>
      <c r="AJ36" s="487"/>
      <c r="AK36" s="487"/>
      <c r="AL36" s="21"/>
      <c r="AM36" s="21"/>
      <c r="AN36" s="21"/>
      <c r="AO36" s="11"/>
      <c r="AP36" s="11"/>
      <c r="AQ36" s="487"/>
      <c r="AR36" s="487"/>
      <c r="AS36" s="487"/>
      <c r="AT36" s="487"/>
      <c r="AU36" s="487"/>
      <c r="AV36" s="487"/>
      <c r="AW36" s="487"/>
      <c r="AX36" s="487"/>
      <c r="AY36" s="487"/>
      <c r="AZ36" s="487"/>
      <c r="BA36" s="487"/>
      <c r="BB36" s="487"/>
      <c r="BC36" s="487"/>
      <c r="BD36" s="487"/>
      <c r="BE36" s="487"/>
      <c r="BF36" s="487"/>
      <c r="BG36" s="487"/>
      <c r="BH36" s="487"/>
      <c r="BI36" s="487"/>
      <c r="BJ36" s="487"/>
      <c r="BK36" s="487"/>
      <c r="BL36" s="487"/>
      <c r="BM36" s="487"/>
      <c r="BN36" s="487"/>
      <c r="BO36" s="487"/>
      <c r="BP36" s="487"/>
      <c r="BQ36" s="487"/>
      <c r="BR36" s="487"/>
      <c r="BS36" s="487"/>
      <c r="BT36" s="487"/>
      <c r="BU36" s="487"/>
      <c r="BV36" s="487"/>
      <c r="BW36" s="487"/>
      <c r="BX36" s="487"/>
      <c r="BY36" s="487"/>
      <c r="BZ36" s="487"/>
      <c r="CA36" s="287">
        <f t="shared" si="9"/>
        <v>0</v>
      </c>
      <c r="CB36" s="287">
        <f t="shared" si="10"/>
        <v>0</v>
      </c>
      <c r="CC36" s="287">
        <f t="shared" si="11"/>
        <v>0</v>
      </c>
      <c r="CD36" s="287">
        <f t="shared" si="12"/>
        <v>0</v>
      </c>
      <c r="CE36" s="287">
        <f t="shared" si="13"/>
        <v>0</v>
      </c>
      <c r="CF36" s="287">
        <f t="shared" si="14"/>
        <v>0</v>
      </c>
      <c r="CG36" s="288">
        <f t="shared" si="15"/>
        <v>0</v>
      </c>
    </row>
    <row r="37" spans="1:95" ht="11.25" customHeight="1">
      <c r="A37" s="280"/>
      <c r="B37" s="280"/>
      <c r="C37" s="280"/>
      <c r="D37" s="280"/>
      <c r="E37" s="281"/>
      <c r="F37" s="830"/>
      <c r="G37" s="487"/>
      <c r="H37" s="487"/>
      <c r="I37" s="487"/>
      <c r="J37" s="487"/>
      <c r="K37" s="487"/>
      <c r="L37" s="487"/>
      <c r="M37" s="487"/>
      <c r="N37" s="487"/>
      <c r="O37" s="487"/>
      <c r="P37" s="487"/>
      <c r="Q37" s="487"/>
      <c r="R37" s="487"/>
      <c r="S37" s="487"/>
      <c r="T37" s="487"/>
      <c r="U37" s="487"/>
      <c r="V37" s="487"/>
      <c r="W37" s="487"/>
      <c r="X37" s="487"/>
      <c r="Y37" s="487"/>
      <c r="Z37" s="487"/>
      <c r="AA37" s="487"/>
      <c r="AB37" s="487"/>
      <c r="AC37" s="487"/>
      <c r="AD37" s="487"/>
      <c r="AE37" s="487"/>
      <c r="AF37" s="487"/>
      <c r="AG37" s="487"/>
      <c r="AH37" s="487"/>
      <c r="AI37" s="487"/>
      <c r="AJ37" s="487"/>
      <c r="AK37" s="487"/>
      <c r="AL37" s="21"/>
      <c r="AM37" s="21"/>
      <c r="AN37" s="21"/>
      <c r="AO37" s="11"/>
      <c r="AP37" s="11"/>
      <c r="AQ37" s="487"/>
      <c r="AR37" s="487"/>
      <c r="AS37" s="487"/>
      <c r="AT37" s="487"/>
      <c r="AU37" s="487"/>
      <c r="AV37" s="487"/>
      <c r="AW37" s="487"/>
      <c r="AX37" s="487"/>
      <c r="AY37" s="487"/>
      <c r="AZ37" s="487"/>
      <c r="BA37" s="487"/>
      <c r="BB37" s="487"/>
      <c r="BC37" s="487"/>
      <c r="BD37" s="487"/>
      <c r="BE37" s="487"/>
      <c r="BF37" s="487"/>
      <c r="BG37" s="487"/>
      <c r="BH37" s="487"/>
      <c r="BI37" s="487"/>
      <c r="BJ37" s="487"/>
      <c r="BK37" s="487"/>
      <c r="BL37" s="487"/>
      <c r="BM37" s="487"/>
      <c r="BN37" s="487"/>
      <c r="BO37" s="487"/>
      <c r="BP37" s="487"/>
      <c r="BQ37" s="487"/>
      <c r="BR37" s="487"/>
      <c r="BS37" s="487"/>
      <c r="BT37" s="487"/>
      <c r="BU37" s="487"/>
      <c r="BV37" s="487"/>
      <c r="BW37" s="487"/>
      <c r="BX37" s="487"/>
      <c r="BY37" s="487"/>
      <c r="BZ37" s="487"/>
      <c r="CA37" s="287">
        <f t="shared" si="9"/>
        <v>0</v>
      </c>
      <c r="CB37" s="287">
        <f t="shared" si="10"/>
        <v>0</v>
      </c>
      <c r="CC37" s="287">
        <f t="shared" si="11"/>
        <v>0</v>
      </c>
      <c r="CD37" s="287">
        <f t="shared" si="12"/>
        <v>0</v>
      </c>
      <c r="CE37" s="287">
        <f t="shared" si="13"/>
        <v>0</v>
      </c>
      <c r="CF37" s="287">
        <f t="shared" si="14"/>
        <v>0</v>
      </c>
      <c r="CG37" s="288">
        <f t="shared" si="15"/>
        <v>0</v>
      </c>
    </row>
    <row r="38" spans="1:95" ht="11.25" customHeight="1">
      <c r="A38" s="280"/>
      <c r="B38" s="280"/>
      <c r="C38" s="280"/>
      <c r="D38" s="280"/>
      <c r="E38" s="281"/>
      <c r="F38" s="830"/>
      <c r="G38" s="487"/>
      <c r="H38" s="487"/>
      <c r="I38" s="487"/>
      <c r="J38" s="487"/>
      <c r="K38" s="487"/>
      <c r="L38" s="487"/>
      <c r="M38" s="487"/>
      <c r="N38" s="487"/>
      <c r="O38" s="487"/>
      <c r="P38" s="487"/>
      <c r="Q38" s="487"/>
      <c r="R38" s="487"/>
      <c r="S38" s="487"/>
      <c r="T38" s="487"/>
      <c r="U38" s="487"/>
      <c r="V38" s="487"/>
      <c r="W38" s="487"/>
      <c r="X38" s="487"/>
      <c r="Y38" s="487"/>
      <c r="Z38" s="487"/>
      <c r="AA38" s="487"/>
      <c r="AB38" s="487"/>
      <c r="AC38" s="487"/>
      <c r="AD38" s="487"/>
      <c r="AE38" s="487"/>
      <c r="AF38" s="487"/>
      <c r="AG38" s="487"/>
      <c r="AH38" s="487"/>
      <c r="AI38" s="487"/>
      <c r="AJ38" s="487"/>
      <c r="AK38" s="487"/>
      <c r="AL38" s="21"/>
      <c r="AM38" s="21"/>
      <c r="AN38" s="21"/>
      <c r="AO38" s="11"/>
      <c r="AP38" s="11"/>
      <c r="AQ38" s="487"/>
      <c r="AR38" s="487"/>
      <c r="AS38" s="487"/>
      <c r="AT38" s="487"/>
      <c r="AU38" s="487"/>
      <c r="AV38" s="487"/>
      <c r="AW38" s="487"/>
      <c r="AX38" s="487"/>
      <c r="AY38" s="487"/>
      <c r="AZ38" s="487"/>
      <c r="BA38" s="487"/>
      <c r="BB38" s="487"/>
      <c r="BC38" s="487"/>
      <c r="BD38" s="487"/>
      <c r="BE38" s="487"/>
      <c r="BF38" s="487"/>
      <c r="BG38" s="487"/>
      <c r="BH38" s="487"/>
      <c r="BI38" s="487"/>
      <c r="BJ38" s="487"/>
      <c r="BK38" s="487"/>
      <c r="BL38" s="487"/>
      <c r="BM38" s="487"/>
      <c r="BN38" s="487"/>
      <c r="BO38" s="487"/>
      <c r="BP38" s="487"/>
      <c r="BQ38" s="487"/>
      <c r="BR38" s="487"/>
      <c r="BS38" s="487"/>
      <c r="BT38" s="487"/>
      <c r="BU38" s="487"/>
      <c r="BV38" s="487"/>
      <c r="BW38" s="487"/>
      <c r="BX38" s="487"/>
      <c r="BY38" s="487"/>
      <c r="BZ38" s="487"/>
      <c r="CA38" s="287">
        <f t="shared" si="9"/>
        <v>0</v>
      </c>
      <c r="CB38" s="287">
        <f t="shared" si="10"/>
        <v>0</v>
      </c>
      <c r="CC38" s="287">
        <f t="shared" si="11"/>
        <v>0</v>
      </c>
      <c r="CD38" s="287">
        <f t="shared" si="12"/>
        <v>0</v>
      </c>
      <c r="CE38" s="287">
        <f t="shared" si="13"/>
        <v>0</v>
      </c>
      <c r="CF38" s="287">
        <f t="shared" si="14"/>
        <v>0</v>
      </c>
      <c r="CG38" s="288">
        <f t="shared" si="15"/>
        <v>0</v>
      </c>
    </row>
    <row r="39" spans="1:95" ht="11.25" customHeight="1">
      <c r="A39" s="280"/>
      <c r="B39" s="280"/>
      <c r="C39" s="280"/>
      <c r="D39" s="280"/>
      <c r="E39" s="281"/>
      <c r="F39" s="830"/>
      <c r="G39" s="487"/>
      <c r="H39" s="487"/>
      <c r="I39" s="487"/>
      <c r="J39" s="487"/>
      <c r="K39" s="487"/>
      <c r="L39" s="487"/>
      <c r="M39" s="487"/>
      <c r="N39" s="487"/>
      <c r="O39" s="487"/>
      <c r="P39" s="487"/>
      <c r="Q39" s="487"/>
      <c r="R39" s="487"/>
      <c r="S39" s="487"/>
      <c r="T39" s="487"/>
      <c r="U39" s="487"/>
      <c r="V39" s="487"/>
      <c r="W39" s="487"/>
      <c r="X39" s="487"/>
      <c r="Y39" s="487"/>
      <c r="Z39" s="487"/>
      <c r="AA39" s="487"/>
      <c r="AB39" s="487"/>
      <c r="AC39" s="487"/>
      <c r="AD39" s="487"/>
      <c r="AE39" s="487"/>
      <c r="AF39" s="487"/>
      <c r="AG39" s="487"/>
      <c r="AH39" s="487"/>
      <c r="AI39" s="487"/>
      <c r="AJ39" s="487"/>
      <c r="AK39" s="487"/>
      <c r="AL39" s="21"/>
      <c r="AM39" s="21"/>
      <c r="AN39" s="21"/>
      <c r="AO39" s="11"/>
      <c r="AP39" s="11"/>
      <c r="AQ39" s="487"/>
      <c r="AR39" s="487"/>
      <c r="AS39" s="487"/>
      <c r="AT39" s="487"/>
      <c r="AU39" s="487"/>
      <c r="AV39" s="487"/>
      <c r="AW39" s="487"/>
      <c r="AX39" s="487"/>
      <c r="AY39" s="487"/>
      <c r="AZ39" s="487"/>
      <c r="BA39" s="487"/>
      <c r="BB39" s="487"/>
      <c r="BC39" s="487"/>
      <c r="BD39" s="487"/>
      <c r="BE39" s="487"/>
      <c r="BF39" s="487"/>
      <c r="BG39" s="487"/>
      <c r="BH39" s="487"/>
      <c r="BI39" s="487"/>
      <c r="BJ39" s="487"/>
      <c r="BK39" s="487"/>
      <c r="BL39" s="487"/>
      <c r="BM39" s="487"/>
      <c r="BN39" s="487"/>
      <c r="BO39" s="487"/>
      <c r="BP39" s="487"/>
      <c r="BQ39" s="487"/>
      <c r="BR39" s="487"/>
      <c r="BS39" s="487"/>
      <c r="BT39" s="487"/>
      <c r="BU39" s="487"/>
      <c r="BV39" s="487"/>
      <c r="BW39" s="487"/>
      <c r="BX39" s="487"/>
      <c r="BY39" s="487"/>
      <c r="BZ39" s="487"/>
      <c r="CA39" s="287">
        <f t="shared" si="9"/>
        <v>0</v>
      </c>
      <c r="CB39" s="287">
        <f t="shared" si="10"/>
        <v>0</v>
      </c>
      <c r="CC39" s="287">
        <f t="shared" si="11"/>
        <v>0</v>
      </c>
      <c r="CD39" s="287">
        <f t="shared" si="12"/>
        <v>0</v>
      </c>
      <c r="CE39" s="287">
        <f t="shared" si="13"/>
        <v>0</v>
      </c>
      <c r="CF39" s="287">
        <f t="shared" si="14"/>
        <v>0</v>
      </c>
      <c r="CG39" s="288">
        <f t="shared" si="15"/>
        <v>0</v>
      </c>
      <c r="CJ39" s="1114" t="s">
        <v>1249</v>
      </c>
      <c r="CK39" s="1092"/>
      <c r="CL39" s="1092"/>
      <c r="CM39" s="1092"/>
      <c r="CN39" s="1092"/>
      <c r="CO39" s="1092"/>
      <c r="CP39" s="1092"/>
      <c r="CQ39" s="1092"/>
    </row>
    <row r="40" spans="1:95" ht="11.25" customHeight="1">
      <c r="A40" s="280"/>
      <c r="B40" s="280"/>
      <c r="C40" s="280"/>
      <c r="D40" s="280"/>
      <c r="E40" s="281"/>
      <c r="F40" s="830"/>
      <c r="G40" s="487"/>
      <c r="H40" s="487"/>
      <c r="I40" s="487"/>
      <c r="J40" s="487"/>
      <c r="K40" s="487"/>
      <c r="L40" s="487"/>
      <c r="M40" s="487"/>
      <c r="N40" s="487"/>
      <c r="O40" s="487"/>
      <c r="P40" s="487"/>
      <c r="Q40" s="487"/>
      <c r="R40" s="487"/>
      <c r="S40" s="487"/>
      <c r="T40" s="487"/>
      <c r="U40" s="487"/>
      <c r="V40" s="487"/>
      <c r="W40" s="487"/>
      <c r="X40" s="487"/>
      <c r="Y40" s="487"/>
      <c r="Z40" s="487"/>
      <c r="AA40" s="487"/>
      <c r="AB40" s="487"/>
      <c r="AC40" s="487"/>
      <c r="AD40" s="487"/>
      <c r="AE40" s="487"/>
      <c r="AF40" s="487"/>
      <c r="AG40" s="487"/>
      <c r="AH40" s="487"/>
      <c r="AI40" s="487"/>
      <c r="AJ40" s="487"/>
      <c r="AK40" s="487"/>
      <c r="AL40" s="21"/>
      <c r="AM40" s="21"/>
      <c r="AN40" s="21"/>
      <c r="AO40" s="11"/>
      <c r="AP40" s="11"/>
      <c r="AQ40" s="487"/>
      <c r="AR40" s="487"/>
      <c r="AS40" s="487"/>
      <c r="AT40" s="487"/>
      <c r="AU40" s="487"/>
      <c r="AV40" s="487"/>
      <c r="AW40" s="487"/>
      <c r="AX40" s="487"/>
      <c r="AY40" s="487"/>
      <c r="AZ40" s="487"/>
      <c r="BA40" s="487"/>
      <c r="BB40" s="487"/>
      <c r="BC40" s="487"/>
      <c r="BD40" s="487"/>
      <c r="BE40" s="487"/>
      <c r="BF40" s="487"/>
      <c r="BG40" s="487"/>
      <c r="BH40" s="487"/>
      <c r="BI40" s="487"/>
      <c r="BJ40" s="487"/>
      <c r="BK40" s="487"/>
      <c r="BL40" s="487"/>
      <c r="BM40" s="487"/>
      <c r="BN40" s="487"/>
      <c r="BO40" s="487"/>
      <c r="BP40" s="487"/>
      <c r="BQ40" s="487"/>
      <c r="BR40" s="487"/>
      <c r="BS40" s="487"/>
      <c r="BT40" s="487"/>
      <c r="BU40" s="487"/>
      <c r="BV40" s="487"/>
      <c r="BW40" s="487"/>
      <c r="BX40" s="487"/>
      <c r="BY40" s="487"/>
      <c r="BZ40" s="487"/>
      <c r="CA40" s="287">
        <f t="shared" si="9"/>
        <v>0</v>
      </c>
      <c r="CB40" s="287">
        <f t="shared" si="10"/>
        <v>0</v>
      </c>
      <c r="CC40" s="287">
        <f t="shared" si="11"/>
        <v>0</v>
      </c>
      <c r="CD40" s="287">
        <f t="shared" si="12"/>
        <v>0</v>
      </c>
      <c r="CE40" s="287">
        <f t="shared" si="13"/>
        <v>0</v>
      </c>
      <c r="CF40" s="287">
        <f t="shared" si="14"/>
        <v>0</v>
      </c>
      <c r="CG40" s="288">
        <f t="shared" ref="CG40" si="21">SUM(CA40:CF40)</f>
        <v>0</v>
      </c>
      <c r="CJ40" s="1092"/>
      <c r="CK40" s="1092"/>
      <c r="CL40" s="1092"/>
      <c r="CM40" s="1092"/>
      <c r="CN40" s="1092"/>
      <c r="CO40" s="1092"/>
      <c r="CP40" s="1092"/>
      <c r="CQ40" s="1092"/>
    </row>
    <row r="41" spans="1:95" ht="11.25" customHeight="1">
      <c r="A41" s="280"/>
      <c r="B41" s="280"/>
      <c r="C41" s="280"/>
      <c r="D41" s="280"/>
      <c r="E41" s="281"/>
      <c r="F41" s="830"/>
      <c r="G41" s="487"/>
      <c r="H41" s="487"/>
      <c r="I41" s="487"/>
      <c r="J41" s="487"/>
      <c r="K41" s="487"/>
      <c r="L41" s="487"/>
      <c r="M41" s="487"/>
      <c r="N41" s="487"/>
      <c r="O41" s="487"/>
      <c r="P41" s="487"/>
      <c r="Q41" s="487"/>
      <c r="R41" s="487"/>
      <c r="S41" s="487"/>
      <c r="T41" s="487"/>
      <c r="U41" s="487"/>
      <c r="V41" s="487"/>
      <c r="W41" s="487"/>
      <c r="X41" s="487"/>
      <c r="Y41" s="487"/>
      <c r="Z41" s="487"/>
      <c r="AA41" s="487"/>
      <c r="AB41" s="487"/>
      <c r="AC41" s="487"/>
      <c r="AD41" s="487"/>
      <c r="AE41" s="487"/>
      <c r="AF41" s="487"/>
      <c r="AG41" s="487"/>
      <c r="AH41" s="487"/>
      <c r="AI41" s="487"/>
      <c r="AJ41" s="487"/>
      <c r="AK41" s="487"/>
      <c r="AL41" s="21"/>
      <c r="AM41" s="21"/>
      <c r="AN41" s="21"/>
      <c r="AO41" s="11"/>
      <c r="AP41" s="11"/>
      <c r="AQ41" s="487"/>
      <c r="AR41" s="487"/>
      <c r="AS41" s="487"/>
      <c r="AT41" s="487"/>
      <c r="AU41" s="487"/>
      <c r="AV41" s="487"/>
      <c r="AW41" s="487"/>
      <c r="AX41" s="487"/>
      <c r="AY41" s="487"/>
      <c r="AZ41" s="487"/>
      <c r="BA41" s="487"/>
      <c r="BB41" s="487"/>
      <c r="BC41" s="487"/>
      <c r="BD41" s="487"/>
      <c r="BE41" s="487"/>
      <c r="BF41" s="487"/>
      <c r="BG41" s="487"/>
      <c r="BH41" s="487"/>
      <c r="BI41" s="487"/>
      <c r="BJ41" s="487"/>
      <c r="BK41" s="487"/>
      <c r="BL41" s="487"/>
      <c r="BM41" s="487"/>
      <c r="BN41" s="487"/>
      <c r="BO41" s="487"/>
      <c r="BP41" s="487"/>
      <c r="BQ41" s="487"/>
      <c r="BR41" s="487"/>
      <c r="BS41" s="487"/>
      <c r="BT41" s="487"/>
      <c r="BU41" s="487"/>
      <c r="BV41" s="487"/>
      <c r="BW41" s="487"/>
      <c r="BX41" s="487"/>
      <c r="BY41" s="487"/>
      <c r="BZ41" s="487"/>
      <c r="CA41" s="287">
        <f t="shared" si="9"/>
        <v>0</v>
      </c>
      <c r="CB41" s="287">
        <f t="shared" si="10"/>
        <v>0</v>
      </c>
      <c r="CC41" s="287">
        <f t="shared" si="11"/>
        <v>0</v>
      </c>
      <c r="CD41" s="287">
        <f t="shared" si="12"/>
        <v>0</v>
      </c>
      <c r="CE41" s="287">
        <f t="shared" si="13"/>
        <v>0</v>
      </c>
      <c r="CF41" s="287">
        <f t="shared" si="14"/>
        <v>0</v>
      </c>
      <c r="CG41" s="288">
        <f t="shared" si="15"/>
        <v>0</v>
      </c>
      <c r="CJ41" s="1114" t="s">
        <v>1246</v>
      </c>
      <c r="CK41" s="1092"/>
      <c r="CL41" s="1092"/>
      <c r="CM41" s="1092"/>
      <c r="CN41" s="1092"/>
      <c r="CO41" s="1115" t="s">
        <v>878</v>
      </c>
      <c r="CP41" s="1114" t="s">
        <v>1248</v>
      </c>
      <c r="CQ41" s="1092"/>
    </row>
    <row r="42" spans="1:95" ht="11.25" customHeight="1">
      <c r="A42" s="280"/>
      <c r="B42" s="280"/>
      <c r="C42" s="280"/>
      <c r="D42" s="280"/>
      <c r="E42" s="281"/>
      <c r="F42" s="830"/>
      <c r="G42" s="487"/>
      <c r="H42" s="487"/>
      <c r="I42" s="487"/>
      <c r="J42" s="487"/>
      <c r="K42" s="487"/>
      <c r="L42" s="487"/>
      <c r="M42" s="487"/>
      <c r="N42" s="487"/>
      <c r="O42" s="487"/>
      <c r="P42" s="487"/>
      <c r="Q42" s="487"/>
      <c r="R42" s="487"/>
      <c r="S42" s="487"/>
      <c r="T42" s="487"/>
      <c r="U42" s="487"/>
      <c r="V42" s="487"/>
      <c r="W42" s="487"/>
      <c r="X42" s="487"/>
      <c r="Y42" s="487"/>
      <c r="Z42" s="487"/>
      <c r="AA42" s="487"/>
      <c r="AB42" s="487"/>
      <c r="AC42" s="487"/>
      <c r="AD42" s="487"/>
      <c r="AE42" s="487"/>
      <c r="AF42" s="487"/>
      <c r="AG42" s="487"/>
      <c r="AH42" s="487"/>
      <c r="AI42" s="487"/>
      <c r="AJ42" s="487"/>
      <c r="AK42" s="487"/>
      <c r="AL42" s="21"/>
      <c r="AM42" s="21"/>
      <c r="AN42" s="21"/>
      <c r="AO42" s="11"/>
      <c r="AP42" s="11"/>
      <c r="AQ42" s="487"/>
      <c r="AR42" s="487"/>
      <c r="AS42" s="487"/>
      <c r="AT42" s="487"/>
      <c r="AU42" s="487"/>
      <c r="AV42" s="487"/>
      <c r="AW42" s="487"/>
      <c r="AX42" s="487"/>
      <c r="AY42" s="487"/>
      <c r="AZ42" s="487"/>
      <c r="BA42" s="487"/>
      <c r="BB42" s="487"/>
      <c r="BC42" s="487"/>
      <c r="BD42" s="487"/>
      <c r="BE42" s="487"/>
      <c r="BF42" s="487"/>
      <c r="BG42" s="487"/>
      <c r="BH42" s="487"/>
      <c r="BI42" s="487"/>
      <c r="BJ42" s="487"/>
      <c r="BK42" s="487"/>
      <c r="BL42" s="487"/>
      <c r="BM42" s="487"/>
      <c r="BN42" s="487"/>
      <c r="BO42" s="487"/>
      <c r="BP42" s="487"/>
      <c r="BQ42" s="487"/>
      <c r="BR42" s="487"/>
      <c r="BS42" s="487"/>
      <c r="BT42" s="487"/>
      <c r="BU42" s="487"/>
      <c r="BV42" s="487"/>
      <c r="BW42" s="487"/>
      <c r="BX42" s="487"/>
      <c r="BY42" s="487"/>
      <c r="BZ42" s="487"/>
      <c r="CA42" s="287">
        <f t="shared" si="9"/>
        <v>0</v>
      </c>
      <c r="CB42" s="287">
        <f t="shared" si="10"/>
        <v>0</v>
      </c>
      <c r="CC42" s="287">
        <f t="shared" si="11"/>
        <v>0</v>
      </c>
      <c r="CD42" s="287">
        <f t="shared" si="12"/>
        <v>0</v>
      </c>
      <c r="CE42" s="287">
        <f t="shared" si="13"/>
        <v>0</v>
      </c>
      <c r="CF42" s="287">
        <f t="shared" si="14"/>
        <v>0</v>
      </c>
      <c r="CG42" s="288">
        <f t="shared" si="15"/>
        <v>0</v>
      </c>
      <c r="CJ42" s="1092"/>
      <c r="CK42" s="1092"/>
      <c r="CL42" s="1092"/>
      <c r="CM42" s="1092"/>
      <c r="CN42" s="1092"/>
      <c r="CO42" s="1092"/>
      <c r="CP42" s="1092"/>
      <c r="CQ42" s="1092"/>
    </row>
    <row r="43" spans="1:95" ht="11.25" customHeight="1">
      <c r="A43" s="280"/>
      <c r="B43" s="280"/>
      <c r="C43" s="280"/>
      <c r="D43" s="280"/>
      <c r="E43" s="281"/>
      <c r="F43" s="830"/>
      <c r="G43" s="487"/>
      <c r="H43" s="487"/>
      <c r="I43" s="487"/>
      <c r="J43" s="487"/>
      <c r="K43" s="487"/>
      <c r="L43" s="487"/>
      <c r="M43" s="487"/>
      <c r="N43" s="487"/>
      <c r="O43" s="487"/>
      <c r="P43" s="487"/>
      <c r="Q43" s="487"/>
      <c r="R43" s="487"/>
      <c r="S43" s="487"/>
      <c r="T43" s="487"/>
      <c r="U43" s="487"/>
      <c r="V43" s="487"/>
      <c r="W43" s="487"/>
      <c r="X43" s="487"/>
      <c r="Y43" s="487"/>
      <c r="Z43" s="487"/>
      <c r="AA43" s="487"/>
      <c r="AB43" s="487"/>
      <c r="AC43" s="487"/>
      <c r="AD43" s="487"/>
      <c r="AE43" s="487"/>
      <c r="AF43" s="487"/>
      <c r="AG43" s="487"/>
      <c r="AH43" s="487"/>
      <c r="AI43" s="487"/>
      <c r="AJ43" s="487"/>
      <c r="AK43" s="487"/>
      <c r="AL43" s="21"/>
      <c r="AM43" s="21"/>
      <c r="AN43" s="21"/>
      <c r="AO43" s="11"/>
      <c r="AP43" s="11"/>
      <c r="AQ43" s="487"/>
      <c r="AR43" s="487"/>
      <c r="AS43" s="487"/>
      <c r="AT43" s="487"/>
      <c r="AU43" s="487"/>
      <c r="AV43" s="487"/>
      <c r="AW43" s="487"/>
      <c r="AX43" s="487"/>
      <c r="AY43" s="487"/>
      <c r="AZ43" s="487"/>
      <c r="BA43" s="487"/>
      <c r="BB43" s="487"/>
      <c r="BC43" s="487"/>
      <c r="BD43" s="487"/>
      <c r="BE43" s="487"/>
      <c r="BF43" s="487"/>
      <c r="BG43" s="487"/>
      <c r="BH43" s="487"/>
      <c r="BI43" s="487"/>
      <c r="BJ43" s="487"/>
      <c r="BK43" s="487"/>
      <c r="BL43" s="487"/>
      <c r="BM43" s="487"/>
      <c r="BN43" s="487"/>
      <c r="BO43" s="487"/>
      <c r="BP43" s="487"/>
      <c r="BQ43" s="487"/>
      <c r="BR43" s="487"/>
      <c r="BS43" s="487"/>
      <c r="BT43" s="487"/>
      <c r="BU43" s="487"/>
      <c r="BV43" s="487"/>
      <c r="BW43" s="487"/>
      <c r="BX43" s="487"/>
      <c r="BY43" s="487"/>
      <c r="BZ43" s="487"/>
      <c r="CA43" s="287">
        <f t="shared" si="9"/>
        <v>0</v>
      </c>
      <c r="CB43" s="287">
        <f t="shared" si="10"/>
        <v>0</v>
      </c>
      <c r="CC43" s="287">
        <f t="shared" si="11"/>
        <v>0</v>
      </c>
      <c r="CD43" s="287">
        <f t="shared" si="12"/>
        <v>0</v>
      </c>
      <c r="CE43" s="287">
        <f t="shared" si="13"/>
        <v>0</v>
      </c>
      <c r="CF43" s="287">
        <f t="shared" si="14"/>
        <v>0</v>
      </c>
      <c r="CG43" s="288">
        <f t="shared" si="15"/>
        <v>0</v>
      </c>
      <c r="CJ43" s="1092" t="s">
        <v>28</v>
      </c>
      <c r="CK43" s="1092"/>
      <c r="CL43" s="1092"/>
      <c r="CM43" s="1092"/>
      <c r="CN43" s="1092"/>
      <c r="CO43" s="1116">
        <f>SUMIF(CJ7:CJ16,CJ43,CO7:CO16)</f>
        <v>0</v>
      </c>
      <c r="CP43" s="1092"/>
      <c r="CQ43" s="1092"/>
    </row>
    <row r="44" spans="1:95" ht="11.25" customHeight="1">
      <c r="A44" s="280"/>
      <c r="B44" s="280"/>
      <c r="C44" s="280"/>
      <c r="D44" s="280"/>
      <c r="E44" s="281"/>
      <c r="F44" s="830"/>
      <c r="G44" s="831"/>
      <c r="H44" s="831"/>
      <c r="I44" s="831"/>
      <c r="J44" s="831"/>
      <c r="K44" s="831"/>
      <c r="L44" s="831"/>
      <c r="M44" s="831"/>
      <c r="N44" s="487"/>
      <c r="O44" s="487"/>
      <c r="P44" s="487"/>
      <c r="Q44" s="487"/>
      <c r="R44" s="487"/>
      <c r="S44" s="487"/>
      <c r="T44" s="487"/>
      <c r="U44" s="487"/>
      <c r="V44" s="487"/>
      <c r="W44" s="487"/>
      <c r="X44" s="487"/>
      <c r="Y44" s="487"/>
      <c r="Z44" s="487"/>
      <c r="AA44" s="487"/>
      <c r="AB44" s="487"/>
      <c r="AC44" s="487"/>
      <c r="AD44" s="487"/>
      <c r="AE44" s="487"/>
      <c r="AF44" s="487"/>
      <c r="AG44" s="487"/>
      <c r="AH44" s="487"/>
      <c r="AI44" s="487"/>
      <c r="AJ44" s="487"/>
      <c r="AK44" s="487"/>
      <c r="AL44" s="21"/>
      <c r="AM44" s="21"/>
      <c r="AN44" s="21"/>
      <c r="AO44" s="11"/>
      <c r="AP44" s="11"/>
      <c r="AQ44" s="487"/>
      <c r="AR44" s="487"/>
      <c r="AS44" s="487"/>
      <c r="AT44" s="487"/>
      <c r="AU44" s="487"/>
      <c r="AV44" s="487"/>
      <c r="AW44" s="487"/>
      <c r="AX44" s="487"/>
      <c r="AY44" s="487"/>
      <c r="AZ44" s="487"/>
      <c r="BA44" s="487"/>
      <c r="BB44" s="487"/>
      <c r="BC44" s="487"/>
      <c r="BD44" s="487"/>
      <c r="BE44" s="487"/>
      <c r="BF44" s="487"/>
      <c r="BG44" s="487"/>
      <c r="BH44" s="487"/>
      <c r="BI44" s="487"/>
      <c r="BJ44" s="487"/>
      <c r="BK44" s="487"/>
      <c r="BL44" s="487"/>
      <c r="BM44" s="487"/>
      <c r="BN44" s="487"/>
      <c r="BO44" s="487"/>
      <c r="BP44" s="487"/>
      <c r="BQ44" s="487"/>
      <c r="BR44" s="487"/>
      <c r="BS44" s="487"/>
      <c r="BT44" s="487"/>
      <c r="BU44" s="487"/>
      <c r="BV44" s="487"/>
      <c r="BW44" s="487"/>
      <c r="BX44" s="487"/>
      <c r="BY44" s="487"/>
      <c r="BZ44" s="487"/>
      <c r="CA44" s="287">
        <f t="shared" si="9"/>
        <v>0</v>
      </c>
      <c r="CB44" s="287">
        <f t="shared" si="10"/>
        <v>0</v>
      </c>
      <c r="CC44" s="287">
        <f t="shared" si="11"/>
        <v>0</v>
      </c>
      <c r="CD44" s="287">
        <f t="shared" si="12"/>
        <v>0</v>
      </c>
      <c r="CE44" s="287">
        <f t="shared" si="13"/>
        <v>0</v>
      </c>
      <c r="CF44" s="287">
        <f t="shared" si="14"/>
        <v>0</v>
      </c>
      <c r="CG44" s="288">
        <f t="shared" si="15"/>
        <v>0</v>
      </c>
      <c r="CJ44" s="1092" t="s">
        <v>33</v>
      </c>
      <c r="CK44" s="1092"/>
      <c r="CL44" s="1092"/>
      <c r="CM44" s="1092"/>
      <c r="CN44" s="1092"/>
      <c r="CO44" s="1116">
        <f>SUMIF(CJ7:CJ16,CJ44,CO7:CO16)</f>
        <v>0</v>
      </c>
      <c r="CP44" s="1092"/>
      <c r="CQ44" s="1092"/>
    </row>
    <row r="45" spans="1:95" ht="11.25" customHeight="1">
      <c r="A45" s="280"/>
      <c r="B45" s="280"/>
      <c r="C45" s="280"/>
      <c r="D45" s="280"/>
      <c r="E45" s="281"/>
      <c r="F45" s="830"/>
      <c r="G45" s="487"/>
      <c r="H45" s="487"/>
      <c r="I45" s="487"/>
      <c r="J45" s="487"/>
      <c r="K45" s="487"/>
      <c r="L45" s="487"/>
      <c r="M45" s="487"/>
      <c r="N45" s="487"/>
      <c r="O45" s="487"/>
      <c r="P45" s="487"/>
      <c r="Q45" s="487"/>
      <c r="R45" s="487"/>
      <c r="S45" s="487"/>
      <c r="T45" s="487"/>
      <c r="U45" s="487"/>
      <c r="V45" s="487"/>
      <c r="W45" s="487"/>
      <c r="X45" s="487"/>
      <c r="Y45" s="487"/>
      <c r="Z45" s="487"/>
      <c r="AA45" s="487"/>
      <c r="AB45" s="487"/>
      <c r="AC45" s="487"/>
      <c r="AD45" s="487"/>
      <c r="AE45" s="487"/>
      <c r="AF45" s="487"/>
      <c r="AG45" s="487"/>
      <c r="AH45" s="487"/>
      <c r="AI45" s="487"/>
      <c r="AJ45" s="487"/>
      <c r="AK45" s="487"/>
      <c r="AL45" s="21"/>
      <c r="AM45" s="21"/>
      <c r="AN45" s="21"/>
      <c r="AO45" s="11"/>
      <c r="AP45" s="11"/>
      <c r="AQ45" s="487"/>
      <c r="AR45" s="487"/>
      <c r="AS45" s="487"/>
      <c r="AT45" s="487"/>
      <c r="AU45" s="487"/>
      <c r="AV45" s="487"/>
      <c r="AW45" s="487"/>
      <c r="AX45" s="487"/>
      <c r="AY45" s="487"/>
      <c r="AZ45" s="487"/>
      <c r="BA45" s="487"/>
      <c r="BB45" s="487"/>
      <c r="BC45" s="487"/>
      <c r="BD45" s="487"/>
      <c r="BE45" s="487"/>
      <c r="BF45" s="487"/>
      <c r="BG45" s="487"/>
      <c r="BH45" s="487"/>
      <c r="BI45" s="487"/>
      <c r="BJ45" s="487"/>
      <c r="BK45" s="487"/>
      <c r="BL45" s="487"/>
      <c r="BM45" s="487"/>
      <c r="BN45" s="487"/>
      <c r="BO45" s="487"/>
      <c r="BP45" s="487"/>
      <c r="BQ45" s="487"/>
      <c r="BR45" s="487"/>
      <c r="BS45" s="487"/>
      <c r="BT45" s="487"/>
      <c r="BU45" s="487"/>
      <c r="BV45" s="487"/>
      <c r="BW45" s="487"/>
      <c r="BX45" s="487"/>
      <c r="BY45" s="487"/>
      <c r="BZ45" s="487"/>
      <c r="CA45" s="287">
        <f t="shared" si="9"/>
        <v>0</v>
      </c>
      <c r="CB45" s="287">
        <f t="shared" si="10"/>
        <v>0</v>
      </c>
      <c r="CC45" s="287">
        <f t="shared" si="11"/>
        <v>0</v>
      </c>
      <c r="CD45" s="287">
        <f t="shared" si="12"/>
        <v>0</v>
      </c>
      <c r="CE45" s="287">
        <f t="shared" si="13"/>
        <v>0</v>
      </c>
      <c r="CF45" s="287">
        <f t="shared" si="14"/>
        <v>0</v>
      </c>
      <c r="CG45" s="288">
        <f t="shared" si="15"/>
        <v>0</v>
      </c>
      <c r="CJ45" s="1092"/>
      <c r="CK45" s="1092"/>
      <c r="CL45" s="1092"/>
      <c r="CM45" s="1092"/>
      <c r="CN45" s="1092"/>
      <c r="CO45" s="1116"/>
      <c r="CP45" s="1092"/>
      <c r="CQ45" s="1092"/>
    </row>
    <row r="46" spans="1:95" ht="11.25" customHeight="1">
      <c r="A46" s="280"/>
      <c r="B46" s="280"/>
      <c r="C46" s="280"/>
      <c r="D46" s="280"/>
      <c r="E46" s="281"/>
      <c r="F46" s="830"/>
      <c r="G46" s="831"/>
      <c r="H46" s="831"/>
      <c r="I46" s="831"/>
      <c r="J46" s="831"/>
      <c r="K46" s="831"/>
      <c r="L46" s="831"/>
      <c r="M46" s="831"/>
      <c r="N46" s="487"/>
      <c r="O46" s="487"/>
      <c r="P46" s="487"/>
      <c r="Q46" s="487"/>
      <c r="R46" s="487"/>
      <c r="S46" s="487"/>
      <c r="T46" s="487"/>
      <c r="U46" s="487"/>
      <c r="V46" s="487"/>
      <c r="W46" s="487"/>
      <c r="X46" s="487"/>
      <c r="Y46" s="487"/>
      <c r="Z46" s="487"/>
      <c r="AA46" s="487"/>
      <c r="AB46" s="487"/>
      <c r="AC46" s="487"/>
      <c r="AD46" s="487"/>
      <c r="AE46" s="487"/>
      <c r="AF46" s="487"/>
      <c r="AG46" s="487"/>
      <c r="AH46" s="487"/>
      <c r="AI46" s="487"/>
      <c r="AJ46" s="487"/>
      <c r="AK46" s="487"/>
      <c r="AL46" s="21"/>
      <c r="AM46" s="21"/>
      <c r="AN46" s="21"/>
      <c r="AO46" s="11"/>
      <c r="AP46" s="11"/>
      <c r="AQ46" s="487"/>
      <c r="AR46" s="487"/>
      <c r="AS46" s="487"/>
      <c r="AT46" s="487"/>
      <c r="AU46" s="487"/>
      <c r="AV46" s="487"/>
      <c r="AW46" s="487"/>
      <c r="AX46" s="487"/>
      <c r="AY46" s="487"/>
      <c r="AZ46" s="487"/>
      <c r="BA46" s="487"/>
      <c r="BB46" s="487"/>
      <c r="BC46" s="487"/>
      <c r="BD46" s="487"/>
      <c r="BE46" s="487"/>
      <c r="BF46" s="487"/>
      <c r="BG46" s="487"/>
      <c r="BH46" s="487"/>
      <c r="BI46" s="487"/>
      <c r="BJ46" s="487"/>
      <c r="BK46" s="487"/>
      <c r="BL46" s="487"/>
      <c r="BM46" s="487"/>
      <c r="BN46" s="487"/>
      <c r="BO46" s="487"/>
      <c r="BP46" s="487"/>
      <c r="BQ46" s="487"/>
      <c r="BR46" s="487"/>
      <c r="BS46" s="487"/>
      <c r="BT46" s="487"/>
      <c r="BU46" s="487"/>
      <c r="BV46" s="487"/>
      <c r="BW46" s="487"/>
      <c r="BX46" s="487"/>
      <c r="BY46" s="487"/>
      <c r="BZ46" s="487"/>
      <c r="CA46" s="287">
        <f t="shared" si="9"/>
        <v>0</v>
      </c>
      <c r="CB46" s="287">
        <f t="shared" si="10"/>
        <v>0</v>
      </c>
      <c r="CC46" s="287">
        <f t="shared" si="11"/>
        <v>0</v>
      </c>
      <c r="CD46" s="287">
        <f t="shared" si="12"/>
        <v>0</v>
      </c>
      <c r="CE46" s="287">
        <f t="shared" si="13"/>
        <v>0</v>
      </c>
      <c r="CF46" s="287">
        <f t="shared" si="14"/>
        <v>0</v>
      </c>
      <c r="CG46" s="288">
        <f t="shared" ref="CG46" si="22">SUM(CA46:CF46)</f>
        <v>0</v>
      </c>
      <c r="CJ46" s="1114" t="s">
        <v>1247</v>
      </c>
      <c r="CK46" s="1114"/>
      <c r="CL46" s="1114"/>
      <c r="CM46" s="1114"/>
      <c r="CN46" s="1114"/>
      <c r="CO46" s="1117">
        <f>CO43+CO44</f>
        <v>0</v>
      </c>
      <c r="CP46" s="1114">
        <f>Costs!S25</f>
        <v>0</v>
      </c>
      <c r="CQ46" s="1114" t="str">
        <f>IF(CO46-CP46=0,"OK","Error")</f>
        <v>OK</v>
      </c>
    </row>
    <row r="47" spans="1:95" ht="11.25" customHeight="1">
      <c r="A47" s="280"/>
      <c r="B47" s="280"/>
      <c r="C47" s="280"/>
      <c r="D47" s="280"/>
      <c r="E47" s="281"/>
      <c r="F47" s="830"/>
      <c r="G47" s="831"/>
      <c r="H47" s="831"/>
      <c r="I47" s="831"/>
      <c r="J47" s="831"/>
      <c r="K47" s="831"/>
      <c r="L47" s="831"/>
      <c r="M47" s="831"/>
      <c r="N47" s="487"/>
      <c r="O47" s="487"/>
      <c r="P47" s="487"/>
      <c r="Q47" s="487"/>
      <c r="R47" s="487"/>
      <c r="S47" s="487"/>
      <c r="T47" s="487"/>
      <c r="U47" s="487"/>
      <c r="V47" s="487"/>
      <c r="W47" s="487"/>
      <c r="X47" s="487"/>
      <c r="Y47" s="487"/>
      <c r="Z47" s="487"/>
      <c r="AA47" s="487"/>
      <c r="AB47" s="487"/>
      <c r="AC47" s="487"/>
      <c r="AD47" s="487"/>
      <c r="AE47" s="487"/>
      <c r="AF47" s="487"/>
      <c r="AG47" s="487"/>
      <c r="AH47" s="487"/>
      <c r="AI47" s="487"/>
      <c r="AJ47" s="487"/>
      <c r="AK47" s="487"/>
      <c r="AL47" s="21"/>
      <c r="AM47" s="21"/>
      <c r="AN47" s="21"/>
      <c r="AO47" s="11"/>
      <c r="AP47" s="11"/>
      <c r="AQ47" s="487"/>
      <c r="AR47" s="487"/>
      <c r="AS47" s="487"/>
      <c r="AT47" s="487"/>
      <c r="AU47" s="487"/>
      <c r="AV47" s="487"/>
      <c r="AW47" s="487"/>
      <c r="AX47" s="487"/>
      <c r="AY47" s="487"/>
      <c r="AZ47" s="487"/>
      <c r="BA47" s="487"/>
      <c r="BB47" s="487"/>
      <c r="BC47" s="487"/>
      <c r="BD47" s="487"/>
      <c r="BE47" s="487"/>
      <c r="BF47" s="487"/>
      <c r="BG47" s="487"/>
      <c r="BH47" s="487"/>
      <c r="BI47" s="487"/>
      <c r="BJ47" s="487"/>
      <c r="BK47" s="487"/>
      <c r="BL47" s="487"/>
      <c r="BM47" s="487"/>
      <c r="BN47" s="487"/>
      <c r="BO47" s="487"/>
      <c r="BP47" s="487"/>
      <c r="BQ47" s="487"/>
      <c r="BR47" s="487"/>
      <c r="BS47" s="487"/>
      <c r="BT47" s="487"/>
      <c r="BU47" s="487"/>
      <c r="BV47" s="487"/>
      <c r="BW47" s="487"/>
      <c r="BX47" s="487"/>
      <c r="BY47" s="487"/>
      <c r="BZ47" s="487"/>
      <c r="CA47" s="287">
        <f t="shared" si="9"/>
        <v>0</v>
      </c>
      <c r="CB47" s="287">
        <f t="shared" si="10"/>
        <v>0</v>
      </c>
      <c r="CC47" s="287">
        <f t="shared" si="11"/>
        <v>0</v>
      </c>
      <c r="CD47" s="287">
        <f t="shared" si="12"/>
        <v>0</v>
      </c>
      <c r="CE47" s="287">
        <f t="shared" si="13"/>
        <v>0</v>
      </c>
      <c r="CF47" s="287">
        <f t="shared" si="14"/>
        <v>0</v>
      </c>
      <c r="CG47" s="288">
        <f t="shared" si="15"/>
        <v>0</v>
      </c>
      <c r="CJ47" s="1092"/>
      <c r="CK47" s="1092"/>
      <c r="CL47" s="1092"/>
      <c r="CM47" s="1092"/>
      <c r="CN47" s="1092"/>
      <c r="CO47" s="1116"/>
      <c r="CP47" s="1092"/>
      <c r="CQ47" s="1092"/>
    </row>
    <row r="48" spans="1:95" ht="11.25" customHeight="1">
      <c r="A48" s="280"/>
      <c r="B48" s="280"/>
      <c r="C48" s="280"/>
      <c r="D48" s="280"/>
      <c r="E48" s="281"/>
      <c r="F48" s="830"/>
      <c r="G48" s="487"/>
      <c r="H48" s="487"/>
      <c r="I48" s="487"/>
      <c r="J48" s="487"/>
      <c r="K48" s="487"/>
      <c r="L48" s="487"/>
      <c r="M48" s="487"/>
      <c r="N48" s="487"/>
      <c r="O48" s="487"/>
      <c r="P48" s="487"/>
      <c r="Q48" s="487"/>
      <c r="R48" s="487"/>
      <c r="S48" s="487"/>
      <c r="T48" s="487"/>
      <c r="U48" s="487"/>
      <c r="V48" s="487"/>
      <c r="W48" s="487"/>
      <c r="X48" s="487"/>
      <c r="Y48" s="487"/>
      <c r="Z48" s="487"/>
      <c r="AA48" s="487"/>
      <c r="AB48" s="487"/>
      <c r="AC48" s="487"/>
      <c r="AD48" s="487"/>
      <c r="AE48" s="487"/>
      <c r="AF48" s="487"/>
      <c r="AG48" s="487"/>
      <c r="AH48" s="487"/>
      <c r="AI48" s="487"/>
      <c r="AJ48" s="487"/>
      <c r="AK48" s="487"/>
      <c r="AL48" s="21"/>
      <c r="AM48" s="21"/>
      <c r="AN48" s="21"/>
      <c r="AO48" s="11"/>
      <c r="AP48" s="11"/>
      <c r="AQ48" s="487"/>
      <c r="AR48" s="487"/>
      <c r="AS48" s="487"/>
      <c r="AT48" s="487"/>
      <c r="AU48" s="487"/>
      <c r="AV48" s="487"/>
      <c r="AW48" s="487"/>
      <c r="AX48" s="487"/>
      <c r="AY48" s="487"/>
      <c r="AZ48" s="487"/>
      <c r="BA48" s="487"/>
      <c r="BB48" s="487"/>
      <c r="BC48" s="487"/>
      <c r="BD48" s="487"/>
      <c r="BE48" s="487"/>
      <c r="BF48" s="487"/>
      <c r="BG48" s="487"/>
      <c r="BH48" s="487"/>
      <c r="BI48" s="487"/>
      <c r="BJ48" s="487"/>
      <c r="BK48" s="487"/>
      <c r="BL48" s="487"/>
      <c r="BM48" s="487"/>
      <c r="BN48" s="487"/>
      <c r="BO48" s="487"/>
      <c r="BP48" s="487"/>
      <c r="BQ48" s="487"/>
      <c r="BR48" s="487"/>
      <c r="BS48" s="487"/>
      <c r="BT48" s="487"/>
      <c r="BU48" s="487"/>
      <c r="BV48" s="487"/>
      <c r="BW48" s="487"/>
      <c r="BX48" s="487"/>
      <c r="BY48" s="487"/>
      <c r="BZ48" s="487"/>
      <c r="CA48" s="287">
        <f t="shared" si="9"/>
        <v>0</v>
      </c>
      <c r="CB48" s="287">
        <f t="shared" si="10"/>
        <v>0</v>
      </c>
      <c r="CC48" s="287">
        <f t="shared" si="11"/>
        <v>0</v>
      </c>
      <c r="CD48" s="287">
        <f t="shared" si="12"/>
        <v>0</v>
      </c>
      <c r="CE48" s="287">
        <f t="shared" si="13"/>
        <v>0</v>
      </c>
      <c r="CF48" s="287">
        <f t="shared" si="14"/>
        <v>0</v>
      </c>
      <c r="CG48" s="288">
        <f t="shared" si="15"/>
        <v>0</v>
      </c>
      <c r="CJ48" s="1092" t="s">
        <v>28</v>
      </c>
      <c r="CK48" s="1092" t="s">
        <v>76</v>
      </c>
      <c r="CL48" s="1092"/>
      <c r="CM48" s="1092"/>
      <c r="CN48" s="1092"/>
      <c r="CO48" s="1116">
        <f>SUMIF(CJ17:CJ26,CJ48,CO17:CO26)</f>
        <v>0</v>
      </c>
      <c r="CP48" s="1092"/>
      <c r="CQ48" s="1092"/>
    </row>
    <row r="49" spans="1:95" ht="11.25" customHeight="1">
      <c r="A49" s="280"/>
      <c r="B49" s="280"/>
      <c r="C49" s="280"/>
      <c r="D49" s="280"/>
      <c r="E49" s="281"/>
      <c r="F49" s="830"/>
      <c r="G49" s="831"/>
      <c r="H49" s="831"/>
      <c r="I49" s="831"/>
      <c r="J49" s="831"/>
      <c r="K49" s="831"/>
      <c r="L49" s="831"/>
      <c r="M49" s="831"/>
      <c r="N49" s="487"/>
      <c r="O49" s="487"/>
      <c r="P49" s="487"/>
      <c r="Q49" s="487"/>
      <c r="R49" s="487"/>
      <c r="S49" s="487"/>
      <c r="T49" s="487"/>
      <c r="U49" s="487"/>
      <c r="V49" s="487"/>
      <c r="W49" s="487"/>
      <c r="X49" s="487"/>
      <c r="Y49" s="487"/>
      <c r="Z49" s="487"/>
      <c r="AA49" s="487"/>
      <c r="AB49" s="487"/>
      <c r="AC49" s="487"/>
      <c r="AD49" s="487"/>
      <c r="AE49" s="487"/>
      <c r="AF49" s="487"/>
      <c r="AG49" s="487"/>
      <c r="AH49" s="487"/>
      <c r="AI49" s="487"/>
      <c r="AJ49" s="487"/>
      <c r="AK49" s="487"/>
      <c r="AL49" s="21"/>
      <c r="AM49" s="21"/>
      <c r="AN49" s="21"/>
      <c r="AO49" s="11"/>
      <c r="AP49" s="11"/>
      <c r="AQ49" s="487"/>
      <c r="AR49" s="487"/>
      <c r="AS49" s="487"/>
      <c r="AT49" s="487"/>
      <c r="AU49" s="487"/>
      <c r="AV49" s="487"/>
      <c r="AW49" s="487"/>
      <c r="AX49" s="487"/>
      <c r="AY49" s="487"/>
      <c r="AZ49" s="487"/>
      <c r="BA49" s="487"/>
      <c r="BB49" s="487"/>
      <c r="BC49" s="487"/>
      <c r="BD49" s="487"/>
      <c r="BE49" s="487"/>
      <c r="BF49" s="487"/>
      <c r="BG49" s="487"/>
      <c r="BH49" s="487"/>
      <c r="BI49" s="487"/>
      <c r="BJ49" s="487"/>
      <c r="BK49" s="487"/>
      <c r="BL49" s="487"/>
      <c r="BM49" s="487"/>
      <c r="BN49" s="487"/>
      <c r="BO49" s="487"/>
      <c r="BP49" s="487"/>
      <c r="BQ49" s="487"/>
      <c r="BR49" s="487"/>
      <c r="BS49" s="487"/>
      <c r="BT49" s="487"/>
      <c r="BU49" s="487"/>
      <c r="BV49" s="487"/>
      <c r="BW49" s="487"/>
      <c r="BX49" s="487"/>
      <c r="BY49" s="487"/>
      <c r="BZ49" s="487"/>
      <c r="CA49" s="287">
        <f t="shared" si="9"/>
        <v>0</v>
      </c>
      <c r="CB49" s="287">
        <f t="shared" si="10"/>
        <v>0</v>
      </c>
      <c r="CC49" s="287">
        <f t="shared" si="11"/>
        <v>0</v>
      </c>
      <c r="CD49" s="287">
        <f t="shared" si="12"/>
        <v>0</v>
      </c>
      <c r="CE49" s="287">
        <f t="shared" si="13"/>
        <v>0</v>
      </c>
      <c r="CF49" s="287">
        <f t="shared" si="14"/>
        <v>0</v>
      </c>
      <c r="CG49" s="288">
        <f t="shared" ref="CG49" si="23">SUM(CA49:CF49)</f>
        <v>0</v>
      </c>
      <c r="CJ49" s="1092" t="s">
        <v>33</v>
      </c>
      <c r="CK49" s="1092" t="s">
        <v>76</v>
      </c>
      <c r="CL49" s="1092"/>
      <c r="CM49" s="1092"/>
      <c r="CN49" s="1092"/>
      <c r="CO49" s="1116">
        <f>SUMIF(CJ17:CJ26,CJ49,CO17:CO26)</f>
        <v>0</v>
      </c>
      <c r="CP49" s="1092"/>
      <c r="CQ49" s="1092"/>
    </row>
    <row r="50" spans="1:95" ht="11.25" customHeight="1">
      <c r="A50" s="280"/>
      <c r="B50" s="280"/>
      <c r="C50" s="280"/>
      <c r="D50" s="280"/>
      <c r="E50" s="281"/>
      <c r="F50" s="830"/>
      <c r="G50" s="487"/>
      <c r="H50" s="487"/>
      <c r="I50" s="487"/>
      <c r="J50" s="487"/>
      <c r="K50" s="487"/>
      <c r="L50" s="487"/>
      <c r="M50" s="487"/>
      <c r="N50" s="487"/>
      <c r="O50" s="487"/>
      <c r="P50" s="487"/>
      <c r="Q50" s="487"/>
      <c r="R50" s="487"/>
      <c r="S50" s="487"/>
      <c r="T50" s="487"/>
      <c r="U50" s="487"/>
      <c r="V50" s="487"/>
      <c r="W50" s="487"/>
      <c r="X50" s="487"/>
      <c r="Y50" s="487"/>
      <c r="Z50" s="487"/>
      <c r="AA50" s="487"/>
      <c r="AB50" s="487"/>
      <c r="AC50" s="487"/>
      <c r="AD50" s="487"/>
      <c r="AE50" s="487"/>
      <c r="AF50" s="487"/>
      <c r="AG50" s="487"/>
      <c r="AH50" s="487"/>
      <c r="AI50" s="487"/>
      <c r="AJ50" s="487"/>
      <c r="AK50" s="487"/>
      <c r="AL50" s="21"/>
      <c r="AM50" s="21"/>
      <c r="AN50" s="21"/>
      <c r="AO50" s="11"/>
      <c r="AP50" s="11"/>
      <c r="AQ50" s="487"/>
      <c r="AR50" s="487"/>
      <c r="AS50" s="487"/>
      <c r="AT50" s="487"/>
      <c r="AU50" s="487"/>
      <c r="AV50" s="487"/>
      <c r="AW50" s="487"/>
      <c r="AX50" s="487"/>
      <c r="AY50" s="487"/>
      <c r="AZ50" s="487"/>
      <c r="BA50" s="487"/>
      <c r="BB50" s="487"/>
      <c r="BC50" s="487"/>
      <c r="BD50" s="487"/>
      <c r="BE50" s="487"/>
      <c r="BF50" s="487"/>
      <c r="BG50" s="487"/>
      <c r="BH50" s="487"/>
      <c r="BI50" s="487"/>
      <c r="BJ50" s="487"/>
      <c r="BK50" s="487"/>
      <c r="BL50" s="487"/>
      <c r="BM50" s="487"/>
      <c r="BN50" s="487"/>
      <c r="BO50" s="487"/>
      <c r="BP50" s="487"/>
      <c r="BQ50" s="487"/>
      <c r="BR50" s="487"/>
      <c r="BS50" s="487"/>
      <c r="BT50" s="487"/>
      <c r="BU50" s="487"/>
      <c r="BV50" s="487"/>
      <c r="BW50" s="487"/>
      <c r="BX50" s="487"/>
      <c r="BY50" s="487"/>
      <c r="BZ50" s="487"/>
      <c r="CA50" s="287">
        <f t="shared" si="9"/>
        <v>0</v>
      </c>
      <c r="CB50" s="287">
        <f t="shared" si="10"/>
        <v>0</v>
      </c>
      <c r="CC50" s="287">
        <f t="shared" si="11"/>
        <v>0</v>
      </c>
      <c r="CD50" s="287">
        <f t="shared" si="12"/>
        <v>0</v>
      </c>
      <c r="CE50" s="287">
        <f t="shared" si="13"/>
        <v>0</v>
      </c>
      <c r="CF50" s="287">
        <f t="shared" si="14"/>
        <v>0</v>
      </c>
      <c r="CG50" s="288">
        <f t="shared" si="15"/>
        <v>0</v>
      </c>
      <c r="CJ50" s="1092"/>
      <c r="CK50" s="1092"/>
      <c r="CL50" s="1092"/>
      <c r="CM50" s="1092"/>
      <c r="CN50" s="1092"/>
      <c r="CO50" s="1116"/>
      <c r="CP50" s="1092"/>
      <c r="CQ50" s="1092"/>
    </row>
    <row r="51" spans="1:95" ht="11.25" customHeight="1">
      <c r="A51" s="280"/>
      <c r="B51" s="280"/>
      <c r="C51" s="280"/>
      <c r="D51" s="280"/>
      <c r="E51" s="281"/>
      <c r="F51" s="830"/>
      <c r="G51" s="487"/>
      <c r="H51" s="487"/>
      <c r="I51" s="487"/>
      <c r="J51" s="831"/>
      <c r="K51" s="831"/>
      <c r="L51" s="487"/>
      <c r="M51" s="878"/>
      <c r="N51" s="487"/>
      <c r="O51" s="487"/>
      <c r="P51" s="487"/>
      <c r="Q51" s="487"/>
      <c r="R51" s="487"/>
      <c r="S51" s="487"/>
      <c r="T51" s="487"/>
      <c r="U51" s="487"/>
      <c r="V51" s="487"/>
      <c r="W51" s="487"/>
      <c r="X51" s="487"/>
      <c r="Y51" s="487"/>
      <c r="Z51" s="487"/>
      <c r="AA51" s="487"/>
      <c r="AB51" s="487"/>
      <c r="AC51" s="487"/>
      <c r="AD51" s="487"/>
      <c r="AE51" s="487"/>
      <c r="AF51" s="487"/>
      <c r="AG51" s="487"/>
      <c r="AH51" s="487"/>
      <c r="AI51" s="487"/>
      <c r="AJ51" s="487"/>
      <c r="AK51" s="487"/>
      <c r="AL51" s="21"/>
      <c r="AM51" s="21"/>
      <c r="AN51" s="21"/>
      <c r="AO51" s="11"/>
      <c r="AP51" s="11"/>
      <c r="AQ51" s="487"/>
      <c r="AR51" s="487"/>
      <c r="AS51" s="487"/>
      <c r="AT51" s="487"/>
      <c r="AU51" s="487"/>
      <c r="AV51" s="487"/>
      <c r="AW51" s="487"/>
      <c r="AX51" s="487"/>
      <c r="AY51" s="487"/>
      <c r="AZ51" s="487"/>
      <c r="BA51" s="487"/>
      <c r="BB51" s="487"/>
      <c r="BC51" s="487"/>
      <c r="BD51" s="487"/>
      <c r="BE51" s="487"/>
      <c r="BF51" s="487"/>
      <c r="BG51" s="487"/>
      <c r="BH51" s="487"/>
      <c r="BI51" s="487"/>
      <c r="BJ51" s="487"/>
      <c r="BK51" s="487"/>
      <c r="BL51" s="487"/>
      <c r="BM51" s="487"/>
      <c r="BN51" s="487"/>
      <c r="BO51" s="487"/>
      <c r="BP51" s="487"/>
      <c r="BQ51" s="487"/>
      <c r="BR51" s="487"/>
      <c r="BS51" s="487"/>
      <c r="BT51" s="487"/>
      <c r="BU51" s="487"/>
      <c r="BV51" s="487"/>
      <c r="BW51" s="487"/>
      <c r="BX51" s="487"/>
      <c r="BY51" s="487"/>
      <c r="BZ51" s="487"/>
      <c r="CA51" s="287">
        <f t="shared" si="9"/>
        <v>0</v>
      </c>
      <c r="CB51" s="287">
        <f t="shared" si="10"/>
        <v>0</v>
      </c>
      <c r="CC51" s="287">
        <f t="shared" si="11"/>
        <v>0</v>
      </c>
      <c r="CD51" s="287">
        <f t="shared" si="12"/>
        <v>0</v>
      </c>
      <c r="CE51" s="287">
        <f t="shared" si="13"/>
        <v>0</v>
      </c>
      <c r="CF51" s="287">
        <f t="shared" si="14"/>
        <v>0</v>
      </c>
      <c r="CG51" s="288">
        <f t="shared" si="15"/>
        <v>0</v>
      </c>
      <c r="CJ51" s="1114" t="s">
        <v>74</v>
      </c>
      <c r="CK51" s="1114"/>
      <c r="CL51" s="1114"/>
      <c r="CM51" s="1114"/>
      <c r="CN51" s="1114"/>
      <c r="CO51" s="1117">
        <f>SUM(CO46:CO50)</f>
        <v>0</v>
      </c>
      <c r="CP51" s="1114">
        <f>Costs!AN25</f>
        <v>0</v>
      </c>
      <c r="CQ51" s="1114" t="str">
        <f>IF(CO51-CP51=0,"OK","Error")</f>
        <v>OK</v>
      </c>
    </row>
    <row r="52" spans="1:95" ht="11.25" customHeight="1">
      <c r="A52" s="280"/>
      <c r="B52" s="280"/>
      <c r="C52" s="280"/>
      <c r="D52" s="280"/>
      <c r="E52" s="281"/>
      <c r="F52" s="830"/>
      <c r="G52" s="487"/>
      <c r="H52" s="487"/>
      <c r="I52" s="487"/>
      <c r="J52" s="487"/>
      <c r="K52" s="487"/>
      <c r="L52" s="487"/>
      <c r="M52" s="487"/>
      <c r="N52" s="487"/>
      <c r="O52" s="487"/>
      <c r="P52" s="487"/>
      <c r="Q52" s="487"/>
      <c r="R52" s="487"/>
      <c r="S52" s="487"/>
      <c r="T52" s="487"/>
      <c r="U52" s="487"/>
      <c r="V52" s="487"/>
      <c r="W52" s="487"/>
      <c r="X52" s="487"/>
      <c r="Y52" s="487"/>
      <c r="Z52" s="487"/>
      <c r="AA52" s="487"/>
      <c r="AB52" s="487"/>
      <c r="AC52" s="487"/>
      <c r="AD52" s="487"/>
      <c r="AE52" s="487"/>
      <c r="AF52" s="487"/>
      <c r="AG52" s="487"/>
      <c r="AH52" s="487"/>
      <c r="AI52" s="487"/>
      <c r="AJ52" s="487"/>
      <c r="AK52" s="487"/>
      <c r="AL52" s="21"/>
      <c r="AM52" s="21"/>
      <c r="AN52" s="21"/>
      <c r="AO52" s="11"/>
      <c r="AP52" s="11"/>
      <c r="AQ52" s="487"/>
      <c r="AR52" s="487"/>
      <c r="AS52" s="487"/>
      <c r="AT52" s="487"/>
      <c r="AU52" s="487"/>
      <c r="AV52" s="487"/>
      <c r="AW52" s="487"/>
      <c r="AX52" s="487"/>
      <c r="AY52" s="487"/>
      <c r="AZ52" s="487"/>
      <c r="BA52" s="487"/>
      <c r="BB52" s="487"/>
      <c r="BC52" s="487"/>
      <c r="BD52" s="487"/>
      <c r="BE52" s="487"/>
      <c r="BF52" s="487"/>
      <c r="BG52" s="487"/>
      <c r="BH52" s="487"/>
      <c r="BI52" s="487"/>
      <c r="BJ52" s="487"/>
      <c r="BK52" s="487"/>
      <c r="BL52" s="487"/>
      <c r="BM52" s="487"/>
      <c r="BN52" s="487"/>
      <c r="BO52" s="487"/>
      <c r="BP52" s="487"/>
      <c r="BQ52" s="487"/>
      <c r="BR52" s="487"/>
      <c r="BS52" s="487"/>
      <c r="BT52" s="487"/>
      <c r="BU52" s="487"/>
      <c r="BV52" s="487"/>
      <c r="BW52" s="487"/>
      <c r="BX52" s="487"/>
      <c r="BY52" s="487"/>
      <c r="BZ52" s="487"/>
      <c r="CA52" s="287">
        <f t="shared" si="9"/>
        <v>0</v>
      </c>
      <c r="CB52" s="287">
        <f t="shared" si="10"/>
        <v>0</v>
      </c>
      <c r="CC52" s="287">
        <f t="shared" si="11"/>
        <v>0</v>
      </c>
      <c r="CD52" s="287">
        <f t="shared" si="12"/>
        <v>0</v>
      </c>
      <c r="CE52" s="287">
        <f t="shared" si="13"/>
        <v>0</v>
      </c>
      <c r="CF52" s="287">
        <f t="shared" si="14"/>
        <v>0</v>
      </c>
      <c r="CG52" s="288">
        <f t="shared" si="15"/>
        <v>0</v>
      </c>
      <c r="CJ52" s="1092"/>
      <c r="CK52" s="1092"/>
      <c r="CL52" s="1092"/>
      <c r="CM52" s="1092"/>
      <c r="CN52" s="1092"/>
      <c r="CO52" s="1116"/>
      <c r="CP52" s="1092"/>
      <c r="CQ52" s="1092"/>
    </row>
    <row r="53" spans="1:95" ht="11.25" customHeight="1">
      <c r="A53" s="280"/>
      <c r="B53" s="280"/>
      <c r="C53" s="280"/>
      <c r="D53" s="280"/>
      <c r="E53" s="281"/>
      <c r="F53" s="830"/>
      <c r="G53" s="487"/>
      <c r="H53" s="487"/>
      <c r="I53" s="487"/>
      <c r="J53" s="831"/>
      <c r="K53" s="831"/>
      <c r="L53" s="487"/>
      <c r="M53" s="832"/>
      <c r="N53" s="487"/>
      <c r="O53" s="487"/>
      <c r="P53" s="487"/>
      <c r="Q53" s="487"/>
      <c r="R53" s="487"/>
      <c r="S53" s="487"/>
      <c r="T53" s="487"/>
      <c r="U53" s="487"/>
      <c r="V53" s="487"/>
      <c r="W53" s="487"/>
      <c r="X53" s="487"/>
      <c r="Y53" s="487"/>
      <c r="Z53" s="487"/>
      <c r="AA53" s="487"/>
      <c r="AB53" s="487"/>
      <c r="AC53" s="487"/>
      <c r="AD53" s="487"/>
      <c r="AE53" s="487"/>
      <c r="AF53" s="487"/>
      <c r="AG53" s="487"/>
      <c r="AH53" s="487"/>
      <c r="AI53" s="487"/>
      <c r="AJ53" s="487"/>
      <c r="AK53" s="487"/>
      <c r="AL53" s="21"/>
      <c r="AM53" s="21"/>
      <c r="AN53" s="21"/>
      <c r="AO53" s="11"/>
      <c r="AP53" s="11"/>
      <c r="AQ53" s="487"/>
      <c r="AR53" s="487"/>
      <c r="AS53" s="487"/>
      <c r="AT53" s="487"/>
      <c r="AU53" s="487"/>
      <c r="AV53" s="487"/>
      <c r="AW53" s="487"/>
      <c r="AX53" s="487"/>
      <c r="AY53" s="487"/>
      <c r="AZ53" s="487"/>
      <c r="BA53" s="487"/>
      <c r="BB53" s="487"/>
      <c r="BC53" s="487"/>
      <c r="BD53" s="487"/>
      <c r="BE53" s="487"/>
      <c r="BF53" s="487"/>
      <c r="BG53" s="487"/>
      <c r="BH53" s="487"/>
      <c r="BI53" s="487"/>
      <c r="BJ53" s="487"/>
      <c r="BK53" s="487"/>
      <c r="BL53" s="487"/>
      <c r="BM53" s="487"/>
      <c r="BN53" s="487"/>
      <c r="BO53" s="487"/>
      <c r="BP53" s="487"/>
      <c r="BQ53" s="487"/>
      <c r="BR53" s="487"/>
      <c r="BS53" s="487"/>
      <c r="BT53" s="487"/>
      <c r="BU53" s="487"/>
      <c r="BV53" s="487"/>
      <c r="BW53" s="487"/>
      <c r="BX53" s="487"/>
      <c r="BY53" s="487"/>
      <c r="BZ53" s="487"/>
      <c r="CA53" s="287">
        <f t="shared" si="9"/>
        <v>0</v>
      </c>
      <c r="CB53" s="287">
        <f t="shared" si="10"/>
        <v>0</v>
      </c>
      <c r="CC53" s="287">
        <f t="shared" si="11"/>
        <v>0</v>
      </c>
      <c r="CD53" s="287">
        <f t="shared" si="12"/>
        <v>0</v>
      </c>
      <c r="CE53" s="287">
        <f t="shared" si="13"/>
        <v>0</v>
      </c>
      <c r="CF53" s="287">
        <f t="shared" si="14"/>
        <v>0</v>
      </c>
      <c r="CG53" s="288">
        <f t="shared" si="15"/>
        <v>0</v>
      </c>
      <c r="CJ53" s="1114" t="s">
        <v>1257</v>
      </c>
      <c r="CK53" s="1092"/>
      <c r="CL53" s="1092"/>
      <c r="CM53" s="1092"/>
      <c r="CN53" s="1092"/>
      <c r="CO53" s="1116"/>
      <c r="CP53" s="1092"/>
      <c r="CQ53" s="1092"/>
    </row>
    <row r="54" spans="1:95" ht="11.25" customHeight="1">
      <c r="A54" s="280"/>
      <c r="B54" s="280"/>
      <c r="C54" s="280"/>
      <c r="D54" s="280"/>
      <c r="E54" s="281"/>
      <c r="F54" s="830"/>
      <c r="G54" s="487"/>
      <c r="H54" s="487"/>
      <c r="I54" s="487"/>
      <c r="J54" s="487"/>
      <c r="K54" s="487"/>
      <c r="L54" s="487"/>
      <c r="M54" s="487"/>
      <c r="N54" s="487"/>
      <c r="O54" s="487"/>
      <c r="P54" s="487"/>
      <c r="Q54" s="487"/>
      <c r="R54" s="487"/>
      <c r="S54" s="487"/>
      <c r="T54" s="487"/>
      <c r="U54" s="487"/>
      <c r="V54" s="487"/>
      <c r="W54" s="487"/>
      <c r="X54" s="487"/>
      <c r="Y54" s="487"/>
      <c r="Z54" s="487"/>
      <c r="AA54" s="487"/>
      <c r="AB54" s="487"/>
      <c r="AC54" s="487"/>
      <c r="AD54" s="487"/>
      <c r="AE54" s="487"/>
      <c r="AF54" s="487"/>
      <c r="AG54" s="487"/>
      <c r="AH54" s="487"/>
      <c r="AI54" s="487"/>
      <c r="AJ54" s="487"/>
      <c r="AK54" s="487"/>
      <c r="AL54" s="21"/>
      <c r="AM54" s="21"/>
      <c r="AN54" s="21"/>
      <c r="AO54" s="11"/>
      <c r="AP54" s="11"/>
      <c r="AQ54" s="487"/>
      <c r="AR54" s="487"/>
      <c r="AS54" s="487"/>
      <c r="AT54" s="487"/>
      <c r="AU54" s="487"/>
      <c r="AV54" s="487"/>
      <c r="AW54" s="487"/>
      <c r="AX54" s="487"/>
      <c r="AY54" s="487"/>
      <c r="AZ54" s="487"/>
      <c r="BA54" s="487"/>
      <c r="BB54" s="487"/>
      <c r="BC54" s="487"/>
      <c r="BD54" s="487"/>
      <c r="BE54" s="487"/>
      <c r="BF54" s="487"/>
      <c r="BG54" s="487"/>
      <c r="BH54" s="487"/>
      <c r="BI54" s="487"/>
      <c r="BJ54" s="487"/>
      <c r="BK54" s="487"/>
      <c r="BL54" s="487"/>
      <c r="BM54" s="487"/>
      <c r="BN54" s="487"/>
      <c r="BO54" s="487"/>
      <c r="BP54" s="487"/>
      <c r="BQ54" s="487"/>
      <c r="BR54" s="487"/>
      <c r="BS54" s="487"/>
      <c r="BT54" s="487"/>
      <c r="BU54" s="487"/>
      <c r="BV54" s="487"/>
      <c r="BW54" s="487"/>
      <c r="BX54" s="487"/>
      <c r="BY54" s="487"/>
      <c r="BZ54" s="487"/>
      <c r="CA54" s="287">
        <f t="shared" si="9"/>
        <v>0</v>
      </c>
      <c r="CB54" s="287">
        <f t="shared" si="10"/>
        <v>0</v>
      </c>
      <c r="CC54" s="287">
        <f t="shared" si="11"/>
        <v>0</v>
      </c>
      <c r="CD54" s="287">
        <f t="shared" si="12"/>
        <v>0</v>
      </c>
      <c r="CE54" s="287">
        <f t="shared" si="13"/>
        <v>0</v>
      </c>
      <c r="CF54" s="287">
        <f t="shared" si="14"/>
        <v>0</v>
      </c>
      <c r="CG54" s="288">
        <f t="shared" si="15"/>
        <v>0</v>
      </c>
      <c r="CJ54" s="1092" t="s">
        <v>28</v>
      </c>
      <c r="CK54" s="1092"/>
      <c r="CL54" s="1092"/>
      <c r="CM54" s="1092"/>
      <c r="CN54" s="1092"/>
      <c r="CO54" s="1116">
        <f>CO43+CO48</f>
        <v>0</v>
      </c>
      <c r="CP54" s="1092"/>
      <c r="CQ54" s="1092"/>
    </row>
    <row r="55" spans="1:95" ht="11.25" customHeight="1">
      <c r="A55" s="280"/>
      <c r="B55" s="280"/>
      <c r="C55" s="280"/>
      <c r="D55" s="280"/>
      <c r="E55" s="281"/>
      <c r="F55" s="830"/>
      <c r="G55" s="487"/>
      <c r="H55" s="487"/>
      <c r="I55" s="487"/>
      <c r="J55" s="487"/>
      <c r="K55" s="487"/>
      <c r="L55" s="487"/>
      <c r="M55" s="487"/>
      <c r="N55" s="487"/>
      <c r="O55" s="487"/>
      <c r="P55" s="487"/>
      <c r="Q55" s="487"/>
      <c r="R55" s="487"/>
      <c r="S55" s="487"/>
      <c r="T55" s="487"/>
      <c r="U55" s="487"/>
      <c r="V55" s="487"/>
      <c r="W55" s="487"/>
      <c r="X55" s="487"/>
      <c r="Y55" s="487"/>
      <c r="Z55" s="487"/>
      <c r="AA55" s="487"/>
      <c r="AB55" s="487"/>
      <c r="AC55" s="487"/>
      <c r="AD55" s="487"/>
      <c r="AE55" s="487"/>
      <c r="AF55" s="487"/>
      <c r="AG55" s="487"/>
      <c r="AH55" s="487"/>
      <c r="AI55" s="487"/>
      <c r="AJ55" s="487"/>
      <c r="AK55" s="487"/>
      <c r="AL55" s="21"/>
      <c r="AM55" s="21"/>
      <c r="AN55" s="21"/>
      <c r="AO55" s="11"/>
      <c r="AP55" s="11"/>
      <c r="AQ55" s="487"/>
      <c r="AR55" s="487"/>
      <c r="AS55" s="487"/>
      <c r="AT55" s="487"/>
      <c r="AU55" s="487"/>
      <c r="AV55" s="487"/>
      <c r="AW55" s="487"/>
      <c r="AX55" s="487"/>
      <c r="AY55" s="487"/>
      <c r="AZ55" s="487"/>
      <c r="BA55" s="487"/>
      <c r="BB55" s="487"/>
      <c r="BC55" s="487"/>
      <c r="BD55" s="487"/>
      <c r="BE55" s="487"/>
      <c r="BF55" s="487"/>
      <c r="BG55" s="487"/>
      <c r="BH55" s="487"/>
      <c r="BI55" s="487"/>
      <c r="BJ55" s="487"/>
      <c r="BK55" s="487"/>
      <c r="BL55" s="487"/>
      <c r="BM55" s="487"/>
      <c r="BN55" s="487"/>
      <c r="BO55" s="487"/>
      <c r="BP55" s="487"/>
      <c r="BQ55" s="487"/>
      <c r="BR55" s="487"/>
      <c r="BS55" s="487"/>
      <c r="BT55" s="487"/>
      <c r="BU55" s="487"/>
      <c r="BV55" s="487"/>
      <c r="BW55" s="487"/>
      <c r="BX55" s="487"/>
      <c r="BY55" s="487"/>
      <c r="BZ55" s="487"/>
      <c r="CA55" s="287">
        <f t="shared" si="9"/>
        <v>0</v>
      </c>
      <c r="CB55" s="287">
        <f t="shared" si="10"/>
        <v>0</v>
      </c>
      <c r="CC55" s="287">
        <f t="shared" si="11"/>
        <v>0</v>
      </c>
      <c r="CD55" s="287">
        <f t="shared" si="12"/>
        <v>0</v>
      </c>
      <c r="CE55" s="287">
        <f t="shared" si="13"/>
        <v>0</v>
      </c>
      <c r="CF55" s="287">
        <f t="shared" si="14"/>
        <v>0</v>
      </c>
      <c r="CG55" s="288">
        <f t="shared" si="15"/>
        <v>0</v>
      </c>
      <c r="CJ55" s="1092" t="s">
        <v>33</v>
      </c>
      <c r="CK55" s="1092"/>
      <c r="CL55" s="1092"/>
      <c r="CM55" s="1092"/>
      <c r="CN55" s="1092"/>
      <c r="CO55" s="1116">
        <f>CO44+CO49</f>
        <v>0</v>
      </c>
      <c r="CP55" s="1092"/>
      <c r="CQ55" s="1092"/>
    </row>
    <row r="56" spans="1:95" ht="11.25" customHeight="1">
      <c r="A56" s="280"/>
      <c r="B56" s="280"/>
      <c r="C56" s="280"/>
      <c r="D56" s="280"/>
      <c r="E56" s="281"/>
      <c r="F56" s="830"/>
      <c r="G56" s="487"/>
      <c r="H56" s="487"/>
      <c r="I56" s="487"/>
      <c r="J56" s="487"/>
      <c r="K56" s="487"/>
      <c r="L56" s="487"/>
      <c r="M56" s="487"/>
      <c r="N56" s="487"/>
      <c r="O56" s="487"/>
      <c r="P56" s="487"/>
      <c r="Q56" s="487"/>
      <c r="R56" s="487"/>
      <c r="S56" s="487"/>
      <c r="T56" s="487"/>
      <c r="U56" s="487"/>
      <c r="V56" s="487"/>
      <c r="W56" s="487"/>
      <c r="X56" s="487"/>
      <c r="Y56" s="487"/>
      <c r="Z56" s="487"/>
      <c r="AA56" s="487"/>
      <c r="AB56" s="487"/>
      <c r="AC56" s="487"/>
      <c r="AD56" s="487"/>
      <c r="AE56" s="487"/>
      <c r="AF56" s="487"/>
      <c r="AG56" s="487"/>
      <c r="AH56" s="487"/>
      <c r="AI56" s="487"/>
      <c r="AJ56" s="487"/>
      <c r="AK56" s="487"/>
      <c r="AL56" s="21"/>
      <c r="AM56" s="21"/>
      <c r="AN56" s="21"/>
      <c r="AO56" s="11"/>
      <c r="AP56" s="11"/>
      <c r="AQ56" s="487"/>
      <c r="AR56" s="487"/>
      <c r="AS56" s="487"/>
      <c r="AT56" s="487"/>
      <c r="AU56" s="487"/>
      <c r="AV56" s="487"/>
      <c r="AW56" s="487"/>
      <c r="AX56" s="487"/>
      <c r="AY56" s="487"/>
      <c r="AZ56" s="487"/>
      <c r="BA56" s="487"/>
      <c r="BB56" s="487"/>
      <c r="BC56" s="487"/>
      <c r="BD56" s="487"/>
      <c r="BE56" s="487"/>
      <c r="BF56" s="487"/>
      <c r="BG56" s="487"/>
      <c r="BH56" s="487"/>
      <c r="BI56" s="487"/>
      <c r="BJ56" s="487"/>
      <c r="BK56" s="487"/>
      <c r="BL56" s="487"/>
      <c r="BM56" s="487"/>
      <c r="BN56" s="487"/>
      <c r="BO56" s="487"/>
      <c r="BP56" s="487"/>
      <c r="BQ56" s="487"/>
      <c r="BR56" s="487"/>
      <c r="BS56" s="487"/>
      <c r="BT56" s="487"/>
      <c r="BU56" s="487"/>
      <c r="BV56" s="487"/>
      <c r="BW56" s="487"/>
      <c r="BX56" s="487"/>
      <c r="BY56" s="487"/>
      <c r="BZ56" s="487"/>
      <c r="CA56" s="287">
        <f t="shared" si="9"/>
        <v>0</v>
      </c>
      <c r="CB56" s="287">
        <f t="shared" si="10"/>
        <v>0</v>
      </c>
      <c r="CC56" s="287">
        <f t="shared" si="11"/>
        <v>0</v>
      </c>
      <c r="CD56" s="287">
        <f t="shared" si="12"/>
        <v>0</v>
      </c>
      <c r="CE56" s="287">
        <f t="shared" si="13"/>
        <v>0</v>
      </c>
      <c r="CF56" s="287">
        <f t="shared" si="14"/>
        <v>0</v>
      </c>
      <c r="CG56" s="288">
        <f t="shared" si="15"/>
        <v>0</v>
      </c>
      <c r="CJ56" s="1092"/>
      <c r="CK56" s="1092"/>
      <c r="CL56" s="1092"/>
      <c r="CM56" s="1092"/>
      <c r="CN56" s="1092"/>
      <c r="CO56" s="1092"/>
      <c r="CP56" s="1092"/>
      <c r="CQ56" s="1092"/>
    </row>
    <row r="57" spans="1:95" ht="11.25" customHeight="1">
      <c r="A57" s="280"/>
      <c r="B57" s="280"/>
      <c r="C57" s="280"/>
      <c r="D57" s="280"/>
      <c r="E57" s="281"/>
      <c r="F57" s="830"/>
      <c r="G57" s="487"/>
      <c r="H57" s="487"/>
      <c r="I57" s="487"/>
      <c r="J57" s="487"/>
      <c r="K57" s="487"/>
      <c r="L57" s="487"/>
      <c r="M57" s="487"/>
      <c r="N57" s="487"/>
      <c r="O57" s="487"/>
      <c r="P57" s="487"/>
      <c r="Q57" s="487"/>
      <c r="R57" s="487"/>
      <c r="S57" s="487"/>
      <c r="T57" s="487"/>
      <c r="U57" s="487"/>
      <c r="V57" s="487"/>
      <c r="W57" s="487"/>
      <c r="X57" s="487"/>
      <c r="Y57" s="487"/>
      <c r="Z57" s="487"/>
      <c r="AA57" s="487"/>
      <c r="AB57" s="487"/>
      <c r="AC57" s="487"/>
      <c r="AD57" s="487"/>
      <c r="AE57" s="487"/>
      <c r="AF57" s="487"/>
      <c r="AG57" s="487"/>
      <c r="AH57" s="487"/>
      <c r="AI57" s="487"/>
      <c r="AJ57" s="487"/>
      <c r="AK57" s="487"/>
      <c r="AL57" s="21"/>
      <c r="AM57" s="21"/>
      <c r="AN57" s="21"/>
      <c r="AO57" s="11"/>
      <c r="AP57" s="11"/>
      <c r="AQ57" s="487"/>
      <c r="AR57" s="487"/>
      <c r="AS57" s="487"/>
      <c r="AT57" s="487"/>
      <c r="AU57" s="487"/>
      <c r="AV57" s="487"/>
      <c r="AW57" s="487"/>
      <c r="AX57" s="487"/>
      <c r="AY57" s="487"/>
      <c r="AZ57" s="487"/>
      <c r="BA57" s="487"/>
      <c r="BB57" s="487"/>
      <c r="BC57" s="487"/>
      <c r="BD57" s="487"/>
      <c r="BE57" s="487"/>
      <c r="BF57" s="487"/>
      <c r="BG57" s="487"/>
      <c r="BH57" s="487"/>
      <c r="BI57" s="487"/>
      <c r="BJ57" s="487"/>
      <c r="BK57" s="487"/>
      <c r="BL57" s="487"/>
      <c r="BM57" s="487"/>
      <c r="BN57" s="487"/>
      <c r="BO57" s="487"/>
      <c r="BP57" s="487"/>
      <c r="BQ57" s="487"/>
      <c r="BR57" s="487"/>
      <c r="BS57" s="487"/>
      <c r="BT57" s="487"/>
      <c r="BU57" s="487"/>
      <c r="BV57" s="487"/>
      <c r="BW57" s="487"/>
      <c r="BX57" s="487"/>
      <c r="BY57" s="487"/>
      <c r="BZ57" s="487"/>
      <c r="CA57" s="287">
        <f t="shared" si="9"/>
        <v>0</v>
      </c>
      <c r="CB57" s="287">
        <f t="shared" si="10"/>
        <v>0</v>
      </c>
      <c r="CC57" s="287">
        <f t="shared" si="11"/>
        <v>0</v>
      </c>
      <c r="CD57" s="287">
        <f t="shared" si="12"/>
        <v>0</v>
      </c>
      <c r="CE57" s="287">
        <f t="shared" si="13"/>
        <v>0</v>
      </c>
      <c r="CF57" s="287">
        <f t="shared" si="14"/>
        <v>0</v>
      </c>
      <c r="CG57" s="288">
        <f t="shared" si="15"/>
        <v>0</v>
      </c>
    </row>
    <row r="58" spans="1:95" ht="11.25" customHeight="1">
      <c r="A58" s="280"/>
      <c r="B58" s="280"/>
      <c r="C58" s="280"/>
      <c r="D58" s="280"/>
      <c r="E58" s="281"/>
      <c r="F58" s="830"/>
      <c r="G58" s="487"/>
      <c r="H58" s="487"/>
      <c r="I58" s="487"/>
      <c r="J58" s="487"/>
      <c r="K58" s="487"/>
      <c r="L58" s="487"/>
      <c r="M58" s="487"/>
      <c r="N58" s="487"/>
      <c r="O58" s="487"/>
      <c r="P58" s="487"/>
      <c r="Q58" s="487"/>
      <c r="R58" s="487"/>
      <c r="S58" s="487"/>
      <c r="T58" s="487"/>
      <c r="U58" s="487"/>
      <c r="V58" s="487"/>
      <c r="W58" s="487"/>
      <c r="X58" s="487"/>
      <c r="Y58" s="487"/>
      <c r="Z58" s="487"/>
      <c r="AA58" s="487"/>
      <c r="AB58" s="487"/>
      <c r="AC58" s="487"/>
      <c r="AD58" s="487"/>
      <c r="AE58" s="487"/>
      <c r="AF58" s="487"/>
      <c r="AG58" s="487"/>
      <c r="AH58" s="487"/>
      <c r="AI58" s="487"/>
      <c r="AJ58" s="487"/>
      <c r="AK58" s="487"/>
      <c r="AL58" s="21"/>
      <c r="AM58" s="21"/>
      <c r="AN58" s="21"/>
      <c r="AO58" s="11"/>
      <c r="AP58" s="11"/>
      <c r="AQ58" s="487"/>
      <c r="AR58" s="487"/>
      <c r="AS58" s="487"/>
      <c r="AT58" s="487"/>
      <c r="AU58" s="487"/>
      <c r="AV58" s="487"/>
      <c r="AW58" s="487"/>
      <c r="AX58" s="487"/>
      <c r="AY58" s="487"/>
      <c r="AZ58" s="487"/>
      <c r="BA58" s="487"/>
      <c r="BB58" s="487"/>
      <c r="BC58" s="487"/>
      <c r="BD58" s="487"/>
      <c r="BE58" s="487"/>
      <c r="BF58" s="487"/>
      <c r="BG58" s="487"/>
      <c r="BH58" s="487"/>
      <c r="BI58" s="487"/>
      <c r="BJ58" s="487"/>
      <c r="BK58" s="487"/>
      <c r="BL58" s="487"/>
      <c r="BM58" s="487"/>
      <c r="BN58" s="487"/>
      <c r="BO58" s="487"/>
      <c r="BP58" s="487"/>
      <c r="BQ58" s="487"/>
      <c r="BR58" s="487"/>
      <c r="BS58" s="487"/>
      <c r="BT58" s="487"/>
      <c r="BU58" s="487"/>
      <c r="BV58" s="487"/>
      <c r="BW58" s="487"/>
      <c r="BX58" s="487"/>
      <c r="BY58" s="487"/>
      <c r="BZ58" s="487"/>
      <c r="CA58" s="287">
        <f t="shared" si="9"/>
        <v>0</v>
      </c>
      <c r="CB58" s="287">
        <f t="shared" si="10"/>
        <v>0</v>
      </c>
      <c r="CC58" s="287">
        <f t="shared" si="11"/>
        <v>0</v>
      </c>
      <c r="CD58" s="287">
        <f t="shared" si="12"/>
        <v>0</v>
      </c>
      <c r="CE58" s="287">
        <f t="shared" si="13"/>
        <v>0</v>
      </c>
      <c r="CF58" s="287">
        <f t="shared" si="14"/>
        <v>0</v>
      </c>
      <c r="CG58" s="288">
        <f t="shared" si="15"/>
        <v>0</v>
      </c>
    </row>
    <row r="59" spans="1:95" ht="12.75">
      <c r="A59" s="280"/>
      <c r="B59" s="280"/>
      <c r="C59" s="280"/>
      <c r="D59" s="280"/>
      <c r="E59" s="281"/>
      <c r="F59" s="830"/>
      <c r="G59" s="487"/>
      <c r="H59" s="487"/>
      <c r="I59" s="487"/>
      <c r="J59" s="487"/>
      <c r="K59" s="487"/>
      <c r="L59" s="487"/>
      <c r="M59" s="487"/>
      <c r="N59" s="487"/>
      <c r="O59" s="487"/>
      <c r="P59" s="487"/>
      <c r="Q59" s="487"/>
      <c r="R59" s="487"/>
      <c r="S59" s="487"/>
      <c r="T59" s="487"/>
      <c r="U59" s="487"/>
      <c r="V59" s="487"/>
      <c r="W59" s="487"/>
      <c r="X59" s="487"/>
      <c r="Y59" s="487"/>
      <c r="Z59" s="487"/>
      <c r="AA59" s="487"/>
      <c r="AB59" s="487"/>
      <c r="AC59" s="487"/>
      <c r="AD59" s="487"/>
      <c r="AE59" s="487"/>
      <c r="AF59" s="487"/>
      <c r="AG59" s="487"/>
      <c r="AH59" s="487"/>
      <c r="AI59" s="487"/>
      <c r="AJ59" s="487"/>
      <c r="AK59" s="487"/>
      <c r="AL59" s="21"/>
      <c r="AM59" s="21"/>
      <c r="AN59" s="21"/>
      <c r="AO59" s="11"/>
      <c r="AP59" s="11"/>
      <c r="AQ59" s="487"/>
      <c r="AR59" s="487"/>
      <c r="AS59" s="487"/>
      <c r="AT59" s="487"/>
      <c r="AU59" s="487"/>
      <c r="AV59" s="487"/>
      <c r="AW59" s="487"/>
      <c r="AX59" s="487"/>
      <c r="AY59" s="487"/>
      <c r="AZ59" s="487"/>
      <c r="BA59" s="487"/>
      <c r="BB59" s="487"/>
      <c r="BC59" s="487"/>
      <c r="BD59" s="487"/>
      <c r="BE59" s="487"/>
      <c r="BF59" s="487"/>
      <c r="BG59" s="487"/>
      <c r="BH59" s="487"/>
      <c r="BI59" s="487"/>
      <c r="BJ59" s="487"/>
      <c r="BK59" s="487"/>
      <c r="BL59" s="487"/>
      <c r="BM59" s="487"/>
      <c r="BN59" s="487"/>
      <c r="BO59" s="487"/>
      <c r="BP59" s="487"/>
      <c r="BQ59" s="487"/>
      <c r="BR59" s="487"/>
      <c r="BS59" s="487"/>
      <c r="BT59" s="487"/>
      <c r="BU59" s="487"/>
      <c r="BV59" s="487"/>
      <c r="BW59" s="487"/>
      <c r="BX59" s="487"/>
      <c r="BY59" s="487"/>
      <c r="BZ59" s="487"/>
      <c r="CA59" s="287">
        <f t="shared" si="9"/>
        <v>0</v>
      </c>
      <c r="CB59" s="287">
        <f t="shared" si="10"/>
        <v>0</v>
      </c>
      <c r="CC59" s="287">
        <f t="shared" si="11"/>
        <v>0</v>
      </c>
      <c r="CD59" s="287">
        <f t="shared" si="12"/>
        <v>0</v>
      </c>
      <c r="CE59" s="287">
        <f t="shared" si="13"/>
        <v>0</v>
      </c>
      <c r="CF59" s="287">
        <f t="shared" si="14"/>
        <v>0</v>
      </c>
      <c r="CG59" s="288">
        <f t="shared" si="15"/>
        <v>0</v>
      </c>
    </row>
    <row r="60" spans="1:95" ht="12.75">
      <c r="A60" s="280"/>
      <c r="B60" s="280"/>
      <c r="C60" s="280"/>
      <c r="D60" s="280"/>
      <c r="E60" s="281"/>
      <c r="F60" s="830"/>
      <c r="G60" s="487"/>
      <c r="H60" s="487"/>
      <c r="I60" s="487"/>
      <c r="J60" s="487"/>
      <c r="K60" s="487"/>
      <c r="L60" s="487"/>
      <c r="M60" s="487"/>
      <c r="N60" s="487"/>
      <c r="O60" s="487"/>
      <c r="P60" s="487"/>
      <c r="Q60" s="487"/>
      <c r="R60" s="487"/>
      <c r="S60" s="487"/>
      <c r="T60" s="487"/>
      <c r="U60" s="487"/>
      <c r="V60" s="487"/>
      <c r="W60" s="487"/>
      <c r="X60" s="487"/>
      <c r="Y60" s="487"/>
      <c r="Z60" s="487"/>
      <c r="AA60" s="487"/>
      <c r="AB60" s="487"/>
      <c r="AC60" s="487"/>
      <c r="AD60" s="487"/>
      <c r="AE60" s="487"/>
      <c r="AF60" s="487"/>
      <c r="AG60" s="487"/>
      <c r="AH60" s="487"/>
      <c r="AI60" s="487"/>
      <c r="AJ60" s="487"/>
      <c r="AK60" s="487"/>
      <c r="AL60" s="21"/>
      <c r="AM60" s="21"/>
      <c r="AN60" s="21"/>
      <c r="AO60" s="11"/>
      <c r="AP60" s="11"/>
      <c r="AQ60" s="487"/>
      <c r="AR60" s="487"/>
      <c r="AS60" s="487"/>
      <c r="AT60" s="487"/>
      <c r="AU60" s="487"/>
      <c r="AV60" s="487"/>
      <c r="AW60" s="487"/>
      <c r="AX60" s="487"/>
      <c r="AY60" s="487"/>
      <c r="AZ60" s="487"/>
      <c r="BA60" s="487"/>
      <c r="BB60" s="487"/>
      <c r="BC60" s="487"/>
      <c r="BD60" s="487"/>
      <c r="BE60" s="487"/>
      <c r="BF60" s="487"/>
      <c r="BG60" s="487"/>
      <c r="BH60" s="487"/>
      <c r="BI60" s="487"/>
      <c r="BJ60" s="487"/>
      <c r="BK60" s="487"/>
      <c r="BL60" s="487"/>
      <c r="BM60" s="487"/>
      <c r="BN60" s="487"/>
      <c r="BO60" s="487"/>
      <c r="BP60" s="487"/>
      <c r="BQ60" s="487"/>
      <c r="BR60" s="487"/>
      <c r="BS60" s="487"/>
      <c r="BT60" s="487"/>
      <c r="BU60" s="487"/>
      <c r="BV60" s="487"/>
      <c r="BW60" s="487"/>
      <c r="BX60" s="487"/>
      <c r="BY60" s="487"/>
      <c r="BZ60" s="487"/>
      <c r="CA60" s="287">
        <f t="shared" si="9"/>
        <v>0</v>
      </c>
      <c r="CB60" s="287">
        <f t="shared" si="10"/>
        <v>0</v>
      </c>
      <c r="CC60" s="287">
        <f t="shared" si="11"/>
        <v>0</v>
      </c>
      <c r="CD60" s="287">
        <f t="shared" si="12"/>
        <v>0</v>
      </c>
      <c r="CE60" s="287">
        <f t="shared" si="13"/>
        <v>0</v>
      </c>
      <c r="CF60" s="287">
        <f t="shared" si="14"/>
        <v>0</v>
      </c>
      <c r="CG60" s="288">
        <f t="shared" ref="CG60:CG78" si="24">SUM(CA60:CF60)</f>
        <v>0</v>
      </c>
    </row>
    <row r="61" spans="1:95" ht="12.75">
      <c r="A61" s="280"/>
      <c r="B61" s="280"/>
      <c r="C61" s="280"/>
      <c r="D61" s="280"/>
      <c r="E61" s="281"/>
      <c r="F61" s="830"/>
      <c r="G61" s="487"/>
      <c r="H61" s="487"/>
      <c r="I61" s="487"/>
      <c r="J61" s="487"/>
      <c r="K61" s="487"/>
      <c r="L61" s="487"/>
      <c r="M61" s="487"/>
      <c r="N61" s="487"/>
      <c r="O61" s="487"/>
      <c r="P61" s="487"/>
      <c r="Q61" s="487"/>
      <c r="R61" s="487"/>
      <c r="S61" s="487"/>
      <c r="T61" s="487"/>
      <c r="U61" s="487"/>
      <c r="V61" s="487"/>
      <c r="W61" s="487"/>
      <c r="X61" s="487"/>
      <c r="Y61" s="487"/>
      <c r="Z61" s="487"/>
      <c r="AA61" s="487"/>
      <c r="AB61" s="487"/>
      <c r="AC61" s="487"/>
      <c r="AD61" s="487"/>
      <c r="AE61" s="487"/>
      <c r="AF61" s="487"/>
      <c r="AG61" s="487"/>
      <c r="AH61" s="487"/>
      <c r="AI61" s="487"/>
      <c r="AJ61" s="487"/>
      <c r="AK61" s="487"/>
      <c r="AL61" s="21"/>
      <c r="AM61" s="21"/>
      <c r="AN61" s="21"/>
      <c r="AO61" s="11"/>
      <c r="AP61" s="11"/>
      <c r="AQ61" s="487"/>
      <c r="AR61" s="487"/>
      <c r="AS61" s="487"/>
      <c r="AT61" s="487"/>
      <c r="AU61" s="487"/>
      <c r="AV61" s="487"/>
      <c r="AW61" s="487"/>
      <c r="AX61" s="487"/>
      <c r="AY61" s="487"/>
      <c r="AZ61" s="487"/>
      <c r="BA61" s="487"/>
      <c r="BB61" s="487"/>
      <c r="BC61" s="487"/>
      <c r="BD61" s="487"/>
      <c r="BE61" s="487"/>
      <c r="BF61" s="487"/>
      <c r="BG61" s="487"/>
      <c r="BH61" s="487"/>
      <c r="BI61" s="487"/>
      <c r="BJ61" s="487"/>
      <c r="BK61" s="487"/>
      <c r="BL61" s="487"/>
      <c r="BM61" s="487"/>
      <c r="BN61" s="487"/>
      <c r="BO61" s="487"/>
      <c r="BP61" s="487"/>
      <c r="BQ61" s="487"/>
      <c r="BR61" s="487"/>
      <c r="BS61" s="487"/>
      <c r="BT61" s="487"/>
      <c r="BU61" s="487"/>
      <c r="BV61" s="487"/>
      <c r="BW61" s="487"/>
      <c r="BX61" s="487"/>
      <c r="BY61" s="487"/>
      <c r="BZ61" s="487"/>
      <c r="CA61" s="287">
        <f t="shared" si="9"/>
        <v>0</v>
      </c>
      <c r="CB61" s="287">
        <f t="shared" si="10"/>
        <v>0</v>
      </c>
      <c r="CC61" s="287">
        <f t="shared" si="11"/>
        <v>0</v>
      </c>
      <c r="CD61" s="287">
        <f t="shared" si="12"/>
        <v>0</v>
      </c>
      <c r="CE61" s="287">
        <f t="shared" si="13"/>
        <v>0</v>
      </c>
      <c r="CF61" s="287">
        <f t="shared" si="14"/>
        <v>0</v>
      </c>
      <c r="CG61" s="288">
        <f t="shared" si="24"/>
        <v>0</v>
      </c>
    </row>
    <row r="62" spans="1:95" ht="12.75">
      <c r="A62" s="280"/>
      <c r="B62" s="280"/>
      <c r="C62" s="280"/>
      <c r="D62" s="280"/>
      <c r="E62" s="281"/>
      <c r="F62" s="830"/>
      <c r="G62" s="487"/>
      <c r="H62" s="487"/>
      <c r="I62" s="487"/>
      <c r="J62" s="487"/>
      <c r="K62" s="487"/>
      <c r="L62" s="487"/>
      <c r="M62" s="487"/>
      <c r="N62" s="487"/>
      <c r="O62" s="487"/>
      <c r="P62" s="487"/>
      <c r="Q62" s="487"/>
      <c r="R62" s="487"/>
      <c r="S62" s="487"/>
      <c r="T62" s="487"/>
      <c r="U62" s="487"/>
      <c r="V62" s="487"/>
      <c r="W62" s="487"/>
      <c r="X62" s="487"/>
      <c r="Y62" s="487"/>
      <c r="Z62" s="487"/>
      <c r="AA62" s="487"/>
      <c r="AB62" s="487"/>
      <c r="AC62" s="487"/>
      <c r="AD62" s="487"/>
      <c r="AE62" s="487"/>
      <c r="AF62" s="487"/>
      <c r="AG62" s="487"/>
      <c r="AH62" s="487"/>
      <c r="AI62" s="487"/>
      <c r="AJ62" s="487"/>
      <c r="AK62" s="487"/>
      <c r="AL62" s="21"/>
      <c r="AM62" s="21"/>
      <c r="AN62" s="21"/>
      <c r="AO62" s="11"/>
      <c r="AP62" s="11"/>
      <c r="AQ62" s="487"/>
      <c r="AR62" s="487"/>
      <c r="AS62" s="487"/>
      <c r="AT62" s="487"/>
      <c r="AU62" s="487"/>
      <c r="AV62" s="487"/>
      <c r="AW62" s="487"/>
      <c r="AX62" s="487"/>
      <c r="AY62" s="487"/>
      <c r="AZ62" s="487"/>
      <c r="BA62" s="487"/>
      <c r="BB62" s="487"/>
      <c r="BC62" s="487"/>
      <c r="BD62" s="487"/>
      <c r="BE62" s="487"/>
      <c r="BF62" s="487"/>
      <c r="BG62" s="487"/>
      <c r="BH62" s="487"/>
      <c r="BI62" s="487"/>
      <c r="BJ62" s="487"/>
      <c r="BK62" s="487"/>
      <c r="BL62" s="487"/>
      <c r="BM62" s="487"/>
      <c r="BN62" s="487"/>
      <c r="BO62" s="487"/>
      <c r="BP62" s="487"/>
      <c r="BQ62" s="487"/>
      <c r="BR62" s="487"/>
      <c r="BS62" s="487"/>
      <c r="BT62" s="487"/>
      <c r="BU62" s="487"/>
      <c r="BV62" s="487"/>
      <c r="BW62" s="487"/>
      <c r="BX62" s="487"/>
      <c r="BY62" s="487"/>
      <c r="BZ62" s="487"/>
      <c r="CA62" s="287">
        <f t="shared" si="9"/>
        <v>0</v>
      </c>
      <c r="CB62" s="287">
        <f t="shared" si="10"/>
        <v>0</v>
      </c>
      <c r="CC62" s="287">
        <f t="shared" si="11"/>
        <v>0</v>
      </c>
      <c r="CD62" s="287">
        <f t="shared" si="12"/>
        <v>0</v>
      </c>
      <c r="CE62" s="287">
        <f t="shared" si="13"/>
        <v>0</v>
      </c>
      <c r="CF62" s="287">
        <f t="shared" si="14"/>
        <v>0</v>
      </c>
      <c r="CG62" s="288">
        <f t="shared" si="24"/>
        <v>0</v>
      </c>
    </row>
    <row r="63" spans="1:95" ht="12.75">
      <c r="A63" s="280"/>
      <c r="B63" s="280"/>
      <c r="C63" s="280"/>
      <c r="D63" s="280"/>
      <c r="E63" s="281"/>
      <c r="F63" s="830"/>
      <c r="G63" s="487"/>
      <c r="H63" s="487"/>
      <c r="I63" s="487"/>
      <c r="J63" s="487"/>
      <c r="K63" s="487"/>
      <c r="L63" s="487"/>
      <c r="M63" s="487"/>
      <c r="N63" s="487"/>
      <c r="O63" s="487"/>
      <c r="P63" s="487"/>
      <c r="Q63" s="487"/>
      <c r="R63" s="487"/>
      <c r="S63" s="487"/>
      <c r="T63" s="487"/>
      <c r="U63" s="487"/>
      <c r="V63" s="487"/>
      <c r="W63" s="487"/>
      <c r="X63" s="487"/>
      <c r="Y63" s="487"/>
      <c r="Z63" s="487"/>
      <c r="AA63" s="487"/>
      <c r="AB63" s="487"/>
      <c r="AC63" s="487"/>
      <c r="AD63" s="487"/>
      <c r="AE63" s="487"/>
      <c r="AF63" s="487"/>
      <c r="AG63" s="487"/>
      <c r="AH63" s="487"/>
      <c r="AI63" s="487"/>
      <c r="AJ63" s="487"/>
      <c r="AK63" s="487"/>
      <c r="AL63" s="21"/>
      <c r="AM63" s="21"/>
      <c r="AN63" s="21"/>
      <c r="AO63" s="11"/>
      <c r="AP63" s="11"/>
      <c r="AQ63" s="487"/>
      <c r="AR63" s="487"/>
      <c r="AS63" s="487"/>
      <c r="AT63" s="487"/>
      <c r="AU63" s="487"/>
      <c r="AV63" s="487"/>
      <c r="AW63" s="487"/>
      <c r="AX63" s="487"/>
      <c r="AY63" s="487"/>
      <c r="AZ63" s="487"/>
      <c r="BA63" s="487"/>
      <c r="BB63" s="487"/>
      <c r="BC63" s="487"/>
      <c r="BD63" s="487"/>
      <c r="BE63" s="487"/>
      <c r="BF63" s="487"/>
      <c r="BG63" s="487"/>
      <c r="BH63" s="487"/>
      <c r="BI63" s="487"/>
      <c r="BJ63" s="487"/>
      <c r="BK63" s="487"/>
      <c r="BL63" s="487"/>
      <c r="BM63" s="487"/>
      <c r="BN63" s="487"/>
      <c r="BO63" s="487"/>
      <c r="BP63" s="487"/>
      <c r="BQ63" s="487"/>
      <c r="BR63" s="487"/>
      <c r="BS63" s="487"/>
      <c r="BT63" s="487"/>
      <c r="BU63" s="487"/>
      <c r="BV63" s="487"/>
      <c r="BW63" s="487"/>
      <c r="BX63" s="487"/>
      <c r="BY63" s="487"/>
      <c r="BZ63" s="487"/>
      <c r="CA63" s="287">
        <f t="shared" si="9"/>
        <v>0</v>
      </c>
      <c r="CB63" s="287">
        <f t="shared" si="10"/>
        <v>0</v>
      </c>
      <c r="CC63" s="287">
        <f t="shared" si="11"/>
        <v>0</v>
      </c>
      <c r="CD63" s="287">
        <f t="shared" si="12"/>
        <v>0</v>
      </c>
      <c r="CE63" s="287">
        <f t="shared" si="13"/>
        <v>0</v>
      </c>
      <c r="CF63" s="287">
        <f t="shared" si="14"/>
        <v>0</v>
      </c>
      <c r="CG63" s="288">
        <f t="shared" si="24"/>
        <v>0</v>
      </c>
    </row>
    <row r="64" spans="1:95" ht="12.75">
      <c r="A64" s="280"/>
      <c r="B64" s="280"/>
      <c r="C64" s="280"/>
      <c r="D64" s="280"/>
      <c r="E64" s="281"/>
      <c r="F64" s="830"/>
      <c r="G64" s="487"/>
      <c r="H64" s="487"/>
      <c r="I64" s="487"/>
      <c r="J64" s="487"/>
      <c r="K64" s="487"/>
      <c r="L64" s="487"/>
      <c r="M64" s="487"/>
      <c r="N64" s="487"/>
      <c r="O64" s="487"/>
      <c r="P64" s="487"/>
      <c r="Q64" s="487"/>
      <c r="R64" s="487"/>
      <c r="S64" s="487"/>
      <c r="T64" s="487"/>
      <c r="U64" s="487"/>
      <c r="V64" s="487"/>
      <c r="W64" s="487"/>
      <c r="X64" s="487"/>
      <c r="Y64" s="487"/>
      <c r="Z64" s="487"/>
      <c r="AA64" s="487"/>
      <c r="AB64" s="487"/>
      <c r="AC64" s="487"/>
      <c r="AD64" s="487"/>
      <c r="AE64" s="487"/>
      <c r="AF64" s="487"/>
      <c r="AG64" s="487"/>
      <c r="AH64" s="487"/>
      <c r="AI64" s="487"/>
      <c r="AJ64" s="487"/>
      <c r="AK64" s="487"/>
      <c r="AL64" s="21"/>
      <c r="AM64" s="21"/>
      <c r="AN64" s="21"/>
      <c r="AO64" s="11"/>
      <c r="AP64" s="11"/>
      <c r="AQ64" s="487"/>
      <c r="AR64" s="487"/>
      <c r="AS64" s="487"/>
      <c r="AT64" s="487"/>
      <c r="AU64" s="487"/>
      <c r="AV64" s="487"/>
      <c r="AW64" s="487"/>
      <c r="AX64" s="487"/>
      <c r="AY64" s="487"/>
      <c r="AZ64" s="487"/>
      <c r="BA64" s="487"/>
      <c r="BB64" s="487"/>
      <c r="BC64" s="487"/>
      <c r="BD64" s="487"/>
      <c r="BE64" s="487"/>
      <c r="BF64" s="487"/>
      <c r="BG64" s="487"/>
      <c r="BH64" s="487"/>
      <c r="BI64" s="487"/>
      <c r="BJ64" s="487"/>
      <c r="BK64" s="487"/>
      <c r="BL64" s="487"/>
      <c r="BM64" s="487"/>
      <c r="BN64" s="487"/>
      <c r="BO64" s="487"/>
      <c r="BP64" s="487"/>
      <c r="BQ64" s="487"/>
      <c r="BR64" s="487"/>
      <c r="BS64" s="487"/>
      <c r="BT64" s="487"/>
      <c r="BU64" s="487"/>
      <c r="BV64" s="487"/>
      <c r="BW64" s="487"/>
      <c r="BX64" s="487"/>
      <c r="BY64" s="487"/>
      <c r="BZ64" s="487"/>
      <c r="CA64" s="287">
        <f t="shared" si="9"/>
        <v>0</v>
      </c>
      <c r="CB64" s="287">
        <f t="shared" si="10"/>
        <v>0</v>
      </c>
      <c r="CC64" s="287">
        <f t="shared" si="11"/>
        <v>0</v>
      </c>
      <c r="CD64" s="287">
        <f t="shared" si="12"/>
        <v>0</v>
      </c>
      <c r="CE64" s="287">
        <f t="shared" si="13"/>
        <v>0</v>
      </c>
      <c r="CF64" s="287">
        <f t="shared" si="14"/>
        <v>0</v>
      </c>
      <c r="CG64" s="288">
        <f t="shared" si="24"/>
        <v>0</v>
      </c>
    </row>
    <row r="65" spans="1:90" ht="12.75">
      <c r="A65" s="280"/>
      <c r="B65" s="280"/>
      <c r="C65" s="280"/>
      <c r="D65" s="280"/>
      <c r="E65" s="281"/>
      <c r="F65" s="830"/>
      <c r="G65" s="831"/>
      <c r="H65" s="831"/>
      <c r="I65" s="831"/>
      <c r="J65" s="831"/>
      <c r="K65" s="831"/>
      <c r="L65" s="831"/>
      <c r="M65" s="878"/>
      <c r="N65" s="487"/>
      <c r="O65" s="487"/>
      <c r="P65" s="487"/>
      <c r="Q65" s="487"/>
      <c r="R65" s="487"/>
      <c r="S65" s="487"/>
      <c r="T65" s="487"/>
      <c r="U65" s="487"/>
      <c r="V65" s="487"/>
      <c r="W65" s="487"/>
      <c r="X65" s="487"/>
      <c r="Y65" s="487"/>
      <c r="Z65" s="487"/>
      <c r="AA65" s="487"/>
      <c r="AB65" s="487"/>
      <c r="AC65" s="487"/>
      <c r="AD65" s="487"/>
      <c r="AE65" s="487"/>
      <c r="AF65" s="487"/>
      <c r="AG65" s="487"/>
      <c r="AH65" s="487"/>
      <c r="AI65" s="487"/>
      <c r="AJ65" s="487"/>
      <c r="AK65" s="487"/>
      <c r="AL65" s="21"/>
      <c r="AM65" s="21"/>
      <c r="AN65" s="21"/>
      <c r="AO65" s="11"/>
      <c r="AP65" s="11"/>
      <c r="AQ65" s="487"/>
      <c r="AR65" s="487"/>
      <c r="AS65" s="487"/>
      <c r="AT65" s="487"/>
      <c r="AU65" s="487"/>
      <c r="AV65" s="487"/>
      <c r="AW65" s="487"/>
      <c r="AX65" s="487"/>
      <c r="AY65" s="487"/>
      <c r="AZ65" s="487"/>
      <c r="BA65" s="487"/>
      <c r="BB65" s="487"/>
      <c r="BC65" s="487"/>
      <c r="BD65" s="487"/>
      <c r="BE65" s="487"/>
      <c r="BF65" s="487"/>
      <c r="BG65" s="487"/>
      <c r="BH65" s="487"/>
      <c r="BI65" s="487"/>
      <c r="BJ65" s="487"/>
      <c r="BK65" s="487"/>
      <c r="BL65" s="487"/>
      <c r="BM65" s="487"/>
      <c r="BN65" s="487"/>
      <c r="BO65" s="487"/>
      <c r="BP65" s="487"/>
      <c r="BQ65" s="487"/>
      <c r="BR65" s="487"/>
      <c r="BS65" s="487"/>
      <c r="BT65" s="487"/>
      <c r="BU65" s="487"/>
      <c r="BV65" s="487"/>
      <c r="BW65" s="487"/>
      <c r="BX65" s="487"/>
      <c r="BY65" s="487"/>
      <c r="BZ65" s="487"/>
      <c r="CA65" s="287">
        <f t="shared" si="9"/>
        <v>0</v>
      </c>
      <c r="CB65" s="287">
        <f t="shared" si="10"/>
        <v>0</v>
      </c>
      <c r="CC65" s="287">
        <f t="shared" si="11"/>
        <v>0</v>
      </c>
      <c r="CD65" s="287">
        <f t="shared" si="12"/>
        <v>0</v>
      </c>
      <c r="CE65" s="287">
        <f t="shared" si="13"/>
        <v>0</v>
      </c>
      <c r="CF65" s="287">
        <f t="shared" si="14"/>
        <v>0</v>
      </c>
      <c r="CG65" s="288">
        <f t="shared" si="24"/>
        <v>0</v>
      </c>
    </row>
    <row r="66" spans="1:90" ht="12.75">
      <c r="A66" s="280"/>
      <c r="B66" s="280"/>
      <c r="C66" s="280"/>
      <c r="D66" s="280"/>
      <c r="E66" s="281"/>
      <c r="F66" s="830"/>
      <c r="G66" s="487"/>
      <c r="H66" s="487"/>
      <c r="I66" s="487"/>
      <c r="J66" s="487"/>
      <c r="K66" s="487"/>
      <c r="L66" s="487"/>
      <c r="M66" s="487"/>
      <c r="N66" s="487"/>
      <c r="O66" s="487"/>
      <c r="P66" s="487"/>
      <c r="Q66" s="487"/>
      <c r="R66" s="487"/>
      <c r="S66" s="487"/>
      <c r="T66" s="487"/>
      <c r="U66" s="487"/>
      <c r="V66" s="487"/>
      <c r="W66" s="487"/>
      <c r="X66" s="487"/>
      <c r="Y66" s="487"/>
      <c r="Z66" s="487"/>
      <c r="AA66" s="487"/>
      <c r="AB66" s="487"/>
      <c r="AC66" s="487"/>
      <c r="AD66" s="487"/>
      <c r="AE66" s="487"/>
      <c r="AF66" s="487"/>
      <c r="AG66" s="487"/>
      <c r="AH66" s="487"/>
      <c r="AI66" s="487"/>
      <c r="AJ66" s="487"/>
      <c r="AK66" s="487"/>
      <c r="AL66" s="21"/>
      <c r="AM66" s="21"/>
      <c r="AN66" s="21"/>
      <c r="AO66" s="11"/>
      <c r="AP66" s="11"/>
      <c r="AQ66" s="487"/>
      <c r="AR66" s="487"/>
      <c r="AS66" s="487"/>
      <c r="AT66" s="487"/>
      <c r="AU66" s="487"/>
      <c r="AV66" s="487"/>
      <c r="AW66" s="487"/>
      <c r="AX66" s="487"/>
      <c r="AY66" s="487"/>
      <c r="AZ66" s="487"/>
      <c r="BA66" s="487"/>
      <c r="BB66" s="487"/>
      <c r="BC66" s="487"/>
      <c r="BD66" s="487"/>
      <c r="BE66" s="487"/>
      <c r="BF66" s="487"/>
      <c r="BG66" s="487"/>
      <c r="BH66" s="487"/>
      <c r="BI66" s="487"/>
      <c r="BJ66" s="487"/>
      <c r="BK66" s="487"/>
      <c r="BL66" s="487"/>
      <c r="BM66" s="487"/>
      <c r="BN66" s="487"/>
      <c r="BO66" s="487"/>
      <c r="BP66" s="487"/>
      <c r="BQ66" s="487"/>
      <c r="BR66" s="487"/>
      <c r="BS66" s="487"/>
      <c r="BT66" s="487"/>
      <c r="BU66" s="487"/>
      <c r="BV66" s="487"/>
      <c r="BW66" s="487"/>
      <c r="BX66" s="487"/>
      <c r="BY66" s="487"/>
      <c r="BZ66" s="487"/>
      <c r="CA66" s="287">
        <f t="shared" si="9"/>
        <v>0</v>
      </c>
      <c r="CB66" s="287">
        <f t="shared" si="10"/>
        <v>0</v>
      </c>
      <c r="CC66" s="287">
        <f t="shared" si="11"/>
        <v>0</v>
      </c>
      <c r="CD66" s="287">
        <f t="shared" si="12"/>
        <v>0</v>
      </c>
      <c r="CE66" s="287">
        <f t="shared" si="13"/>
        <v>0</v>
      </c>
      <c r="CF66" s="287">
        <f t="shared" si="14"/>
        <v>0</v>
      </c>
      <c r="CG66" s="288">
        <f t="shared" ref="CG66" si="25">SUM(CA66:CF66)</f>
        <v>0</v>
      </c>
    </row>
    <row r="67" spans="1:90" ht="12.75">
      <c r="A67" s="280"/>
      <c r="B67" s="280"/>
      <c r="C67" s="280"/>
      <c r="D67" s="280"/>
      <c r="E67" s="281"/>
      <c r="F67" s="830"/>
      <c r="G67" s="487"/>
      <c r="H67" s="487"/>
      <c r="I67" s="487"/>
      <c r="J67" s="487"/>
      <c r="K67" s="487"/>
      <c r="L67" s="487"/>
      <c r="M67" s="487"/>
      <c r="N67" s="487"/>
      <c r="O67" s="487"/>
      <c r="P67" s="487"/>
      <c r="Q67" s="487"/>
      <c r="R67" s="487"/>
      <c r="S67" s="487"/>
      <c r="T67" s="487"/>
      <c r="U67" s="487"/>
      <c r="V67" s="487"/>
      <c r="W67" s="487"/>
      <c r="X67" s="487"/>
      <c r="Y67" s="487"/>
      <c r="Z67" s="487"/>
      <c r="AA67" s="487"/>
      <c r="AB67" s="487"/>
      <c r="AC67" s="487"/>
      <c r="AD67" s="487"/>
      <c r="AE67" s="487"/>
      <c r="AF67" s="487"/>
      <c r="AG67" s="487"/>
      <c r="AH67" s="487"/>
      <c r="AI67" s="487"/>
      <c r="AJ67" s="487"/>
      <c r="AK67" s="487"/>
      <c r="AL67" s="21"/>
      <c r="AM67" s="21"/>
      <c r="AN67" s="21"/>
      <c r="AO67" s="11"/>
      <c r="AP67" s="11"/>
      <c r="AQ67" s="487"/>
      <c r="AR67" s="487"/>
      <c r="AS67" s="487"/>
      <c r="AT67" s="487"/>
      <c r="AU67" s="487"/>
      <c r="AV67" s="487"/>
      <c r="AW67" s="487"/>
      <c r="AX67" s="487"/>
      <c r="AY67" s="487"/>
      <c r="AZ67" s="487"/>
      <c r="BA67" s="487"/>
      <c r="BB67" s="487"/>
      <c r="BC67" s="487"/>
      <c r="BD67" s="487"/>
      <c r="BE67" s="487"/>
      <c r="BF67" s="487"/>
      <c r="BG67" s="487"/>
      <c r="BH67" s="487"/>
      <c r="BI67" s="487"/>
      <c r="BJ67" s="487"/>
      <c r="BK67" s="487"/>
      <c r="BL67" s="487"/>
      <c r="BM67" s="487"/>
      <c r="BN67" s="487"/>
      <c r="BO67" s="487"/>
      <c r="BP67" s="487"/>
      <c r="BQ67" s="487"/>
      <c r="BR67" s="487"/>
      <c r="BS67" s="487"/>
      <c r="BT67" s="487"/>
      <c r="BU67" s="487"/>
      <c r="BV67" s="487"/>
      <c r="BW67" s="487"/>
      <c r="BX67" s="487"/>
      <c r="BY67" s="487"/>
      <c r="BZ67" s="487"/>
      <c r="CA67" s="287">
        <f t="shared" si="9"/>
        <v>0</v>
      </c>
      <c r="CB67" s="287">
        <f t="shared" si="10"/>
        <v>0</v>
      </c>
      <c r="CC67" s="287">
        <f t="shared" si="11"/>
        <v>0</v>
      </c>
      <c r="CD67" s="287">
        <f t="shared" si="12"/>
        <v>0</v>
      </c>
      <c r="CE67" s="287">
        <f t="shared" si="13"/>
        <v>0</v>
      </c>
      <c r="CF67" s="287">
        <f t="shared" si="14"/>
        <v>0</v>
      </c>
      <c r="CG67" s="288">
        <f t="shared" ref="CG67" si="26">SUM(CA67:CF67)</f>
        <v>0</v>
      </c>
    </row>
    <row r="68" spans="1:90" ht="12.75">
      <c r="A68" s="280"/>
      <c r="B68" s="280"/>
      <c r="C68" s="280"/>
      <c r="D68" s="280"/>
      <c r="E68" s="281"/>
      <c r="F68" s="830"/>
      <c r="G68" s="487"/>
      <c r="H68" s="487"/>
      <c r="I68" s="487"/>
      <c r="J68" s="487"/>
      <c r="K68" s="487"/>
      <c r="L68" s="487"/>
      <c r="M68" s="487"/>
      <c r="N68" s="487"/>
      <c r="O68" s="487"/>
      <c r="P68" s="487"/>
      <c r="Q68" s="487"/>
      <c r="R68" s="487"/>
      <c r="S68" s="487"/>
      <c r="T68" s="487"/>
      <c r="U68" s="487"/>
      <c r="V68" s="487"/>
      <c r="W68" s="487"/>
      <c r="X68" s="487"/>
      <c r="Y68" s="487"/>
      <c r="Z68" s="487"/>
      <c r="AA68" s="487"/>
      <c r="AB68" s="487"/>
      <c r="AC68" s="487"/>
      <c r="AD68" s="487"/>
      <c r="AE68" s="487"/>
      <c r="AF68" s="487"/>
      <c r="AG68" s="487"/>
      <c r="AH68" s="487"/>
      <c r="AI68" s="487"/>
      <c r="AJ68" s="487"/>
      <c r="AK68" s="487"/>
      <c r="AL68" s="21"/>
      <c r="AM68" s="21"/>
      <c r="AN68" s="21"/>
      <c r="AO68" s="11"/>
      <c r="AP68" s="11"/>
      <c r="AQ68" s="487"/>
      <c r="AR68" s="487"/>
      <c r="AS68" s="487"/>
      <c r="AT68" s="487"/>
      <c r="AU68" s="487"/>
      <c r="AV68" s="487"/>
      <c r="AW68" s="487"/>
      <c r="AX68" s="487"/>
      <c r="AY68" s="487"/>
      <c r="AZ68" s="487"/>
      <c r="BA68" s="487"/>
      <c r="BB68" s="487"/>
      <c r="BC68" s="487"/>
      <c r="BD68" s="487"/>
      <c r="BE68" s="487"/>
      <c r="BF68" s="487"/>
      <c r="BG68" s="487"/>
      <c r="BH68" s="487"/>
      <c r="BI68" s="487"/>
      <c r="BJ68" s="487"/>
      <c r="BK68" s="487"/>
      <c r="BL68" s="487"/>
      <c r="BM68" s="487"/>
      <c r="BN68" s="487"/>
      <c r="BO68" s="487"/>
      <c r="BP68" s="487"/>
      <c r="BQ68" s="487"/>
      <c r="BR68" s="487"/>
      <c r="BS68" s="487"/>
      <c r="BT68" s="487"/>
      <c r="BU68" s="487"/>
      <c r="BV68" s="487"/>
      <c r="BW68" s="487"/>
      <c r="BX68" s="487"/>
      <c r="BY68" s="487"/>
      <c r="BZ68" s="487"/>
      <c r="CA68" s="287">
        <f t="shared" si="9"/>
        <v>0</v>
      </c>
      <c r="CB68" s="287">
        <f t="shared" si="10"/>
        <v>0</v>
      </c>
      <c r="CC68" s="287">
        <f t="shared" si="11"/>
        <v>0</v>
      </c>
      <c r="CD68" s="287">
        <f t="shared" si="12"/>
        <v>0</v>
      </c>
      <c r="CE68" s="287">
        <f t="shared" si="13"/>
        <v>0</v>
      </c>
      <c r="CF68" s="287">
        <f t="shared" si="14"/>
        <v>0</v>
      </c>
      <c r="CG68" s="288">
        <f t="shared" si="24"/>
        <v>0</v>
      </c>
    </row>
    <row r="69" spans="1:90" ht="12.75">
      <c r="A69" s="280"/>
      <c r="B69" s="280"/>
      <c r="C69" s="280"/>
      <c r="D69" s="280"/>
      <c r="E69" s="281"/>
      <c r="F69" s="830"/>
      <c r="G69" s="487"/>
      <c r="H69" s="487"/>
      <c r="I69" s="487"/>
      <c r="J69" s="487"/>
      <c r="K69" s="487"/>
      <c r="L69" s="487"/>
      <c r="M69" s="487"/>
      <c r="N69" s="487"/>
      <c r="O69" s="487"/>
      <c r="P69" s="487"/>
      <c r="Q69" s="487"/>
      <c r="R69" s="487"/>
      <c r="S69" s="487"/>
      <c r="T69" s="487"/>
      <c r="U69" s="487"/>
      <c r="V69" s="487"/>
      <c r="W69" s="487"/>
      <c r="X69" s="487"/>
      <c r="Y69" s="487"/>
      <c r="Z69" s="487"/>
      <c r="AA69" s="487"/>
      <c r="AB69" s="487"/>
      <c r="AC69" s="487"/>
      <c r="AD69" s="487"/>
      <c r="AE69" s="487"/>
      <c r="AF69" s="487"/>
      <c r="AG69" s="487"/>
      <c r="AH69" s="487"/>
      <c r="AI69" s="487"/>
      <c r="AJ69" s="487"/>
      <c r="AK69" s="487"/>
      <c r="AL69" s="21"/>
      <c r="AM69" s="21"/>
      <c r="AN69" s="21"/>
      <c r="AO69" s="11"/>
      <c r="AP69" s="11"/>
      <c r="AQ69" s="487"/>
      <c r="AR69" s="487"/>
      <c r="AS69" s="487"/>
      <c r="AT69" s="487"/>
      <c r="AU69" s="487"/>
      <c r="AV69" s="487"/>
      <c r="AW69" s="487"/>
      <c r="AX69" s="487"/>
      <c r="AY69" s="487"/>
      <c r="AZ69" s="487"/>
      <c r="BA69" s="487"/>
      <c r="BB69" s="487"/>
      <c r="BC69" s="487"/>
      <c r="BD69" s="487"/>
      <c r="BE69" s="487"/>
      <c r="BF69" s="487"/>
      <c r="BG69" s="487"/>
      <c r="BH69" s="487"/>
      <c r="BI69" s="487"/>
      <c r="BJ69" s="487"/>
      <c r="BK69" s="487"/>
      <c r="BL69" s="487"/>
      <c r="BM69" s="487"/>
      <c r="BN69" s="487"/>
      <c r="BO69" s="487"/>
      <c r="BP69" s="487"/>
      <c r="BQ69" s="487"/>
      <c r="BR69" s="487"/>
      <c r="BS69" s="487"/>
      <c r="BT69" s="487"/>
      <c r="BU69" s="487"/>
      <c r="BV69" s="487"/>
      <c r="BW69" s="487"/>
      <c r="BX69" s="487"/>
      <c r="BY69" s="487"/>
      <c r="BZ69" s="487"/>
      <c r="CA69" s="287">
        <f t="shared" si="9"/>
        <v>0</v>
      </c>
      <c r="CB69" s="287">
        <f t="shared" si="10"/>
        <v>0</v>
      </c>
      <c r="CC69" s="287">
        <f t="shared" si="11"/>
        <v>0</v>
      </c>
      <c r="CD69" s="287">
        <f t="shared" si="12"/>
        <v>0</v>
      </c>
      <c r="CE69" s="287">
        <f t="shared" si="13"/>
        <v>0</v>
      </c>
      <c r="CF69" s="287">
        <f t="shared" si="14"/>
        <v>0</v>
      </c>
      <c r="CG69" s="288">
        <f t="shared" si="24"/>
        <v>0</v>
      </c>
    </row>
    <row r="70" spans="1:90" ht="12.75">
      <c r="A70" s="280"/>
      <c r="B70" s="280"/>
      <c r="C70" s="280"/>
      <c r="D70" s="280"/>
      <c r="E70" s="281"/>
      <c r="F70" s="830"/>
      <c r="G70" s="487"/>
      <c r="H70" s="487"/>
      <c r="I70" s="487"/>
      <c r="J70" s="487"/>
      <c r="K70" s="487"/>
      <c r="L70" s="487"/>
      <c r="M70" s="487"/>
      <c r="N70" s="487"/>
      <c r="O70" s="487"/>
      <c r="P70" s="487"/>
      <c r="Q70" s="487"/>
      <c r="R70" s="487"/>
      <c r="S70" s="487"/>
      <c r="T70" s="487"/>
      <c r="U70" s="487"/>
      <c r="V70" s="487"/>
      <c r="W70" s="487"/>
      <c r="X70" s="487"/>
      <c r="Y70" s="487"/>
      <c r="Z70" s="487"/>
      <c r="AA70" s="487"/>
      <c r="AB70" s="487"/>
      <c r="AC70" s="487"/>
      <c r="AD70" s="487"/>
      <c r="AE70" s="487"/>
      <c r="AF70" s="487"/>
      <c r="AG70" s="487"/>
      <c r="AH70" s="487"/>
      <c r="AI70" s="487"/>
      <c r="AJ70" s="487"/>
      <c r="AK70" s="487"/>
      <c r="AL70" s="21"/>
      <c r="AM70" s="21"/>
      <c r="AN70" s="21"/>
      <c r="AO70" s="11"/>
      <c r="AP70" s="11"/>
      <c r="AQ70" s="487"/>
      <c r="AR70" s="487"/>
      <c r="AS70" s="487"/>
      <c r="AT70" s="487"/>
      <c r="AU70" s="487"/>
      <c r="AV70" s="487"/>
      <c r="AW70" s="487"/>
      <c r="AX70" s="487"/>
      <c r="AY70" s="487"/>
      <c r="AZ70" s="487"/>
      <c r="BA70" s="487"/>
      <c r="BB70" s="487"/>
      <c r="BC70" s="487"/>
      <c r="BD70" s="487"/>
      <c r="BE70" s="487"/>
      <c r="BF70" s="487"/>
      <c r="BG70" s="487"/>
      <c r="BH70" s="487"/>
      <c r="BI70" s="487"/>
      <c r="BJ70" s="487"/>
      <c r="BK70" s="487"/>
      <c r="BL70" s="487"/>
      <c r="BM70" s="487"/>
      <c r="BN70" s="487"/>
      <c r="BO70" s="487"/>
      <c r="BP70" s="487"/>
      <c r="BQ70" s="487"/>
      <c r="BR70" s="487"/>
      <c r="BS70" s="487"/>
      <c r="BT70" s="487"/>
      <c r="BU70" s="487"/>
      <c r="BV70" s="487"/>
      <c r="BW70" s="487"/>
      <c r="BX70" s="487"/>
      <c r="BY70" s="487"/>
      <c r="BZ70" s="487"/>
      <c r="CA70" s="287">
        <f t="shared" ref="CA70:CA133" si="27">SUMIFS(G70:BZ70,$G$2:$BZ$2,"="&amp;$CA$1)/1000</f>
        <v>0</v>
      </c>
      <c r="CB70" s="287">
        <f t="shared" ref="CB70:CB133" si="28">SUMIFS(G70:BZ70,$G$2:$BZ$2,"="&amp;$CB$1)/1000</f>
        <v>0</v>
      </c>
      <c r="CC70" s="287">
        <f t="shared" ref="CC70:CC133" si="29">SUMIFS(G70:BZ70,$G$2:$BZ$2,"="&amp;$CC$1)/1000</f>
        <v>0</v>
      </c>
      <c r="CD70" s="287">
        <f t="shared" ref="CD70:CD133" si="30">SUMIFS(G70:BZ70,$G$2:$BZ$2,"="&amp;$CD$1)/1000</f>
        <v>0</v>
      </c>
      <c r="CE70" s="287">
        <f t="shared" ref="CE70:CE133" si="31">SUMIFS(G70:BZ70,$G$2:$BZ$2,"="&amp;$CE$1)/1000</f>
        <v>0</v>
      </c>
      <c r="CF70" s="287">
        <f t="shared" ref="CF70:CF133" si="32">SUMIFS(G70:BZ70,$G$2:$BZ$2,"="&amp;$CF$1)/1000</f>
        <v>0</v>
      </c>
      <c r="CG70" s="288">
        <f t="shared" si="24"/>
        <v>0</v>
      </c>
    </row>
    <row r="71" spans="1:90" ht="12.75">
      <c r="A71" s="280"/>
      <c r="B71" s="280"/>
      <c r="C71" s="280"/>
      <c r="D71" s="280"/>
      <c r="E71" s="281"/>
      <c r="F71" s="830"/>
      <c r="G71" s="487"/>
      <c r="H71" s="487"/>
      <c r="I71" s="487"/>
      <c r="J71" s="487"/>
      <c r="K71" s="487"/>
      <c r="L71" s="487"/>
      <c r="M71" s="487"/>
      <c r="N71" s="487"/>
      <c r="O71" s="487"/>
      <c r="P71" s="487"/>
      <c r="Q71" s="487"/>
      <c r="R71" s="487"/>
      <c r="S71" s="487"/>
      <c r="T71" s="487"/>
      <c r="U71" s="487"/>
      <c r="V71" s="487"/>
      <c r="W71" s="487"/>
      <c r="X71" s="487"/>
      <c r="Y71" s="487"/>
      <c r="Z71" s="487"/>
      <c r="AA71" s="487"/>
      <c r="AB71" s="487"/>
      <c r="AC71" s="487"/>
      <c r="AD71" s="487"/>
      <c r="AE71" s="487"/>
      <c r="AF71" s="487"/>
      <c r="AG71" s="487"/>
      <c r="AH71" s="487"/>
      <c r="AI71" s="487"/>
      <c r="AJ71" s="487"/>
      <c r="AK71" s="487"/>
      <c r="AL71" s="21"/>
      <c r="AM71" s="21"/>
      <c r="AN71" s="21"/>
      <c r="AO71" s="11"/>
      <c r="AP71" s="11"/>
      <c r="AQ71" s="487"/>
      <c r="AR71" s="487"/>
      <c r="AS71" s="487"/>
      <c r="AT71" s="487"/>
      <c r="AU71" s="487"/>
      <c r="AV71" s="487"/>
      <c r="AW71" s="487"/>
      <c r="AX71" s="487"/>
      <c r="AY71" s="487"/>
      <c r="AZ71" s="487"/>
      <c r="BA71" s="487"/>
      <c r="BB71" s="487"/>
      <c r="BC71" s="487"/>
      <c r="BD71" s="487"/>
      <c r="BE71" s="487"/>
      <c r="BF71" s="487"/>
      <c r="BG71" s="487"/>
      <c r="BH71" s="487"/>
      <c r="BI71" s="487"/>
      <c r="BJ71" s="487"/>
      <c r="BK71" s="487"/>
      <c r="BL71" s="487"/>
      <c r="BM71" s="487"/>
      <c r="BN71" s="487"/>
      <c r="BO71" s="487"/>
      <c r="BP71" s="487"/>
      <c r="BQ71" s="487"/>
      <c r="BR71" s="487"/>
      <c r="BS71" s="487"/>
      <c r="BT71" s="487"/>
      <c r="BU71" s="487"/>
      <c r="BV71" s="487"/>
      <c r="BW71" s="487"/>
      <c r="BX71" s="487"/>
      <c r="BY71" s="487"/>
      <c r="BZ71" s="487"/>
      <c r="CA71" s="287">
        <f t="shared" si="27"/>
        <v>0</v>
      </c>
      <c r="CB71" s="287">
        <f t="shared" si="28"/>
        <v>0</v>
      </c>
      <c r="CC71" s="287">
        <f t="shared" si="29"/>
        <v>0</v>
      </c>
      <c r="CD71" s="287">
        <f t="shared" si="30"/>
        <v>0</v>
      </c>
      <c r="CE71" s="287">
        <f t="shared" si="31"/>
        <v>0</v>
      </c>
      <c r="CF71" s="287">
        <f t="shared" si="32"/>
        <v>0</v>
      </c>
      <c r="CG71" s="288">
        <f t="shared" si="24"/>
        <v>0</v>
      </c>
    </row>
    <row r="72" spans="1:90" ht="12.75">
      <c r="A72" s="280"/>
      <c r="B72" s="280"/>
      <c r="C72" s="280"/>
      <c r="D72" s="280"/>
      <c r="E72" s="281"/>
      <c r="F72" s="830"/>
      <c r="G72" s="487"/>
      <c r="H72" s="487"/>
      <c r="I72" s="487"/>
      <c r="J72" s="487"/>
      <c r="K72" s="487"/>
      <c r="L72" s="487"/>
      <c r="M72" s="487"/>
      <c r="N72" s="487"/>
      <c r="O72" s="487"/>
      <c r="P72" s="487"/>
      <c r="Q72" s="487"/>
      <c r="R72" s="487"/>
      <c r="S72" s="487"/>
      <c r="T72" s="487"/>
      <c r="U72" s="487"/>
      <c r="V72" s="487"/>
      <c r="W72" s="487"/>
      <c r="X72" s="487"/>
      <c r="Y72" s="487"/>
      <c r="Z72" s="487"/>
      <c r="AA72" s="487"/>
      <c r="AB72" s="487"/>
      <c r="AC72" s="487"/>
      <c r="AD72" s="487"/>
      <c r="AE72" s="487"/>
      <c r="AF72" s="487"/>
      <c r="AG72" s="487"/>
      <c r="AH72" s="487"/>
      <c r="AI72" s="487"/>
      <c r="AJ72" s="487"/>
      <c r="AK72" s="487"/>
      <c r="AL72" s="21"/>
      <c r="AM72" s="21"/>
      <c r="AN72" s="21"/>
      <c r="AO72" s="11"/>
      <c r="AP72" s="11"/>
      <c r="AQ72" s="487"/>
      <c r="AR72" s="487"/>
      <c r="AS72" s="487"/>
      <c r="AT72" s="487"/>
      <c r="AU72" s="487"/>
      <c r="AV72" s="487"/>
      <c r="AW72" s="487"/>
      <c r="AX72" s="487"/>
      <c r="AY72" s="487"/>
      <c r="AZ72" s="487"/>
      <c r="BA72" s="487"/>
      <c r="BB72" s="487"/>
      <c r="BC72" s="487"/>
      <c r="BD72" s="487"/>
      <c r="BE72" s="487"/>
      <c r="BF72" s="487"/>
      <c r="BG72" s="487"/>
      <c r="BH72" s="487"/>
      <c r="BI72" s="487"/>
      <c r="BJ72" s="487"/>
      <c r="BK72" s="487"/>
      <c r="BL72" s="487"/>
      <c r="BM72" s="487"/>
      <c r="BN72" s="487"/>
      <c r="BO72" s="487"/>
      <c r="BP72" s="487"/>
      <c r="BQ72" s="487"/>
      <c r="BR72" s="487"/>
      <c r="BS72" s="487"/>
      <c r="BT72" s="487"/>
      <c r="BU72" s="487"/>
      <c r="BV72" s="487"/>
      <c r="BW72" s="487"/>
      <c r="BX72" s="487"/>
      <c r="BY72" s="487"/>
      <c r="BZ72" s="487"/>
      <c r="CA72" s="287">
        <f t="shared" si="27"/>
        <v>0</v>
      </c>
      <c r="CB72" s="287">
        <f t="shared" si="28"/>
        <v>0</v>
      </c>
      <c r="CC72" s="287">
        <f t="shared" si="29"/>
        <v>0</v>
      </c>
      <c r="CD72" s="287">
        <f t="shared" si="30"/>
        <v>0</v>
      </c>
      <c r="CE72" s="287">
        <f t="shared" si="31"/>
        <v>0</v>
      </c>
      <c r="CF72" s="287">
        <f t="shared" si="32"/>
        <v>0</v>
      </c>
      <c r="CG72" s="288">
        <f t="shared" si="24"/>
        <v>0</v>
      </c>
    </row>
    <row r="73" spans="1:90" ht="12.75">
      <c r="A73" s="280"/>
      <c r="B73" s="280"/>
      <c r="C73" s="280"/>
      <c r="D73" s="280"/>
      <c r="E73" s="281"/>
      <c r="F73" s="830"/>
      <c r="G73" s="487"/>
      <c r="H73" s="832"/>
      <c r="I73" s="831"/>
      <c r="J73" s="831"/>
      <c r="K73" s="831"/>
      <c r="L73" s="487"/>
      <c r="M73" s="487"/>
      <c r="N73" s="487"/>
      <c r="O73" s="487"/>
      <c r="P73" s="487"/>
      <c r="Q73" s="487"/>
      <c r="R73" s="487"/>
      <c r="S73" s="487"/>
      <c r="T73" s="487"/>
      <c r="U73" s="487"/>
      <c r="V73" s="487"/>
      <c r="W73" s="487"/>
      <c r="X73" s="487"/>
      <c r="Y73" s="487"/>
      <c r="Z73" s="487"/>
      <c r="AA73" s="487"/>
      <c r="AB73" s="487"/>
      <c r="AC73" s="487"/>
      <c r="AD73" s="487"/>
      <c r="AE73" s="487"/>
      <c r="AF73" s="487"/>
      <c r="AG73" s="487"/>
      <c r="AH73" s="487"/>
      <c r="AI73" s="487"/>
      <c r="AJ73" s="487"/>
      <c r="AK73" s="487"/>
      <c r="AL73" s="21"/>
      <c r="AM73" s="21"/>
      <c r="AN73" s="21"/>
      <c r="AO73" s="11"/>
      <c r="AP73" s="11"/>
      <c r="AQ73" s="487"/>
      <c r="AR73" s="487"/>
      <c r="AS73" s="487"/>
      <c r="AT73" s="487"/>
      <c r="AU73" s="487"/>
      <c r="AV73" s="487"/>
      <c r="AW73" s="487"/>
      <c r="AX73" s="487"/>
      <c r="AY73" s="487"/>
      <c r="AZ73" s="487"/>
      <c r="BA73" s="487"/>
      <c r="BB73" s="487"/>
      <c r="BC73" s="487"/>
      <c r="BD73" s="487"/>
      <c r="BE73" s="487"/>
      <c r="BF73" s="487"/>
      <c r="BG73" s="487"/>
      <c r="BH73" s="487"/>
      <c r="BI73" s="487"/>
      <c r="BJ73" s="487"/>
      <c r="BK73" s="487"/>
      <c r="BL73" s="487"/>
      <c r="BM73" s="487"/>
      <c r="BN73" s="487"/>
      <c r="BO73" s="487"/>
      <c r="BP73" s="487"/>
      <c r="BQ73" s="487"/>
      <c r="BR73" s="487"/>
      <c r="BS73" s="487"/>
      <c r="BT73" s="487"/>
      <c r="BU73" s="487"/>
      <c r="BV73" s="487"/>
      <c r="BW73" s="487"/>
      <c r="BX73" s="487"/>
      <c r="BY73" s="487"/>
      <c r="BZ73" s="487"/>
      <c r="CA73" s="287">
        <f t="shared" si="27"/>
        <v>0</v>
      </c>
      <c r="CB73" s="287">
        <f t="shared" si="28"/>
        <v>0</v>
      </c>
      <c r="CC73" s="287">
        <f t="shared" si="29"/>
        <v>0</v>
      </c>
      <c r="CD73" s="287">
        <f t="shared" si="30"/>
        <v>0</v>
      </c>
      <c r="CE73" s="287">
        <f t="shared" si="31"/>
        <v>0</v>
      </c>
      <c r="CF73" s="287">
        <f t="shared" si="32"/>
        <v>0</v>
      </c>
      <c r="CG73" s="288">
        <f t="shared" si="24"/>
        <v>0</v>
      </c>
    </row>
    <row r="74" spans="1:90" ht="11.25" customHeight="1">
      <c r="A74" s="280"/>
      <c r="B74" s="280"/>
      <c r="C74" s="280"/>
      <c r="D74" s="280"/>
      <c r="E74" s="281"/>
      <c r="F74" s="830"/>
      <c r="G74" s="487"/>
      <c r="H74" s="487"/>
      <c r="I74" s="487"/>
      <c r="J74" s="487"/>
      <c r="K74" s="487"/>
      <c r="L74" s="487"/>
      <c r="M74" s="487"/>
      <c r="N74" s="487"/>
      <c r="O74" s="487"/>
      <c r="P74" s="487"/>
      <c r="Q74" s="487"/>
      <c r="R74" s="487"/>
      <c r="S74" s="487"/>
      <c r="T74" s="487"/>
      <c r="U74" s="487"/>
      <c r="V74" s="487"/>
      <c r="W74" s="487"/>
      <c r="X74" s="487"/>
      <c r="Y74" s="487"/>
      <c r="Z74" s="487"/>
      <c r="AA74" s="487"/>
      <c r="AB74" s="487"/>
      <c r="AC74" s="487"/>
      <c r="AD74" s="487"/>
      <c r="AE74" s="487"/>
      <c r="AF74" s="487"/>
      <c r="AG74" s="487"/>
      <c r="AH74" s="487"/>
      <c r="AI74" s="487"/>
      <c r="AJ74" s="487"/>
      <c r="AK74" s="487"/>
      <c r="AL74" s="21"/>
      <c r="AM74" s="21"/>
      <c r="AN74" s="21"/>
      <c r="AO74" s="11"/>
      <c r="AP74" s="11"/>
      <c r="AQ74" s="487"/>
      <c r="AR74" s="487"/>
      <c r="AS74" s="487"/>
      <c r="AT74" s="487"/>
      <c r="AU74" s="487"/>
      <c r="AV74" s="487"/>
      <c r="AW74" s="487"/>
      <c r="AX74" s="487"/>
      <c r="AY74" s="487"/>
      <c r="AZ74" s="487"/>
      <c r="BA74" s="487"/>
      <c r="BB74" s="487"/>
      <c r="BC74" s="487"/>
      <c r="BD74" s="487"/>
      <c r="BE74" s="487"/>
      <c r="BF74" s="487"/>
      <c r="BG74" s="487"/>
      <c r="BH74" s="487"/>
      <c r="BI74" s="487"/>
      <c r="BJ74" s="487"/>
      <c r="BK74" s="487"/>
      <c r="BL74" s="487"/>
      <c r="BM74" s="487"/>
      <c r="BN74" s="487"/>
      <c r="BO74" s="487"/>
      <c r="BP74" s="487"/>
      <c r="BQ74" s="487"/>
      <c r="BR74" s="487"/>
      <c r="BS74" s="487"/>
      <c r="BT74" s="487"/>
      <c r="BU74" s="487"/>
      <c r="BV74" s="487"/>
      <c r="BW74" s="487"/>
      <c r="BX74" s="487"/>
      <c r="BY74" s="487"/>
      <c r="BZ74" s="487"/>
      <c r="CA74" s="287">
        <f t="shared" si="27"/>
        <v>0</v>
      </c>
      <c r="CB74" s="287">
        <f t="shared" si="28"/>
        <v>0</v>
      </c>
      <c r="CC74" s="287">
        <f t="shared" si="29"/>
        <v>0</v>
      </c>
      <c r="CD74" s="287">
        <f t="shared" si="30"/>
        <v>0</v>
      </c>
      <c r="CE74" s="287">
        <f t="shared" si="31"/>
        <v>0</v>
      </c>
      <c r="CF74" s="287">
        <f t="shared" si="32"/>
        <v>0</v>
      </c>
      <c r="CG74" s="288">
        <f t="shared" si="24"/>
        <v>0</v>
      </c>
    </row>
    <row r="75" spans="1:90" ht="11.25" customHeight="1">
      <c r="A75" s="280"/>
      <c r="B75" s="280"/>
      <c r="C75" s="280"/>
      <c r="D75" s="280"/>
      <c r="E75" s="281"/>
      <c r="F75" s="830"/>
      <c r="G75" s="831"/>
      <c r="H75" s="487"/>
      <c r="I75" s="831"/>
      <c r="J75" s="487"/>
      <c r="K75" s="487"/>
      <c r="L75" s="487"/>
      <c r="M75" s="487"/>
      <c r="N75" s="487"/>
      <c r="O75" s="487"/>
      <c r="P75" s="487"/>
      <c r="Q75" s="487"/>
      <c r="R75" s="487"/>
      <c r="S75" s="487"/>
      <c r="T75" s="487"/>
      <c r="U75" s="487"/>
      <c r="V75" s="487"/>
      <c r="W75" s="487"/>
      <c r="X75" s="487"/>
      <c r="Y75" s="487"/>
      <c r="Z75" s="487"/>
      <c r="AA75" s="487"/>
      <c r="AB75" s="487"/>
      <c r="AC75" s="487"/>
      <c r="AD75" s="487"/>
      <c r="AE75" s="487"/>
      <c r="AF75" s="487"/>
      <c r="AG75" s="487"/>
      <c r="AH75" s="487"/>
      <c r="AI75" s="487"/>
      <c r="AJ75" s="487"/>
      <c r="AK75" s="487"/>
      <c r="AL75" s="21"/>
      <c r="AM75" s="21"/>
      <c r="AN75" s="21"/>
      <c r="AO75" s="11"/>
      <c r="AP75" s="11"/>
      <c r="AQ75" s="487"/>
      <c r="AR75" s="487"/>
      <c r="AS75" s="487"/>
      <c r="AT75" s="487"/>
      <c r="AU75" s="487"/>
      <c r="AV75" s="487"/>
      <c r="AW75" s="487"/>
      <c r="AX75" s="487"/>
      <c r="AY75" s="487"/>
      <c r="AZ75" s="487"/>
      <c r="BA75" s="487"/>
      <c r="BB75" s="487"/>
      <c r="BC75" s="487"/>
      <c r="BD75" s="487"/>
      <c r="BE75" s="487"/>
      <c r="BF75" s="487"/>
      <c r="BG75" s="487"/>
      <c r="BH75" s="487"/>
      <c r="BI75" s="487"/>
      <c r="BJ75" s="487"/>
      <c r="BK75" s="487"/>
      <c r="BL75" s="487"/>
      <c r="BM75" s="487"/>
      <c r="BN75" s="487"/>
      <c r="BO75" s="487"/>
      <c r="BP75" s="487"/>
      <c r="BQ75" s="487"/>
      <c r="BR75" s="487"/>
      <c r="BS75" s="487"/>
      <c r="BT75" s="487"/>
      <c r="BU75" s="487"/>
      <c r="BV75" s="487"/>
      <c r="BW75" s="487"/>
      <c r="BX75" s="487"/>
      <c r="BY75" s="487"/>
      <c r="BZ75" s="487"/>
      <c r="CA75" s="287">
        <f t="shared" si="27"/>
        <v>0</v>
      </c>
      <c r="CB75" s="287">
        <f t="shared" si="28"/>
        <v>0</v>
      </c>
      <c r="CC75" s="287">
        <f t="shared" si="29"/>
        <v>0</v>
      </c>
      <c r="CD75" s="287">
        <f t="shared" si="30"/>
        <v>0</v>
      </c>
      <c r="CE75" s="287">
        <f t="shared" si="31"/>
        <v>0</v>
      </c>
      <c r="CF75" s="287">
        <f t="shared" si="32"/>
        <v>0</v>
      </c>
      <c r="CG75" s="288">
        <f t="shared" si="24"/>
        <v>0</v>
      </c>
    </row>
    <row r="76" spans="1:90" ht="11.25" customHeight="1">
      <c r="A76" s="280"/>
      <c r="B76" s="280"/>
      <c r="C76" s="280"/>
      <c r="D76" s="280"/>
      <c r="E76" s="281"/>
      <c r="F76" s="830"/>
      <c r="G76" s="831"/>
      <c r="H76" s="487"/>
      <c r="I76" s="831"/>
      <c r="J76" s="487"/>
      <c r="K76" s="487"/>
      <c r="L76" s="487"/>
      <c r="M76" s="487"/>
      <c r="N76" s="487"/>
      <c r="O76" s="487"/>
      <c r="P76" s="487"/>
      <c r="Q76" s="487"/>
      <c r="R76" s="487"/>
      <c r="S76" s="487"/>
      <c r="T76" s="487"/>
      <c r="U76" s="487"/>
      <c r="V76" s="487"/>
      <c r="W76" s="487"/>
      <c r="X76" s="487"/>
      <c r="Y76" s="487"/>
      <c r="Z76" s="487"/>
      <c r="AA76" s="487"/>
      <c r="AB76" s="487"/>
      <c r="AC76" s="487"/>
      <c r="AD76" s="487"/>
      <c r="AE76" s="487"/>
      <c r="AF76" s="487"/>
      <c r="AG76" s="487"/>
      <c r="AH76" s="487"/>
      <c r="AI76" s="487"/>
      <c r="AJ76" s="487"/>
      <c r="AK76" s="487"/>
      <c r="AL76" s="21"/>
      <c r="AM76" s="21"/>
      <c r="AN76" s="21"/>
      <c r="AO76" s="11"/>
      <c r="AP76" s="11"/>
      <c r="AQ76" s="487"/>
      <c r="AR76" s="487"/>
      <c r="AS76" s="487"/>
      <c r="AT76" s="487"/>
      <c r="AU76" s="487"/>
      <c r="AV76" s="487"/>
      <c r="AW76" s="487"/>
      <c r="AX76" s="487"/>
      <c r="AY76" s="487"/>
      <c r="AZ76" s="487"/>
      <c r="BA76" s="487"/>
      <c r="BB76" s="487"/>
      <c r="BC76" s="487"/>
      <c r="BD76" s="487"/>
      <c r="BE76" s="487"/>
      <c r="BF76" s="487"/>
      <c r="BG76" s="487"/>
      <c r="BH76" s="487"/>
      <c r="BI76" s="487"/>
      <c r="BJ76" s="487"/>
      <c r="BK76" s="487"/>
      <c r="BL76" s="487"/>
      <c r="BM76" s="487"/>
      <c r="BN76" s="487"/>
      <c r="BO76" s="487"/>
      <c r="BP76" s="487"/>
      <c r="BQ76" s="487"/>
      <c r="BR76" s="487"/>
      <c r="BS76" s="487"/>
      <c r="BT76" s="487"/>
      <c r="BU76" s="487"/>
      <c r="BV76" s="487"/>
      <c r="BW76" s="487"/>
      <c r="BX76" s="487"/>
      <c r="BY76" s="487"/>
      <c r="BZ76" s="487"/>
      <c r="CA76" s="287">
        <f t="shared" si="27"/>
        <v>0</v>
      </c>
      <c r="CB76" s="287">
        <f t="shared" si="28"/>
        <v>0</v>
      </c>
      <c r="CC76" s="287">
        <f t="shared" si="29"/>
        <v>0</v>
      </c>
      <c r="CD76" s="287">
        <f t="shared" si="30"/>
        <v>0</v>
      </c>
      <c r="CE76" s="287">
        <f t="shared" si="31"/>
        <v>0</v>
      </c>
      <c r="CF76" s="287">
        <f t="shared" si="32"/>
        <v>0</v>
      </c>
      <c r="CG76" s="288">
        <f t="shared" si="24"/>
        <v>0</v>
      </c>
    </row>
    <row r="77" spans="1:90" ht="11.25" customHeight="1">
      <c r="A77" s="280"/>
      <c r="B77" s="280"/>
      <c r="C77" s="280"/>
      <c r="D77" s="280"/>
      <c r="E77" s="281"/>
      <c r="F77" s="830"/>
      <c r="G77" s="487"/>
      <c r="H77" s="831"/>
      <c r="I77" s="487"/>
      <c r="J77" s="831"/>
      <c r="K77" s="487"/>
      <c r="L77" s="487"/>
      <c r="M77" s="487"/>
      <c r="N77" s="487"/>
      <c r="O77" s="487"/>
      <c r="P77" s="487"/>
      <c r="Q77" s="487"/>
      <c r="R77" s="487"/>
      <c r="S77" s="487"/>
      <c r="T77" s="487"/>
      <c r="U77" s="487"/>
      <c r="V77" s="487"/>
      <c r="W77" s="487"/>
      <c r="X77" s="487"/>
      <c r="Y77" s="487"/>
      <c r="Z77" s="487"/>
      <c r="AA77" s="487"/>
      <c r="AB77" s="487"/>
      <c r="AC77" s="487"/>
      <c r="AD77" s="487"/>
      <c r="AE77" s="487"/>
      <c r="AF77" s="487"/>
      <c r="AG77" s="487"/>
      <c r="AH77" s="487"/>
      <c r="AI77" s="487"/>
      <c r="AJ77" s="487"/>
      <c r="AK77" s="487"/>
      <c r="AL77" s="21"/>
      <c r="AM77" s="21"/>
      <c r="AN77" s="21"/>
      <c r="AO77" s="11"/>
      <c r="AP77" s="11"/>
      <c r="AQ77" s="487"/>
      <c r="AR77" s="487"/>
      <c r="AS77" s="487"/>
      <c r="AT77" s="487"/>
      <c r="AU77" s="487"/>
      <c r="AV77" s="487"/>
      <c r="AW77" s="487"/>
      <c r="AX77" s="487"/>
      <c r="AY77" s="487"/>
      <c r="AZ77" s="487"/>
      <c r="BA77" s="487"/>
      <c r="BB77" s="487"/>
      <c r="BC77" s="487"/>
      <c r="BD77" s="487"/>
      <c r="BE77" s="487"/>
      <c r="BF77" s="487"/>
      <c r="BG77" s="487"/>
      <c r="BH77" s="487"/>
      <c r="BI77" s="487"/>
      <c r="BJ77" s="487"/>
      <c r="BK77" s="487"/>
      <c r="BL77" s="487"/>
      <c r="BM77" s="487"/>
      <c r="BN77" s="487"/>
      <c r="BO77" s="487"/>
      <c r="BP77" s="487"/>
      <c r="BQ77" s="487"/>
      <c r="BR77" s="487"/>
      <c r="BS77" s="487"/>
      <c r="BT77" s="487"/>
      <c r="BU77" s="487"/>
      <c r="BV77" s="487"/>
      <c r="BW77" s="487"/>
      <c r="BX77" s="487"/>
      <c r="BY77" s="487"/>
      <c r="BZ77" s="487"/>
      <c r="CA77" s="287">
        <f t="shared" si="27"/>
        <v>0</v>
      </c>
      <c r="CB77" s="287">
        <f t="shared" si="28"/>
        <v>0</v>
      </c>
      <c r="CC77" s="287">
        <f t="shared" si="29"/>
        <v>0</v>
      </c>
      <c r="CD77" s="287">
        <f t="shared" si="30"/>
        <v>0</v>
      </c>
      <c r="CE77" s="287">
        <f t="shared" si="31"/>
        <v>0</v>
      </c>
      <c r="CF77" s="287">
        <f t="shared" si="32"/>
        <v>0</v>
      </c>
      <c r="CG77" s="288">
        <f t="shared" si="24"/>
        <v>0</v>
      </c>
    </row>
    <row r="78" spans="1:90" ht="11.25" customHeight="1">
      <c r="A78" s="280"/>
      <c r="B78" s="280"/>
      <c r="C78" s="280"/>
      <c r="D78" s="280"/>
      <c r="E78" s="281"/>
      <c r="F78" s="830"/>
      <c r="G78" s="487"/>
      <c r="H78" s="487"/>
      <c r="I78" s="487"/>
      <c r="J78" s="832"/>
      <c r="K78" s="487"/>
      <c r="L78" s="487"/>
      <c r="M78" s="487"/>
      <c r="N78" s="487"/>
      <c r="O78" s="487"/>
      <c r="P78" s="487"/>
      <c r="Q78" s="487"/>
      <c r="R78" s="487"/>
      <c r="S78" s="487"/>
      <c r="T78" s="487"/>
      <c r="U78" s="487"/>
      <c r="V78" s="487"/>
      <c r="W78" s="487"/>
      <c r="X78" s="487"/>
      <c r="Y78" s="487"/>
      <c r="Z78" s="487"/>
      <c r="AA78" s="487"/>
      <c r="AB78" s="487"/>
      <c r="AC78" s="487"/>
      <c r="AD78" s="487"/>
      <c r="AE78" s="487"/>
      <c r="AF78" s="487"/>
      <c r="AG78" s="487"/>
      <c r="AH78" s="487"/>
      <c r="AI78" s="487"/>
      <c r="AJ78" s="487"/>
      <c r="AK78" s="487"/>
      <c r="AL78" s="21"/>
      <c r="AM78" s="21"/>
      <c r="AN78" s="21"/>
      <c r="AO78" s="11"/>
      <c r="AP78" s="11"/>
      <c r="AQ78" s="487"/>
      <c r="AR78" s="487"/>
      <c r="AS78" s="487"/>
      <c r="AT78" s="487"/>
      <c r="AU78" s="487"/>
      <c r="AV78" s="487"/>
      <c r="AW78" s="487"/>
      <c r="AX78" s="487"/>
      <c r="AY78" s="487"/>
      <c r="AZ78" s="487"/>
      <c r="BA78" s="487"/>
      <c r="BB78" s="487"/>
      <c r="BC78" s="487"/>
      <c r="BD78" s="487"/>
      <c r="BE78" s="487"/>
      <c r="BF78" s="487"/>
      <c r="BG78" s="487"/>
      <c r="BH78" s="487"/>
      <c r="BI78" s="487"/>
      <c r="BJ78" s="487"/>
      <c r="BK78" s="487"/>
      <c r="BL78" s="487"/>
      <c r="BM78" s="487"/>
      <c r="BN78" s="487"/>
      <c r="BO78" s="487"/>
      <c r="BP78" s="487"/>
      <c r="BQ78" s="487"/>
      <c r="BR78" s="487"/>
      <c r="BS78" s="487"/>
      <c r="BT78" s="487"/>
      <c r="BU78" s="487"/>
      <c r="BV78" s="487"/>
      <c r="BW78" s="487"/>
      <c r="BX78" s="487"/>
      <c r="BY78" s="487"/>
      <c r="BZ78" s="487"/>
      <c r="CA78" s="287">
        <f t="shared" si="27"/>
        <v>0</v>
      </c>
      <c r="CB78" s="287">
        <f t="shared" si="28"/>
        <v>0</v>
      </c>
      <c r="CC78" s="287">
        <f t="shared" si="29"/>
        <v>0</v>
      </c>
      <c r="CD78" s="287">
        <f t="shared" si="30"/>
        <v>0</v>
      </c>
      <c r="CE78" s="287">
        <f t="shared" si="31"/>
        <v>0</v>
      </c>
      <c r="CF78" s="287">
        <f t="shared" si="32"/>
        <v>0</v>
      </c>
      <c r="CG78" s="288">
        <f t="shared" si="24"/>
        <v>0</v>
      </c>
      <c r="CK78" s="385"/>
      <c r="CL78" s="385"/>
    </row>
    <row r="79" spans="1:90" ht="12.75">
      <c r="A79" s="280"/>
      <c r="B79" s="280"/>
      <c r="C79" s="280"/>
      <c r="D79" s="280"/>
      <c r="E79" s="281"/>
      <c r="F79" s="830"/>
      <c r="G79" s="487"/>
      <c r="H79" s="487"/>
      <c r="I79" s="831"/>
      <c r="J79" s="831"/>
      <c r="K79" s="487"/>
      <c r="L79" s="487"/>
      <c r="M79" s="487"/>
      <c r="N79" s="487"/>
      <c r="O79" s="487"/>
      <c r="P79" s="487"/>
      <c r="Q79" s="487"/>
      <c r="R79" s="487"/>
      <c r="S79" s="487"/>
      <c r="T79" s="487"/>
      <c r="U79" s="487"/>
      <c r="V79" s="487"/>
      <c r="W79" s="487"/>
      <c r="X79" s="487"/>
      <c r="Y79" s="487"/>
      <c r="Z79" s="487"/>
      <c r="AA79" s="487"/>
      <c r="AB79" s="487"/>
      <c r="AC79" s="487"/>
      <c r="AD79" s="487"/>
      <c r="AE79" s="487"/>
      <c r="AF79" s="487"/>
      <c r="AG79" s="487"/>
      <c r="AH79" s="487"/>
      <c r="AI79" s="487"/>
      <c r="AJ79" s="487"/>
      <c r="AK79" s="487"/>
      <c r="AL79" s="21"/>
      <c r="AM79" s="21"/>
      <c r="AN79" s="21"/>
      <c r="AO79" s="11"/>
      <c r="AP79" s="11"/>
      <c r="AQ79" s="487"/>
      <c r="AR79" s="487"/>
      <c r="AS79" s="487"/>
      <c r="AT79" s="487"/>
      <c r="AU79" s="487"/>
      <c r="AV79" s="487"/>
      <c r="AW79" s="487"/>
      <c r="AX79" s="487"/>
      <c r="AY79" s="487"/>
      <c r="AZ79" s="487"/>
      <c r="BA79" s="487"/>
      <c r="BB79" s="487"/>
      <c r="BC79" s="487"/>
      <c r="BD79" s="487"/>
      <c r="BE79" s="487"/>
      <c r="BF79" s="487"/>
      <c r="BG79" s="487"/>
      <c r="BH79" s="487"/>
      <c r="BI79" s="487"/>
      <c r="BJ79" s="487"/>
      <c r="BK79" s="487"/>
      <c r="BL79" s="487"/>
      <c r="BM79" s="487"/>
      <c r="BN79" s="487"/>
      <c r="BO79" s="487"/>
      <c r="BP79" s="487"/>
      <c r="BQ79" s="487"/>
      <c r="BR79" s="487"/>
      <c r="BS79" s="487"/>
      <c r="BT79" s="487"/>
      <c r="BU79" s="487"/>
      <c r="BV79" s="487"/>
      <c r="BW79" s="487"/>
      <c r="BX79" s="487"/>
      <c r="BY79" s="487"/>
      <c r="BZ79" s="487"/>
      <c r="CA79" s="287">
        <f t="shared" si="27"/>
        <v>0</v>
      </c>
      <c r="CB79" s="287">
        <f t="shared" si="28"/>
        <v>0</v>
      </c>
      <c r="CC79" s="287">
        <f t="shared" si="29"/>
        <v>0</v>
      </c>
      <c r="CD79" s="287">
        <f t="shared" si="30"/>
        <v>0</v>
      </c>
      <c r="CE79" s="287">
        <f t="shared" si="31"/>
        <v>0</v>
      </c>
      <c r="CF79" s="287">
        <f t="shared" si="32"/>
        <v>0</v>
      </c>
      <c r="CG79" s="288">
        <f t="shared" ref="CG79:CG152" si="33">SUM(CA79:CF79)</f>
        <v>0</v>
      </c>
    </row>
    <row r="80" spans="1:90" ht="12.75">
      <c r="A80" s="280"/>
      <c r="B80" s="280"/>
      <c r="C80" s="280"/>
      <c r="D80" s="280"/>
      <c r="E80" s="281"/>
      <c r="F80" s="830"/>
      <c r="G80" s="487"/>
      <c r="H80" s="487"/>
      <c r="I80" s="487"/>
      <c r="J80" s="832"/>
      <c r="K80" s="487"/>
      <c r="L80" s="487"/>
      <c r="M80" s="487"/>
      <c r="N80" s="487"/>
      <c r="O80" s="487"/>
      <c r="P80" s="487"/>
      <c r="Q80" s="487"/>
      <c r="R80" s="487"/>
      <c r="S80" s="487"/>
      <c r="T80" s="487"/>
      <c r="U80" s="487"/>
      <c r="V80" s="487"/>
      <c r="W80" s="487"/>
      <c r="X80" s="487"/>
      <c r="Y80" s="487"/>
      <c r="Z80" s="487"/>
      <c r="AA80" s="487"/>
      <c r="AB80" s="487"/>
      <c r="AC80" s="487"/>
      <c r="AD80" s="487"/>
      <c r="AE80" s="487"/>
      <c r="AF80" s="487"/>
      <c r="AG80" s="487"/>
      <c r="AH80" s="487"/>
      <c r="AI80" s="487"/>
      <c r="AJ80" s="487"/>
      <c r="AK80" s="487"/>
      <c r="AL80" s="21"/>
      <c r="AM80" s="21"/>
      <c r="AN80" s="21"/>
      <c r="AO80" s="11"/>
      <c r="AP80" s="11"/>
      <c r="AQ80" s="487"/>
      <c r="AR80" s="487"/>
      <c r="AS80" s="487"/>
      <c r="AT80" s="487"/>
      <c r="AU80" s="487"/>
      <c r="AV80" s="487"/>
      <c r="AW80" s="487"/>
      <c r="AX80" s="487"/>
      <c r="AY80" s="487"/>
      <c r="AZ80" s="487"/>
      <c r="BA80" s="487"/>
      <c r="BB80" s="487"/>
      <c r="BC80" s="487"/>
      <c r="BD80" s="487"/>
      <c r="BE80" s="487"/>
      <c r="BF80" s="487"/>
      <c r="BG80" s="487"/>
      <c r="BH80" s="487"/>
      <c r="BI80" s="487"/>
      <c r="BJ80" s="487"/>
      <c r="BK80" s="487"/>
      <c r="BL80" s="487"/>
      <c r="BM80" s="487"/>
      <c r="BN80" s="487"/>
      <c r="BO80" s="487"/>
      <c r="BP80" s="487"/>
      <c r="BQ80" s="487"/>
      <c r="BR80" s="487"/>
      <c r="BS80" s="487"/>
      <c r="BT80" s="487"/>
      <c r="BU80" s="487"/>
      <c r="BV80" s="487"/>
      <c r="BW80" s="487"/>
      <c r="BX80" s="487"/>
      <c r="BY80" s="487"/>
      <c r="BZ80" s="487"/>
      <c r="CA80" s="287">
        <f t="shared" si="27"/>
        <v>0</v>
      </c>
      <c r="CB80" s="287">
        <f t="shared" si="28"/>
        <v>0</v>
      </c>
      <c r="CC80" s="287">
        <f t="shared" si="29"/>
        <v>0</v>
      </c>
      <c r="CD80" s="287">
        <f t="shared" si="30"/>
        <v>0</v>
      </c>
      <c r="CE80" s="287">
        <f t="shared" si="31"/>
        <v>0</v>
      </c>
      <c r="CF80" s="287">
        <f t="shared" si="32"/>
        <v>0</v>
      </c>
      <c r="CG80" s="288">
        <f t="shared" si="33"/>
        <v>0</v>
      </c>
    </row>
    <row r="81" spans="1:85" ht="12.75">
      <c r="A81" s="280"/>
      <c r="B81" s="280"/>
      <c r="C81" s="280"/>
      <c r="D81" s="280"/>
      <c r="E81" s="281"/>
      <c r="F81" s="830"/>
      <c r="G81" s="487"/>
      <c r="H81" s="487"/>
      <c r="I81" s="487"/>
      <c r="J81" s="832"/>
      <c r="K81" s="487"/>
      <c r="L81" s="487"/>
      <c r="M81" s="487"/>
      <c r="N81" s="487"/>
      <c r="O81" s="487"/>
      <c r="P81" s="487"/>
      <c r="Q81" s="487"/>
      <c r="R81" s="487"/>
      <c r="S81" s="487"/>
      <c r="T81" s="487"/>
      <c r="U81" s="487"/>
      <c r="V81" s="487"/>
      <c r="W81" s="487"/>
      <c r="X81" s="487"/>
      <c r="Y81" s="487"/>
      <c r="Z81" s="487"/>
      <c r="AA81" s="487"/>
      <c r="AB81" s="487"/>
      <c r="AC81" s="487"/>
      <c r="AD81" s="487"/>
      <c r="AE81" s="487"/>
      <c r="AF81" s="487"/>
      <c r="AG81" s="487"/>
      <c r="AH81" s="487"/>
      <c r="AI81" s="487"/>
      <c r="AJ81" s="487"/>
      <c r="AK81" s="487"/>
      <c r="AL81" s="21"/>
      <c r="AM81" s="21"/>
      <c r="AN81" s="21"/>
      <c r="AO81" s="11"/>
      <c r="AP81" s="11"/>
      <c r="AQ81" s="487"/>
      <c r="AR81" s="487"/>
      <c r="AS81" s="487"/>
      <c r="AT81" s="487"/>
      <c r="AU81" s="487"/>
      <c r="AV81" s="487"/>
      <c r="AW81" s="487"/>
      <c r="AX81" s="487"/>
      <c r="AY81" s="487"/>
      <c r="AZ81" s="487"/>
      <c r="BA81" s="487"/>
      <c r="BB81" s="487"/>
      <c r="BC81" s="487"/>
      <c r="BD81" s="487"/>
      <c r="BE81" s="487"/>
      <c r="BF81" s="487"/>
      <c r="BG81" s="487"/>
      <c r="BH81" s="487"/>
      <c r="BI81" s="487"/>
      <c r="BJ81" s="487"/>
      <c r="BK81" s="487"/>
      <c r="BL81" s="487"/>
      <c r="BM81" s="487"/>
      <c r="BN81" s="487"/>
      <c r="BO81" s="487"/>
      <c r="BP81" s="487"/>
      <c r="BQ81" s="487"/>
      <c r="BR81" s="487"/>
      <c r="BS81" s="487"/>
      <c r="BT81" s="487"/>
      <c r="BU81" s="487"/>
      <c r="BV81" s="487"/>
      <c r="BW81" s="487"/>
      <c r="BX81" s="487"/>
      <c r="BY81" s="487"/>
      <c r="BZ81" s="487"/>
      <c r="CA81" s="287">
        <f t="shared" si="27"/>
        <v>0</v>
      </c>
      <c r="CB81" s="287">
        <f t="shared" si="28"/>
        <v>0</v>
      </c>
      <c r="CC81" s="287">
        <f t="shared" si="29"/>
        <v>0</v>
      </c>
      <c r="CD81" s="287">
        <f t="shared" si="30"/>
        <v>0</v>
      </c>
      <c r="CE81" s="287">
        <f t="shared" si="31"/>
        <v>0</v>
      </c>
      <c r="CF81" s="287">
        <f t="shared" si="32"/>
        <v>0</v>
      </c>
      <c r="CG81" s="288">
        <f t="shared" si="33"/>
        <v>0</v>
      </c>
    </row>
    <row r="82" spans="1:85" ht="12.75">
      <c r="A82" s="280"/>
      <c r="B82" s="280"/>
      <c r="C82" s="280"/>
      <c r="D82" s="280"/>
      <c r="E82" s="281"/>
      <c r="F82" s="830"/>
      <c r="G82" s="832"/>
      <c r="H82" s="832"/>
      <c r="I82" s="487"/>
      <c r="J82" s="832"/>
      <c r="K82" s="487"/>
      <c r="L82" s="487"/>
      <c r="M82" s="487"/>
      <c r="N82" s="487"/>
      <c r="O82" s="487"/>
      <c r="P82" s="487"/>
      <c r="Q82" s="487"/>
      <c r="R82" s="487"/>
      <c r="S82" s="487"/>
      <c r="T82" s="487"/>
      <c r="U82" s="487"/>
      <c r="V82" s="487"/>
      <c r="W82" s="487"/>
      <c r="X82" s="487"/>
      <c r="Y82" s="487"/>
      <c r="Z82" s="487"/>
      <c r="AA82" s="487"/>
      <c r="AB82" s="487"/>
      <c r="AC82" s="487"/>
      <c r="AD82" s="487"/>
      <c r="AE82" s="487"/>
      <c r="AF82" s="487"/>
      <c r="AG82" s="487"/>
      <c r="AH82" s="487"/>
      <c r="AI82" s="487"/>
      <c r="AJ82" s="487"/>
      <c r="AK82" s="487"/>
      <c r="AL82" s="21"/>
      <c r="AM82" s="21"/>
      <c r="AN82" s="21"/>
      <c r="AO82" s="11"/>
      <c r="AP82" s="11"/>
      <c r="AQ82" s="487"/>
      <c r="AR82" s="487"/>
      <c r="AS82" s="487"/>
      <c r="AT82" s="487"/>
      <c r="AU82" s="487"/>
      <c r="AV82" s="487"/>
      <c r="AW82" s="487"/>
      <c r="AX82" s="487"/>
      <c r="AY82" s="487"/>
      <c r="AZ82" s="487"/>
      <c r="BA82" s="487"/>
      <c r="BB82" s="487"/>
      <c r="BC82" s="487"/>
      <c r="BD82" s="487"/>
      <c r="BE82" s="487"/>
      <c r="BF82" s="487"/>
      <c r="BG82" s="487"/>
      <c r="BH82" s="487"/>
      <c r="BI82" s="487"/>
      <c r="BJ82" s="487"/>
      <c r="BK82" s="487"/>
      <c r="BL82" s="487"/>
      <c r="BM82" s="487"/>
      <c r="BN82" s="487"/>
      <c r="BO82" s="487"/>
      <c r="BP82" s="487"/>
      <c r="BQ82" s="487"/>
      <c r="BR82" s="487"/>
      <c r="BS82" s="487"/>
      <c r="BT82" s="487"/>
      <c r="BU82" s="487"/>
      <c r="BV82" s="487"/>
      <c r="BW82" s="487"/>
      <c r="BX82" s="487"/>
      <c r="BY82" s="487"/>
      <c r="BZ82" s="487"/>
      <c r="CA82" s="287">
        <f t="shared" si="27"/>
        <v>0</v>
      </c>
      <c r="CB82" s="287">
        <f t="shared" si="28"/>
        <v>0</v>
      </c>
      <c r="CC82" s="287">
        <f t="shared" si="29"/>
        <v>0</v>
      </c>
      <c r="CD82" s="287">
        <f t="shared" si="30"/>
        <v>0</v>
      </c>
      <c r="CE82" s="287">
        <f t="shared" si="31"/>
        <v>0</v>
      </c>
      <c r="CF82" s="287">
        <f t="shared" si="32"/>
        <v>0</v>
      </c>
      <c r="CG82" s="288">
        <f t="shared" si="33"/>
        <v>0</v>
      </c>
    </row>
    <row r="83" spans="1:85" ht="12.75">
      <c r="A83" s="280"/>
      <c r="B83" s="280"/>
      <c r="C83" s="280"/>
      <c r="D83" s="280"/>
      <c r="E83" s="281"/>
      <c r="F83" s="830"/>
      <c r="G83" s="487"/>
      <c r="H83" s="487"/>
      <c r="I83" s="487"/>
      <c r="J83" s="487"/>
      <c r="K83" s="487"/>
      <c r="L83" s="487"/>
      <c r="M83" s="487"/>
      <c r="N83" s="487"/>
      <c r="O83" s="487"/>
      <c r="P83" s="487"/>
      <c r="Q83" s="487"/>
      <c r="R83" s="487"/>
      <c r="S83" s="487"/>
      <c r="T83" s="487"/>
      <c r="U83" s="487"/>
      <c r="V83" s="487"/>
      <c r="W83" s="487"/>
      <c r="X83" s="487"/>
      <c r="Y83" s="487"/>
      <c r="Z83" s="487"/>
      <c r="AA83" s="487"/>
      <c r="AB83" s="487"/>
      <c r="AC83" s="487"/>
      <c r="AD83" s="487"/>
      <c r="AE83" s="487"/>
      <c r="AF83" s="487"/>
      <c r="AG83" s="487"/>
      <c r="AH83" s="487"/>
      <c r="AI83" s="487"/>
      <c r="AJ83" s="487"/>
      <c r="AK83" s="487"/>
      <c r="AL83" s="21"/>
      <c r="AM83" s="21"/>
      <c r="AN83" s="21"/>
      <c r="AO83" s="11"/>
      <c r="AP83" s="11"/>
      <c r="AQ83" s="487"/>
      <c r="AR83" s="487"/>
      <c r="AS83" s="487"/>
      <c r="AT83" s="487"/>
      <c r="AU83" s="487"/>
      <c r="AV83" s="487"/>
      <c r="AW83" s="487"/>
      <c r="AX83" s="487"/>
      <c r="AY83" s="487"/>
      <c r="AZ83" s="487"/>
      <c r="BA83" s="487"/>
      <c r="BB83" s="487"/>
      <c r="BC83" s="487"/>
      <c r="BD83" s="487"/>
      <c r="BE83" s="487"/>
      <c r="BF83" s="487"/>
      <c r="BG83" s="487"/>
      <c r="BH83" s="487"/>
      <c r="BI83" s="487"/>
      <c r="BJ83" s="487"/>
      <c r="BK83" s="487"/>
      <c r="BL83" s="487"/>
      <c r="BM83" s="487"/>
      <c r="BN83" s="487"/>
      <c r="BO83" s="487"/>
      <c r="BP83" s="487"/>
      <c r="BQ83" s="487"/>
      <c r="BR83" s="487"/>
      <c r="BS83" s="487"/>
      <c r="BT83" s="487"/>
      <c r="BU83" s="487"/>
      <c r="BV83" s="487"/>
      <c r="BW83" s="487"/>
      <c r="BX83" s="487"/>
      <c r="BY83" s="487"/>
      <c r="BZ83" s="487"/>
      <c r="CA83" s="287">
        <f t="shared" si="27"/>
        <v>0</v>
      </c>
      <c r="CB83" s="287">
        <f t="shared" si="28"/>
        <v>0</v>
      </c>
      <c r="CC83" s="287">
        <f t="shared" si="29"/>
        <v>0</v>
      </c>
      <c r="CD83" s="287">
        <f t="shared" si="30"/>
        <v>0</v>
      </c>
      <c r="CE83" s="287">
        <f t="shared" si="31"/>
        <v>0</v>
      </c>
      <c r="CF83" s="287">
        <f t="shared" si="32"/>
        <v>0</v>
      </c>
      <c r="CG83" s="288">
        <f t="shared" si="33"/>
        <v>0</v>
      </c>
    </row>
    <row r="84" spans="1:85" ht="12.75">
      <c r="A84" s="280"/>
      <c r="B84" s="280"/>
      <c r="C84" s="280"/>
      <c r="D84" s="280"/>
      <c r="E84" s="281"/>
      <c r="F84" s="830"/>
      <c r="G84" s="487"/>
      <c r="H84" s="487"/>
      <c r="I84" s="487"/>
      <c r="J84" s="487"/>
      <c r="K84" s="487"/>
      <c r="L84" s="832"/>
      <c r="M84" s="487"/>
      <c r="N84" s="487"/>
      <c r="O84" s="487"/>
      <c r="P84" s="487"/>
      <c r="Q84" s="487"/>
      <c r="R84" s="487"/>
      <c r="S84" s="487"/>
      <c r="T84" s="487"/>
      <c r="U84" s="487"/>
      <c r="V84" s="487"/>
      <c r="W84" s="487"/>
      <c r="X84" s="487"/>
      <c r="Y84" s="487"/>
      <c r="Z84" s="487"/>
      <c r="AA84" s="487"/>
      <c r="AB84" s="487"/>
      <c r="AC84" s="487"/>
      <c r="AD84" s="487"/>
      <c r="AE84" s="487"/>
      <c r="AF84" s="487"/>
      <c r="AG84" s="487"/>
      <c r="AH84" s="487"/>
      <c r="AI84" s="487"/>
      <c r="AJ84" s="487"/>
      <c r="AK84" s="487"/>
      <c r="AL84" s="21"/>
      <c r="AM84" s="21"/>
      <c r="AN84" s="21"/>
      <c r="AO84" s="11"/>
      <c r="AP84" s="11"/>
      <c r="AQ84" s="487"/>
      <c r="AR84" s="487"/>
      <c r="AS84" s="487"/>
      <c r="AT84" s="487"/>
      <c r="AU84" s="487"/>
      <c r="AV84" s="487"/>
      <c r="AW84" s="487"/>
      <c r="AX84" s="487"/>
      <c r="AY84" s="487"/>
      <c r="AZ84" s="487"/>
      <c r="BA84" s="487"/>
      <c r="BB84" s="487"/>
      <c r="BC84" s="487"/>
      <c r="BD84" s="487"/>
      <c r="BE84" s="487"/>
      <c r="BF84" s="487"/>
      <c r="BG84" s="487"/>
      <c r="BH84" s="487"/>
      <c r="BI84" s="487"/>
      <c r="BJ84" s="487"/>
      <c r="BK84" s="487"/>
      <c r="BL84" s="487"/>
      <c r="BM84" s="487"/>
      <c r="BN84" s="487"/>
      <c r="BO84" s="487"/>
      <c r="BP84" s="487"/>
      <c r="BQ84" s="487"/>
      <c r="BR84" s="487"/>
      <c r="BS84" s="487"/>
      <c r="BT84" s="487"/>
      <c r="BU84" s="487"/>
      <c r="BV84" s="487"/>
      <c r="BW84" s="487"/>
      <c r="BX84" s="487"/>
      <c r="BY84" s="487"/>
      <c r="BZ84" s="487"/>
      <c r="CA84" s="287">
        <f t="shared" si="27"/>
        <v>0</v>
      </c>
      <c r="CB84" s="287">
        <f t="shared" si="28"/>
        <v>0</v>
      </c>
      <c r="CC84" s="287">
        <f t="shared" si="29"/>
        <v>0</v>
      </c>
      <c r="CD84" s="287">
        <f t="shared" si="30"/>
        <v>0</v>
      </c>
      <c r="CE84" s="287">
        <f t="shared" si="31"/>
        <v>0</v>
      </c>
      <c r="CF84" s="287">
        <f t="shared" si="32"/>
        <v>0</v>
      </c>
      <c r="CG84" s="288">
        <f t="shared" si="33"/>
        <v>0</v>
      </c>
    </row>
    <row r="85" spans="1:85" ht="12.75">
      <c r="A85" s="280"/>
      <c r="B85" s="280"/>
      <c r="C85" s="280"/>
      <c r="D85" s="280"/>
      <c r="E85" s="281"/>
      <c r="F85" s="830"/>
      <c r="G85" s="487"/>
      <c r="H85" s="487"/>
      <c r="I85" s="487"/>
      <c r="J85" s="487"/>
      <c r="K85" s="832"/>
      <c r="L85" s="832"/>
      <c r="M85" s="487"/>
      <c r="N85" s="487"/>
      <c r="O85" s="487"/>
      <c r="P85" s="487"/>
      <c r="Q85" s="487"/>
      <c r="R85" s="487"/>
      <c r="S85" s="487"/>
      <c r="T85" s="487"/>
      <c r="U85" s="487"/>
      <c r="V85" s="487"/>
      <c r="W85" s="487"/>
      <c r="X85" s="487"/>
      <c r="Y85" s="487"/>
      <c r="Z85" s="487"/>
      <c r="AA85" s="487"/>
      <c r="AB85" s="487"/>
      <c r="AC85" s="487"/>
      <c r="AD85" s="487"/>
      <c r="AE85" s="487"/>
      <c r="AF85" s="487"/>
      <c r="AG85" s="487"/>
      <c r="AH85" s="487"/>
      <c r="AI85" s="487"/>
      <c r="AJ85" s="487"/>
      <c r="AK85" s="487"/>
      <c r="AL85" s="21"/>
      <c r="AM85" s="21"/>
      <c r="AN85" s="21"/>
      <c r="AO85" s="11"/>
      <c r="AP85" s="11"/>
      <c r="AQ85" s="487"/>
      <c r="AR85" s="487"/>
      <c r="AS85" s="487"/>
      <c r="AT85" s="487"/>
      <c r="AU85" s="487"/>
      <c r="AV85" s="487"/>
      <c r="AW85" s="487"/>
      <c r="AX85" s="487"/>
      <c r="AY85" s="487"/>
      <c r="AZ85" s="487"/>
      <c r="BA85" s="487"/>
      <c r="BB85" s="487"/>
      <c r="BC85" s="487"/>
      <c r="BD85" s="487"/>
      <c r="BE85" s="487"/>
      <c r="BF85" s="487"/>
      <c r="BG85" s="487"/>
      <c r="BH85" s="487"/>
      <c r="BI85" s="487"/>
      <c r="BJ85" s="487"/>
      <c r="BK85" s="487"/>
      <c r="BL85" s="487"/>
      <c r="BM85" s="487"/>
      <c r="BN85" s="487"/>
      <c r="BO85" s="487"/>
      <c r="BP85" s="487"/>
      <c r="BQ85" s="487"/>
      <c r="BR85" s="487"/>
      <c r="BS85" s="487"/>
      <c r="BT85" s="487"/>
      <c r="BU85" s="487"/>
      <c r="BV85" s="487"/>
      <c r="BW85" s="487"/>
      <c r="BX85" s="487"/>
      <c r="BY85" s="487"/>
      <c r="BZ85" s="487"/>
      <c r="CA85" s="287">
        <f t="shared" si="27"/>
        <v>0</v>
      </c>
      <c r="CB85" s="287">
        <f t="shared" si="28"/>
        <v>0</v>
      </c>
      <c r="CC85" s="287">
        <f t="shared" si="29"/>
        <v>0</v>
      </c>
      <c r="CD85" s="287">
        <f t="shared" si="30"/>
        <v>0</v>
      </c>
      <c r="CE85" s="287">
        <f t="shared" si="31"/>
        <v>0</v>
      </c>
      <c r="CF85" s="287">
        <f t="shared" si="32"/>
        <v>0</v>
      </c>
      <c r="CG85" s="288">
        <f t="shared" si="33"/>
        <v>0</v>
      </c>
    </row>
    <row r="86" spans="1:85" ht="12.75">
      <c r="A86" s="280"/>
      <c r="B86" s="280"/>
      <c r="C86" s="280"/>
      <c r="D86" s="280"/>
      <c r="E86" s="281"/>
      <c r="F86" s="830"/>
      <c r="G86" s="487"/>
      <c r="H86" s="487"/>
      <c r="I86" s="487"/>
      <c r="J86" s="487"/>
      <c r="K86" s="487"/>
      <c r="L86" s="832"/>
      <c r="M86" s="487"/>
      <c r="N86" s="487"/>
      <c r="O86" s="487"/>
      <c r="P86" s="487"/>
      <c r="Q86" s="487"/>
      <c r="R86" s="487"/>
      <c r="S86" s="487"/>
      <c r="T86" s="487"/>
      <c r="U86" s="487"/>
      <c r="V86" s="487"/>
      <c r="W86" s="487"/>
      <c r="X86" s="487"/>
      <c r="Y86" s="487"/>
      <c r="Z86" s="487"/>
      <c r="AA86" s="487"/>
      <c r="AB86" s="487"/>
      <c r="AC86" s="487"/>
      <c r="AD86" s="487"/>
      <c r="AE86" s="487"/>
      <c r="AF86" s="487"/>
      <c r="AG86" s="487"/>
      <c r="AH86" s="487"/>
      <c r="AI86" s="487"/>
      <c r="AJ86" s="487"/>
      <c r="AK86" s="487"/>
      <c r="AL86" s="21"/>
      <c r="AM86" s="21"/>
      <c r="AN86" s="21"/>
      <c r="AO86" s="11"/>
      <c r="AP86" s="11"/>
      <c r="AQ86" s="487"/>
      <c r="AR86" s="487"/>
      <c r="AS86" s="487"/>
      <c r="AT86" s="487"/>
      <c r="AU86" s="487"/>
      <c r="AV86" s="487"/>
      <c r="AW86" s="487"/>
      <c r="AX86" s="487"/>
      <c r="AY86" s="487"/>
      <c r="AZ86" s="487"/>
      <c r="BA86" s="487"/>
      <c r="BB86" s="487"/>
      <c r="BC86" s="487"/>
      <c r="BD86" s="487"/>
      <c r="BE86" s="487"/>
      <c r="BF86" s="487"/>
      <c r="BG86" s="487"/>
      <c r="BH86" s="487"/>
      <c r="BI86" s="487"/>
      <c r="BJ86" s="487"/>
      <c r="BK86" s="487"/>
      <c r="BL86" s="487"/>
      <c r="BM86" s="487"/>
      <c r="BN86" s="487"/>
      <c r="BO86" s="487"/>
      <c r="BP86" s="487"/>
      <c r="BQ86" s="487"/>
      <c r="BR86" s="487"/>
      <c r="BS86" s="487"/>
      <c r="BT86" s="487"/>
      <c r="BU86" s="487"/>
      <c r="BV86" s="487"/>
      <c r="BW86" s="487"/>
      <c r="BX86" s="487"/>
      <c r="BY86" s="487"/>
      <c r="BZ86" s="487"/>
      <c r="CA86" s="287">
        <f t="shared" si="27"/>
        <v>0</v>
      </c>
      <c r="CB86" s="287">
        <f t="shared" si="28"/>
        <v>0</v>
      </c>
      <c r="CC86" s="287">
        <f t="shared" si="29"/>
        <v>0</v>
      </c>
      <c r="CD86" s="287">
        <f t="shared" si="30"/>
        <v>0</v>
      </c>
      <c r="CE86" s="287">
        <f t="shared" si="31"/>
        <v>0</v>
      </c>
      <c r="CF86" s="287">
        <f t="shared" si="32"/>
        <v>0</v>
      </c>
      <c r="CG86" s="288">
        <f t="shared" si="33"/>
        <v>0</v>
      </c>
    </row>
    <row r="87" spans="1:85" ht="12.75">
      <c r="A87" s="280"/>
      <c r="B87" s="280"/>
      <c r="C87" s="280"/>
      <c r="D87" s="280"/>
      <c r="E87" s="281"/>
      <c r="F87" s="830"/>
      <c r="G87" s="487"/>
      <c r="H87" s="487"/>
      <c r="I87" s="487"/>
      <c r="J87" s="487"/>
      <c r="K87" s="832"/>
      <c r="L87" s="832"/>
      <c r="M87" s="487"/>
      <c r="N87" s="487"/>
      <c r="O87" s="487"/>
      <c r="P87" s="487"/>
      <c r="Q87" s="487"/>
      <c r="R87" s="487"/>
      <c r="S87" s="487"/>
      <c r="T87" s="487"/>
      <c r="U87" s="487"/>
      <c r="V87" s="487"/>
      <c r="W87" s="487"/>
      <c r="X87" s="487"/>
      <c r="Y87" s="487"/>
      <c r="Z87" s="487"/>
      <c r="AA87" s="487"/>
      <c r="AB87" s="487"/>
      <c r="AC87" s="487"/>
      <c r="AD87" s="487"/>
      <c r="AE87" s="487"/>
      <c r="AF87" s="487"/>
      <c r="AG87" s="487"/>
      <c r="AH87" s="487"/>
      <c r="AI87" s="487"/>
      <c r="AJ87" s="487"/>
      <c r="AK87" s="487"/>
      <c r="AL87" s="21"/>
      <c r="AM87" s="21"/>
      <c r="AN87" s="21"/>
      <c r="AO87" s="11"/>
      <c r="AP87" s="11"/>
      <c r="AQ87" s="487"/>
      <c r="AR87" s="487"/>
      <c r="AS87" s="487"/>
      <c r="AT87" s="487"/>
      <c r="AU87" s="487"/>
      <c r="AV87" s="487"/>
      <c r="AW87" s="487"/>
      <c r="AX87" s="487"/>
      <c r="AY87" s="487"/>
      <c r="AZ87" s="487"/>
      <c r="BA87" s="487"/>
      <c r="BB87" s="487"/>
      <c r="BC87" s="487"/>
      <c r="BD87" s="487"/>
      <c r="BE87" s="487"/>
      <c r="BF87" s="487"/>
      <c r="BG87" s="487"/>
      <c r="BH87" s="487"/>
      <c r="BI87" s="487"/>
      <c r="BJ87" s="487"/>
      <c r="BK87" s="487"/>
      <c r="BL87" s="487"/>
      <c r="BM87" s="487"/>
      <c r="BN87" s="487"/>
      <c r="BO87" s="487"/>
      <c r="BP87" s="487"/>
      <c r="BQ87" s="487"/>
      <c r="BR87" s="487"/>
      <c r="BS87" s="487"/>
      <c r="BT87" s="487"/>
      <c r="BU87" s="487"/>
      <c r="BV87" s="487"/>
      <c r="BW87" s="487"/>
      <c r="BX87" s="487"/>
      <c r="BY87" s="487"/>
      <c r="BZ87" s="487"/>
      <c r="CA87" s="287">
        <f t="shared" si="27"/>
        <v>0</v>
      </c>
      <c r="CB87" s="287">
        <f t="shared" si="28"/>
        <v>0</v>
      </c>
      <c r="CC87" s="287">
        <f t="shared" si="29"/>
        <v>0</v>
      </c>
      <c r="CD87" s="287">
        <f t="shared" si="30"/>
        <v>0</v>
      </c>
      <c r="CE87" s="287">
        <f t="shared" si="31"/>
        <v>0</v>
      </c>
      <c r="CF87" s="287">
        <f t="shared" si="32"/>
        <v>0</v>
      </c>
      <c r="CG87" s="288">
        <f t="shared" si="33"/>
        <v>0</v>
      </c>
    </row>
    <row r="88" spans="1:85" ht="12.75">
      <c r="A88" s="280"/>
      <c r="B88" s="280"/>
      <c r="C88" s="280"/>
      <c r="D88" s="280"/>
      <c r="E88" s="281"/>
      <c r="F88" s="830"/>
      <c r="G88" s="487"/>
      <c r="H88" s="487"/>
      <c r="I88" s="487"/>
      <c r="J88" s="487"/>
      <c r="K88" s="487"/>
      <c r="L88" s="832"/>
      <c r="M88" s="487"/>
      <c r="N88" s="487"/>
      <c r="O88" s="487"/>
      <c r="P88" s="487"/>
      <c r="Q88" s="487"/>
      <c r="R88" s="487"/>
      <c r="S88" s="487"/>
      <c r="T88" s="487"/>
      <c r="U88" s="487"/>
      <c r="V88" s="487"/>
      <c r="W88" s="487"/>
      <c r="X88" s="487"/>
      <c r="Y88" s="487"/>
      <c r="Z88" s="487"/>
      <c r="AA88" s="487"/>
      <c r="AB88" s="487"/>
      <c r="AC88" s="487"/>
      <c r="AD88" s="487"/>
      <c r="AE88" s="487"/>
      <c r="AF88" s="487"/>
      <c r="AG88" s="487"/>
      <c r="AH88" s="487"/>
      <c r="AI88" s="487"/>
      <c r="AJ88" s="487"/>
      <c r="AK88" s="487"/>
      <c r="AL88" s="21"/>
      <c r="AM88" s="21"/>
      <c r="AN88" s="21"/>
      <c r="AO88" s="11"/>
      <c r="AP88" s="11"/>
      <c r="AQ88" s="487"/>
      <c r="AR88" s="487"/>
      <c r="AS88" s="487"/>
      <c r="AT88" s="487"/>
      <c r="AU88" s="487"/>
      <c r="AV88" s="487"/>
      <c r="AW88" s="487"/>
      <c r="AX88" s="487"/>
      <c r="AY88" s="487"/>
      <c r="AZ88" s="487"/>
      <c r="BA88" s="487"/>
      <c r="BB88" s="487"/>
      <c r="BC88" s="487"/>
      <c r="BD88" s="487"/>
      <c r="BE88" s="487"/>
      <c r="BF88" s="487"/>
      <c r="BG88" s="487"/>
      <c r="BH88" s="487"/>
      <c r="BI88" s="487"/>
      <c r="BJ88" s="487"/>
      <c r="BK88" s="487"/>
      <c r="BL88" s="487"/>
      <c r="BM88" s="487"/>
      <c r="BN88" s="487"/>
      <c r="BO88" s="487"/>
      <c r="BP88" s="487"/>
      <c r="BQ88" s="487"/>
      <c r="BR88" s="487"/>
      <c r="BS88" s="487"/>
      <c r="BT88" s="487"/>
      <c r="BU88" s="487"/>
      <c r="BV88" s="487"/>
      <c r="BW88" s="487"/>
      <c r="BX88" s="487"/>
      <c r="BY88" s="487"/>
      <c r="BZ88" s="487"/>
      <c r="CA88" s="287">
        <f t="shared" si="27"/>
        <v>0</v>
      </c>
      <c r="CB88" s="287">
        <f t="shared" si="28"/>
        <v>0</v>
      </c>
      <c r="CC88" s="287">
        <f t="shared" si="29"/>
        <v>0</v>
      </c>
      <c r="CD88" s="287">
        <f t="shared" si="30"/>
        <v>0</v>
      </c>
      <c r="CE88" s="287">
        <f t="shared" si="31"/>
        <v>0</v>
      </c>
      <c r="CF88" s="287">
        <f t="shared" si="32"/>
        <v>0</v>
      </c>
      <c r="CG88" s="288">
        <f t="shared" si="33"/>
        <v>0</v>
      </c>
    </row>
    <row r="89" spans="1:85" ht="12.75">
      <c r="A89" s="280"/>
      <c r="B89" s="280"/>
      <c r="C89" s="280"/>
      <c r="D89" s="280"/>
      <c r="E89" s="281"/>
      <c r="F89" s="830"/>
      <c r="G89" s="487"/>
      <c r="H89" s="487"/>
      <c r="I89" s="487"/>
      <c r="J89" s="487"/>
      <c r="K89" s="487"/>
      <c r="L89" s="832"/>
      <c r="M89" s="487"/>
      <c r="N89" s="487"/>
      <c r="O89" s="487"/>
      <c r="P89" s="487"/>
      <c r="Q89" s="487"/>
      <c r="R89" s="487"/>
      <c r="S89" s="487"/>
      <c r="T89" s="487"/>
      <c r="U89" s="487"/>
      <c r="V89" s="487"/>
      <c r="W89" s="487"/>
      <c r="X89" s="487"/>
      <c r="Y89" s="487"/>
      <c r="Z89" s="487"/>
      <c r="AA89" s="487"/>
      <c r="AB89" s="487"/>
      <c r="AC89" s="487"/>
      <c r="AD89" s="487"/>
      <c r="AE89" s="487"/>
      <c r="AF89" s="487"/>
      <c r="AG89" s="487"/>
      <c r="AH89" s="487"/>
      <c r="AI89" s="487"/>
      <c r="AJ89" s="487"/>
      <c r="AK89" s="487"/>
      <c r="AL89" s="21"/>
      <c r="AM89" s="21"/>
      <c r="AN89" s="21"/>
      <c r="AO89" s="11"/>
      <c r="AP89" s="11"/>
      <c r="AQ89" s="487"/>
      <c r="AR89" s="487"/>
      <c r="AS89" s="487"/>
      <c r="AT89" s="487"/>
      <c r="AU89" s="487"/>
      <c r="AV89" s="487"/>
      <c r="AW89" s="487"/>
      <c r="AX89" s="487"/>
      <c r="AY89" s="487"/>
      <c r="AZ89" s="487"/>
      <c r="BA89" s="487"/>
      <c r="BB89" s="487"/>
      <c r="BC89" s="487"/>
      <c r="BD89" s="487"/>
      <c r="BE89" s="487"/>
      <c r="BF89" s="487"/>
      <c r="BG89" s="487"/>
      <c r="BH89" s="487"/>
      <c r="BI89" s="487"/>
      <c r="BJ89" s="487"/>
      <c r="BK89" s="487"/>
      <c r="BL89" s="487"/>
      <c r="BM89" s="487"/>
      <c r="BN89" s="487"/>
      <c r="BO89" s="487"/>
      <c r="BP89" s="487"/>
      <c r="BQ89" s="487"/>
      <c r="BR89" s="487"/>
      <c r="BS89" s="487"/>
      <c r="BT89" s="487"/>
      <c r="BU89" s="487"/>
      <c r="BV89" s="487"/>
      <c r="BW89" s="487"/>
      <c r="BX89" s="487"/>
      <c r="BY89" s="487"/>
      <c r="BZ89" s="487"/>
      <c r="CA89" s="287">
        <f t="shared" si="27"/>
        <v>0</v>
      </c>
      <c r="CB89" s="287">
        <f t="shared" si="28"/>
        <v>0</v>
      </c>
      <c r="CC89" s="287">
        <f t="shared" si="29"/>
        <v>0</v>
      </c>
      <c r="CD89" s="287">
        <f t="shared" si="30"/>
        <v>0</v>
      </c>
      <c r="CE89" s="287">
        <f t="shared" si="31"/>
        <v>0</v>
      </c>
      <c r="CF89" s="287">
        <f t="shared" si="32"/>
        <v>0</v>
      </c>
      <c r="CG89" s="288">
        <f t="shared" si="33"/>
        <v>0</v>
      </c>
    </row>
    <row r="90" spans="1:85" ht="12.75">
      <c r="A90" s="280"/>
      <c r="B90" s="280"/>
      <c r="C90" s="280"/>
      <c r="D90" s="280"/>
      <c r="E90" s="281"/>
      <c r="F90" s="830"/>
      <c r="G90" s="487"/>
      <c r="H90" s="487"/>
      <c r="I90" s="487"/>
      <c r="J90" s="487"/>
      <c r="K90" s="487"/>
      <c r="L90" s="832"/>
      <c r="M90" s="487"/>
      <c r="N90" s="487"/>
      <c r="O90" s="487"/>
      <c r="P90" s="487"/>
      <c r="Q90" s="487"/>
      <c r="R90" s="487"/>
      <c r="S90" s="487"/>
      <c r="T90" s="487"/>
      <c r="U90" s="487"/>
      <c r="V90" s="487"/>
      <c r="W90" s="487"/>
      <c r="X90" s="487"/>
      <c r="Y90" s="487"/>
      <c r="Z90" s="487"/>
      <c r="AA90" s="487"/>
      <c r="AB90" s="487"/>
      <c r="AC90" s="487"/>
      <c r="AD90" s="487"/>
      <c r="AE90" s="487"/>
      <c r="AF90" s="487"/>
      <c r="AG90" s="487"/>
      <c r="AH90" s="487"/>
      <c r="AI90" s="487"/>
      <c r="AJ90" s="487"/>
      <c r="AK90" s="487"/>
      <c r="AL90" s="21"/>
      <c r="AM90" s="21"/>
      <c r="AN90" s="21"/>
      <c r="AO90" s="11"/>
      <c r="AP90" s="11"/>
      <c r="AQ90" s="487"/>
      <c r="AR90" s="487"/>
      <c r="AS90" s="487"/>
      <c r="AT90" s="487"/>
      <c r="AU90" s="487"/>
      <c r="AV90" s="487"/>
      <c r="AW90" s="487"/>
      <c r="AX90" s="487"/>
      <c r="AY90" s="487"/>
      <c r="AZ90" s="487"/>
      <c r="BA90" s="487"/>
      <c r="BB90" s="487"/>
      <c r="BC90" s="487"/>
      <c r="BD90" s="487"/>
      <c r="BE90" s="487"/>
      <c r="BF90" s="487"/>
      <c r="BG90" s="487"/>
      <c r="BH90" s="487"/>
      <c r="BI90" s="487"/>
      <c r="BJ90" s="487"/>
      <c r="BK90" s="487"/>
      <c r="BL90" s="487"/>
      <c r="BM90" s="487"/>
      <c r="BN90" s="487"/>
      <c r="BO90" s="487"/>
      <c r="BP90" s="487"/>
      <c r="BQ90" s="487"/>
      <c r="BR90" s="487"/>
      <c r="BS90" s="487"/>
      <c r="BT90" s="487"/>
      <c r="BU90" s="487"/>
      <c r="BV90" s="487"/>
      <c r="BW90" s="487"/>
      <c r="BX90" s="487"/>
      <c r="BY90" s="487"/>
      <c r="BZ90" s="487"/>
      <c r="CA90" s="287">
        <f t="shared" si="27"/>
        <v>0</v>
      </c>
      <c r="CB90" s="287">
        <f t="shared" si="28"/>
        <v>0</v>
      </c>
      <c r="CC90" s="287">
        <f t="shared" si="29"/>
        <v>0</v>
      </c>
      <c r="CD90" s="287">
        <f t="shared" si="30"/>
        <v>0</v>
      </c>
      <c r="CE90" s="287">
        <f t="shared" si="31"/>
        <v>0</v>
      </c>
      <c r="CF90" s="287">
        <f t="shared" si="32"/>
        <v>0</v>
      </c>
      <c r="CG90" s="288">
        <f t="shared" si="33"/>
        <v>0</v>
      </c>
    </row>
    <row r="91" spans="1:85" ht="12.75">
      <c r="A91" s="280"/>
      <c r="B91" s="280"/>
      <c r="C91" s="280"/>
      <c r="D91" s="280"/>
      <c r="E91" s="281"/>
      <c r="F91" s="830"/>
      <c r="G91" s="487"/>
      <c r="H91" s="487"/>
      <c r="I91" s="487"/>
      <c r="J91" s="487"/>
      <c r="K91" s="487"/>
      <c r="L91" s="832"/>
      <c r="M91" s="487"/>
      <c r="N91" s="487"/>
      <c r="O91" s="487"/>
      <c r="P91" s="487"/>
      <c r="Q91" s="487"/>
      <c r="R91" s="487"/>
      <c r="S91" s="487"/>
      <c r="T91" s="487"/>
      <c r="U91" s="487"/>
      <c r="V91" s="487"/>
      <c r="W91" s="487"/>
      <c r="X91" s="487"/>
      <c r="Y91" s="487"/>
      <c r="Z91" s="487"/>
      <c r="AA91" s="487"/>
      <c r="AB91" s="487"/>
      <c r="AC91" s="487"/>
      <c r="AD91" s="487"/>
      <c r="AE91" s="487"/>
      <c r="AF91" s="487"/>
      <c r="AG91" s="487"/>
      <c r="AH91" s="487"/>
      <c r="AI91" s="487"/>
      <c r="AJ91" s="487"/>
      <c r="AK91" s="487"/>
      <c r="AL91" s="21"/>
      <c r="AM91" s="21"/>
      <c r="AN91" s="21"/>
      <c r="AO91" s="11"/>
      <c r="AP91" s="11"/>
      <c r="AQ91" s="487"/>
      <c r="AR91" s="487"/>
      <c r="AS91" s="487"/>
      <c r="AT91" s="487"/>
      <c r="AU91" s="487"/>
      <c r="AV91" s="487"/>
      <c r="AW91" s="487"/>
      <c r="AX91" s="487"/>
      <c r="AY91" s="487"/>
      <c r="AZ91" s="487"/>
      <c r="BA91" s="487"/>
      <c r="BB91" s="487"/>
      <c r="BC91" s="487"/>
      <c r="BD91" s="487"/>
      <c r="BE91" s="487"/>
      <c r="BF91" s="487"/>
      <c r="BG91" s="487"/>
      <c r="BH91" s="487"/>
      <c r="BI91" s="487"/>
      <c r="BJ91" s="487"/>
      <c r="BK91" s="487"/>
      <c r="BL91" s="487"/>
      <c r="BM91" s="487"/>
      <c r="BN91" s="487"/>
      <c r="BO91" s="487"/>
      <c r="BP91" s="487"/>
      <c r="BQ91" s="487"/>
      <c r="BR91" s="487"/>
      <c r="BS91" s="487"/>
      <c r="BT91" s="487"/>
      <c r="BU91" s="487"/>
      <c r="BV91" s="487"/>
      <c r="BW91" s="487"/>
      <c r="BX91" s="487"/>
      <c r="BY91" s="487"/>
      <c r="BZ91" s="487"/>
      <c r="CA91" s="287">
        <f t="shared" si="27"/>
        <v>0</v>
      </c>
      <c r="CB91" s="287">
        <f t="shared" si="28"/>
        <v>0</v>
      </c>
      <c r="CC91" s="287">
        <f t="shared" si="29"/>
        <v>0</v>
      </c>
      <c r="CD91" s="287">
        <f t="shared" si="30"/>
        <v>0</v>
      </c>
      <c r="CE91" s="287">
        <f t="shared" si="31"/>
        <v>0</v>
      </c>
      <c r="CF91" s="287">
        <f t="shared" si="32"/>
        <v>0</v>
      </c>
      <c r="CG91" s="288">
        <f t="shared" si="33"/>
        <v>0</v>
      </c>
    </row>
    <row r="92" spans="1:85" ht="12.75">
      <c r="A92" s="280"/>
      <c r="B92" s="280"/>
      <c r="C92" s="280"/>
      <c r="D92" s="280"/>
      <c r="E92" s="281"/>
      <c r="F92" s="830"/>
      <c r="G92" s="487"/>
      <c r="H92" s="487"/>
      <c r="I92" s="487"/>
      <c r="J92" s="487"/>
      <c r="K92" s="487"/>
      <c r="L92" s="832"/>
      <c r="M92" s="487"/>
      <c r="N92" s="487"/>
      <c r="O92" s="487"/>
      <c r="P92" s="487"/>
      <c r="Q92" s="487"/>
      <c r="R92" s="487"/>
      <c r="S92" s="487"/>
      <c r="T92" s="487"/>
      <c r="U92" s="487"/>
      <c r="V92" s="487"/>
      <c r="W92" s="487"/>
      <c r="X92" s="487"/>
      <c r="Y92" s="487"/>
      <c r="Z92" s="487"/>
      <c r="AA92" s="487"/>
      <c r="AB92" s="487"/>
      <c r="AC92" s="487"/>
      <c r="AD92" s="487"/>
      <c r="AE92" s="487"/>
      <c r="AF92" s="487"/>
      <c r="AG92" s="487"/>
      <c r="AH92" s="487"/>
      <c r="AI92" s="487"/>
      <c r="AJ92" s="487"/>
      <c r="AK92" s="487"/>
      <c r="AL92" s="21"/>
      <c r="AM92" s="21"/>
      <c r="AN92" s="21"/>
      <c r="AO92" s="11"/>
      <c r="AP92" s="11"/>
      <c r="AQ92" s="487"/>
      <c r="AR92" s="487"/>
      <c r="AS92" s="487"/>
      <c r="AT92" s="487"/>
      <c r="AU92" s="487"/>
      <c r="AV92" s="487"/>
      <c r="AW92" s="487"/>
      <c r="AX92" s="487"/>
      <c r="AY92" s="487"/>
      <c r="AZ92" s="487"/>
      <c r="BA92" s="487"/>
      <c r="BB92" s="487"/>
      <c r="BC92" s="487"/>
      <c r="BD92" s="487"/>
      <c r="BE92" s="487"/>
      <c r="BF92" s="487"/>
      <c r="BG92" s="487"/>
      <c r="BH92" s="487"/>
      <c r="BI92" s="487"/>
      <c r="BJ92" s="487"/>
      <c r="BK92" s="487"/>
      <c r="BL92" s="487"/>
      <c r="BM92" s="487"/>
      <c r="BN92" s="487"/>
      <c r="BO92" s="487"/>
      <c r="BP92" s="487"/>
      <c r="BQ92" s="487"/>
      <c r="BR92" s="487"/>
      <c r="BS92" s="487"/>
      <c r="BT92" s="487"/>
      <c r="BU92" s="487"/>
      <c r="BV92" s="487"/>
      <c r="BW92" s="487"/>
      <c r="BX92" s="487"/>
      <c r="BY92" s="487"/>
      <c r="BZ92" s="487"/>
      <c r="CA92" s="287">
        <f t="shared" si="27"/>
        <v>0</v>
      </c>
      <c r="CB92" s="287">
        <f t="shared" si="28"/>
        <v>0</v>
      </c>
      <c r="CC92" s="287">
        <f t="shared" si="29"/>
        <v>0</v>
      </c>
      <c r="CD92" s="287">
        <f t="shared" si="30"/>
        <v>0</v>
      </c>
      <c r="CE92" s="287">
        <f t="shared" si="31"/>
        <v>0</v>
      </c>
      <c r="CF92" s="287">
        <f t="shared" si="32"/>
        <v>0</v>
      </c>
      <c r="CG92" s="288">
        <f t="shared" si="33"/>
        <v>0</v>
      </c>
    </row>
    <row r="93" spans="1:85" ht="11.25" customHeight="1">
      <c r="A93" s="280"/>
      <c r="B93" s="280"/>
      <c r="C93" s="280"/>
      <c r="D93" s="280"/>
      <c r="E93" s="281"/>
      <c r="F93" s="830"/>
      <c r="G93" s="487"/>
      <c r="H93" s="487"/>
      <c r="I93" s="487"/>
      <c r="J93" s="487"/>
      <c r="K93" s="832"/>
      <c r="L93" s="832"/>
      <c r="M93" s="487"/>
      <c r="N93" s="487"/>
      <c r="O93" s="487"/>
      <c r="P93" s="487"/>
      <c r="Q93" s="487"/>
      <c r="R93" s="487"/>
      <c r="S93" s="487"/>
      <c r="T93" s="487"/>
      <c r="U93" s="487"/>
      <c r="V93" s="487"/>
      <c r="W93" s="487"/>
      <c r="X93" s="487"/>
      <c r="Y93" s="487"/>
      <c r="Z93" s="487"/>
      <c r="AA93" s="487"/>
      <c r="AB93" s="487"/>
      <c r="AC93" s="487"/>
      <c r="AD93" s="487"/>
      <c r="AE93" s="487"/>
      <c r="AF93" s="487"/>
      <c r="AG93" s="487"/>
      <c r="AH93" s="487"/>
      <c r="AI93" s="487"/>
      <c r="AJ93" s="487"/>
      <c r="AK93" s="487"/>
      <c r="AL93" s="21"/>
      <c r="AM93" s="21"/>
      <c r="AN93" s="21"/>
      <c r="AO93" s="11"/>
      <c r="AP93" s="11"/>
      <c r="AQ93" s="487"/>
      <c r="AR93" s="487"/>
      <c r="AS93" s="487"/>
      <c r="AT93" s="487"/>
      <c r="AU93" s="487"/>
      <c r="AV93" s="487"/>
      <c r="AW93" s="487"/>
      <c r="AX93" s="487"/>
      <c r="AY93" s="487"/>
      <c r="AZ93" s="487"/>
      <c r="BA93" s="487"/>
      <c r="BB93" s="487"/>
      <c r="BC93" s="487"/>
      <c r="BD93" s="487"/>
      <c r="BE93" s="487"/>
      <c r="BF93" s="487"/>
      <c r="BG93" s="487"/>
      <c r="BH93" s="487"/>
      <c r="BI93" s="487"/>
      <c r="BJ93" s="487"/>
      <c r="BK93" s="487"/>
      <c r="BL93" s="487"/>
      <c r="BM93" s="487"/>
      <c r="BN93" s="487"/>
      <c r="BO93" s="487"/>
      <c r="BP93" s="487"/>
      <c r="BQ93" s="487"/>
      <c r="BR93" s="487"/>
      <c r="BS93" s="487"/>
      <c r="BT93" s="487"/>
      <c r="BU93" s="487"/>
      <c r="BV93" s="487"/>
      <c r="BW93" s="487"/>
      <c r="BX93" s="487"/>
      <c r="BY93" s="487"/>
      <c r="BZ93" s="487"/>
      <c r="CA93" s="287">
        <f t="shared" si="27"/>
        <v>0</v>
      </c>
      <c r="CB93" s="287">
        <f t="shared" si="28"/>
        <v>0</v>
      </c>
      <c r="CC93" s="287">
        <f t="shared" si="29"/>
        <v>0</v>
      </c>
      <c r="CD93" s="287">
        <f t="shared" si="30"/>
        <v>0</v>
      </c>
      <c r="CE93" s="287">
        <f t="shared" si="31"/>
        <v>0</v>
      </c>
      <c r="CF93" s="287">
        <f t="shared" si="32"/>
        <v>0</v>
      </c>
      <c r="CG93" s="288">
        <f t="shared" si="33"/>
        <v>0</v>
      </c>
    </row>
    <row r="94" spans="1:85" ht="11.25" customHeight="1">
      <c r="A94" s="280"/>
      <c r="B94" s="280"/>
      <c r="C94" s="280"/>
      <c r="D94" s="280"/>
      <c r="E94" s="281"/>
      <c r="F94" s="830"/>
      <c r="G94" s="487"/>
      <c r="H94" s="487"/>
      <c r="I94" s="487"/>
      <c r="J94" s="487"/>
      <c r="K94" s="487"/>
      <c r="L94" s="832"/>
      <c r="M94" s="487"/>
      <c r="N94" s="487"/>
      <c r="O94" s="487"/>
      <c r="P94" s="487"/>
      <c r="Q94" s="487"/>
      <c r="R94" s="487"/>
      <c r="S94" s="487"/>
      <c r="T94" s="487"/>
      <c r="U94" s="487"/>
      <c r="V94" s="487"/>
      <c r="W94" s="487"/>
      <c r="X94" s="487"/>
      <c r="Y94" s="487"/>
      <c r="Z94" s="487"/>
      <c r="AA94" s="487"/>
      <c r="AB94" s="487"/>
      <c r="AC94" s="487"/>
      <c r="AD94" s="487"/>
      <c r="AE94" s="487"/>
      <c r="AF94" s="487"/>
      <c r="AG94" s="487"/>
      <c r="AH94" s="487"/>
      <c r="AI94" s="487"/>
      <c r="AJ94" s="487"/>
      <c r="AK94" s="487"/>
      <c r="AL94" s="21"/>
      <c r="AM94" s="21"/>
      <c r="AN94" s="21"/>
      <c r="AO94" s="11"/>
      <c r="AP94" s="11"/>
      <c r="AQ94" s="487"/>
      <c r="AR94" s="487"/>
      <c r="AS94" s="487"/>
      <c r="AT94" s="487"/>
      <c r="AU94" s="487"/>
      <c r="AV94" s="487"/>
      <c r="AW94" s="487"/>
      <c r="AX94" s="487"/>
      <c r="AY94" s="487"/>
      <c r="AZ94" s="487"/>
      <c r="BA94" s="487"/>
      <c r="BB94" s="487"/>
      <c r="BC94" s="487"/>
      <c r="BD94" s="487"/>
      <c r="BE94" s="487"/>
      <c r="BF94" s="487"/>
      <c r="BG94" s="487"/>
      <c r="BH94" s="487"/>
      <c r="BI94" s="487"/>
      <c r="BJ94" s="487"/>
      <c r="BK94" s="487"/>
      <c r="BL94" s="487"/>
      <c r="BM94" s="487"/>
      <c r="BN94" s="487"/>
      <c r="BO94" s="487"/>
      <c r="BP94" s="487"/>
      <c r="BQ94" s="487"/>
      <c r="BR94" s="487"/>
      <c r="BS94" s="487"/>
      <c r="BT94" s="487"/>
      <c r="BU94" s="487"/>
      <c r="BV94" s="487"/>
      <c r="BW94" s="487"/>
      <c r="BX94" s="487"/>
      <c r="BY94" s="487"/>
      <c r="BZ94" s="487"/>
      <c r="CA94" s="287">
        <f t="shared" si="27"/>
        <v>0</v>
      </c>
      <c r="CB94" s="287">
        <f t="shared" si="28"/>
        <v>0</v>
      </c>
      <c r="CC94" s="287">
        <f t="shared" si="29"/>
        <v>0</v>
      </c>
      <c r="CD94" s="287">
        <f t="shared" si="30"/>
        <v>0</v>
      </c>
      <c r="CE94" s="287">
        <f t="shared" si="31"/>
        <v>0</v>
      </c>
      <c r="CF94" s="287">
        <f t="shared" si="32"/>
        <v>0</v>
      </c>
      <c r="CG94" s="288">
        <f t="shared" si="33"/>
        <v>0</v>
      </c>
    </row>
    <row r="95" spans="1:85" ht="11.25" customHeight="1">
      <c r="A95" s="280"/>
      <c r="B95" s="280"/>
      <c r="C95" s="280"/>
      <c r="D95" s="280"/>
      <c r="E95" s="281"/>
      <c r="F95" s="830"/>
      <c r="G95" s="487"/>
      <c r="H95" s="487"/>
      <c r="I95" s="487"/>
      <c r="J95" s="487"/>
      <c r="K95" s="487"/>
      <c r="L95" s="832"/>
      <c r="M95" s="487"/>
      <c r="N95" s="487"/>
      <c r="O95" s="487"/>
      <c r="P95" s="487"/>
      <c r="Q95" s="487"/>
      <c r="R95" s="487"/>
      <c r="S95" s="487"/>
      <c r="T95" s="487"/>
      <c r="U95" s="487"/>
      <c r="V95" s="487"/>
      <c r="W95" s="487"/>
      <c r="X95" s="487"/>
      <c r="Y95" s="487"/>
      <c r="Z95" s="487"/>
      <c r="AA95" s="487"/>
      <c r="AB95" s="487"/>
      <c r="AC95" s="487"/>
      <c r="AD95" s="487"/>
      <c r="AE95" s="487"/>
      <c r="AF95" s="487"/>
      <c r="AG95" s="487"/>
      <c r="AH95" s="487"/>
      <c r="AI95" s="487"/>
      <c r="AJ95" s="487"/>
      <c r="AK95" s="487"/>
      <c r="AL95" s="21"/>
      <c r="AM95" s="21"/>
      <c r="AN95" s="21"/>
      <c r="AO95" s="11"/>
      <c r="AP95" s="11"/>
      <c r="AQ95" s="487"/>
      <c r="AR95" s="487"/>
      <c r="AS95" s="487"/>
      <c r="AT95" s="487"/>
      <c r="AU95" s="487"/>
      <c r="AV95" s="487"/>
      <c r="AW95" s="487"/>
      <c r="AX95" s="487"/>
      <c r="AY95" s="487"/>
      <c r="AZ95" s="487"/>
      <c r="BA95" s="487"/>
      <c r="BB95" s="487"/>
      <c r="BC95" s="487"/>
      <c r="BD95" s="487"/>
      <c r="BE95" s="487"/>
      <c r="BF95" s="487"/>
      <c r="BG95" s="487"/>
      <c r="BH95" s="487"/>
      <c r="BI95" s="487"/>
      <c r="BJ95" s="487"/>
      <c r="BK95" s="487"/>
      <c r="BL95" s="487"/>
      <c r="BM95" s="487"/>
      <c r="BN95" s="487"/>
      <c r="BO95" s="487"/>
      <c r="BP95" s="487"/>
      <c r="BQ95" s="487"/>
      <c r="BR95" s="487"/>
      <c r="BS95" s="487"/>
      <c r="BT95" s="487"/>
      <c r="BU95" s="487"/>
      <c r="BV95" s="487"/>
      <c r="BW95" s="487"/>
      <c r="BX95" s="487"/>
      <c r="BY95" s="487"/>
      <c r="BZ95" s="487"/>
      <c r="CA95" s="287">
        <f t="shared" si="27"/>
        <v>0</v>
      </c>
      <c r="CB95" s="287">
        <f t="shared" si="28"/>
        <v>0</v>
      </c>
      <c r="CC95" s="287">
        <f t="shared" si="29"/>
        <v>0</v>
      </c>
      <c r="CD95" s="287">
        <f t="shared" si="30"/>
        <v>0</v>
      </c>
      <c r="CE95" s="287">
        <f t="shared" si="31"/>
        <v>0</v>
      </c>
      <c r="CF95" s="287">
        <f t="shared" si="32"/>
        <v>0</v>
      </c>
      <c r="CG95" s="288">
        <f t="shared" si="33"/>
        <v>0</v>
      </c>
    </row>
    <row r="96" spans="1:85" ht="11.25" customHeight="1">
      <c r="A96" s="280"/>
      <c r="B96" s="280"/>
      <c r="C96" s="280"/>
      <c r="D96" s="280"/>
      <c r="E96" s="281"/>
      <c r="F96" s="830"/>
      <c r="G96" s="487"/>
      <c r="H96" s="487"/>
      <c r="I96" s="487"/>
      <c r="J96" s="487"/>
      <c r="K96" s="487"/>
      <c r="L96" s="487"/>
      <c r="M96" s="487"/>
      <c r="N96" s="487"/>
      <c r="O96" s="487"/>
      <c r="P96" s="487"/>
      <c r="Q96" s="487"/>
      <c r="R96" s="487"/>
      <c r="S96" s="487"/>
      <c r="T96" s="487"/>
      <c r="U96" s="487"/>
      <c r="V96" s="487"/>
      <c r="W96" s="487"/>
      <c r="X96" s="487"/>
      <c r="Y96" s="487"/>
      <c r="Z96" s="487"/>
      <c r="AA96" s="487"/>
      <c r="AB96" s="487"/>
      <c r="AC96" s="487"/>
      <c r="AD96" s="487"/>
      <c r="AE96" s="487"/>
      <c r="AF96" s="487"/>
      <c r="AG96" s="487"/>
      <c r="AH96" s="487"/>
      <c r="AI96" s="487"/>
      <c r="AJ96" s="487"/>
      <c r="AK96" s="487"/>
      <c r="AL96" s="21"/>
      <c r="AM96" s="21"/>
      <c r="AN96" s="21"/>
      <c r="AO96" s="11"/>
      <c r="AP96" s="11"/>
      <c r="AQ96" s="487"/>
      <c r="AR96" s="487"/>
      <c r="AS96" s="487"/>
      <c r="AT96" s="487"/>
      <c r="AU96" s="487"/>
      <c r="AV96" s="487"/>
      <c r="AW96" s="487"/>
      <c r="AX96" s="487"/>
      <c r="AY96" s="487"/>
      <c r="AZ96" s="487"/>
      <c r="BA96" s="487"/>
      <c r="BB96" s="487"/>
      <c r="BC96" s="487"/>
      <c r="BD96" s="487"/>
      <c r="BE96" s="487"/>
      <c r="BF96" s="487"/>
      <c r="BG96" s="487"/>
      <c r="BH96" s="487"/>
      <c r="BI96" s="487"/>
      <c r="BJ96" s="487"/>
      <c r="BK96" s="487"/>
      <c r="BL96" s="487"/>
      <c r="BM96" s="487"/>
      <c r="BN96" s="487"/>
      <c r="BO96" s="487"/>
      <c r="BP96" s="487"/>
      <c r="BQ96" s="487"/>
      <c r="BR96" s="487"/>
      <c r="BS96" s="487"/>
      <c r="BT96" s="487"/>
      <c r="BU96" s="487"/>
      <c r="BV96" s="487"/>
      <c r="BW96" s="487"/>
      <c r="BX96" s="487"/>
      <c r="BY96" s="487"/>
      <c r="BZ96" s="487"/>
      <c r="CA96" s="287">
        <f t="shared" si="27"/>
        <v>0</v>
      </c>
      <c r="CB96" s="287">
        <f t="shared" si="28"/>
        <v>0</v>
      </c>
      <c r="CC96" s="287">
        <f t="shared" si="29"/>
        <v>0</v>
      </c>
      <c r="CD96" s="287">
        <f t="shared" si="30"/>
        <v>0</v>
      </c>
      <c r="CE96" s="287">
        <f t="shared" si="31"/>
        <v>0</v>
      </c>
      <c r="CF96" s="287">
        <f t="shared" si="32"/>
        <v>0</v>
      </c>
      <c r="CG96" s="288">
        <f t="shared" si="33"/>
        <v>0</v>
      </c>
    </row>
    <row r="97" spans="1:90" ht="11.25" customHeight="1">
      <c r="A97" s="280"/>
      <c r="B97" s="280"/>
      <c r="C97" s="280"/>
      <c r="D97" s="280"/>
      <c r="E97" s="281"/>
      <c r="F97" s="830"/>
      <c r="G97" s="487"/>
      <c r="H97" s="487"/>
      <c r="I97" s="487"/>
      <c r="J97" s="487"/>
      <c r="K97" s="831"/>
      <c r="L97" s="832"/>
      <c r="M97" s="487"/>
      <c r="N97" s="487"/>
      <c r="O97" s="487"/>
      <c r="P97" s="487"/>
      <c r="Q97" s="487"/>
      <c r="R97" s="487"/>
      <c r="S97" s="487"/>
      <c r="T97" s="487"/>
      <c r="U97" s="487"/>
      <c r="V97" s="487"/>
      <c r="W97" s="487"/>
      <c r="X97" s="487"/>
      <c r="Y97" s="487"/>
      <c r="Z97" s="487"/>
      <c r="AA97" s="487"/>
      <c r="AB97" s="487"/>
      <c r="AC97" s="487"/>
      <c r="AD97" s="487"/>
      <c r="AE97" s="487"/>
      <c r="AF97" s="487"/>
      <c r="AG97" s="487"/>
      <c r="AH97" s="487"/>
      <c r="AI97" s="487"/>
      <c r="AJ97" s="487"/>
      <c r="AK97" s="487"/>
      <c r="AL97" s="21"/>
      <c r="AM97" s="21"/>
      <c r="AN97" s="21"/>
      <c r="AO97" s="11"/>
      <c r="AP97" s="11"/>
      <c r="AQ97" s="487"/>
      <c r="AR97" s="487"/>
      <c r="AS97" s="487"/>
      <c r="AT97" s="487"/>
      <c r="AU97" s="487"/>
      <c r="AV97" s="487"/>
      <c r="AW97" s="487"/>
      <c r="AX97" s="487"/>
      <c r="AY97" s="487"/>
      <c r="AZ97" s="487"/>
      <c r="BA97" s="487"/>
      <c r="BB97" s="487"/>
      <c r="BC97" s="487"/>
      <c r="BD97" s="487"/>
      <c r="BE97" s="487"/>
      <c r="BF97" s="487"/>
      <c r="BG97" s="487"/>
      <c r="BH97" s="487"/>
      <c r="BI97" s="487"/>
      <c r="BJ97" s="487"/>
      <c r="BK97" s="487"/>
      <c r="BL97" s="487"/>
      <c r="BM97" s="487"/>
      <c r="BN97" s="487"/>
      <c r="BO97" s="487"/>
      <c r="BP97" s="487"/>
      <c r="BQ97" s="487"/>
      <c r="BR97" s="487"/>
      <c r="BS97" s="487"/>
      <c r="BT97" s="487"/>
      <c r="BU97" s="487"/>
      <c r="BV97" s="487"/>
      <c r="BW97" s="487"/>
      <c r="BX97" s="487"/>
      <c r="BY97" s="487"/>
      <c r="BZ97" s="487"/>
      <c r="CA97" s="287">
        <f t="shared" si="27"/>
        <v>0</v>
      </c>
      <c r="CB97" s="287">
        <f t="shared" si="28"/>
        <v>0</v>
      </c>
      <c r="CC97" s="287">
        <f t="shared" si="29"/>
        <v>0</v>
      </c>
      <c r="CD97" s="287">
        <f t="shared" si="30"/>
        <v>0</v>
      </c>
      <c r="CE97" s="287">
        <f t="shared" si="31"/>
        <v>0</v>
      </c>
      <c r="CF97" s="287">
        <f t="shared" si="32"/>
        <v>0</v>
      </c>
      <c r="CG97" s="288">
        <f t="shared" si="33"/>
        <v>0</v>
      </c>
      <c r="CK97" s="385"/>
      <c r="CL97" s="385"/>
    </row>
    <row r="98" spans="1:90" ht="12.75">
      <c r="A98" s="280"/>
      <c r="B98" s="280"/>
      <c r="C98" s="280"/>
      <c r="D98" s="280"/>
      <c r="E98" s="281"/>
      <c r="F98" s="830"/>
      <c r="G98" s="487"/>
      <c r="H98" s="487"/>
      <c r="I98" s="487"/>
      <c r="J98" s="487"/>
      <c r="K98" s="832"/>
      <c r="L98" s="832"/>
      <c r="M98" s="487"/>
      <c r="N98" s="487"/>
      <c r="O98" s="487"/>
      <c r="P98" s="487"/>
      <c r="Q98" s="487"/>
      <c r="R98" s="487"/>
      <c r="S98" s="487"/>
      <c r="T98" s="487"/>
      <c r="U98" s="487"/>
      <c r="V98" s="487"/>
      <c r="W98" s="487"/>
      <c r="X98" s="487"/>
      <c r="Y98" s="487"/>
      <c r="Z98" s="487"/>
      <c r="AA98" s="487"/>
      <c r="AB98" s="487"/>
      <c r="AC98" s="487"/>
      <c r="AD98" s="487"/>
      <c r="AE98" s="487"/>
      <c r="AF98" s="487"/>
      <c r="AG98" s="487"/>
      <c r="AH98" s="487"/>
      <c r="AI98" s="487"/>
      <c r="AJ98" s="487"/>
      <c r="AK98" s="487"/>
      <c r="AL98" s="21"/>
      <c r="AM98" s="21"/>
      <c r="AN98" s="21"/>
      <c r="AO98" s="11"/>
      <c r="AP98" s="11"/>
      <c r="AQ98" s="487"/>
      <c r="AR98" s="487"/>
      <c r="AS98" s="487"/>
      <c r="AT98" s="487"/>
      <c r="AU98" s="487"/>
      <c r="AV98" s="487"/>
      <c r="AW98" s="487"/>
      <c r="AX98" s="487"/>
      <c r="AY98" s="487"/>
      <c r="AZ98" s="487"/>
      <c r="BA98" s="487"/>
      <c r="BB98" s="487"/>
      <c r="BC98" s="487"/>
      <c r="BD98" s="487"/>
      <c r="BE98" s="487"/>
      <c r="BF98" s="487"/>
      <c r="BG98" s="487"/>
      <c r="BH98" s="487"/>
      <c r="BI98" s="487"/>
      <c r="BJ98" s="487"/>
      <c r="BK98" s="487"/>
      <c r="BL98" s="487"/>
      <c r="BM98" s="487"/>
      <c r="BN98" s="487"/>
      <c r="BO98" s="487"/>
      <c r="BP98" s="487"/>
      <c r="BQ98" s="487"/>
      <c r="BR98" s="487"/>
      <c r="BS98" s="487"/>
      <c r="BT98" s="487"/>
      <c r="BU98" s="487"/>
      <c r="BV98" s="487"/>
      <c r="BW98" s="487"/>
      <c r="BX98" s="487"/>
      <c r="BY98" s="487"/>
      <c r="BZ98" s="487"/>
      <c r="CA98" s="287">
        <f t="shared" si="27"/>
        <v>0</v>
      </c>
      <c r="CB98" s="287">
        <f t="shared" si="28"/>
        <v>0</v>
      </c>
      <c r="CC98" s="287">
        <f t="shared" si="29"/>
        <v>0</v>
      </c>
      <c r="CD98" s="287">
        <f t="shared" si="30"/>
        <v>0</v>
      </c>
      <c r="CE98" s="287">
        <f t="shared" si="31"/>
        <v>0</v>
      </c>
      <c r="CF98" s="287">
        <f t="shared" si="32"/>
        <v>0</v>
      </c>
      <c r="CG98" s="288">
        <f t="shared" si="33"/>
        <v>0</v>
      </c>
    </row>
    <row r="99" spans="1:90" ht="11.25" customHeight="1">
      <c r="A99" s="280"/>
      <c r="B99" s="280"/>
      <c r="C99" s="280"/>
      <c r="D99" s="280"/>
      <c r="E99" s="281"/>
      <c r="F99" s="830"/>
      <c r="G99" s="837"/>
      <c r="H99" s="837"/>
      <c r="I99" s="837"/>
      <c r="J99" s="837"/>
      <c r="K99" s="837"/>
      <c r="L99" s="837"/>
      <c r="M99" s="837"/>
      <c r="N99" s="837"/>
      <c r="O99" s="837"/>
      <c r="P99" s="837"/>
      <c r="Q99" s="837"/>
      <c r="R99" s="837"/>
      <c r="S99" s="837"/>
      <c r="T99" s="837"/>
      <c r="U99" s="837"/>
      <c r="V99" s="837"/>
      <c r="W99" s="837"/>
      <c r="X99" s="837"/>
      <c r="Y99" s="837"/>
      <c r="Z99" s="837"/>
      <c r="AA99" s="837"/>
      <c r="AB99" s="837"/>
      <c r="AC99" s="837"/>
      <c r="AD99" s="837"/>
      <c r="AE99" s="837"/>
      <c r="AF99" s="837"/>
      <c r="AG99" s="837"/>
      <c r="AH99" s="837"/>
      <c r="AI99" s="837"/>
      <c r="AJ99" s="837"/>
      <c r="AK99" s="837"/>
      <c r="AL99" s="21"/>
      <c r="AM99" s="21"/>
      <c r="AN99" s="21"/>
      <c r="AO99" s="11"/>
      <c r="AP99" s="11"/>
      <c r="AQ99" s="487"/>
      <c r="AR99" s="487"/>
      <c r="AS99" s="487"/>
      <c r="AT99" s="487"/>
      <c r="AU99" s="487"/>
      <c r="AV99" s="487"/>
      <c r="AW99" s="487"/>
      <c r="AX99" s="487"/>
      <c r="AY99" s="487"/>
      <c r="AZ99" s="487"/>
      <c r="BA99" s="487"/>
      <c r="BB99" s="487"/>
      <c r="BC99" s="487"/>
      <c r="BD99" s="487"/>
      <c r="BE99" s="487"/>
      <c r="BF99" s="487"/>
      <c r="BG99" s="487"/>
      <c r="BH99" s="487"/>
      <c r="BI99" s="487"/>
      <c r="BJ99" s="487"/>
      <c r="BK99" s="487"/>
      <c r="BL99" s="487"/>
      <c r="BM99" s="487"/>
      <c r="BN99" s="487"/>
      <c r="BO99" s="487"/>
      <c r="BP99" s="487"/>
      <c r="BQ99" s="487"/>
      <c r="BR99" s="487"/>
      <c r="BS99" s="487"/>
      <c r="BT99" s="487"/>
      <c r="BU99" s="487"/>
      <c r="BV99" s="487"/>
      <c r="BW99" s="487"/>
      <c r="BX99" s="487"/>
      <c r="BY99" s="487"/>
      <c r="BZ99" s="487"/>
      <c r="CA99" s="287">
        <f t="shared" si="27"/>
        <v>0</v>
      </c>
      <c r="CB99" s="287">
        <f t="shared" si="28"/>
        <v>0</v>
      </c>
      <c r="CC99" s="287">
        <f t="shared" si="29"/>
        <v>0</v>
      </c>
      <c r="CD99" s="287">
        <f t="shared" si="30"/>
        <v>0</v>
      </c>
      <c r="CE99" s="287">
        <f t="shared" si="31"/>
        <v>0</v>
      </c>
      <c r="CF99" s="287">
        <f t="shared" si="32"/>
        <v>0</v>
      </c>
      <c r="CG99" s="288">
        <f t="shared" si="33"/>
        <v>0</v>
      </c>
    </row>
    <row r="100" spans="1:90" ht="11.25" customHeight="1">
      <c r="A100" s="280"/>
      <c r="B100" s="280"/>
      <c r="C100" s="280"/>
      <c r="D100" s="280"/>
      <c r="E100" s="281"/>
      <c r="F100" s="830"/>
      <c r="G100" s="487"/>
      <c r="H100" s="487"/>
      <c r="I100" s="487"/>
      <c r="J100" s="487"/>
      <c r="K100" s="487"/>
      <c r="L100" s="487"/>
      <c r="M100" s="487"/>
      <c r="N100" s="487"/>
      <c r="O100" s="487"/>
      <c r="P100" s="487"/>
      <c r="Q100" s="487"/>
      <c r="R100" s="487"/>
      <c r="S100" s="487"/>
      <c r="T100" s="487"/>
      <c r="U100" s="487"/>
      <c r="V100" s="487"/>
      <c r="W100" s="487"/>
      <c r="X100" s="487"/>
      <c r="Y100" s="487"/>
      <c r="Z100" s="487"/>
      <c r="AA100" s="487"/>
      <c r="AB100" s="487"/>
      <c r="AC100" s="487"/>
      <c r="AD100" s="487"/>
      <c r="AE100" s="487"/>
      <c r="AF100" s="487"/>
      <c r="AG100" s="487"/>
      <c r="AH100" s="487"/>
      <c r="AI100" s="487"/>
      <c r="AJ100" s="487"/>
      <c r="AK100" s="487"/>
      <c r="AL100" s="21"/>
      <c r="AM100" s="21"/>
      <c r="AN100" s="21"/>
      <c r="AO100" s="11"/>
      <c r="AP100" s="11"/>
      <c r="AQ100" s="487"/>
      <c r="AR100" s="487"/>
      <c r="AS100" s="487"/>
      <c r="AT100" s="487"/>
      <c r="AU100" s="487"/>
      <c r="AV100" s="487"/>
      <c r="AW100" s="487"/>
      <c r="AX100" s="487"/>
      <c r="AY100" s="487"/>
      <c r="AZ100" s="487"/>
      <c r="BA100" s="487"/>
      <c r="BB100" s="487"/>
      <c r="BC100" s="487"/>
      <c r="BD100" s="487"/>
      <c r="BE100" s="487"/>
      <c r="BF100" s="487"/>
      <c r="BG100" s="487"/>
      <c r="BH100" s="487"/>
      <c r="BI100" s="487"/>
      <c r="BJ100" s="487"/>
      <c r="BK100" s="487"/>
      <c r="BL100" s="487"/>
      <c r="BM100" s="487"/>
      <c r="BN100" s="487"/>
      <c r="BO100" s="487"/>
      <c r="BP100" s="487"/>
      <c r="BQ100" s="487"/>
      <c r="BR100" s="487"/>
      <c r="BS100" s="487"/>
      <c r="BT100" s="487"/>
      <c r="BU100" s="487"/>
      <c r="BV100" s="487"/>
      <c r="BW100" s="487"/>
      <c r="BX100" s="487"/>
      <c r="BY100" s="487"/>
      <c r="BZ100" s="487"/>
      <c r="CA100" s="287">
        <f t="shared" si="27"/>
        <v>0</v>
      </c>
      <c r="CB100" s="287">
        <f t="shared" si="28"/>
        <v>0</v>
      </c>
      <c r="CC100" s="287">
        <f t="shared" si="29"/>
        <v>0</v>
      </c>
      <c r="CD100" s="287">
        <f t="shared" si="30"/>
        <v>0</v>
      </c>
      <c r="CE100" s="287">
        <f t="shared" si="31"/>
        <v>0</v>
      </c>
      <c r="CF100" s="287">
        <f t="shared" si="32"/>
        <v>0</v>
      </c>
      <c r="CG100" s="288">
        <f t="shared" si="33"/>
        <v>0</v>
      </c>
    </row>
    <row r="101" spans="1:90" ht="11.25" customHeight="1">
      <c r="A101" s="280"/>
      <c r="B101" s="280"/>
      <c r="C101" s="280"/>
      <c r="D101" s="280"/>
      <c r="E101" s="281"/>
      <c r="F101" s="830"/>
      <c r="G101" s="487"/>
      <c r="H101" s="487"/>
      <c r="I101" s="487"/>
      <c r="J101" s="487"/>
      <c r="K101" s="487"/>
      <c r="L101" s="487"/>
      <c r="M101" s="487"/>
      <c r="N101" s="487"/>
      <c r="O101" s="487"/>
      <c r="P101" s="487"/>
      <c r="Q101" s="487"/>
      <c r="R101" s="487"/>
      <c r="S101" s="487"/>
      <c r="T101" s="487"/>
      <c r="U101" s="487"/>
      <c r="V101" s="487"/>
      <c r="W101" s="487"/>
      <c r="X101" s="487"/>
      <c r="Y101" s="487"/>
      <c r="Z101" s="487"/>
      <c r="AA101" s="487"/>
      <c r="AB101" s="487"/>
      <c r="AC101" s="487"/>
      <c r="AD101" s="487"/>
      <c r="AE101" s="487"/>
      <c r="AF101" s="487"/>
      <c r="AG101" s="487"/>
      <c r="AH101" s="487"/>
      <c r="AI101" s="487"/>
      <c r="AJ101" s="487"/>
      <c r="AK101" s="487"/>
      <c r="AL101" s="21"/>
      <c r="AM101" s="21"/>
      <c r="AN101" s="21"/>
      <c r="AO101" s="11"/>
      <c r="AP101" s="11"/>
      <c r="AQ101" s="487"/>
      <c r="AR101" s="487"/>
      <c r="AS101" s="487"/>
      <c r="AT101" s="487"/>
      <c r="AU101" s="487"/>
      <c r="AV101" s="487"/>
      <c r="AW101" s="487"/>
      <c r="AX101" s="487"/>
      <c r="AY101" s="487"/>
      <c r="AZ101" s="487"/>
      <c r="BA101" s="487"/>
      <c r="BB101" s="487"/>
      <c r="BC101" s="487"/>
      <c r="BD101" s="487"/>
      <c r="BE101" s="487"/>
      <c r="BF101" s="487"/>
      <c r="BG101" s="487"/>
      <c r="BH101" s="487"/>
      <c r="BI101" s="487"/>
      <c r="BJ101" s="487"/>
      <c r="BK101" s="487"/>
      <c r="BL101" s="487"/>
      <c r="BM101" s="487"/>
      <c r="BN101" s="487"/>
      <c r="BO101" s="487"/>
      <c r="BP101" s="487"/>
      <c r="BQ101" s="487"/>
      <c r="BR101" s="487"/>
      <c r="BS101" s="487"/>
      <c r="BT101" s="487"/>
      <c r="BU101" s="487"/>
      <c r="BV101" s="487"/>
      <c r="BW101" s="487"/>
      <c r="BX101" s="487"/>
      <c r="BY101" s="487"/>
      <c r="BZ101" s="487"/>
      <c r="CA101" s="287">
        <f t="shared" si="27"/>
        <v>0</v>
      </c>
      <c r="CB101" s="287">
        <f t="shared" si="28"/>
        <v>0</v>
      </c>
      <c r="CC101" s="287">
        <f t="shared" si="29"/>
        <v>0</v>
      </c>
      <c r="CD101" s="287">
        <f t="shared" si="30"/>
        <v>0</v>
      </c>
      <c r="CE101" s="287">
        <f t="shared" si="31"/>
        <v>0</v>
      </c>
      <c r="CF101" s="287">
        <f t="shared" si="32"/>
        <v>0</v>
      </c>
      <c r="CG101" s="288">
        <f t="shared" si="33"/>
        <v>0</v>
      </c>
    </row>
    <row r="102" spans="1:90" ht="11.25" customHeight="1">
      <c r="A102" s="280"/>
      <c r="B102" s="280"/>
      <c r="C102" s="280"/>
      <c r="D102" s="280"/>
      <c r="E102" s="281"/>
      <c r="F102" s="830"/>
      <c r="G102" s="487"/>
      <c r="H102" s="487"/>
      <c r="I102" s="487"/>
      <c r="J102" s="487"/>
      <c r="K102" s="487"/>
      <c r="L102" s="487"/>
      <c r="M102" s="487"/>
      <c r="N102" s="487"/>
      <c r="O102" s="487"/>
      <c r="P102" s="487"/>
      <c r="Q102" s="487"/>
      <c r="R102" s="487"/>
      <c r="S102" s="487"/>
      <c r="T102" s="487"/>
      <c r="U102" s="487"/>
      <c r="V102" s="487"/>
      <c r="W102" s="487"/>
      <c r="X102" s="487"/>
      <c r="Y102" s="487"/>
      <c r="Z102" s="487"/>
      <c r="AA102" s="487"/>
      <c r="AB102" s="487"/>
      <c r="AC102" s="487"/>
      <c r="AD102" s="487"/>
      <c r="AE102" s="487"/>
      <c r="AF102" s="487"/>
      <c r="AG102" s="487"/>
      <c r="AH102" s="487"/>
      <c r="AI102" s="487"/>
      <c r="AJ102" s="487"/>
      <c r="AK102" s="487"/>
      <c r="AL102" s="21"/>
      <c r="AM102" s="21"/>
      <c r="AN102" s="21"/>
      <c r="AO102" s="11"/>
      <c r="AP102" s="11"/>
      <c r="AQ102" s="487"/>
      <c r="AR102" s="487"/>
      <c r="AS102" s="487"/>
      <c r="AT102" s="487"/>
      <c r="AU102" s="487"/>
      <c r="AV102" s="487"/>
      <c r="AW102" s="487"/>
      <c r="AX102" s="487"/>
      <c r="AY102" s="487"/>
      <c r="AZ102" s="487"/>
      <c r="BA102" s="487"/>
      <c r="BB102" s="487"/>
      <c r="BC102" s="487"/>
      <c r="BD102" s="487"/>
      <c r="BE102" s="487"/>
      <c r="BF102" s="487"/>
      <c r="BG102" s="487"/>
      <c r="BH102" s="487"/>
      <c r="BI102" s="487"/>
      <c r="BJ102" s="487"/>
      <c r="BK102" s="487"/>
      <c r="BL102" s="487"/>
      <c r="BM102" s="487"/>
      <c r="BN102" s="487"/>
      <c r="BO102" s="487"/>
      <c r="BP102" s="487"/>
      <c r="BQ102" s="487"/>
      <c r="BR102" s="487"/>
      <c r="BS102" s="487"/>
      <c r="BT102" s="487"/>
      <c r="BU102" s="487"/>
      <c r="BV102" s="487"/>
      <c r="BW102" s="487"/>
      <c r="BX102" s="487"/>
      <c r="BY102" s="487"/>
      <c r="BZ102" s="487"/>
      <c r="CA102" s="287">
        <f t="shared" si="27"/>
        <v>0</v>
      </c>
      <c r="CB102" s="287">
        <f t="shared" si="28"/>
        <v>0</v>
      </c>
      <c r="CC102" s="287">
        <f t="shared" si="29"/>
        <v>0</v>
      </c>
      <c r="CD102" s="287">
        <f t="shared" si="30"/>
        <v>0</v>
      </c>
      <c r="CE102" s="287">
        <f t="shared" si="31"/>
        <v>0</v>
      </c>
      <c r="CF102" s="287">
        <f t="shared" si="32"/>
        <v>0</v>
      </c>
      <c r="CG102" s="288">
        <f t="shared" si="33"/>
        <v>0</v>
      </c>
    </row>
    <row r="103" spans="1:90" ht="11.25" customHeight="1">
      <c r="A103" s="280"/>
      <c r="B103" s="280"/>
      <c r="C103" s="280"/>
      <c r="D103" s="280"/>
      <c r="E103" s="281"/>
      <c r="F103" s="830"/>
      <c r="G103" s="487"/>
      <c r="H103" s="487"/>
      <c r="I103" s="487"/>
      <c r="J103" s="487"/>
      <c r="K103" s="487"/>
      <c r="L103" s="487"/>
      <c r="M103" s="487"/>
      <c r="N103" s="487"/>
      <c r="O103" s="487"/>
      <c r="P103" s="487"/>
      <c r="Q103" s="487"/>
      <c r="R103" s="487"/>
      <c r="S103" s="487"/>
      <c r="T103" s="487"/>
      <c r="U103" s="487"/>
      <c r="V103" s="487"/>
      <c r="W103" s="487"/>
      <c r="X103" s="487"/>
      <c r="Y103" s="487"/>
      <c r="Z103" s="487"/>
      <c r="AA103" s="487"/>
      <c r="AB103" s="487"/>
      <c r="AC103" s="487"/>
      <c r="AD103" s="487"/>
      <c r="AE103" s="487"/>
      <c r="AF103" s="487"/>
      <c r="AG103" s="487"/>
      <c r="AH103" s="487"/>
      <c r="AI103" s="487"/>
      <c r="AJ103" s="487"/>
      <c r="AK103" s="487"/>
      <c r="AL103" s="21"/>
      <c r="AM103" s="21"/>
      <c r="AN103" s="21"/>
      <c r="AO103" s="11"/>
      <c r="AP103" s="11"/>
      <c r="AQ103" s="487"/>
      <c r="AR103" s="487"/>
      <c r="AS103" s="487"/>
      <c r="AT103" s="487"/>
      <c r="AU103" s="487"/>
      <c r="AV103" s="487"/>
      <c r="AW103" s="487"/>
      <c r="AX103" s="487"/>
      <c r="AY103" s="487"/>
      <c r="AZ103" s="487"/>
      <c r="BA103" s="487"/>
      <c r="BB103" s="487"/>
      <c r="BC103" s="487"/>
      <c r="BD103" s="487"/>
      <c r="BE103" s="487"/>
      <c r="BF103" s="487"/>
      <c r="BG103" s="487"/>
      <c r="BH103" s="487"/>
      <c r="BI103" s="487"/>
      <c r="BJ103" s="487"/>
      <c r="BK103" s="487"/>
      <c r="BL103" s="487"/>
      <c r="BM103" s="487"/>
      <c r="BN103" s="487"/>
      <c r="BO103" s="487"/>
      <c r="BP103" s="487"/>
      <c r="BQ103" s="487"/>
      <c r="BR103" s="487"/>
      <c r="BS103" s="487"/>
      <c r="BT103" s="487"/>
      <c r="BU103" s="487"/>
      <c r="BV103" s="487"/>
      <c r="BW103" s="487"/>
      <c r="BX103" s="487"/>
      <c r="BY103" s="487"/>
      <c r="BZ103" s="487"/>
      <c r="CA103" s="287">
        <f t="shared" si="27"/>
        <v>0</v>
      </c>
      <c r="CB103" s="287">
        <f t="shared" si="28"/>
        <v>0</v>
      </c>
      <c r="CC103" s="287">
        <f t="shared" si="29"/>
        <v>0</v>
      </c>
      <c r="CD103" s="287">
        <f t="shared" si="30"/>
        <v>0</v>
      </c>
      <c r="CE103" s="287">
        <f t="shared" si="31"/>
        <v>0</v>
      </c>
      <c r="CF103" s="287">
        <f t="shared" si="32"/>
        <v>0</v>
      </c>
      <c r="CG103" s="288">
        <f t="shared" si="33"/>
        <v>0</v>
      </c>
      <c r="CK103" s="385"/>
      <c r="CL103" s="385"/>
    </row>
    <row r="104" spans="1:90" ht="12.75">
      <c r="A104" s="280"/>
      <c r="B104" s="280"/>
      <c r="C104" s="280"/>
      <c r="D104" s="280"/>
      <c r="E104" s="281"/>
      <c r="F104" s="830"/>
      <c r="G104" s="487"/>
      <c r="H104" s="487"/>
      <c r="I104" s="487"/>
      <c r="J104" s="487"/>
      <c r="K104" s="487"/>
      <c r="L104" s="487"/>
      <c r="M104" s="487"/>
      <c r="N104" s="487"/>
      <c r="O104" s="487"/>
      <c r="P104" s="487"/>
      <c r="Q104" s="487"/>
      <c r="R104" s="487"/>
      <c r="S104" s="487"/>
      <c r="T104" s="487"/>
      <c r="U104" s="487"/>
      <c r="V104" s="487"/>
      <c r="W104" s="487"/>
      <c r="X104" s="487"/>
      <c r="Y104" s="487"/>
      <c r="Z104" s="487"/>
      <c r="AA104" s="487"/>
      <c r="AB104" s="487"/>
      <c r="AC104" s="487"/>
      <c r="AD104" s="487"/>
      <c r="AE104" s="487"/>
      <c r="AF104" s="487"/>
      <c r="AG104" s="487"/>
      <c r="AH104" s="487"/>
      <c r="AI104" s="487"/>
      <c r="AJ104" s="487"/>
      <c r="AK104" s="487"/>
      <c r="AL104" s="21"/>
      <c r="AM104" s="21"/>
      <c r="AN104" s="21"/>
      <c r="AO104" s="11"/>
      <c r="AP104" s="11"/>
      <c r="AQ104" s="487"/>
      <c r="AR104" s="487"/>
      <c r="AS104" s="487"/>
      <c r="AT104" s="487"/>
      <c r="AU104" s="487"/>
      <c r="AV104" s="487"/>
      <c r="AW104" s="487"/>
      <c r="AX104" s="487"/>
      <c r="AY104" s="487"/>
      <c r="AZ104" s="487"/>
      <c r="BA104" s="487"/>
      <c r="BB104" s="487"/>
      <c r="BC104" s="487"/>
      <c r="BD104" s="487"/>
      <c r="BE104" s="487"/>
      <c r="BF104" s="487"/>
      <c r="BG104" s="487"/>
      <c r="BH104" s="487"/>
      <c r="BI104" s="487"/>
      <c r="BJ104" s="487"/>
      <c r="BK104" s="487"/>
      <c r="BL104" s="487"/>
      <c r="BM104" s="487"/>
      <c r="BN104" s="487"/>
      <c r="BO104" s="487"/>
      <c r="BP104" s="487"/>
      <c r="BQ104" s="487"/>
      <c r="BR104" s="487"/>
      <c r="BS104" s="487"/>
      <c r="BT104" s="487"/>
      <c r="BU104" s="487"/>
      <c r="BV104" s="487"/>
      <c r="BW104" s="487"/>
      <c r="BX104" s="487"/>
      <c r="BY104" s="487"/>
      <c r="BZ104" s="487"/>
      <c r="CA104" s="287">
        <f t="shared" si="27"/>
        <v>0</v>
      </c>
      <c r="CB104" s="287">
        <f t="shared" si="28"/>
        <v>0</v>
      </c>
      <c r="CC104" s="287">
        <f t="shared" si="29"/>
        <v>0</v>
      </c>
      <c r="CD104" s="287">
        <f t="shared" si="30"/>
        <v>0</v>
      </c>
      <c r="CE104" s="287">
        <f t="shared" si="31"/>
        <v>0</v>
      </c>
      <c r="CF104" s="287">
        <f t="shared" si="32"/>
        <v>0</v>
      </c>
      <c r="CG104" s="288">
        <f t="shared" ref="CG104:CG130" si="34">SUM(CA104:CF104)</f>
        <v>0</v>
      </c>
    </row>
    <row r="105" spans="1:90" ht="12.75">
      <c r="A105" s="280"/>
      <c r="B105" s="280"/>
      <c r="C105" s="280"/>
      <c r="D105" s="280"/>
      <c r="E105" s="281"/>
      <c r="F105" s="830"/>
      <c r="G105" s="487"/>
      <c r="H105" s="487"/>
      <c r="I105" s="487"/>
      <c r="J105" s="487"/>
      <c r="K105" s="487"/>
      <c r="L105" s="487"/>
      <c r="M105" s="487"/>
      <c r="N105" s="487"/>
      <c r="O105" s="487"/>
      <c r="P105" s="487"/>
      <c r="Q105" s="487"/>
      <c r="R105" s="487"/>
      <c r="S105" s="487"/>
      <c r="T105" s="487"/>
      <c r="U105" s="487"/>
      <c r="V105" s="487"/>
      <c r="W105" s="487"/>
      <c r="X105" s="487"/>
      <c r="Y105" s="487"/>
      <c r="Z105" s="487"/>
      <c r="AA105" s="487"/>
      <c r="AB105" s="487"/>
      <c r="AC105" s="487"/>
      <c r="AD105" s="487"/>
      <c r="AE105" s="487"/>
      <c r="AF105" s="487"/>
      <c r="AG105" s="487"/>
      <c r="AH105" s="487"/>
      <c r="AI105" s="487"/>
      <c r="AJ105" s="487"/>
      <c r="AK105" s="487"/>
      <c r="AL105" s="21"/>
      <c r="AM105" s="21"/>
      <c r="AN105" s="21"/>
      <c r="AO105" s="11"/>
      <c r="AP105" s="11"/>
      <c r="AQ105" s="487"/>
      <c r="AR105" s="487"/>
      <c r="AS105" s="487"/>
      <c r="AT105" s="487"/>
      <c r="AU105" s="487"/>
      <c r="AV105" s="487"/>
      <c r="AW105" s="487"/>
      <c r="AX105" s="487"/>
      <c r="AY105" s="487"/>
      <c r="AZ105" s="487"/>
      <c r="BA105" s="487"/>
      <c r="BB105" s="487"/>
      <c r="BC105" s="487"/>
      <c r="BD105" s="487"/>
      <c r="BE105" s="487"/>
      <c r="BF105" s="487"/>
      <c r="BG105" s="487"/>
      <c r="BH105" s="487"/>
      <c r="BI105" s="487"/>
      <c r="BJ105" s="487"/>
      <c r="BK105" s="487"/>
      <c r="BL105" s="487"/>
      <c r="BM105" s="487"/>
      <c r="BN105" s="487"/>
      <c r="BO105" s="487"/>
      <c r="BP105" s="487"/>
      <c r="BQ105" s="487"/>
      <c r="BR105" s="487"/>
      <c r="BS105" s="487"/>
      <c r="BT105" s="487"/>
      <c r="BU105" s="487"/>
      <c r="BV105" s="487"/>
      <c r="BW105" s="487"/>
      <c r="BX105" s="487"/>
      <c r="BY105" s="487"/>
      <c r="BZ105" s="487"/>
      <c r="CA105" s="287">
        <f t="shared" si="27"/>
        <v>0</v>
      </c>
      <c r="CB105" s="287">
        <f t="shared" si="28"/>
        <v>0</v>
      </c>
      <c r="CC105" s="287">
        <f t="shared" si="29"/>
        <v>0</v>
      </c>
      <c r="CD105" s="287">
        <f t="shared" si="30"/>
        <v>0</v>
      </c>
      <c r="CE105" s="287">
        <f t="shared" si="31"/>
        <v>0</v>
      </c>
      <c r="CF105" s="287">
        <f t="shared" si="32"/>
        <v>0</v>
      </c>
      <c r="CG105" s="288">
        <f t="shared" si="34"/>
        <v>0</v>
      </c>
    </row>
    <row r="106" spans="1:90" ht="12.75">
      <c r="A106" s="280"/>
      <c r="B106" s="280"/>
      <c r="C106" s="280"/>
      <c r="D106" s="280"/>
      <c r="E106" s="281"/>
      <c r="F106" s="830"/>
      <c r="G106" s="487"/>
      <c r="H106" s="487"/>
      <c r="I106" s="487"/>
      <c r="J106" s="487"/>
      <c r="K106" s="487"/>
      <c r="L106" s="487"/>
      <c r="M106" s="832"/>
      <c r="N106" s="487"/>
      <c r="O106" s="487"/>
      <c r="P106" s="487"/>
      <c r="Q106" s="487"/>
      <c r="R106" s="487"/>
      <c r="S106" s="487"/>
      <c r="T106" s="487"/>
      <c r="U106" s="487"/>
      <c r="V106" s="487"/>
      <c r="W106" s="487"/>
      <c r="X106" s="487"/>
      <c r="Y106" s="487"/>
      <c r="Z106" s="487"/>
      <c r="AA106" s="487"/>
      <c r="AB106" s="487"/>
      <c r="AC106" s="487"/>
      <c r="AD106" s="487"/>
      <c r="AE106" s="487"/>
      <c r="AF106" s="487"/>
      <c r="AG106" s="487"/>
      <c r="AH106" s="487"/>
      <c r="AI106" s="487"/>
      <c r="AJ106" s="487"/>
      <c r="AK106" s="487"/>
      <c r="AL106" s="21"/>
      <c r="AM106" s="21"/>
      <c r="AN106" s="21"/>
      <c r="AO106" s="11"/>
      <c r="AP106" s="11"/>
      <c r="AQ106" s="487"/>
      <c r="AR106" s="487"/>
      <c r="AS106" s="487"/>
      <c r="AT106" s="487"/>
      <c r="AU106" s="487"/>
      <c r="AV106" s="487"/>
      <c r="AW106" s="487"/>
      <c r="AX106" s="487"/>
      <c r="AY106" s="487"/>
      <c r="AZ106" s="487"/>
      <c r="BA106" s="487"/>
      <c r="BB106" s="487"/>
      <c r="BC106" s="487"/>
      <c r="BD106" s="487"/>
      <c r="BE106" s="487"/>
      <c r="BF106" s="487"/>
      <c r="BG106" s="487"/>
      <c r="BH106" s="487"/>
      <c r="BI106" s="487"/>
      <c r="BJ106" s="487"/>
      <c r="BK106" s="487"/>
      <c r="BL106" s="487"/>
      <c r="BM106" s="487"/>
      <c r="BN106" s="487"/>
      <c r="BO106" s="487"/>
      <c r="BP106" s="487"/>
      <c r="BQ106" s="487"/>
      <c r="BR106" s="487"/>
      <c r="BS106" s="487"/>
      <c r="BT106" s="487"/>
      <c r="BU106" s="487"/>
      <c r="BV106" s="487"/>
      <c r="BW106" s="487"/>
      <c r="BX106" s="487"/>
      <c r="BY106" s="487"/>
      <c r="BZ106" s="487"/>
      <c r="CA106" s="287">
        <f t="shared" si="27"/>
        <v>0</v>
      </c>
      <c r="CB106" s="287">
        <f t="shared" si="28"/>
        <v>0</v>
      </c>
      <c r="CC106" s="287">
        <f t="shared" si="29"/>
        <v>0</v>
      </c>
      <c r="CD106" s="287">
        <f t="shared" si="30"/>
        <v>0</v>
      </c>
      <c r="CE106" s="287">
        <f t="shared" si="31"/>
        <v>0</v>
      </c>
      <c r="CF106" s="287">
        <f t="shared" si="32"/>
        <v>0</v>
      </c>
      <c r="CG106" s="288">
        <f t="shared" si="34"/>
        <v>0</v>
      </c>
    </row>
    <row r="107" spans="1:90" ht="12.75">
      <c r="A107" s="280"/>
      <c r="B107" s="280"/>
      <c r="C107" s="280"/>
      <c r="D107" s="280"/>
      <c r="E107" s="281"/>
      <c r="F107" s="830"/>
      <c r="G107" s="487"/>
      <c r="H107" s="487"/>
      <c r="I107" s="487"/>
      <c r="J107" s="487"/>
      <c r="K107" s="487"/>
      <c r="L107" s="487"/>
      <c r="M107" s="487"/>
      <c r="N107" s="487"/>
      <c r="O107" s="487"/>
      <c r="P107" s="487"/>
      <c r="Q107" s="487"/>
      <c r="R107" s="487"/>
      <c r="S107" s="487"/>
      <c r="T107" s="487"/>
      <c r="U107" s="487"/>
      <c r="V107" s="487"/>
      <c r="W107" s="487"/>
      <c r="X107" s="487"/>
      <c r="Y107" s="487"/>
      <c r="Z107" s="487"/>
      <c r="AA107" s="487"/>
      <c r="AB107" s="487"/>
      <c r="AC107" s="487"/>
      <c r="AD107" s="487"/>
      <c r="AE107" s="487"/>
      <c r="AF107" s="487"/>
      <c r="AG107" s="487"/>
      <c r="AH107" s="487"/>
      <c r="AI107" s="487"/>
      <c r="AJ107" s="487"/>
      <c r="AK107" s="487"/>
      <c r="AL107" s="21"/>
      <c r="AM107" s="21"/>
      <c r="AN107" s="21"/>
      <c r="AO107" s="11"/>
      <c r="AP107" s="11"/>
      <c r="AQ107" s="487"/>
      <c r="AR107" s="487"/>
      <c r="AS107" s="487"/>
      <c r="AT107" s="487"/>
      <c r="AU107" s="487"/>
      <c r="AV107" s="487"/>
      <c r="AW107" s="487"/>
      <c r="AX107" s="487"/>
      <c r="AY107" s="487"/>
      <c r="AZ107" s="487"/>
      <c r="BA107" s="487"/>
      <c r="BB107" s="487"/>
      <c r="BC107" s="487"/>
      <c r="BD107" s="487"/>
      <c r="BE107" s="487"/>
      <c r="BF107" s="487"/>
      <c r="BG107" s="487"/>
      <c r="BH107" s="487"/>
      <c r="BI107" s="487"/>
      <c r="BJ107" s="487"/>
      <c r="BK107" s="487"/>
      <c r="BL107" s="487"/>
      <c r="BM107" s="487"/>
      <c r="BN107" s="487"/>
      <c r="BO107" s="487"/>
      <c r="BP107" s="487"/>
      <c r="BQ107" s="487"/>
      <c r="BR107" s="487"/>
      <c r="BS107" s="487"/>
      <c r="BT107" s="487"/>
      <c r="BU107" s="487"/>
      <c r="BV107" s="487"/>
      <c r="BW107" s="487"/>
      <c r="BX107" s="487"/>
      <c r="BY107" s="487"/>
      <c r="BZ107" s="487"/>
      <c r="CA107" s="287">
        <f t="shared" si="27"/>
        <v>0</v>
      </c>
      <c r="CB107" s="287">
        <f t="shared" si="28"/>
        <v>0</v>
      </c>
      <c r="CC107" s="287">
        <f t="shared" si="29"/>
        <v>0</v>
      </c>
      <c r="CD107" s="287">
        <f t="shared" si="30"/>
        <v>0</v>
      </c>
      <c r="CE107" s="287">
        <f t="shared" si="31"/>
        <v>0</v>
      </c>
      <c r="CF107" s="287">
        <f t="shared" si="32"/>
        <v>0</v>
      </c>
      <c r="CG107" s="288">
        <f t="shared" si="34"/>
        <v>0</v>
      </c>
    </row>
    <row r="108" spans="1:90" ht="12.75">
      <c r="A108" s="280"/>
      <c r="B108" s="280"/>
      <c r="C108" s="280"/>
      <c r="D108" s="280"/>
      <c r="E108" s="281"/>
      <c r="F108" s="830"/>
      <c r="G108" s="837"/>
      <c r="H108" s="837"/>
      <c r="I108" s="837"/>
      <c r="J108" s="837"/>
      <c r="K108" s="837"/>
      <c r="L108" s="837"/>
      <c r="M108" s="837"/>
      <c r="N108" s="837"/>
      <c r="O108" s="837"/>
      <c r="P108" s="837"/>
      <c r="Q108" s="837"/>
      <c r="R108" s="837"/>
      <c r="S108" s="837"/>
      <c r="T108" s="837"/>
      <c r="U108" s="837"/>
      <c r="V108" s="837"/>
      <c r="W108" s="837"/>
      <c r="X108" s="837"/>
      <c r="Y108" s="837"/>
      <c r="Z108" s="837"/>
      <c r="AA108" s="837"/>
      <c r="AB108" s="837"/>
      <c r="AC108" s="837"/>
      <c r="AD108" s="837"/>
      <c r="AE108" s="837"/>
      <c r="AF108" s="837"/>
      <c r="AG108" s="837"/>
      <c r="AH108" s="837"/>
      <c r="AI108" s="837"/>
      <c r="AJ108" s="837"/>
      <c r="AK108" s="837"/>
      <c r="AL108" s="21"/>
      <c r="AM108" s="21"/>
      <c r="AN108" s="21"/>
      <c r="AO108" s="11"/>
      <c r="AP108" s="11"/>
      <c r="AQ108" s="487"/>
      <c r="AR108" s="487"/>
      <c r="AS108" s="487"/>
      <c r="AT108" s="487"/>
      <c r="AU108" s="487"/>
      <c r="AV108" s="487"/>
      <c r="AW108" s="487"/>
      <c r="AX108" s="487"/>
      <c r="AY108" s="487"/>
      <c r="AZ108" s="487"/>
      <c r="BA108" s="487"/>
      <c r="BB108" s="487"/>
      <c r="BC108" s="487"/>
      <c r="BD108" s="487"/>
      <c r="BE108" s="487"/>
      <c r="BF108" s="487"/>
      <c r="BG108" s="487"/>
      <c r="BH108" s="487"/>
      <c r="BI108" s="487"/>
      <c r="BJ108" s="487"/>
      <c r="BK108" s="487"/>
      <c r="BL108" s="487"/>
      <c r="BM108" s="487"/>
      <c r="BN108" s="487"/>
      <c r="BO108" s="487"/>
      <c r="BP108" s="487"/>
      <c r="BQ108" s="487"/>
      <c r="BR108" s="487"/>
      <c r="BS108" s="487"/>
      <c r="BT108" s="487"/>
      <c r="BU108" s="487"/>
      <c r="BV108" s="487"/>
      <c r="BW108" s="487"/>
      <c r="BX108" s="487"/>
      <c r="BY108" s="487"/>
      <c r="BZ108" s="487"/>
      <c r="CA108" s="287">
        <f t="shared" si="27"/>
        <v>0</v>
      </c>
      <c r="CB108" s="287">
        <f t="shared" si="28"/>
        <v>0</v>
      </c>
      <c r="CC108" s="287">
        <f t="shared" si="29"/>
        <v>0</v>
      </c>
      <c r="CD108" s="287">
        <f t="shared" si="30"/>
        <v>0</v>
      </c>
      <c r="CE108" s="287">
        <f t="shared" si="31"/>
        <v>0</v>
      </c>
      <c r="CF108" s="287">
        <f t="shared" si="32"/>
        <v>0</v>
      </c>
      <c r="CG108" s="288">
        <f t="shared" si="34"/>
        <v>0</v>
      </c>
    </row>
    <row r="109" spans="1:90" ht="12.75">
      <c r="A109" s="280"/>
      <c r="B109" s="280"/>
      <c r="C109" s="280"/>
      <c r="D109" s="280"/>
      <c r="E109" s="281"/>
      <c r="F109" s="830"/>
      <c r="G109" s="487"/>
      <c r="H109" s="487"/>
      <c r="I109" s="487"/>
      <c r="J109" s="487"/>
      <c r="K109" s="487"/>
      <c r="L109" s="487"/>
      <c r="M109" s="487"/>
      <c r="N109" s="487"/>
      <c r="O109" s="487"/>
      <c r="P109" s="487"/>
      <c r="Q109" s="487"/>
      <c r="R109" s="487"/>
      <c r="S109" s="487"/>
      <c r="T109" s="487"/>
      <c r="U109" s="487"/>
      <c r="V109" s="487"/>
      <c r="W109" s="487"/>
      <c r="X109" s="487"/>
      <c r="Y109" s="487"/>
      <c r="Z109" s="487"/>
      <c r="AA109" s="487"/>
      <c r="AB109" s="487"/>
      <c r="AC109" s="487"/>
      <c r="AD109" s="487"/>
      <c r="AE109" s="487"/>
      <c r="AF109" s="487"/>
      <c r="AG109" s="487"/>
      <c r="AH109" s="487"/>
      <c r="AI109" s="487"/>
      <c r="AJ109" s="487"/>
      <c r="AK109" s="487"/>
      <c r="AL109" s="21"/>
      <c r="AM109" s="21"/>
      <c r="AN109" s="21"/>
      <c r="AO109" s="11"/>
      <c r="AP109" s="11"/>
      <c r="AQ109" s="487"/>
      <c r="AR109" s="487"/>
      <c r="AS109" s="487"/>
      <c r="AT109" s="487"/>
      <c r="AU109" s="487"/>
      <c r="AV109" s="487"/>
      <c r="AW109" s="487"/>
      <c r="AX109" s="487"/>
      <c r="AY109" s="487"/>
      <c r="AZ109" s="487"/>
      <c r="BA109" s="487"/>
      <c r="BB109" s="487"/>
      <c r="BC109" s="487"/>
      <c r="BD109" s="487"/>
      <c r="BE109" s="487"/>
      <c r="BF109" s="487"/>
      <c r="BG109" s="487"/>
      <c r="BH109" s="487"/>
      <c r="BI109" s="487"/>
      <c r="BJ109" s="487"/>
      <c r="BK109" s="487"/>
      <c r="BL109" s="487"/>
      <c r="BM109" s="487"/>
      <c r="BN109" s="487"/>
      <c r="BO109" s="487"/>
      <c r="BP109" s="487"/>
      <c r="BQ109" s="487"/>
      <c r="BR109" s="487"/>
      <c r="BS109" s="487"/>
      <c r="BT109" s="487"/>
      <c r="BU109" s="487"/>
      <c r="BV109" s="487"/>
      <c r="BW109" s="487"/>
      <c r="BX109" s="487"/>
      <c r="BY109" s="487"/>
      <c r="BZ109" s="487"/>
      <c r="CA109" s="287">
        <f t="shared" si="27"/>
        <v>0</v>
      </c>
      <c r="CB109" s="287">
        <f t="shared" si="28"/>
        <v>0</v>
      </c>
      <c r="CC109" s="287">
        <f t="shared" si="29"/>
        <v>0</v>
      </c>
      <c r="CD109" s="287">
        <f t="shared" si="30"/>
        <v>0</v>
      </c>
      <c r="CE109" s="287">
        <f t="shared" si="31"/>
        <v>0</v>
      </c>
      <c r="CF109" s="287">
        <f t="shared" si="32"/>
        <v>0</v>
      </c>
      <c r="CG109" s="288">
        <f t="shared" si="34"/>
        <v>0</v>
      </c>
    </row>
    <row r="110" spans="1:90" ht="12.75">
      <c r="A110" s="280"/>
      <c r="B110" s="280"/>
      <c r="C110" s="280"/>
      <c r="D110" s="280"/>
      <c r="E110" s="281"/>
      <c r="F110" s="830"/>
      <c r="G110" s="487"/>
      <c r="H110" s="487"/>
      <c r="I110" s="487"/>
      <c r="J110" s="487"/>
      <c r="K110" s="487"/>
      <c r="L110" s="487"/>
      <c r="M110" s="487"/>
      <c r="N110" s="487"/>
      <c r="O110" s="487"/>
      <c r="P110" s="487"/>
      <c r="Q110" s="487"/>
      <c r="R110" s="487"/>
      <c r="S110" s="487"/>
      <c r="T110" s="487"/>
      <c r="U110" s="487"/>
      <c r="V110" s="487"/>
      <c r="W110" s="487"/>
      <c r="X110" s="487"/>
      <c r="Y110" s="487"/>
      <c r="Z110" s="487"/>
      <c r="AA110" s="487"/>
      <c r="AB110" s="487"/>
      <c r="AC110" s="487"/>
      <c r="AD110" s="487"/>
      <c r="AE110" s="487"/>
      <c r="AF110" s="487"/>
      <c r="AG110" s="487"/>
      <c r="AH110" s="487"/>
      <c r="AI110" s="487"/>
      <c r="AJ110" s="487"/>
      <c r="AK110" s="487"/>
      <c r="AL110" s="21"/>
      <c r="AM110" s="21"/>
      <c r="AN110" s="21"/>
      <c r="AO110" s="11"/>
      <c r="AP110" s="11"/>
      <c r="AQ110" s="487"/>
      <c r="AR110" s="487"/>
      <c r="AS110" s="487"/>
      <c r="AT110" s="487"/>
      <c r="AU110" s="487"/>
      <c r="AV110" s="487"/>
      <c r="AW110" s="487"/>
      <c r="AX110" s="487"/>
      <c r="AY110" s="487"/>
      <c r="AZ110" s="487"/>
      <c r="BA110" s="487"/>
      <c r="BB110" s="487"/>
      <c r="BC110" s="487"/>
      <c r="BD110" s="487"/>
      <c r="BE110" s="487"/>
      <c r="BF110" s="487"/>
      <c r="BG110" s="487"/>
      <c r="BH110" s="487"/>
      <c r="BI110" s="487"/>
      <c r="BJ110" s="487"/>
      <c r="BK110" s="487"/>
      <c r="BL110" s="487"/>
      <c r="BM110" s="487"/>
      <c r="BN110" s="487"/>
      <c r="BO110" s="487"/>
      <c r="BP110" s="487"/>
      <c r="BQ110" s="487"/>
      <c r="BR110" s="487"/>
      <c r="BS110" s="487"/>
      <c r="BT110" s="487"/>
      <c r="BU110" s="487"/>
      <c r="BV110" s="487"/>
      <c r="BW110" s="487"/>
      <c r="BX110" s="487"/>
      <c r="BY110" s="487"/>
      <c r="BZ110" s="487"/>
      <c r="CA110" s="287">
        <f t="shared" si="27"/>
        <v>0</v>
      </c>
      <c r="CB110" s="287">
        <f t="shared" si="28"/>
        <v>0</v>
      </c>
      <c r="CC110" s="287">
        <f t="shared" si="29"/>
        <v>0</v>
      </c>
      <c r="CD110" s="287">
        <f t="shared" si="30"/>
        <v>0</v>
      </c>
      <c r="CE110" s="287">
        <f t="shared" si="31"/>
        <v>0</v>
      </c>
      <c r="CF110" s="287">
        <f t="shared" si="32"/>
        <v>0</v>
      </c>
      <c r="CG110" s="288">
        <f t="shared" si="34"/>
        <v>0</v>
      </c>
    </row>
    <row r="111" spans="1:90" ht="12.75">
      <c r="A111" s="280"/>
      <c r="B111" s="280"/>
      <c r="C111" s="280"/>
      <c r="D111" s="280"/>
      <c r="E111" s="281"/>
      <c r="F111" s="830"/>
      <c r="G111" s="487"/>
      <c r="H111" s="487"/>
      <c r="I111" s="487"/>
      <c r="J111" s="487"/>
      <c r="K111" s="487"/>
      <c r="L111" s="487"/>
      <c r="M111" s="487"/>
      <c r="N111" s="487"/>
      <c r="O111" s="487"/>
      <c r="P111" s="487"/>
      <c r="Q111" s="487"/>
      <c r="R111" s="487"/>
      <c r="S111" s="487"/>
      <c r="T111" s="487"/>
      <c r="U111" s="487"/>
      <c r="V111" s="487"/>
      <c r="W111" s="487"/>
      <c r="X111" s="487"/>
      <c r="Y111" s="487"/>
      <c r="Z111" s="487"/>
      <c r="AA111" s="487"/>
      <c r="AB111" s="487"/>
      <c r="AC111" s="487"/>
      <c r="AD111" s="487"/>
      <c r="AE111" s="487"/>
      <c r="AF111" s="487"/>
      <c r="AG111" s="487"/>
      <c r="AH111" s="487"/>
      <c r="AI111" s="487"/>
      <c r="AJ111" s="487"/>
      <c r="AK111" s="487"/>
      <c r="AL111" s="21"/>
      <c r="AM111" s="21"/>
      <c r="AN111" s="21"/>
      <c r="AO111" s="11"/>
      <c r="AP111" s="11"/>
      <c r="AQ111" s="487"/>
      <c r="AR111" s="487"/>
      <c r="AS111" s="487"/>
      <c r="AT111" s="487"/>
      <c r="AU111" s="487"/>
      <c r="AV111" s="487"/>
      <c r="AW111" s="487"/>
      <c r="AX111" s="487"/>
      <c r="AY111" s="487"/>
      <c r="AZ111" s="487"/>
      <c r="BA111" s="487"/>
      <c r="BB111" s="487"/>
      <c r="BC111" s="487"/>
      <c r="BD111" s="487"/>
      <c r="BE111" s="487"/>
      <c r="BF111" s="487"/>
      <c r="BG111" s="487"/>
      <c r="BH111" s="487"/>
      <c r="BI111" s="487"/>
      <c r="BJ111" s="487"/>
      <c r="BK111" s="487"/>
      <c r="BL111" s="487"/>
      <c r="BM111" s="487"/>
      <c r="BN111" s="487"/>
      <c r="BO111" s="487"/>
      <c r="BP111" s="487"/>
      <c r="BQ111" s="487"/>
      <c r="BR111" s="487"/>
      <c r="BS111" s="487"/>
      <c r="BT111" s="487"/>
      <c r="BU111" s="487"/>
      <c r="BV111" s="487"/>
      <c r="BW111" s="487"/>
      <c r="BX111" s="487"/>
      <c r="BY111" s="487"/>
      <c r="BZ111" s="487"/>
      <c r="CA111" s="287">
        <f t="shared" si="27"/>
        <v>0</v>
      </c>
      <c r="CB111" s="287">
        <f t="shared" si="28"/>
        <v>0</v>
      </c>
      <c r="CC111" s="287">
        <f t="shared" si="29"/>
        <v>0</v>
      </c>
      <c r="CD111" s="287">
        <f t="shared" si="30"/>
        <v>0</v>
      </c>
      <c r="CE111" s="287">
        <f t="shared" si="31"/>
        <v>0</v>
      </c>
      <c r="CF111" s="287">
        <f t="shared" si="32"/>
        <v>0</v>
      </c>
      <c r="CG111" s="288">
        <f t="shared" si="34"/>
        <v>0</v>
      </c>
    </row>
    <row r="112" spans="1:90" ht="12.75">
      <c r="A112" s="280"/>
      <c r="B112" s="280"/>
      <c r="C112" s="280"/>
      <c r="D112" s="280"/>
      <c r="E112" s="281"/>
      <c r="F112" s="830"/>
      <c r="G112" s="487"/>
      <c r="H112" s="487"/>
      <c r="I112" s="487"/>
      <c r="J112" s="487"/>
      <c r="K112" s="487"/>
      <c r="L112" s="487"/>
      <c r="M112" s="487"/>
      <c r="N112" s="487"/>
      <c r="O112" s="487"/>
      <c r="P112" s="487"/>
      <c r="Q112" s="487"/>
      <c r="R112" s="487"/>
      <c r="S112" s="487"/>
      <c r="T112" s="487"/>
      <c r="U112" s="487"/>
      <c r="V112" s="487"/>
      <c r="W112" s="487"/>
      <c r="X112" s="487"/>
      <c r="Y112" s="487"/>
      <c r="Z112" s="487"/>
      <c r="AA112" s="487"/>
      <c r="AB112" s="487"/>
      <c r="AC112" s="487"/>
      <c r="AD112" s="487"/>
      <c r="AE112" s="487"/>
      <c r="AF112" s="487"/>
      <c r="AG112" s="487"/>
      <c r="AH112" s="487"/>
      <c r="AI112" s="487"/>
      <c r="AJ112" s="487"/>
      <c r="AK112" s="487"/>
      <c r="AL112" s="21"/>
      <c r="AM112" s="21"/>
      <c r="AN112" s="21"/>
      <c r="AO112" s="11"/>
      <c r="AP112" s="11"/>
      <c r="AQ112" s="487"/>
      <c r="AR112" s="487"/>
      <c r="AS112" s="487"/>
      <c r="AT112" s="487"/>
      <c r="AU112" s="487"/>
      <c r="AV112" s="487"/>
      <c r="AW112" s="487"/>
      <c r="AX112" s="487"/>
      <c r="AY112" s="487"/>
      <c r="AZ112" s="487"/>
      <c r="BA112" s="487"/>
      <c r="BB112" s="487"/>
      <c r="BC112" s="487"/>
      <c r="BD112" s="487"/>
      <c r="BE112" s="487"/>
      <c r="BF112" s="487"/>
      <c r="BG112" s="487"/>
      <c r="BH112" s="487"/>
      <c r="BI112" s="487"/>
      <c r="BJ112" s="487"/>
      <c r="BK112" s="487"/>
      <c r="BL112" s="487"/>
      <c r="BM112" s="487"/>
      <c r="BN112" s="487"/>
      <c r="BO112" s="487"/>
      <c r="BP112" s="487"/>
      <c r="BQ112" s="487"/>
      <c r="BR112" s="487"/>
      <c r="BS112" s="487"/>
      <c r="BT112" s="487"/>
      <c r="BU112" s="487"/>
      <c r="BV112" s="487"/>
      <c r="BW112" s="487"/>
      <c r="BX112" s="487"/>
      <c r="BY112" s="487"/>
      <c r="BZ112" s="487"/>
      <c r="CA112" s="287">
        <f t="shared" si="27"/>
        <v>0</v>
      </c>
      <c r="CB112" s="287">
        <f t="shared" si="28"/>
        <v>0</v>
      </c>
      <c r="CC112" s="287">
        <f t="shared" si="29"/>
        <v>0</v>
      </c>
      <c r="CD112" s="287">
        <f t="shared" si="30"/>
        <v>0</v>
      </c>
      <c r="CE112" s="287">
        <f t="shared" si="31"/>
        <v>0</v>
      </c>
      <c r="CF112" s="287">
        <f t="shared" si="32"/>
        <v>0</v>
      </c>
      <c r="CG112" s="288">
        <f t="shared" si="34"/>
        <v>0</v>
      </c>
    </row>
    <row r="113" spans="1:85" ht="12.75">
      <c r="A113" s="280"/>
      <c r="B113" s="280"/>
      <c r="C113" s="280"/>
      <c r="D113" s="280"/>
      <c r="E113" s="281"/>
      <c r="F113" s="830"/>
      <c r="G113" s="487"/>
      <c r="H113" s="487"/>
      <c r="I113" s="487"/>
      <c r="J113" s="487"/>
      <c r="K113" s="487"/>
      <c r="L113" s="487"/>
      <c r="M113" s="487"/>
      <c r="N113" s="487"/>
      <c r="O113" s="487"/>
      <c r="P113" s="487"/>
      <c r="Q113" s="487"/>
      <c r="R113" s="487"/>
      <c r="S113" s="487"/>
      <c r="T113" s="487"/>
      <c r="U113" s="487"/>
      <c r="V113" s="487"/>
      <c r="W113" s="487"/>
      <c r="X113" s="487"/>
      <c r="Y113" s="487"/>
      <c r="Z113" s="487"/>
      <c r="AA113" s="487"/>
      <c r="AB113" s="487"/>
      <c r="AC113" s="487"/>
      <c r="AD113" s="487"/>
      <c r="AE113" s="487"/>
      <c r="AF113" s="487"/>
      <c r="AG113" s="487"/>
      <c r="AH113" s="487"/>
      <c r="AI113" s="487"/>
      <c r="AJ113" s="487"/>
      <c r="AK113" s="487"/>
      <c r="AL113" s="21"/>
      <c r="AM113" s="21"/>
      <c r="AN113" s="21"/>
      <c r="AO113" s="11"/>
      <c r="AP113" s="11"/>
      <c r="AQ113" s="487"/>
      <c r="AR113" s="487"/>
      <c r="AS113" s="487"/>
      <c r="AT113" s="487"/>
      <c r="AU113" s="487"/>
      <c r="AV113" s="487"/>
      <c r="AW113" s="487"/>
      <c r="AX113" s="487"/>
      <c r="AY113" s="487"/>
      <c r="AZ113" s="487"/>
      <c r="BA113" s="487"/>
      <c r="BB113" s="487"/>
      <c r="BC113" s="487"/>
      <c r="BD113" s="487"/>
      <c r="BE113" s="487"/>
      <c r="BF113" s="487"/>
      <c r="BG113" s="487"/>
      <c r="BH113" s="487"/>
      <c r="BI113" s="487"/>
      <c r="BJ113" s="487"/>
      <c r="BK113" s="487"/>
      <c r="BL113" s="487"/>
      <c r="BM113" s="487"/>
      <c r="BN113" s="487"/>
      <c r="BO113" s="487"/>
      <c r="BP113" s="487"/>
      <c r="BQ113" s="487"/>
      <c r="BR113" s="487"/>
      <c r="BS113" s="487"/>
      <c r="BT113" s="487"/>
      <c r="BU113" s="487"/>
      <c r="BV113" s="487"/>
      <c r="BW113" s="487"/>
      <c r="BX113" s="487"/>
      <c r="BY113" s="487"/>
      <c r="BZ113" s="487"/>
      <c r="CA113" s="287">
        <f t="shared" si="27"/>
        <v>0</v>
      </c>
      <c r="CB113" s="287">
        <f t="shared" si="28"/>
        <v>0</v>
      </c>
      <c r="CC113" s="287">
        <f t="shared" si="29"/>
        <v>0</v>
      </c>
      <c r="CD113" s="287">
        <f t="shared" si="30"/>
        <v>0</v>
      </c>
      <c r="CE113" s="287">
        <f t="shared" si="31"/>
        <v>0</v>
      </c>
      <c r="CF113" s="287">
        <f t="shared" si="32"/>
        <v>0</v>
      </c>
      <c r="CG113" s="288">
        <f t="shared" si="34"/>
        <v>0</v>
      </c>
    </row>
    <row r="114" spans="1:85" ht="12.75">
      <c r="A114" s="280"/>
      <c r="B114" s="280"/>
      <c r="C114" s="280"/>
      <c r="D114" s="280"/>
      <c r="E114" s="281"/>
      <c r="F114" s="830"/>
      <c r="G114" s="487"/>
      <c r="H114" s="487"/>
      <c r="I114" s="487"/>
      <c r="J114" s="487"/>
      <c r="K114" s="487"/>
      <c r="L114" s="487"/>
      <c r="M114" s="487"/>
      <c r="N114" s="487"/>
      <c r="O114" s="487"/>
      <c r="P114" s="487"/>
      <c r="Q114" s="487"/>
      <c r="R114" s="487"/>
      <c r="S114" s="487"/>
      <c r="T114" s="487"/>
      <c r="U114" s="487"/>
      <c r="V114" s="487"/>
      <c r="W114" s="487"/>
      <c r="X114" s="487"/>
      <c r="Y114" s="487"/>
      <c r="Z114" s="487"/>
      <c r="AA114" s="487"/>
      <c r="AB114" s="487"/>
      <c r="AC114" s="487"/>
      <c r="AD114" s="487"/>
      <c r="AE114" s="487"/>
      <c r="AF114" s="487"/>
      <c r="AG114" s="487"/>
      <c r="AH114" s="487"/>
      <c r="AI114" s="487"/>
      <c r="AJ114" s="487"/>
      <c r="AK114" s="487"/>
      <c r="AL114" s="21"/>
      <c r="AM114" s="21"/>
      <c r="AN114" s="21"/>
      <c r="AO114" s="11"/>
      <c r="AP114" s="11"/>
      <c r="AQ114" s="487"/>
      <c r="AR114" s="487"/>
      <c r="AS114" s="487"/>
      <c r="AT114" s="487"/>
      <c r="AU114" s="487"/>
      <c r="AV114" s="487"/>
      <c r="AW114" s="487"/>
      <c r="AX114" s="487"/>
      <c r="AY114" s="487"/>
      <c r="AZ114" s="487"/>
      <c r="BA114" s="487"/>
      <c r="BB114" s="487"/>
      <c r="BC114" s="487"/>
      <c r="BD114" s="487"/>
      <c r="BE114" s="487"/>
      <c r="BF114" s="487"/>
      <c r="BG114" s="487"/>
      <c r="BH114" s="487"/>
      <c r="BI114" s="487"/>
      <c r="BJ114" s="487"/>
      <c r="BK114" s="487"/>
      <c r="BL114" s="487"/>
      <c r="BM114" s="487"/>
      <c r="BN114" s="487"/>
      <c r="BO114" s="487"/>
      <c r="BP114" s="487"/>
      <c r="BQ114" s="487"/>
      <c r="BR114" s="487"/>
      <c r="BS114" s="487"/>
      <c r="BT114" s="487"/>
      <c r="BU114" s="487"/>
      <c r="BV114" s="487"/>
      <c r="BW114" s="487"/>
      <c r="BX114" s="487"/>
      <c r="BY114" s="487"/>
      <c r="BZ114" s="487"/>
      <c r="CA114" s="287">
        <f t="shared" si="27"/>
        <v>0</v>
      </c>
      <c r="CB114" s="287">
        <f t="shared" si="28"/>
        <v>0</v>
      </c>
      <c r="CC114" s="287">
        <f t="shared" si="29"/>
        <v>0</v>
      </c>
      <c r="CD114" s="287">
        <f t="shared" si="30"/>
        <v>0</v>
      </c>
      <c r="CE114" s="287">
        <f t="shared" si="31"/>
        <v>0</v>
      </c>
      <c r="CF114" s="287">
        <f t="shared" si="32"/>
        <v>0</v>
      </c>
      <c r="CG114" s="288">
        <f t="shared" si="34"/>
        <v>0</v>
      </c>
    </row>
    <row r="115" spans="1:85" ht="12.75">
      <c r="A115" s="280"/>
      <c r="B115" s="280"/>
      <c r="C115" s="280"/>
      <c r="D115" s="280"/>
      <c r="E115" s="281"/>
      <c r="F115" s="830"/>
      <c r="G115" s="487"/>
      <c r="H115" s="487"/>
      <c r="I115" s="487"/>
      <c r="J115" s="487"/>
      <c r="K115" s="487"/>
      <c r="L115" s="487"/>
      <c r="M115" s="487"/>
      <c r="N115" s="487"/>
      <c r="O115" s="487"/>
      <c r="P115" s="487"/>
      <c r="Q115" s="487"/>
      <c r="R115" s="487"/>
      <c r="S115" s="487"/>
      <c r="T115" s="487"/>
      <c r="U115" s="487"/>
      <c r="V115" s="487"/>
      <c r="W115" s="487"/>
      <c r="X115" s="487"/>
      <c r="Y115" s="487"/>
      <c r="Z115" s="487"/>
      <c r="AA115" s="487"/>
      <c r="AB115" s="487"/>
      <c r="AC115" s="487"/>
      <c r="AD115" s="487"/>
      <c r="AE115" s="487"/>
      <c r="AF115" s="487"/>
      <c r="AG115" s="487"/>
      <c r="AH115" s="487"/>
      <c r="AI115" s="487"/>
      <c r="AJ115" s="487"/>
      <c r="AK115" s="487"/>
      <c r="AL115" s="21"/>
      <c r="AM115" s="21"/>
      <c r="AN115" s="21"/>
      <c r="AO115" s="11"/>
      <c r="AP115" s="11"/>
      <c r="AQ115" s="487"/>
      <c r="AR115" s="487"/>
      <c r="AS115" s="487"/>
      <c r="AT115" s="487"/>
      <c r="AU115" s="487"/>
      <c r="AV115" s="487"/>
      <c r="AW115" s="487"/>
      <c r="AX115" s="487"/>
      <c r="AY115" s="487"/>
      <c r="AZ115" s="487"/>
      <c r="BA115" s="487"/>
      <c r="BB115" s="487"/>
      <c r="BC115" s="487"/>
      <c r="BD115" s="487"/>
      <c r="BE115" s="487"/>
      <c r="BF115" s="487"/>
      <c r="BG115" s="487"/>
      <c r="BH115" s="487"/>
      <c r="BI115" s="487"/>
      <c r="BJ115" s="487"/>
      <c r="BK115" s="487"/>
      <c r="BL115" s="487"/>
      <c r="BM115" s="487"/>
      <c r="BN115" s="487"/>
      <c r="BO115" s="487"/>
      <c r="BP115" s="487"/>
      <c r="BQ115" s="487"/>
      <c r="BR115" s="487"/>
      <c r="BS115" s="487"/>
      <c r="BT115" s="487"/>
      <c r="BU115" s="487"/>
      <c r="BV115" s="487"/>
      <c r="BW115" s="487"/>
      <c r="BX115" s="487"/>
      <c r="BY115" s="487"/>
      <c r="BZ115" s="487"/>
      <c r="CA115" s="287">
        <f t="shared" si="27"/>
        <v>0</v>
      </c>
      <c r="CB115" s="287">
        <f t="shared" si="28"/>
        <v>0</v>
      </c>
      <c r="CC115" s="287">
        <f t="shared" si="29"/>
        <v>0</v>
      </c>
      <c r="CD115" s="287">
        <f t="shared" si="30"/>
        <v>0</v>
      </c>
      <c r="CE115" s="287">
        <f t="shared" si="31"/>
        <v>0</v>
      </c>
      <c r="CF115" s="287">
        <f t="shared" si="32"/>
        <v>0</v>
      </c>
      <c r="CG115" s="288">
        <f t="shared" si="34"/>
        <v>0</v>
      </c>
    </row>
    <row r="116" spans="1:85" ht="12.75">
      <c r="A116" s="280"/>
      <c r="B116" s="280"/>
      <c r="C116" s="280"/>
      <c r="D116" s="280"/>
      <c r="E116" s="281"/>
      <c r="F116" s="830"/>
      <c r="G116" s="487"/>
      <c r="H116" s="487"/>
      <c r="I116" s="487"/>
      <c r="J116" s="487"/>
      <c r="K116" s="487"/>
      <c r="L116" s="487"/>
      <c r="M116" s="487"/>
      <c r="N116" s="487"/>
      <c r="O116" s="487"/>
      <c r="P116" s="487"/>
      <c r="Q116" s="487"/>
      <c r="R116" s="487"/>
      <c r="S116" s="487"/>
      <c r="T116" s="487"/>
      <c r="U116" s="487"/>
      <c r="V116" s="487"/>
      <c r="W116" s="487"/>
      <c r="X116" s="487"/>
      <c r="Y116" s="487"/>
      <c r="Z116" s="487"/>
      <c r="AA116" s="487"/>
      <c r="AB116" s="487"/>
      <c r="AC116" s="487"/>
      <c r="AD116" s="487"/>
      <c r="AE116" s="487"/>
      <c r="AF116" s="487"/>
      <c r="AG116" s="487"/>
      <c r="AH116" s="487"/>
      <c r="AI116" s="487"/>
      <c r="AJ116" s="487"/>
      <c r="AK116" s="487"/>
      <c r="AL116" s="21"/>
      <c r="AM116" s="21"/>
      <c r="AN116" s="21"/>
      <c r="AO116" s="11"/>
      <c r="AP116" s="11"/>
      <c r="AQ116" s="487"/>
      <c r="AR116" s="487"/>
      <c r="AS116" s="487"/>
      <c r="AT116" s="487"/>
      <c r="AU116" s="487"/>
      <c r="AV116" s="487"/>
      <c r="AW116" s="487"/>
      <c r="AX116" s="487"/>
      <c r="AY116" s="487"/>
      <c r="AZ116" s="487"/>
      <c r="BA116" s="487"/>
      <c r="BB116" s="487"/>
      <c r="BC116" s="487"/>
      <c r="BD116" s="487"/>
      <c r="BE116" s="487"/>
      <c r="BF116" s="487"/>
      <c r="BG116" s="487"/>
      <c r="BH116" s="487"/>
      <c r="BI116" s="487"/>
      <c r="BJ116" s="487"/>
      <c r="BK116" s="487"/>
      <c r="BL116" s="487"/>
      <c r="BM116" s="487"/>
      <c r="BN116" s="487"/>
      <c r="BO116" s="487"/>
      <c r="BP116" s="487"/>
      <c r="BQ116" s="487"/>
      <c r="BR116" s="487"/>
      <c r="BS116" s="487"/>
      <c r="BT116" s="487"/>
      <c r="BU116" s="487"/>
      <c r="BV116" s="487"/>
      <c r="BW116" s="487"/>
      <c r="BX116" s="487"/>
      <c r="BY116" s="487"/>
      <c r="BZ116" s="487"/>
      <c r="CA116" s="287">
        <f t="shared" si="27"/>
        <v>0</v>
      </c>
      <c r="CB116" s="287">
        <f t="shared" si="28"/>
        <v>0</v>
      </c>
      <c r="CC116" s="287">
        <f t="shared" si="29"/>
        <v>0</v>
      </c>
      <c r="CD116" s="287">
        <f t="shared" si="30"/>
        <v>0</v>
      </c>
      <c r="CE116" s="287">
        <f t="shared" si="31"/>
        <v>0</v>
      </c>
      <c r="CF116" s="287">
        <f t="shared" si="32"/>
        <v>0</v>
      </c>
      <c r="CG116" s="288">
        <f t="shared" si="34"/>
        <v>0</v>
      </c>
    </row>
    <row r="117" spans="1:85" ht="12.75">
      <c r="A117" s="280"/>
      <c r="B117" s="280"/>
      <c r="C117" s="280"/>
      <c r="D117" s="280"/>
      <c r="E117" s="281"/>
      <c r="F117" s="830"/>
      <c r="G117" s="487"/>
      <c r="H117" s="487"/>
      <c r="I117" s="487"/>
      <c r="J117" s="487"/>
      <c r="K117" s="487"/>
      <c r="L117" s="487"/>
      <c r="M117" s="487"/>
      <c r="N117" s="487"/>
      <c r="O117" s="487"/>
      <c r="P117" s="487"/>
      <c r="Q117" s="487"/>
      <c r="R117" s="487"/>
      <c r="S117" s="487"/>
      <c r="T117" s="487"/>
      <c r="U117" s="487"/>
      <c r="V117" s="487"/>
      <c r="W117" s="487"/>
      <c r="X117" s="487"/>
      <c r="Y117" s="487"/>
      <c r="Z117" s="487"/>
      <c r="AA117" s="487"/>
      <c r="AB117" s="487"/>
      <c r="AC117" s="487"/>
      <c r="AD117" s="487"/>
      <c r="AE117" s="487"/>
      <c r="AF117" s="487"/>
      <c r="AG117" s="487"/>
      <c r="AH117" s="487"/>
      <c r="AI117" s="487"/>
      <c r="AJ117" s="487"/>
      <c r="AK117" s="487"/>
      <c r="AL117" s="21"/>
      <c r="AM117" s="21"/>
      <c r="AN117" s="21"/>
      <c r="AO117" s="11"/>
      <c r="AP117" s="11"/>
      <c r="AQ117" s="487"/>
      <c r="AR117" s="487"/>
      <c r="AS117" s="487"/>
      <c r="AT117" s="487"/>
      <c r="AU117" s="487"/>
      <c r="AV117" s="487"/>
      <c r="AW117" s="487"/>
      <c r="AX117" s="487"/>
      <c r="AY117" s="487"/>
      <c r="AZ117" s="487"/>
      <c r="BA117" s="487"/>
      <c r="BB117" s="487"/>
      <c r="BC117" s="487"/>
      <c r="BD117" s="487"/>
      <c r="BE117" s="487"/>
      <c r="BF117" s="487"/>
      <c r="BG117" s="487"/>
      <c r="BH117" s="487"/>
      <c r="BI117" s="487"/>
      <c r="BJ117" s="487"/>
      <c r="BK117" s="487"/>
      <c r="BL117" s="487"/>
      <c r="BM117" s="487"/>
      <c r="BN117" s="487"/>
      <c r="BO117" s="487"/>
      <c r="BP117" s="487"/>
      <c r="BQ117" s="487"/>
      <c r="BR117" s="487"/>
      <c r="BS117" s="487"/>
      <c r="BT117" s="487"/>
      <c r="BU117" s="487"/>
      <c r="BV117" s="487"/>
      <c r="BW117" s="487"/>
      <c r="BX117" s="487"/>
      <c r="BY117" s="487"/>
      <c r="BZ117" s="487"/>
      <c r="CA117" s="287">
        <f t="shared" si="27"/>
        <v>0</v>
      </c>
      <c r="CB117" s="287">
        <f t="shared" si="28"/>
        <v>0</v>
      </c>
      <c r="CC117" s="287">
        <f t="shared" si="29"/>
        <v>0</v>
      </c>
      <c r="CD117" s="287">
        <f t="shared" si="30"/>
        <v>0</v>
      </c>
      <c r="CE117" s="287">
        <f t="shared" si="31"/>
        <v>0</v>
      </c>
      <c r="CF117" s="287">
        <f t="shared" si="32"/>
        <v>0</v>
      </c>
      <c r="CG117" s="288">
        <f t="shared" si="34"/>
        <v>0</v>
      </c>
    </row>
    <row r="118" spans="1:85" ht="11.25" customHeight="1">
      <c r="A118" s="280"/>
      <c r="B118" s="280"/>
      <c r="C118" s="280"/>
      <c r="D118" s="280"/>
      <c r="E118" s="281"/>
      <c r="F118" s="830"/>
      <c r="G118" s="487"/>
      <c r="H118" s="487"/>
      <c r="I118" s="487"/>
      <c r="J118" s="487"/>
      <c r="K118" s="487"/>
      <c r="L118" s="487"/>
      <c r="M118" s="487"/>
      <c r="N118" s="487"/>
      <c r="O118" s="487"/>
      <c r="P118" s="487"/>
      <c r="Q118" s="487"/>
      <c r="R118" s="487"/>
      <c r="S118" s="487"/>
      <c r="T118" s="487"/>
      <c r="U118" s="487"/>
      <c r="V118" s="487"/>
      <c r="W118" s="487"/>
      <c r="X118" s="487"/>
      <c r="Y118" s="487"/>
      <c r="Z118" s="487"/>
      <c r="AA118" s="487"/>
      <c r="AB118" s="487"/>
      <c r="AC118" s="487"/>
      <c r="AD118" s="487"/>
      <c r="AE118" s="487"/>
      <c r="AF118" s="487"/>
      <c r="AG118" s="487"/>
      <c r="AH118" s="487"/>
      <c r="AI118" s="487"/>
      <c r="AJ118" s="487"/>
      <c r="AK118" s="487"/>
      <c r="AL118" s="21"/>
      <c r="AM118" s="21"/>
      <c r="AN118" s="21"/>
      <c r="AO118" s="11"/>
      <c r="AP118" s="11"/>
      <c r="AQ118" s="487"/>
      <c r="AR118" s="487"/>
      <c r="AS118" s="487"/>
      <c r="AT118" s="487"/>
      <c r="AU118" s="487"/>
      <c r="AV118" s="487"/>
      <c r="AW118" s="487"/>
      <c r="AX118" s="487"/>
      <c r="AY118" s="487"/>
      <c r="AZ118" s="487"/>
      <c r="BA118" s="487"/>
      <c r="BB118" s="487"/>
      <c r="BC118" s="487"/>
      <c r="BD118" s="487"/>
      <c r="BE118" s="487"/>
      <c r="BF118" s="487"/>
      <c r="BG118" s="487"/>
      <c r="BH118" s="487"/>
      <c r="BI118" s="487"/>
      <c r="BJ118" s="487"/>
      <c r="BK118" s="487"/>
      <c r="BL118" s="487"/>
      <c r="BM118" s="487"/>
      <c r="BN118" s="487"/>
      <c r="BO118" s="487"/>
      <c r="BP118" s="487"/>
      <c r="BQ118" s="487"/>
      <c r="BR118" s="487"/>
      <c r="BS118" s="487"/>
      <c r="BT118" s="487"/>
      <c r="BU118" s="487"/>
      <c r="BV118" s="487"/>
      <c r="BW118" s="487"/>
      <c r="BX118" s="487"/>
      <c r="BY118" s="487"/>
      <c r="BZ118" s="487"/>
      <c r="CA118" s="287">
        <f t="shared" si="27"/>
        <v>0</v>
      </c>
      <c r="CB118" s="287">
        <f t="shared" si="28"/>
        <v>0</v>
      </c>
      <c r="CC118" s="287">
        <f t="shared" si="29"/>
        <v>0</v>
      </c>
      <c r="CD118" s="287">
        <f t="shared" si="30"/>
        <v>0</v>
      </c>
      <c r="CE118" s="287">
        <f t="shared" si="31"/>
        <v>0</v>
      </c>
      <c r="CF118" s="287">
        <f t="shared" si="32"/>
        <v>0</v>
      </c>
      <c r="CG118" s="288">
        <f t="shared" si="34"/>
        <v>0</v>
      </c>
    </row>
    <row r="119" spans="1:85" ht="11.25" customHeight="1">
      <c r="A119" s="280"/>
      <c r="B119" s="280"/>
      <c r="C119" s="280"/>
      <c r="D119" s="280"/>
      <c r="E119" s="281"/>
      <c r="F119" s="830"/>
      <c r="G119" s="487"/>
      <c r="H119" s="487"/>
      <c r="I119" s="487"/>
      <c r="J119" s="487"/>
      <c r="K119" s="487"/>
      <c r="L119" s="487"/>
      <c r="M119" s="487"/>
      <c r="N119" s="487"/>
      <c r="O119" s="487"/>
      <c r="P119" s="487"/>
      <c r="Q119" s="487"/>
      <c r="R119" s="487"/>
      <c r="S119" s="487"/>
      <c r="T119" s="487"/>
      <c r="U119" s="487"/>
      <c r="V119" s="487"/>
      <c r="W119" s="487"/>
      <c r="X119" s="487"/>
      <c r="Y119" s="487"/>
      <c r="Z119" s="487"/>
      <c r="AA119" s="487"/>
      <c r="AB119" s="487"/>
      <c r="AC119" s="487"/>
      <c r="AD119" s="487"/>
      <c r="AE119" s="487"/>
      <c r="AF119" s="487"/>
      <c r="AG119" s="487"/>
      <c r="AH119" s="487"/>
      <c r="AI119" s="487"/>
      <c r="AJ119" s="487"/>
      <c r="AK119" s="487"/>
      <c r="AL119" s="21"/>
      <c r="AM119" s="21"/>
      <c r="AN119" s="21"/>
      <c r="AO119" s="11"/>
      <c r="AP119" s="11"/>
      <c r="AQ119" s="487"/>
      <c r="AR119" s="487"/>
      <c r="AS119" s="487"/>
      <c r="AT119" s="487"/>
      <c r="AU119" s="487"/>
      <c r="AV119" s="487"/>
      <c r="AW119" s="487"/>
      <c r="AX119" s="487"/>
      <c r="AY119" s="487"/>
      <c r="AZ119" s="487"/>
      <c r="BA119" s="487"/>
      <c r="BB119" s="487"/>
      <c r="BC119" s="487"/>
      <c r="BD119" s="487"/>
      <c r="BE119" s="487"/>
      <c r="BF119" s="487"/>
      <c r="BG119" s="487"/>
      <c r="BH119" s="487"/>
      <c r="BI119" s="487"/>
      <c r="BJ119" s="487"/>
      <c r="BK119" s="487"/>
      <c r="BL119" s="487"/>
      <c r="BM119" s="487"/>
      <c r="BN119" s="487"/>
      <c r="BO119" s="487"/>
      <c r="BP119" s="487"/>
      <c r="BQ119" s="487"/>
      <c r="BR119" s="487"/>
      <c r="BS119" s="487"/>
      <c r="BT119" s="487"/>
      <c r="BU119" s="487"/>
      <c r="BV119" s="487"/>
      <c r="BW119" s="487"/>
      <c r="BX119" s="487"/>
      <c r="BY119" s="487"/>
      <c r="BZ119" s="487"/>
      <c r="CA119" s="287">
        <f t="shared" si="27"/>
        <v>0</v>
      </c>
      <c r="CB119" s="287">
        <f t="shared" si="28"/>
        <v>0</v>
      </c>
      <c r="CC119" s="287">
        <f t="shared" si="29"/>
        <v>0</v>
      </c>
      <c r="CD119" s="287">
        <f t="shared" si="30"/>
        <v>0</v>
      </c>
      <c r="CE119" s="287">
        <f t="shared" si="31"/>
        <v>0</v>
      </c>
      <c r="CF119" s="287">
        <f t="shared" si="32"/>
        <v>0</v>
      </c>
      <c r="CG119" s="288">
        <f t="shared" si="34"/>
        <v>0</v>
      </c>
    </row>
    <row r="120" spans="1:85" ht="11.25" customHeight="1">
      <c r="A120" s="280"/>
      <c r="B120" s="280"/>
      <c r="C120" s="280"/>
      <c r="D120" s="280"/>
      <c r="E120" s="281"/>
      <c r="F120" s="830"/>
      <c r="G120" s="487"/>
      <c r="H120" s="487"/>
      <c r="I120" s="487"/>
      <c r="J120" s="487"/>
      <c r="K120" s="487"/>
      <c r="L120" s="487"/>
      <c r="M120" s="487"/>
      <c r="N120" s="487"/>
      <c r="O120" s="487"/>
      <c r="P120" s="487"/>
      <c r="Q120" s="487"/>
      <c r="R120" s="487"/>
      <c r="S120" s="487"/>
      <c r="T120" s="487"/>
      <c r="U120" s="487"/>
      <c r="V120" s="487"/>
      <c r="W120" s="487"/>
      <c r="X120" s="487"/>
      <c r="Y120" s="487"/>
      <c r="Z120" s="487"/>
      <c r="AA120" s="487"/>
      <c r="AB120" s="487"/>
      <c r="AC120" s="487"/>
      <c r="AD120" s="487"/>
      <c r="AE120" s="487"/>
      <c r="AF120" s="487"/>
      <c r="AG120" s="487"/>
      <c r="AH120" s="487"/>
      <c r="AI120" s="487"/>
      <c r="AJ120" s="487"/>
      <c r="AK120" s="487"/>
      <c r="AL120" s="21"/>
      <c r="AM120" s="21"/>
      <c r="AN120" s="21"/>
      <c r="AO120" s="11"/>
      <c r="AP120" s="11"/>
      <c r="AQ120" s="487"/>
      <c r="AR120" s="487"/>
      <c r="AS120" s="487"/>
      <c r="AT120" s="487"/>
      <c r="AU120" s="487"/>
      <c r="AV120" s="487"/>
      <c r="AW120" s="487"/>
      <c r="AX120" s="487"/>
      <c r="AY120" s="487"/>
      <c r="AZ120" s="487"/>
      <c r="BA120" s="487"/>
      <c r="BB120" s="487"/>
      <c r="BC120" s="487"/>
      <c r="BD120" s="487"/>
      <c r="BE120" s="487"/>
      <c r="BF120" s="487"/>
      <c r="BG120" s="487"/>
      <c r="BH120" s="487"/>
      <c r="BI120" s="487"/>
      <c r="BJ120" s="487"/>
      <c r="BK120" s="487"/>
      <c r="BL120" s="487"/>
      <c r="BM120" s="487"/>
      <c r="BN120" s="487"/>
      <c r="BO120" s="487"/>
      <c r="BP120" s="487"/>
      <c r="BQ120" s="487"/>
      <c r="BR120" s="487"/>
      <c r="BS120" s="487"/>
      <c r="BT120" s="487"/>
      <c r="BU120" s="487"/>
      <c r="BV120" s="487"/>
      <c r="BW120" s="487"/>
      <c r="BX120" s="487"/>
      <c r="BY120" s="487"/>
      <c r="BZ120" s="487"/>
      <c r="CA120" s="287">
        <f t="shared" si="27"/>
        <v>0</v>
      </c>
      <c r="CB120" s="287">
        <f t="shared" si="28"/>
        <v>0</v>
      </c>
      <c r="CC120" s="287">
        <f t="shared" si="29"/>
        <v>0</v>
      </c>
      <c r="CD120" s="287">
        <f t="shared" si="30"/>
        <v>0</v>
      </c>
      <c r="CE120" s="287">
        <f t="shared" si="31"/>
        <v>0</v>
      </c>
      <c r="CF120" s="287">
        <f t="shared" si="32"/>
        <v>0</v>
      </c>
      <c r="CG120" s="288">
        <f t="shared" si="34"/>
        <v>0</v>
      </c>
    </row>
    <row r="121" spans="1:85" ht="11.25" customHeight="1">
      <c r="A121" s="280"/>
      <c r="B121" s="280"/>
      <c r="C121" s="280"/>
      <c r="D121" s="280"/>
      <c r="E121" s="281"/>
      <c r="F121" s="830"/>
      <c r="G121" s="487"/>
      <c r="H121" s="487"/>
      <c r="I121" s="487"/>
      <c r="J121" s="487"/>
      <c r="K121" s="487"/>
      <c r="L121" s="487"/>
      <c r="M121" s="487"/>
      <c r="N121" s="487"/>
      <c r="O121" s="487"/>
      <c r="P121" s="487"/>
      <c r="Q121" s="487"/>
      <c r="R121" s="487"/>
      <c r="S121" s="487"/>
      <c r="T121" s="487"/>
      <c r="U121" s="487"/>
      <c r="V121" s="487"/>
      <c r="W121" s="487"/>
      <c r="X121" s="487"/>
      <c r="Y121" s="487"/>
      <c r="Z121" s="487"/>
      <c r="AA121" s="487"/>
      <c r="AB121" s="487"/>
      <c r="AC121" s="487"/>
      <c r="AD121" s="487"/>
      <c r="AE121" s="487"/>
      <c r="AF121" s="487"/>
      <c r="AG121" s="487"/>
      <c r="AH121" s="487"/>
      <c r="AI121" s="487"/>
      <c r="AJ121" s="487"/>
      <c r="AK121" s="487"/>
      <c r="AL121" s="21"/>
      <c r="AM121" s="21"/>
      <c r="AN121" s="21"/>
      <c r="AO121" s="11"/>
      <c r="AP121" s="11"/>
      <c r="AQ121" s="487"/>
      <c r="AR121" s="487"/>
      <c r="AS121" s="487"/>
      <c r="AT121" s="487"/>
      <c r="AU121" s="487"/>
      <c r="AV121" s="487"/>
      <c r="AW121" s="487"/>
      <c r="AX121" s="487"/>
      <c r="AY121" s="487"/>
      <c r="AZ121" s="487"/>
      <c r="BA121" s="487"/>
      <c r="BB121" s="487"/>
      <c r="BC121" s="487"/>
      <c r="BD121" s="487"/>
      <c r="BE121" s="487"/>
      <c r="BF121" s="487"/>
      <c r="BG121" s="487"/>
      <c r="BH121" s="487"/>
      <c r="BI121" s="487"/>
      <c r="BJ121" s="487"/>
      <c r="BK121" s="487"/>
      <c r="BL121" s="487"/>
      <c r="BM121" s="487"/>
      <c r="BN121" s="487"/>
      <c r="BO121" s="487"/>
      <c r="BP121" s="487"/>
      <c r="BQ121" s="487"/>
      <c r="BR121" s="487"/>
      <c r="BS121" s="487"/>
      <c r="BT121" s="487"/>
      <c r="BU121" s="487"/>
      <c r="BV121" s="487"/>
      <c r="BW121" s="487"/>
      <c r="BX121" s="487"/>
      <c r="BY121" s="487"/>
      <c r="BZ121" s="487"/>
      <c r="CA121" s="287">
        <f t="shared" si="27"/>
        <v>0</v>
      </c>
      <c r="CB121" s="287">
        <f t="shared" si="28"/>
        <v>0</v>
      </c>
      <c r="CC121" s="287">
        <f t="shared" si="29"/>
        <v>0</v>
      </c>
      <c r="CD121" s="287">
        <f t="shared" si="30"/>
        <v>0</v>
      </c>
      <c r="CE121" s="287">
        <f t="shared" si="31"/>
        <v>0</v>
      </c>
      <c r="CF121" s="287">
        <f t="shared" si="32"/>
        <v>0</v>
      </c>
      <c r="CG121" s="288">
        <f t="shared" si="34"/>
        <v>0</v>
      </c>
    </row>
    <row r="122" spans="1:85" ht="11.25" customHeight="1">
      <c r="A122" s="280"/>
      <c r="B122" s="280"/>
      <c r="C122" s="280"/>
      <c r="D122" s="280"/>
      <c r="E122" s="281"/>
      <c r="F122" s="830"/>
      <c r="G122" s="487"/>
      <c r="H122" s="487"/>
      <c r="I122" s="487"/>
      <c r="J122" s="487"/>
      <c r="K122" s="487"/>
      <c r="L122" s="487"/>
      <c r="M122" s="487"/>
      <c r="N122" s="487"/>
      <c r="O122" s="487"/>
      <c r="P122" s="487"/>
      <c r="Q122" s="487"/>
      <c r="R122" s="487"/>
      <c r="S122" s="487"/>
      <c r="T122" s="487"/>
      <c r="U122" s="487"/>
      <c r="V122" s="487"/>
      <c r="W122" s="487"/>
      <c r="X122" s="487"/>
      <c r="Y122" s="487"/>
      <c r="Z122" s="487"/>
      <c r="AA122" s="487"/>
      <c r="AB122" s="487"/>
      <c r="AC122" s="487"/>
      <c r="AD122" s="487"/>
      <c r="AE122" s="487"/>
      <c r="AF122" s="487"/>
      <c r="AG122" s="487"/>
      <c r="AH122" s="487"/>
      <c r="AI122" s="487"/>
      <c r="AJ122" s="487"/>
      <c r="AK122" s="487"/>
      <c r="AL122" s="21"/>
      <c r="AM122" s="21"/>
      <c r="AN122" s="21"/>
      <c r="AO122" s="11"/>
      <c r="AP122" s="11"/>
      <c r="AQ122" s="487"/>
      <c r="AR122" s="487"/>
      <c r="AS122" s="487"/>
      <c r="AT122" s="487"/>
      <c r="AU122" s="487"/>
      <c r="AV122" s="487"/>
      <c r="AW122" s="487"/>
      <c r="AX122" s="487"/>
      <c r="AY122" s="487"/>
      <c r="AZ122" s="487"/>
      <c r="BA122" s="487"/>
      <c r="BB122" s="487"/>
      <c r="BC122" s="487"/>
      <c r="BD122" s="487"/>
      <c r="BE122" s="487"/>
      <c r="BF122" s="487"/>
      <c r="BG122" s="487"/>
      <c r="BH122" s="487"/>
      <c r="BI122" s="487"/>
      <c r="BJ122" s="487"/>
      <c r="BK122" s="487"/>
      <c r="BL122" s="487"/>
      <c r="BM122" s="487"/>
      <c r="BN122" s="487"/>
      <c r="BO122" s="487"/>
      <c r="BP122" s="487"/>
      <c r="BQ122" s="487"/>
      <c r="BR122" s="487"/>
      <c r="BS122" s="487"/>
      <c r="BT122" s="487"/>
      <c r="BU122" s="487"/>
      <c r="BV122" s="487"/>
      <c r="BW122" s="487"/>
      <c r="BX122" s="487"/>
      <c r="BY122" s="487"/>
      <c r="BZ122" s="487"/>
      <c r="CA122" s="287">
        <f t="shared" si="27"/>
        <v>0</v>
      </c>
      <c r="CB122" s="287">
        <f t="shared" si="28"/>
        <v>0</v>
      </c>
      <c r="CC122" s="287">
        <f t="shared" si="29"/>
        <v>0</v>
      </c>
      <c r="CD122" s="287">
        <f t="shared" si="30"/>
        <v>0</v>
      </c>
      <c r="CE122" s="287">
        <f t="shared" si="31"/>
        <v>0</v>
      </c>
      <c r="CF122" s="287">
        <f t="shared" si="32"/>
        <v>0</v>
      </c>
      <c r="CG122" s="288">
        <f t="shared" ref="CG122" si="35">SUM(CA122:CF122)</f>
        <v>0</v>
      </c>
    </row>
    <row r="123" spans="1:85" ht="12.75">
      <c r="A123" s="280"/>
      <c r="B123" s="280"/>
      <c r="C123" s="280"/>
      <c r="D123" s="280"/>
      <c r="E123" s="281"/>
      <c r="F123" s="830"/>
      <c r="G123" s="487"/>
      <c r="H123" s="487"/>
      <c r="I123" s="487"/>
      <c r="J123" s="487"/>
      <c r="K123" s="487"/>
      <c r="L123" s="487"/>
      <c r="M123" s="487"/>
      <c r="N123" s="487"/>
      <c r="O123" s="487"/>
      <c r="P123" s="487"/>
      <c r="Q123" s="487"/>
      <c r="R123" s="487"/>
      <c r="S123" s="487"/>
      <c r="T123" s="487"/>
      <c r="U123" s="487"/>
      <c r="V123" s="487"/>
      <c r="W123" s="487"/>
      <c r="X123" s="487"/>
      <c r="Y123" s="487"/>
      <c r="Z123" s="487"/>
      <c r="AA123" s="487"/>
      <c r="AB123" s="487"/>
      <c r="AC123" s="487"/>
      <c r="AD123" s="487"/>
      <c r="AE123" s="487"/>
      <c r="AF123" s="487"/>
      <c r="AG123" s="487"/>
      <c r="AH123" s="487"/>
      <c r="AI123" s="487"/>
      <c r="AJ123" s="487"/>
      <c r="AK123" s="487"/>
      <c r="AL123" s="21"/>
      <c r="AM123" s="21"/>
      <c r="AN123" s="21"/>
      <c r="AO123" s="11"/>
      <c r="AP123" s="11"/>
      <c r="AQ123" s="487"/>
      <c r="AR123" s="487"/>
      <c r="AS123" s="487"/>
      <c r="AT123" s="487"/>
      <c r="AU123" s="487"/>
      <c r="AV123" s="487"/>
      <c r="AW123" s="487"/>
      <c r="AX123" s="487"/>
      <c r="AY123" s="487"/>
      <c r="AZ123" s="487"/>
      <c r="BA123" s="487"/>
      <c r="BB123" s="487"/>
      <c r="BC123" s="487"/>
      <c r="BD123" s="487"/>
      <c r="BE123" s="487"/>
      <c r="BF123" s="487"/>
      <c r="BG123" s="487"/>
      <c r="BH123" s="487"/>
      <c r="BI123" s="487"/>
      <c r="BJ123" s="487"/>
      <c r="BK123" s="487"/>
      <c r="BL123" s="487"/>
      <c r="BM123" s="487"/>
      <c r="BN123" s="487"/>
      <c r="BO123" s="487"/>
      <c r="BP123" s="487"/>
      <c r="BQ123" s="487"/>
      <c r="BR123" s="487"/>
      <c r="BS123" s="487"/>
      <c r="BT123" s="487"/>
      <c r="BU123" s="487"/>
      <c r="BV123" s="487"/>
      <c r="BW123" s="487"/>
      <c r="BX123" s="487"/>
      <c r="BY123" s="487"/>
      <c r="BZ123" s="487"/>
      <c r="CA123" s="287">
        <f t="shared" si="27"/>
        <v>0</v>
      </c>
      <c r="CB123" s="287">
        <f t="shared" si="28"/>
        <v>0</v>
      </c>
      <c r="CC123" s="287">
        <f t="shared" si="29"/>
        <v>0</v>
      </c>
      <c r="CD123" s="287">
        <f t="shared" si="30"/>
        <v>0</v>
      </c>
      <c r="CE123" s="287">
        <f t="shared" si="31"/>
        <v>0</v>
      </c>
      <c r="CF123" s="287">
        <f t="shared" si="32"/>
        <v>0</v>
      </c>
      <c r="CG123" s="288">
        <f t="shared" si="34"/>
        <v>0</v>
      </c>
    </row>
    <row r="124" spans="1:85" ht="12.75">
      <c r="A124" s="280"/>
      <c r="B124" s="280"/>
      <c r="C124" s="280"/>
      <c r="D124" s="280"/>
      <c r="E124" s="281"/>
      <c r="F124" s="830"/>
      <c r="G124" s="832"/>
      <c r="H124" s="832"/>
      <c r="I124" s="832"/>
      <c r="J124" s="832"/>
      <c r="K124" s="832"/>
      <c r="L124" s="832"/>
      <c r="M124" s="832"/>
      <c r="N124" s="832"/>
      <c r="O124" s="487"/>
      <c r="P124" s="487"/>
      <c r="Q124" s="487"/>
      <c r="R124" s="487"/>
      <c r="S124" s="487"/>
      <c r="T124" s="487"/>
      <c r="U124" s="487"/>
      <c r="V124" s="487"/>
      <c r="W124" s="487"/>
      <c r="X124" s="487"/>
      <c r="Y124" s="487"/>
      <c r="Z124" s="487"/>
      <c r="AA124" s="487"/>
      <c r="AB124" s="487"/>
      <c r="AC124" s="487"/>
      <c r="AD124" s="487"/>
      <c r="AE124" s="487"/>
      <c r="AF124" s="487"/>
      <c r="AG124" s="487"/>
      <c r="AH124" s="487"/>
      <c r="AI124" s="487"/>
      <c r="AJ124" s="487"/>
      <c r="AK124" s="487"/>
      <c r="AL124" s="21"/>
      <c r="AM124" s="21"/>
      <c r="AN124" s="21"/>
      <c r="AO124" s="11"/>
      <c r="AP124" s="11"/>
      <c r="AQ124" s="487"/>
      <c r="AR124" s="487"/>
      <c r="AS124" s="487"/>
      <c r="AT124" s="487"/>
      <c r="AU124" s="487"/>
      <c r="AV124" s="487"/>
      <c r="AW124" s="487"/>
      <c r="AX124" s="487"/>
      <c r="AY124" s="487"/>
      <c r="AZ124" s="487"/>
      <c r="BA124" s="487"/>
      <c r="BB124" s="487"/>
      <c r="BC124" s="487"/>
      <c r="BD124" s="487"/>
      <c r="BE124" s="487"/>
      <c r="BF124" s="487"/>
      <c r="BG124" s="487"/>
      <c r="BH124" s="487"/>
      <c r="BI124" s="487"/>
      <c r="BJ124" s="487"/>
      <c r="BK124" s="487"/>
      <c r="BL124" s="487"/>
      <c r="BM124" s="487"/>
      <c r="BN124" s="487"/>
      <c r="BO124" s="487"/>
      <c r="BP124" s="487"/>
      <c r="BQ124" s="487"/>
      <c r="BR124" s="487"/>
      <c r="BS124" s="487"/>
      <c r="BT124" s="487"/>
      <c r="BU124" s="487"/>
      <c r="BV124" s="487"/>
      <c r="BW124" s="487"/>
      <c r="BX124" s="487"/>
      <c r="BY124" s="487"/>
      <c r="BZ124" s="487"/>
      <c r="CA124" s="287">
        <f t="shared" si="27"/>
        <v>0</v>
      </c>
      <c r="CB124" s="287">
        <f t="shared" si="28"/>
        <v>0</v>
      </c>
      <c r="CC124" s="287">
        <f t="shared" si="29"/>
        <v>0</v>
      </c>
      <c r="CD124" s="287">
        <f t="shared" si="30"/>
        <v>0</v>
      </c>
      <c r="CE124" s="287">
        <f t="shared" si="31"/>
        <v>0</v>
      </c>
      <c r="CF124" s="287">
        <f t="shared" si="32"/>
        <v>0</v>
      </c>
      <c r="CG124" s="288">
        <f t="shared" si="34"/>
        <v>0</v>
      </c>
    </row>
    <row r="125" spans="1:85" ht="12.75">
      <c r="A125" s="280"/>
      <c r="B125" s="280"/>
      <c r="C125" s="280"/>
      <c r="D125" s="280"/>
      <c r="E125" s="281"/>
      <c r="F125" s="830"/>
      <c r="G125" s="487"/>
      <c r="H125" s="487"/>
      <c r="I125" s="487"/>
      <c r="J125" s="487"/>
      <c r="K125" s="487"/>
      <c r="L125" s="487"/>
      <c r="M125" s="487"/>
      <c r="N125" s="487"/>
      <c r="O125" s="487"/>
      <c r="P125" s="487"/>
      <c r="Q125" s="487"/>
      <c r="R125" s="487"/>
      <c r="S125" s="487"/>
      <c r="T125" s="487"/>
      <c r="U125" s="487"/>
      <c r="V125" s="487"/>
      <c r="W125" s="487"/>
      <c r="X125" s="487"/>
      <c r="Y125" s="487"/>
      <c r="Z125" s="487"/>
      <c r="AA125" s="487"/>
      <c r="AB125" s="487"/>
      <c r="AC125" s="487"/>
      <c r="AD125" s="487"/>
      <c r="AE125" s="487"/>
      <c r="AF125" s="487"/>
      <c r="AG125" s="487"/>
      <c r="AH125" s="487"/>
      <c r="AI125" s="487"/>
      <c r="AJ125" s="487"/>
      <c r="AK125" s="487"/>
      <c r="AL125" s="21"/>
      <c r="AM125" s="21"/>
      <c r="AN125" s="21"/>
      <c r="AO125" s="11"/>
      <c r="AP125" s="11"/>
      <c r="AQ125" s="487"/>
      <c r="AR125" s="487"/>
      <c r="AS125" s="487"/>
      <c r="AT125" s="487"/>
      <c r="AU125" s="487"/>
      <c r="AV125" s="487"/>
      <c r="AW125" s="487"/>
      <c r="AX125" s="487"/>
      <c r="AY125" s="487"/>
      <c r="AZ125" s="487"/>
      <c r="BA125" s="487"/>
      <c r="BB125" s="487"/>
      <c r="BC125" s="487"/>
      <c r="BD125" s="487"/>
      <c r="BE125" s="487"/>
      <c r="BF125" s="487"/>
      <c r="BG125" s="487"/>
      <c r="BH125" s="487"/>
      <c r="BI125" s="487"/>
      <c r="BJ125" s="487"/>
      <c r="BK125" s="487"/>
      <c r="BL125" s="487"/>
      <c r="BM125" s="487"/>
      <c r="BN125" s="487"/>
      <c r="BO125" s="487"/>
      <c r="BP125" s="487"/>
      <c r="BQ125" s="487"/>
      <c r="BR125" s="487"/>
      <c r="BS125" s="487"/>
      <c r="BT125" s="487"/>
      <c r="BU125" s="487"/>
      <c r="BV125" s="487"/>
      <c r="BW125" s="487"/>
      <c r="BX125" s="487"/>
      <c r="BY125" s="487"/>
      <c r="BZ125" s="487"/>
      <c r="CA125" s="287">
        <f t="shared" si="27"/>
        <v>0</v>
      </c>
      <c r="CB125" s="287">
        <f t="shared" si="28"/>
        <v>0</v>
      </c>
      <c r="CC125" s="287">
        <f t="shared" si="29"/>
        <v>0</v>
      </c>
      <c r="CD125" s="287">
        <f t="shared" si="30"/>
        <v>0</v>
      </c>
      <c r="CE125" s="287">
        <f t="shared" si="31"/>
        <v>0</v>
      </c>
      <c r="CF125" s="287">
        <f t="shared" si="32"/>
        <v>0</v>
      </c>
      <c r="CG125" s="288">
        <f t="shared" si="34"/>
        <v>0</v>
      </c>
    </row>
    <row r="126" spans="1:85" ht="11.25" customHeight="1">
      <c r="A126" s="280"/>
      <c r="B126" s="280"/>
      <c r="C126" s="280"/>
      <c r="D126" s="280"/>
      <c r="E126" s="281"/>
      <c r="F126" s="830"/>
      <c r="G126" s="831"/>
      <c r="H126" s="831"/>
      <c r="I126" s="831"/>
      <c r="J126" s="831"/>
      <c r="K126" s="831"/>
      <c r="L126" s="831"/>
      <c r="M126" s="831"/>
      <c r="N126" s="487"/>
      <c r="O126" s="487"/>
      <c r="P126" s="487"/>
      <c r="Q126" s="487"/>
      <c r="R126" s="487"/>
      <c r="S126" s="487"/>
      <c r="T126" s="487"/>
      <c r="U126" s="487"/>
      <c r="V126" s="487"/>
      <c r="W126" s="487"/>
      <c r="X126" s="487"/>
      <c r="Y126" s="487"/>
      <c r="Z126" s="487"/>
      <c r="AA126" s="487"/>
      <c r="AB126" s="487"/>
      <c r="AC126" s="487"/>
      <c r="AD126" s="487"/>
      <c r="AE126" s="487"/>
      <c r="AF126" s="487"/>
      <c r="AG126" s="487"/>
      <c r="AH126" s="487"/>
      <c r="AI126" s="487"/>
      <c r="AJ126" s="487"/>
      <c r="AK126" s="487"/>
      <c r="AL126" s="21"/>
      <c r="AM126" s="21"/>
      <c r="AN126" s="21"/>
      <c r="AO126" s="11"/>
      <c r="AP126" s="11"/>
      <c r="AQ126" s="487"/>
      <c r="AR126" s="487"/>
      <c r="AS126" s="487"/>
      <c r="AT126" s="487"/>
      <c r="AU126" s="487"/>
      <c r="AV126" s="487"/>
      <c r="AW126" s="487"/>
      <c r="AX126" s="487"/>
      <c r="AY126" s="487"/>
      <c r="AZ126" s="487"/>
      <c r="BA126" s="487"/>
      <c r="BB126" s="487"/>
      <c r="BC126" s="487"/>
      <c r="BD126" s="487"/>
      <c r="BE126" s="487"/>
      <c r="BF126" s="487"/>
      <c r="BG126" s="487"/>
      <c r="BH126" s="487"/>
      <c r="BI126" s="487"/>
      <c r="BJ126" s="487"/>
      <c r="BK126" s="487"/>
      <c r="BL126" s="487"/>
      <c r="BM126" s="487"/>
      <c r="BN126" s="487"/>
      <c r="BO126" s="487"/>
      <c r="BP126" s="487"/>
      <c r="BQ126" s="487"/>
      <c r="BR126" s="487"/>
      <c r="BS126" s="487"/>
      <c r="BT126" s="487"/>
      <c r="BU126" s="487"/>
      <c r="BV126" s="487"/>
      <c r="BW126" s="487"/>
      <c r="BX126" s="487"/>
      <c r="BY126" s="487"/>
      <c r="BZ126" s="487"/>
      <c r="CA126" s="287">
        <f t="shared" si="27"/>
        <v>0</v>
      </c>
      <c r="CB126" s="287">
        <f t="shared" si="28"/>
        <v>0</v>
      </c>
      <c r="CC126" s="287">
        <f t="shared" si="29"/>
        <v>0</v>
      </c>
      <c r="CD126" s="287">
        <f t="shared" si="30"/>
        <v>0</v>
      </c>
      <c r="CE126" s="287">
        <f t="shared" si="31"/>
        <v>0</v>
      </c>
      <c r="CF126" s="287">
        <f t="shared" si="32"/>
        <v>0</v>
      </c>
      <c r="CG126" s="288">
        <f t="shared" si="34"/>
        <v>0</v>
      </c>
    </row>
    <row r="127" spans="1:85" ht="11.25" customHeight="1">
      <c r="A127" s="280"/>
      <c r="B127" s="280"/>
      <c r="C127" s="280"/>
      <c r="D127" s="280"/>
      <c r="E127" s="281"/>
      <c r="F127" s="830"/>
      <c r="G127" s="487"/>
      <c r="H127" s="487"/>
      <c r="I127" s="487"/>
      <c r="J127" s="487"/>
      <c r="K127" s="487"/>
      <c r="L127" s="487"/>
      <c r="M127" s="487"/>
      <c r="N127" s="487"/>
      <c r="O127" s="487"/>
      <c r="P127" s="487"/>
      <c r="Q127" s="487"/>
      <c r="R127" s="487"/>
      <c r="S127" s="487"/>
      <c r="T127" s="487"/>
      <c r="U127" s="487"/>
      <c r="V127" s="487"/>
      <c r="W127" s="487"/>
      <c r="X127" s="487"/>
      <c r="Y127" s="487"/>
      <c r="Z127" s="487"/>
      <c r="AA127" s="487"/>
      <c r="AB127" s="487"/>
      <c r="AC127" s="487"/>
      <c r="AD127" s="487"/>
      <c r="AE127" s="487"/>
      <c r="AF127" s="487"/>
      <c r="AG127" s="487"/>
      <c r="AH127" s="487"/>
      <c r="AI127" s="487"/>
      <c r="AJ127" s="487"/>
      <c r="AK127" s="487"/>
      <c r="AL127" s="21"/>
      <c r="AM127" s="21"/>
      <c r="AN127" s="21"/>
      <c r="AO127" s="11"/>
      <c r="AP127" s="11"/>
      <c r="AQ127" s="487"/>
      <c r="AR127" s="487"/>
      <c r="AS127" s="487"/>
      <c r="AT127" s="487"/>
      <c r="AU127" s="487"/>
      <c r="AV127" s="487"/>
      <c r="AW127" s="487"/>
      <c r="AX127" s="487"/>
      <c r="AY127" s="487"/>
      <c r="AZ127" s="487"/>
      <c r="BA127" s="487"/>
      <c r="BB127" s="487"/>
      <c r="BC127" s="487"/>
      <c r="BD127" s="487"/>
      <c r="BE127" s="487"/>
      <c r="BF127" s="487"/>
      <c r="BG127" s="487"/>
      <c r="BH127" s="487"/>
      <c r="BI127" s="487"/>
      <c r="BJ127" s="487"/>
      <c r="BK127" s="487"/>
      <c r="BL127" s="487"/>
      <c r="BM127" s="487"/>
      <c r="BN127" s="487"/>
      <c r="BO127" s="487"/>
      <c r="BP127" s="487"/>
      <c r="BQ127" s="487"/>
      <c r="BR127" s="487"/>
      <c r="BS127" s="487"/>
      <c r="BT127" s="487"/>
      <c r="BU127" s="487"/>
      <c r="BV127" s="487"/>
      <c r="BW127" s="487"/>
      <c r="BX127" s="487"/>
      <c r="BY127" s="487"/>
      <c r="BZ127" s="487"/>
      <c r="CA127" s="287">
        <f t="shared" si="27"/>
        <v>0</v>
      </c>
      <c r="CB127" s="287">
        <f t="shared" si="28"/>
        <v>0</v>
      </c>
      <c r="CC127" s="287">
        <f t="shared" si="29"/>
        <v>0</v>
      </c>
      <c r="CD127" s="287">
        <f t="shared" si="30"/>
        <v>0</v>
      </c>
      <c r="CE127" s="287">
        <f t="shared" si="31"/>
        <v>0</v>
      </c>
      <c r="CF127" s="287">
        <f t="shared" si="32"/>
        <v>0</v>
      </c>
      <c r="CG127" s="288">
        <f t="shared" si="34"/>
        <v>0</v>
      </c>
    </row>
    <row r="128" spans="1:85" ht="11.25" customHeight="1">
      <c r="A128" s="280"/>
      <c r="B128" s="280"/>
      <c r="C128" s="280"/>
      <c r="D128" s="280"/>
      <c r="E128" s="281"/>
      <c r="F128" s="830"/>
      <c r="G128" s="487"/>
      <c r="H128" s="487"/>
      <c r="I128" s="487"/>
      <c r="J128" s="487"/>
      <c r="K128" s="487"/>
      <c r="L128" s="487"/>
      <c r="M128" s="487"/>
      <c r="N128" s="487"/>
      <c r="O128" s="487"/>
      <c r="P128" s="487"/>
      <c r="Q128" s="487"/>
      <c r="R128" s="487"/>
      <c r="S128" s="487"/>
      <c r="T128" s="487"/>
      <c r="U128" s="487"/>
      <c r="V128" s="487"/>
      <c r="W128" s="487"/>
      <c r="X128" s="487"/>
      <c r="Y128" s="487"/>
      <c r="Z128" s="487"/>
      <c r="AA128" s="487"/>
      <c r="AB128" s="487"/>
      <c r="AC128" s="487"/>
      <c r="AD128" s="487"/>
      <c r="AE128" s="487"/>
      <c r="AF128" s="487"/>
      <c r="AG128" s="487"/>
      <c r="AH128" s="487"/>
      <c r="AI128" s="487"/>
      <c r="AJ128" s="487"/>
      <c r="AK128" s="487"/>
      <c r="AL128" s="21"/>
      <c r="AM128" s="21"/>
      <c r="AN128" s="21"/>
      <c r="AO128" s="11"/>
      <c r="AP128" s="11"/>
      <c r="AQ128" s="487"/>
      <c r="AR128" s="487"/>
      <c r="AS128" s="487"/>
      <c r="AT128" s="487"/>
      <c r="AU128" s="487"/>
      <c r="AV128" s="487"/>
      <c r="AW128" s="487"/>
      <c r="AX128" s="487"/>
      <c r="AY128" s="487"/>
      <c r="AZ128" s="487"/>
      <c r="BA128" s="487"/>
      <c r="BB128" s="487"/>
      <c r="BC128" s="487"/>
      <c r="BD128" s="487"/>
      <c r="BE128" s="487"/>
      <c r="BF128" s="487"/>
      <c r="BG128" s="487"/>
      <c r="BH128" s="487"/>
      <c r="BI128" s="487"/>
      <c r="BJ128" s="487"/>
      <c r="BK128" s="487"/>
      <c r="BL128" s="487"/>
      <c r="BM128" s="487"/>
      <c r="BN128" s="487"/>
      <c r="BO128" s="487"/>
      <c r="BP128" s="487"/>
      <c r="BQ128" s="487"/>
      <c r="BR128" s="487"/>
      <c r="BS128" s="487"/>
      <c r="BT128" s="487"/>
      <c r="BU128" s="487"/>
      <c r="BV128" s="487"/>
      <c r="BW128" s="487"/>
      <c r="BX128" s="487"/>
      <c r="BY128" s="487"/>
      <c r="BZ128" s="487"/>
      <c r="CA128" s="287">
        <f t="shared" si="27"/>
        <v>0</v>
      </c>
      <c r="CB128" s="287">
        <f t="shared" si="28"/>
        <v>0</v>
      </c>
      <c r="CC128" s="287">
        <f t="shared" si="29"/>
        <v>0</v>
      </c>
      <c r="CD128" s="287">
        <f t="shared" si="30"/>
        <v>0</v>
      </c>
      <c r="CE128" s="287">
        <f t="shared" si="31"/>
        <v>0</v>
      </c>
      <c r="CF128" s="287">
        <f t="shared" si="32"/>
        <v>0</v>
      </c>
      <c r="CG128" s="288">
        <f t="shared" si="34"/>
        <v>0</v>
      </c>
    </row>
    <row r="129" spans="1:90" ht="11.25" customHeight="1">
      <c r="A129" s="280"/>
      <c r="B129" s="280"/>
      <c r="C129" s="280"/>
      <c r="D129" s="280"/>
      <c r="E129" s="281"/>
      <c r="F129" s="830"/>
      <c r="G129" s="487"/>
      <c r="H129" s="487"/>
      <c r="I129" s="487"/>
      <c r="J129" s="831"/>
      <c r="K129" s="831"/>
      <c r="L129" s="831"/>
      <c r="M129" s="831"/>
      <c r="N129" s="487"/>
      <c r="O129" s="487"/>
      <c r="P129" s="487"/>
      <c r="Q129" s="487"/>
      <c r="R129" s="487"/>
      <c r="S129" s="487"/>
      <c r="T129" s="487"/>
      <c r="U129" s="487"/>
      <c r="V129" s="487"/>
      <c r="W129" s="487"/>
      <c r="X129" s="487"/>
      <c r="Y129" s="487"/>
      <c r="Z129" s="487"/>
      <c r="AA129" s="487"/>
      <c r="AB129" s="487"/>
      <c r="AC129" s="487"/>
      <c r="AD129" s="487"/>
      <c r="AE129" s="487"/>
      <c r="AF129" s="487"/>
      <c r="AG129" s="487"/>
      <c r="AH129" s="487"/>
      <c r="AI129" s="487"/>
      <c r="AJ129" s="487"/>
      <c r="AK129" s="487"/>
      <c r="AL129" s="21"/>
      <c r="AM129" s="21"/>
      <c r="AN129" s="21"/>
      <c r="AO129" s="11"/>
      <c r="AP129" s="11"/>
      <c r="AQ129" s="487"/>
      <c r="AR129" s="487"/>
      <c r="AS129" s="487"/>
      <c r="AT129" s="487"/>
      <c r="AU129" s="487"/>
      <c r="AV129" s="487"/>
      <c r="AW129" s="487"/>
      <c r="AX129" s="487"/>
      <c r="AY129" s="487"/>
      <c r="AZ129" s="487"/>
      <c r="BA129" s="487"/>
      <c r="BB129" s="487"/>
      <c r="BC129" s="487"/>
      <c r="BD129" s="487"/>
      <c r="BE129" s="487"/>
      <c r="BF129" s="487"/>
      <c r="BG129" s="487"/>
      <c r="BH129" s="487"/>
      <c r="BI129" s="487"/>
      <c r="BJ129" s="487"/>
      <c r="BK129" s="487"/>
      <c r="BL129" s="487"/>
      <c r="BM129" s="487"/>
      <c r="BN129" s="487"/>
      <c r="BO129" s="487"/>
      <c r="BP129" s="487"/>
      <c r="BQ129" s="487"/>
      <c r="BR129" s="487"/>
      <c r="BS129" s="487"/>
      <c r="BT129" s="487"/>
      <c r="BU129" s="487"/>
      <c r="BV129" s="487"/>
      <c r="BW129" s="487"/>
      <c r="BX129" s="487"/>
      <c r="BY129" s="487"/>
      <c r="BZ129" s="487"/>
      <c r="CA129" s="287">
        <f t="shared" si="27"/>
        <v>0</v>
      </c>
      <c r="CB129" s="287">
        <f t="shared" si="28"/>
        <v>0</v>
      </c>
      <c r="CC129" s="287">
        <f t="shared" si="29"/>
        <v>0</v>
      </c>
      <c r="CD129" s="287">
        <f t="shared" si="30"/>
        <v>0</v>
      </c>
      <c r="CE129" s="287">
        <f t="shared" si="31"/>
        <v>0</v>
      </c>
      <c r="CF129" s="287">
        <f t="shared" si="32"/>
        <v>0</v>
      </c>
      <c r="CG129" s="288">
        <f t="shared" si="34"/>
        <v>0</v>
      </c>
    </row>
    <row r="130" spans="1:90" ht="11.25" customHeight="1">
      <c r="A130" s="280"/>
      <c r="B130" s="280"/>
      <c r="C130" s="280"/>
      <c r="D130" s="280"/>
      <c r="E130" s="281"/>
      <c r="F130" s="830"/>
      <c r="G130" s="487"/>
      <c r="H130" s="487"/>
      <c r="I130" s="487"/>
      <c r="J130" s="487"/>
      <c r="K130" s="487"/>
      <c r="L130" s="487"/>
      <c r="M130" s="487"/>
      <c r="N130" s="487"/>
      <c r="O130" s="487"/>
      <c r="P130" s="487"/>
      <c r="Q130" s="487"/>
      <c r="R130" s="487"/>
      <c r="S130" s="487"/>
      <c r="T130" s="487"/>
      <c r="U130" s="487"/>
      <c r="V130" s="487"/>
      <c r="W130" s="487"/>
      <c r="X130" s="487"/>
      <c r="Y130" s="487"/>
      <c r="Z130" s="487"/>
      <c r="AA130" s="487"/>
      <c r="AB130" s="487"/>
      <c r="AC130" s="487"/>
      <c r="AD130" s="487"/>
      <c r="AE130" s="487"/>
      <c r="AF130" s="487"/>
      <c r="AG130" s="487"/>
      <c r="AH130" s="487"/>
      <c r="AI130" s="487"/>
      <c r="AJ130" s="487"/>
      <c r="AK130" s="487"/>
      <c r="AL130" s="21"/>
      <c r="AM130" s="21"/>
      <c r="AN130" s="21"/>
      <c r="AO130" s="11"/>
      <c r="AP130" s="11"/>
      <c r="AQ130" s="487"/>
      <c r="AR130" s="487"/>
      <c r="AS130" s="487"/>
      <c r="AT130" s="487"/>
      <c r="AU130" s="487"/>
      <c r="AV130" s="487"/>
      <c r="AW130" s="487"/>
      <c r="AX130" s="487"/>
      <c r="AY130" s="487"/>
      <c r="AZ130" s="487"/>
      <c r="BA130" s="487"/>
      <c r="BB130" s="487"/>
      <c r="BC130" s="487"/>
      <c r="BD130" s="487"/>
      <c r="BE130" s="487"/>
      <c r="BF130" s="487"/>
      <c r="BG130" s="487"/>
      <c r="BH130" s="487"/>
      <c r="BI130" s="487"/>
      <c r="BJ130" s="487"/>
      <c r="BK130" s="487"/>
      <c r="BL130" s="487"/>
      <c r="BM130" s="487"/>
      <c r="BN130" s="487"/>
      <c r="BO130" s="487"/>
      <c r="BP130" s="487"/>
      <c r="BQ130" s="487"/>
      <c r="BR130" s="487"/>
      <c r="BS130" s="487"/>
      <c r="BT130" s="487"/>
      <c r="BU130" s="487"/>
      <c r="BV130" s="487"/>
      <c r="BW130" s="487"/>
      <c r="BX130" s="487"/>
      <c r="BY130" s="487"/>
      <c r="BZ130" s="487"/>
      <c r="CA130" s="287">
        <f t="shared" si="27"/>
        <v>0</v>
      </c>
      <c r="CB130" s="287">
        <f t="shared" si="28"/>
        <v>0</v>
      </c>
      <c r="CC130" s="287">
        <f t="shared" si="29"/>
        <v>0</v>
      </c>
      <c r="CD130" s="287">
        <f t="shared" si="30"/>
        <v>0</v>
      </c>
      <c r="CE130" s="287">
        <f t="shared" si="31"/>
        <v>0</v>
      </c>
      <c r="CF130" s="287">
        <f t="shared" si="32"/>
        <v>0</v>
      </c>
      <c r="CG130" s="288">
        <f t="shared" si="34"/>
        <v>0</v>
      </c>
      <c r="CK130" s="385"/>
      <c r="CL130" s="385"/>
    </row>
    <row r="131" spans="1:90" ht="12.75">
      <c r="A131" s="280"/>
      <c r="B131" s="280"/>
      <c r="C131" s="280"/>
      <c r="D131" s="280"/>
      <c r="E131" s="281"/>
      <c r="F131" s="830"/>
      <c r="G131" s="487"/>
      <c r="H131" s="487"/>
      <c r="I131" s="487"/>
      <c r="J131" s="831"/>
      <c r="K131" s="831"/>
      <c r="L131" s="831"/>
      <c r="M131" s="487"/>
      <c r="N131" s="487"/>
      <c r="O131" s="487"/>
      <c r="P131" s="487"/>
      <c r="Q131" s="487"/>
      <c r="R131" s="487"/>
      <c r="S131" s="487"/>
      <c r="T131" s="487"/>
      <c r="U131" s="487"/>
      <c r="V131" s="487"/>
      <c r="W131" s="487"/>
      <c r="X131" s="487"/>
      <c r="Y131" s="487"/>
      <c r="Z131" s="487"/>
      <c r="AA131" s="487"/>
      <c r="AB131" s="487"/>
      <c r="AC131" s="487"/>
      <c r="AD131" s="487"/>
      <c r="AE131" s="487"/>
      <c r="AF131" s="487"/>
      <c r="AG131" s="487"/>
      <c r="AH131" s="487"/>
      <c r="AI131" s="487"/>
      <c r="AJ131" s="487"/>
      <c r="AK131" s="487"/>
      <c r="AL131" s="21"/>
      <c r="AM131" s="21"/>
      <c r="AN131" s="21"/>
      <c r="AO131" s="11"/>
      <c r="AP131" s="11"/>
      <c r="AQ131" s="487"/>
      <c r="AR131" s="487"/>
      <c r="AS131" s="487"/>
      <c r="AT131" s="487"/>
      <c r="AU131" s="487"/>
      <c r="AV131" s="487"/>
      <c r="AW131" s="487"/>
      <c r="AX131" s="487"/>
      <c r="AY131" s="487"/>
      <c r="AZ131" s="487"/>
      <c r="BA131" s="487"/>
      <c r="BB131" s="487"/>
      <c r="BC131" s="487"/>
      <c r="BD131" s="487"/>
      <c r="BE131" s="487"/>
      <c r="BF131" s="487"/>
      <c r="BG131" s="487"/>
      <c r="BH131" s="487"/>
      <c r="BI131" s="487"/>
      <c r="BJ131" s="487"/>
      <c r="BK131" s="487"/>
      <c r="BL131" s="487"/>
      <c r="BM131" s="487"/>
      <c r="BN131" s="487"/>
      <c r="BO131" s="487"/>
      <c r="BP131" s="487"/>
      <c r="BQ131" s="487"/>
      <c r="BR131" s="487"/>
      <c r="BS131" s="487"/>
      <c r="BT131" s="487"/>
      <c r="BU131" s="487"/>
      <c r="BV131" s="487"/>
      <c r="BW131" s="487"/>
      <c r="BX131" s="487"/>
      <c r="BY131" s="487"/>
      <c r="BZ131" s="487"/>
      <c r="CA131" s="287">
        <f t="shared" si="27"/>
        <v>0</v>
      </c>
      <c r="CB131" s="287">
        <f t="shared" si="28"/>
        <v>0</v>
      </c>
      <c r="CC131" s="287">
        <f t="shared" si="29"/>
        <v>0</v>
      </c>
      <c r="CD131" s="287">
        <f t="shared" si="30"/>
        <v>0</v>
      </c>
      <c r="CE131" s="287">
        <f t="shared" si="31"/>
        <v>0</v>
      </c>
      <c r="CF131" s="287">
        <f t="shared" si="32"/>
        <v>0</v>
      </c>
      <c r="CG131" s="288">
        <f t="shared" ref="CG131:CG151" si="36">SUM(CA131:CF131)</f>
        <v>0</v>
      </c>
    </row>
    <row r="132" spans="1:90" ht="12.75">
      <c r="A132" s="280"/>
      <c r="B132" s="280"/>
      <c r="C132" s="280"/>
      <c r="D132" s="280"/>
      <c r="E132" s="281"/>
      <c r="F132" s="830"/>
      <c r="G132" s="487"/>
      <c r="H132" s="487"/>
      <c r="I132" s="487"/>
      <c r="J132" s="831"/>
      <c r="K132" s="831"/>
      <c r="L132" s="831"/>
      <c r="M132" s="831"/>
      <c r="N132" s="487"/>
      <c r="O132" s="487"/>
      <c r="P132" s="487"/>
      <c r="Q132" s="487"/>
      <c r="R132" s="487"/>
      <c r="S132" s="487"/>
      <c r="T132" s="487"/>
      <c r="U132" s="487"/>
      <c r="V132" s="487"/>
      <c r="W132" s="487"/>
      <c r="X132" s="487"/>
      <c r="Y132" s="487"/>
      <c r="Z132" s="487"/>
      <c r="AA132" s="487"/>
      <c r="AB132" s="487"/>
      <c r="AC132" s="487"/>
      <c r="AD132" s="487"/>
      <c r="AE132" s="487"/>
      <c r="AF132" s="487"/>
      <c r="AG132" s="487"/>
      <c r="AH132" s="487"/>
      <c r="AI132" s="487"/>
      <c r="AJ132" s="487"/>
      <c r="AK132" s="487"/>
      <c r="AL132" s="21"/>
      <c r="AM132" s="21"/>
      <c r="AN132" s="21"/>
      <c r="AO132" s="11"/>
      <c r="AP132" s="11"/>
      <c r="AQ132" s="487"/>
      <c r="AR132" s="487"/>
      <c r="AS132" s="487"/>
      <c r="AT132" s="487"/>
      <c r="AU132" s="487"/>
      <c r="AV132" s="487"/>
      <c r="AW132" s="487"/>
      <c r="AX132" s="487"/>
      <c r="AY132" s="487"/>
      <c r="AZ132" s="487"/>
      <c r="BA132" s="487"/>
      <c r="BB132" s="487"/>
      <c r="BC132" s="487"/>
      <c r="BD132" s="487"/>
      <c r="BE132" s="487"/>
      <c r="BF132" s="487"/>
      <c r="BG132" s="487"/>
      <c r="BH132" s="487"/>
      <c r="BI132" s="487"/>
      <c r="BJ132" s="487"/>
      <c r="BK132" s="487"/>
      <c r="BL132" s="487"/>
      <c r="BM132" s="487"/>
      <c r="BN132" s="487"/>
      <c r="BO132" s="487"/>
      <c r="BP132" s="487"/>
      <c r="BQ132" s="487"/>
      <c r="BR132" s="487"/>
      <c r="BS132" s="487"/>
      <c r="BT132" s="487"/>
      <c r="BU132" s="487"/>
      <c r="BV132" s="487"/>
      <c r="BW132" s="487"/>
      <c r="BX132" s="487"/>
      <c r="BY132" s="487"/>
      <c r="BZ132" s="487"/>
      <c r="CA132" s="287">
        <f t="shared" si="27"/>
        <v>0</v>
      </c>
      <c r="CB132" s="287">
        <f t="shared" si="28"/>
        <v>0</v>
      </c>
      <c r="CC132" s="287">
        <f t="shared" si="29"/>
        <v>0</v>
      </c>
      <c r="CD132" s="287">
        <f t="shared" si="30"/>
        <v>0</v>
      </c>
      <c r="CE132" s="287">
        <f t="shared" si="31"/>
        <v>0</v>
      </c>
      <c r="CF132" s="287">
        <f t="shared" si="32"/>
        <v>0</v>
      </c>
      <c r="CG132" s="288">
        <f t="shared" si="36"/>
        <v>0</v>
      </c>
    </row>
    <row r="133" spans="1:90" ht="12.75">
      <c r="A133" s="280"/>
      <c r="B133" s="280"/>
      <c r="C133" s="280"/>
      <c r="D133" s="280"/>
      <c r="E133" s="281"/>
      <c r="F133" s="830"/>
      <c r="G133" s="487"/>
      <c r="H133" s="487"/>
      <c r="I133" s="487"/>
      <c r="J133" s="831"/>
      <c r="K133" s="831"/>
      <c r="L133" s="831"/>
      <c r="M133" s="831"/>
      <c r="N133" s="487"/>
      <c r="O133" s="487"/>
      <c r="P133" s="487"/>
      <c r="Q133" s="487"/>
      <c r="R133" s="487"/>
      <c r="S133" s="487"/>
      <c r="T133" s="487"/>
      <c r="U133" s="487"/>
      <c r="V133" s="487"/>
      <c r="W133" s="487"/>
      <c r="X133" s="487"/>
      <c r="Y133" s="487"/>
      <c r="Z133" s="487"/>
      <c r="AA133" s="487"/>
      <c r="AB133" s="487"/>
      <c r="AC133" s="487"/>
      <c r="AD133" s="487"/>
      <c r="AE133" s="487"/>
      <c r="AF133" s="487"/>
      <c r="AG133" s="487"/>
      <c r="AH133" s="487"/>
      <c r="AI133" s="487"/>
      <c r="AJ133" s="487"/>
      <c r="AK133" s="487"/>
      <c r="AL133" s="21"/>
      <c r="AM133" s="21"/>
      <c r="AN133" s="21"/>
      <c r="AO133" s="11"/>
      <c r="AP133" s="11"/>
      <c r="AQ133" s="487"/>
      <c r="AR133" s="487"/>
      <c r="AS133" s="487"/>
      <c r="AT133" s="487"/>
      <c r="AU133" s="487"/>
      <c r="AV133" s="487"/>
      <c r="AW133" s="487"/>
      <c r="AX133" s="487"/>
      <c r="AY133" s="487"/>
      <c r="AZ133" s="487"/>
      <c r="BA133" s="487"/>
      <c r="BB133" s="487"/>
      <c r="BC133" s="487"/>
      <c r="BD133" s="487"/>
      <c r="BE133" s="487"/>
      <c r="BF133" s="487"/>
      <c r="BG133" s="487"/>
      <c r="BH133" s="487"/>
      <c r="BI133" s="487"/>
      <c r="BJ133" s="487"/>
      <c r="BK133" s="487"/>
      <c r="BL133" s="487"/>
      <c r="BM133" s="487"/>
      <c r="BN133" s="487"/>
      <c r="BO133" s="487"/>
      <c r="BP133" s="487"/>
      <c r="BQ133" s="487"/>
      <c r="BR133" s="487"/>
      <c r="BS133" s="487"/>
      <c r="BT133" s="487"/>
      <c r="BU133" s="487"/>
      <c r="BV133" s="487"/>
      <c r="BW133" s="487"/>
      <c r="BX133" s="487"/>
      <c r="BY133" s="487"/>
      <c r="BZ133" s="487"/>
      <c r="CA133" s="287">
        <f t="shared" si="27"/>
        <v>0</v>
      </c>
      <c r="CB133" s="287">
        <f t="shared" si="28"/>
        <v>0</v>
      </c>
      <c r="CC133" s="287">
        <f t="shared" si="29"/>
        <v>0</v>
      </c>
      <c r="CD133" s="287">
        <f t="shared" si="30"/>
        <v>0</v>
      </c>
      <c r="CE133" s="287">
        <f t="shared" si="31"/>
        <v>0</v>
      </c>
      <c r="CF133" s="287">
        <f t="shared" si="32"/>
        <v>0</v>
      </c>
      <c r="CG133" s="288">
        <f t="shared" si="36"/>
        <v>0</v>
      </c>
    </row>
    <row r="134" spans="1:90" ht="12.75">
      <c r="A134" s="280"/>
      <c r="B134" s="280"/>
      <c r="C134" s="280"/>
      <c r="D134" s="280"/>
      <c r="E134" s="281"/>
      <c r="F134" s="830"/>
      <c r="G134" s="487"/>
      <c r="H134" s="487"/>
      <c r="I134" s="487"/>
      <c r="J134" s="487"/>
      <c r="K134" s="487"/>
      <c r="L134" s="487"/>
      <c r="M134" s="487"/>
      <c r="N134" s="487"/>
      <c r="O134" s="487"/>
      <c r="P134" s="487"/>
      <c r="Q134" s="487"/>
      <c r="R134" s="487"/>
      <c r="S134" s="487"/>
      <c r="T134" s="487"/>
      <c r="U134" s="487"/>
      <c r="V134" s="487"/>
      <c r="W134" s="487"/>
      <c r="X134" s="487"/>
      <c r="Y134" s="487"/>
      <c r="Z134" s="487"/>
      <c r="AA134" s="487"/>
      <c r="AB134" s="487"/>
      <c r="AC134" s="487"/>
      <c r="AD134" s="487"/>
      <c r="AE134" s="487"/>
      <c r="AF134" s="487"/>
      <c r="AG134" s="487"/>
      <c r="AH134" s="487"/>
      <c r="AI134" s="487"/>
      <c r="AJ134" s="487"/>
      <c r="AK134" s="487"/>
      <c r="AL134" s="21"/>
      <c r="AM134" s="21"/>
      <c r="AN134" s="21"/>
      <c r="AO134" s="11"/>
      <c r="AP134" s="11"/>
      <c r="AQ134" s="487"/>
      <c r="AR134" s="487"/>
      <c r="AS134" s="487"/>
      <c r="AT134" s="487"/>
      <c r="AU134" s="487"/>
      <c r="AV134" s="487"/>
      <c r="AW134" s="487"/>
      <c r="AX134" s="487"/>
      <c r="AY134" s="487"/>
      <c r="AZ134" s="487"/>
      <c r="BA134" s="487"/>
      <c r="BB134" s="487"/>
      <c r="BC134" s="487"/>
      <c r="BD134" s="487"/>
      <c r="BE134" s="487"/>
      <c r="BF134" s="487"/>
      <c r="BG134" s="487"/>
      <c r="BH134" s="487"/>
      <c r="BI134" s="487"/>
      <c r="BJ134" s="487"/>
      <c r="BK134" s="487"/>
      <c r="BL134" s="487"/>
      <c r="BM134" s="487"/>
      <c r="BN134" s="487"/>
      <c r="BO134" s="487"/>
      <c r="BP134" s="487"/>
      <c r="BQ134" s="487"/>
      <c r="BR134" s="487"/>
      <c r="BS134" s="487"/>
      <c r="BT134" s="487"/>
      <c r="BU134" s="487"/>
      <c r="BV134" s="487"/>
      <c r="BW134" s="487"/>
      <c r="BX134" s="487"/>
      <c r="BY134" s="487"/>
      <c r="BZ134" s="487"/>
      <c r="CA134" s="287">
        <f t="shared" ref="CA134:CA197" si="37">SUMIFS(G134:BZ134,$G$2:$BZ$2,"="&amp;$CA$1)/1000</f>
        <v>0</v>
      </c>
      <c r="CB134" s="287">
        <f t="shared" ref="CB134:CB197" si="38">SUMIFS(G134:BZ134,$G$2:$BZ$2,"="&amp;$CB$1)/1000</f>
        <v>0</v>
      </c>
      <c r="CC134" s="287">
        <f t="shared" ref="CC134:CC197" si="39">SUMIFS(G134:BZ134,$G$2:$BZ$2,"="&amp;$CC$1)/1000</f>
        <v>0</v>
      </c>
      <c r="CD134" s="287">
        <f t="shared" ref="CD134:CD197" si="40">SUMIFS(G134:BZ134,$G$2:$BZ$2,"="&amp;$CD$1)/1000</f>
        <v>0</v>
      </c>
      <c r="CE134" s="287">
        <f t="shared" ref="CE134:CE197" si="41">SUMIFS(G134:BZ134,$G$2:$BZ$2,"="&amp;$CE$1)/1000</f>
        <v>0</v>
      </c>
      <c r="CF134" s="287">
        <f t="shared" ref="CF134:CF197" si="42">SUMIFS(G134:BZ134,$G$2:$BZ$2,"="&amp;$CF$1)/1000</f>
        <v>0</v>
      </c>
      <c r="CG134" s="288">
        <f t="shared" si="36"/>
        <v>0</v>
      </c>
    </row>
    <row r="135" spans="1:90" ht="12.75">
      <c r="A135" s="280"/>
      <c r="B135" s="280"/>
      <c r="C135" s="280"/>
      <c r="D135" s="280"/>
      <c r="E135" s="281"/>
      <c r="F135" s="830"/>
      <c r="G135" s="487"/>
      <c r="H135" s="487"/>
      <c r="I135" s="487"/>
      <c r="J135" s="487"/>
      <c r="K135" s="487"/>
      <c r="L135" s="487"/>
      <c r="M135" s="487"/>
      <c r="N135" s="487"/>
      <c r="O135" s="487"/>
      <c r="P135" s="487"/>
      <c r="Q135" s="487"/>
      <c r="R135" s="487"/>
      <c r="S135" s="487"/>
      <c r="T135" s="487"/>
      <c r="U135" s="487"/>
      <c r="V135" s="487"/>
      <c r="W135" s="487"/>
      <c r="X135" s="487"/>
      <c r="Y135" s="487"/>
      <c r="Z135" s="487"/>
      <c r="AA135" s="487"/>
      <c r="AB135" s="487"/>
      <c r="AC135" s="487"/>
      <c r="AD135" s="487"/>
      <c r="AE135" s="487"/>
      <c r="AF135" s="487"/>
      <c r="AG135" s="487"/>
      <c r="AH135" s="487"/>
      <c r="AI135" s="487"/>
      <c r="AJ135" s="487"/>
      <c r="AK135" s="487"/>
      <c r="AL135" s="21"/>
      <c r="AM135" s="21"/>
      <c r="AN135" s="21"/>
      <c r="AO135" s="11"/>
      <c r="AP135" s="11"/>
      <c r="AQ135" s="487"/>
      <c r="AR135" s="487"/>
      <c r="AS135" s="487"/>
      <c r="AT135" s="487"/>
      <c r="AU135" s="487"/>
      <c r="AV135" s="487"/>
      <c r="AW135" s="487"/>
      <c r="AX135" s="487"/>
      <c r="AY135" s="487"/>
      <c r="AZ135" s="487"/>
      <c r="BA135" s="487"/>
      <c r="BB135" s="487"/>
      <c r="BC135" s="487"/>
      <c r="BD135" s="487"/>
      <c r="BE135" s="487"/>
      <c r="BF135" s="487"/>
      <c r="BG135" s="487"/>
      <c r="BH135" s="487"/>
      <c r="BI135" s="487"/>
      <c r="BJ135" s="487"/>
      <c r="BK135" s="487"/>
      <c r="BL135" s="487"/>
      <c r="BM135" s="487"/>
      <c r="BN135" s="487"/>
      <c r="BO135" s="487"/>
      <c r="BP135" s="487"/>
      <c r="BQ135" s="487"/>
      <c r="BR135" s="487"/>
      <c r="BS135" s="487"/>
      <c r="BT135" s="487"/>
      <c r="BU135" s="487"/>
      <c r="BV135" s="487"/>
      <c r="BW135" s="487"/>
      <c r="BX135" s="487"/>
      <c r="BY135" s="487"/>
      <c r="BZ135" s="487"/>
      <c r="CA135" s="287">
        <f t="shared" si="37"/>
        <v>0</v>
      </c>
      <c r="CB135" s="287">
        <f t="shared" si="38"/>
        <v>0</v>
      </c>
      <c r="CC135" s="287">
        <f t="shared" si="39"/>
        <v>0</v>
      </c>
      <c r="CD135" s="287">
        <f t="shared" si="40"/>
        <v>0</v>
      </c>
      <c r="CE135" s="287">
        <f t="shared" si="41"/>
        <v>0</v>
      </c>
      <c r="CF135" s="287">
        <f t="shared" si="42"/>
        <v>0</v>
      </c>
      <c r="CG135" s="288">
        <f t="shared" si="36"/>
        <v>0</v>
      </c>
    </row>
    <row r="136" spans="1:90" ht="12.75">
      <c r="A136" s="280"/>
      <c r="B136" s="280"/>
      <c r="C136" s="280"/>
      <c r="D136" s="280"/>
      <c r="E136" s="281"/>
      <c r="F136" s="830"/>
      <c r="G136" s="487"/>
      <c r="H136" s="487"/>
      <c r="I136" s="487"/>
      <c r="J136" s="487"/>
      <c r="K136" s="487"/>
      <c r="L136" s="487"/>
      <c r="M136" s="487"/>
      <c r="N136" s="487"/>
      <c r="O136" s="487"/>
      <c r="P136" s="487"/>
      <c r="Q136" s="487"/>
      <c r="R136" s="487"/>
      <c r="S136" s="487"/>
      <c r="T136" s="487"/>
      <c r="U136" s="487"/>
      <c r="V136" s="487"/>
      <c r="W136" s="487"/>
      <c r="X136" s="487"/>
      <c r="Y136" s="487"/>
      <c r="Z136" s="487"/>
      <c r="AA136" s="487"/>
      <c r="AB136" s="487"/>
      <c r="AC136" s="487"/>
      <c r="AD136" s="487"/>
      <c r="AE136" s="487"/>
      <c r="AF136" s="487"/>
      <c r="AG136" s="487"/>
      <c r="AH136" s="487"/>
      <c r="AI136" s="487"/>
      <c r="AJ136" s="487"/>
      <c r="AK136" s="487"/>
      <c r="AL136" s="21"/>
      <c r="AM136" s="21"/>
      <c r="AN136" s="21"/>
      <c r="AO136" s="11"/>
      <c r="AP136" s="11"/>
      <c r="AQ136" s="487"/>
      <c r="AR136" s="487"/>
      <c r="AS136" s="487"/>
      <c r="AT136" s="487"/>
      <c r="AU136" s="487"/>
      <c r="AV136" s="487"/>
      <c r="AW136" s="487"/>
      <c r="AX136" s="487"/>
      <c r="AY136" s="487"/>
      <c r="AZ136" s="487"/>
      <c r="BA136" s="487"/>
      <c r="BB136" s="487"/>
      <c r="BC136" s="487"/>
      <c r="BD136" s="487"/>
      <c r="BE136" s="487"/>
      <c r="BF136" s="487"/>
      <c r="BG136" s="487"/>
      <c r="BH136" s="487"/>
      <c r="BI136" s="487"/>
      <c r="BJ136" s="487"/>
      <c r="BK136" s="487"/>
      <c r="BL136" s="487"/>
      <c r="BM136" s="487"/>
      <c r="BN136" s="487"/>
      <c r="BO136" s="487"/>
      <c r="BP136" s="487"/>
      <c r="BQ136" s="487"/>
      <c r="BR136" s="487"/>
      <c r="BS136" s="487"/>
      <c r="BT136" s="487"/>
      <c r="BU136" s="487"/>
      <c r="BV136" s="487"/>
      <c r="BW136" s="487"/>
      <c r="BX136" s="487"/>
      <c r="BY136" s="487"/>
      <c r="BZ136" s="487"/>
      <c r="CA136" s="287">
        <f t="shared" si="37"/>
        <v>0</v>
      </c>
      <c r="CB136" s="287">
        <f t="shared" si="38"/>
        <v>0</v>
      </c>
      <c r="CC136" s="287">
        <f t="shared" si="39"/>
        <v>0</v>
      </c>
      <c r="CD136" s="287">
        <f t="shared" si="40"/>
        <v>0</v>
      </c>
      <c r="CE136" s="287">
        <f t="shared" si="41"/>
        <v>0</v>
      </c>
      <c r="CF136" s="287">
        <f t="shared" si="42"/>
        <v>0</v>
      </c>
      <c r="CG136" s="288">
        <f t="shared" si="36"/>
        <v>0</v>
      </c>
    </row>
    <row r="137" spans="1:90" ht="12.75">
      <c r="A137" s="280"/>
      <c r="B137" s="280"/>
      <c r="C137" s="280"/>
      <c r="D137" s="280"/>
      <c r="E137" s="281"/>
      <c r="F137" s="830"/>
      <c r="G137" s="487"/>
      <c r="H137" s="487"/>
      <c r="I137" s="487"/>
      <c r="J137" s="487"/>
      <c r="K137" s="487"/>
      <c r="L137" s="487"/>
      <c r="M137" s="487"/>
      <c r="N137" s="487"/>
      <c r="O137" s="487"/>
      <c r="P137" s="487"/>
      <c r="Q137" s="487"/>
      <c r="R137" s="487"/>
      <c r="S137" s="487"/>
      <c r="T137" s="487"/>
      <c r="U137" s="487"/>
      <c r="V137" s="487"/>
      <c r="W137" s="487"/>
      <c r="X137" s="487"/>
      <c r="Y137" s="487"/>
      <c r="Z137" s="487"/>
      <c r="AA137" s="487"/>
      <c r="AB137" s="487"/>
      <c r="AC137" s="487"/>
      <c r="AD137" s="487"/>
      <c r="AE137" s="487"/>
      <c r="AF137" s="487"/>
      <c r="AG137" s="487"/>
      <c r="AH137" s="487"/>
      <c r="AI137" s="487"/>
      <c r="AJ137" s="487"/>
      <c r="AK137" s="487"/>
      <c r="AL137" s="21"/>
      <c r="AM137" s="21"/>
      <c r="AN137" s="21"/>
      <c r="AO137" s="11"/>
      <c r="AP137" s="11"/>
      <c r="AQ137" s="487"/>
      <c r="AR137" s="487"/>
      <c r="AS137" s="487"/>
      <c r="AT137" s="487"/>
      <c r="AU137" s="487"/>
      <c r="AV137" s="487"/>
      <c r="AW137" s="487"/>
      <c r="AX137" s="487"/>
      <c r="AY137" s="487"/>
      <c r="AZ137" s="487"/>
      <c r="BA137" s="487"/>
      <c r="BB137" s="487"/>
      <c r="BC137" s="487"/>
      <c r="BD137" s="487"/>
      <c r="BE137" s="487"/>
      <c r="BF137" s="487"/>
      <c r="BG137" s="487"/>
      <c r="BH137" s="487"/>
      <c r="BI137" s="487"/>
      <c r="BJ137" s="487"/>
      <c r="BK137" s="487"/>
      <c r="BL137" s="487"/>
      <c r="BM137" s="487"/>
      <c r="BN137" s="487"/>
      <c r="BO137" s="487"/>
      <c r="BP137" s="487"/>
      <c r="BQ137" s="487"/>
      <c r="BR137" s="487"/>
      <c r="BS137" s="487"/>
      <c r="BT137" s="487"/>
      <c r="BU137" s="487"/>
      <c r="BV137" s="487"/>
      <c r="BW137" s="487"/>
      <c r="BX137" s="487"/>
      <c r="BY137" s="487"/>
      <c r="BZ137" s="487"/>
      <c r="CA137" s="287">
        <f t="shared" si="37"/>
        <v>0</v>
      </c>
      <c r="CB137" s="287">
        <f t="shared" si="38"/>
        <v>0</v>
      </c>
      <c r="CC137" s="287">
        <f t="shared" si="39"/>
        <v>0</v>
      </c>
      <c r="CD137" s="287">
        <f t="shared" si="40"/>
        <v>0</v>
      </c>
      <c r="CE137" s="287">
        <f t="shared" si="41"/>
        <v>0</v>
      </c>
      <c r="CF137" s="287">
        <f t="shared" si="42"/>
        <v>0</v>
      </c>
      <c r="CG137" s="288">
        <f t="shared" si="36"/>
        <v>0</v>
      </c>
    </row>
    <row r="138" spans="1:90" ht="12.75">
      <c r="A138" s="280"/>
      <c r="B138" s="280"/>
      <c r="C138" s="280"/>
      <c r="D138" s="280"/>
      <c r="E138" s="281"/>
      <c r="F138" s="830"/>
      <c r="G138" s="487"/>
      <c r="H138" s="487"/>
      <c r="I138" s="487"/>
      <c r="J138" s="487"/>
      <c r="K138" s="487"/>
      <c r="L138" s="487"/>
      <c r="M138" s="487"/>
      <c r="N138" s="487"/>
      <c r="O138" s="487"/>
      <c r="P138" s="487"/>
      <c r="Q138" s="487"/>
      <c r="R138" s="487"/>
      <c r="S138" s="487"/>
      <c r="T138" s="487"/>
      <c r="U138" s="487"/>
      <c r="V138" s="487"/>
      <c r="W138" s="487"/>
      <c r="X138" s="487"/>
      <c r="Y138" s="487"/>
      <c r="Z138" s="487"/>
      <c r="AA138" s="487"/>
      <c r="AB138" s="487"/>
      <c r="AC138" s="487"/>
      <c r="AD138" s="487"/>
      <c r="AE138" s="487"/>
      <c r="AF138" s="487"/>
      <c r="AG138" s="487"/>
      <c r="AH138" s="487"/>
      <c r="AI138" s="487"/>
      <c r="AJ138" s="487"/>
      <c r="AK138" s="487"/>
      <c r="AL138" s="21"/>
      <c r="AM138" s="21"/>
      <c r="AN138" s="21"/>
      <c r="AO138" s="11"/>
      <c r="AP138" s="11"/>
      <c r="AQ138" s="487"/>
      <c r="AR138" s="487"/>
      <c r="AS138" s="487"/>
      <c r="AT138" s="487"/>
      <c r="AU138" s="487"/>
      <c r="AV138" s="487"/>
      <c r="AW138" s="487"/>
      <c r="AX138" s="487"/>
      <c r="AY138" s="487"/>
      <c r="AZ138" s="487"/>
      <c r="BA138" s="487"/>
      <c r="BB138" s="487"/>
      <c r="BC138" s="487"/>
      <c r="BD138" s="487"/>
      <c r="BE138" s="487"/>
      <c r="BF138" s="487"/>
      <c r="BG138" s="487"/>
      <c r="BH138" s="487"/>
      <c r="BI138" s="487"/>
      <c r="BJ138" s="487"/>
      <c r="BK138" s="487"/>
      <c r="BL138" s="487"/>
      <c r="BM138" s="487"/>
      <c r="BN138" s="487"/>
      <c r="BO138" s="487"/>
      <c r="BP138" s="487"/>
      <c r="BQ138" s="487"/>
      <c r="BR138" s="487"/>
      <c r="BS138" s="487"/>
      <c r="BT138" s="487"/>
      <c r="BU138" s="487"/>
      <c r="BV138" s="487"/>
      <c r="BW138" s="487"/>
      <c r="BX138" s="487"/>
      <c r="BY138" s="487"/>
      <c r="BZ138" s="487"/>
      <c r="CA138" s="287">
        <f t="shared" si="37"/>
        <v>0</v>
      </c>
      <c r="CB138" s="287">
        <f t="shared" si="38"/>
        <v>0</v>
      </c>
      <c r="CC138" s="287">
        <f t="shared" si="39"/>
        <v>0</v>
      </c>
      <c r="CD138" s="287">
        <f t="shared" si="40"/>
        <v>0</v>
      </c>
      <c r="CE138" s="287">
        <f t="shared" si="41"/>
        <v>0</v>
      </c>
      <c r="CF138" s="287">
        <f t="shared" si="42"/>
        <v>0</v>
      </c>
      <c r="CG138" s="288">
        <f t="shared" si="36"/>
        <v>0</v>
      </c>
    </row>
    <row r="139" spans="1:90" ht="12.75">
      <c r="A139" s="280"/>
      <c r="B139" s="280"/>
      <c r="C139" s="280"/>
      <c r="D139" s="280"/>
      <c r="E139" s="281"/>
      <c r="F139" s="830"/>
      <c r="G139" s="487"/>
      <c r="H139" s="487"/>
      <c r="I139" s="487"/>
      <c r="J139" s="487"/>
      <c r="K139" s="487"/>
      <c r="L139" s="487"/>
      <c r="M139" s="487"/>
      <c r="N139" s="487"/>
      <c r="O139" s="487"/>
      <c r="P139" s="487"/>
      <c r="Q139" s="487"/>
      <c r="R139" s="487"/>
      <c r="S139" s="487"/>
      <c r="T139" s="487"/>
      <c r="U139" s="487"/>
      <c r="V139" s="487"/>
      <c r="W139" s="487"/>
      <c r="X139" s="487"/>
      <c r="Y139" s="487"/>
      <c r="Z139" s="487"/>
      <c r="AA139" s="487"/>
      <c r="AB139" s="487"/>
      <c r="AC139" s="487"/>
      <c r="AD139" s="487"/>
      <c r="AE139" s="487"/>
      <c r="AF139" s="487"/>
      <c r="AG139" s="487"/>
      <c r="AH139" s="487"/>
      <c r="AI139" s="487"/>
      <c r="AJ139" s="487"/>
      <c r="AK139" s="487"/>
      <c r="AL139" s="21"/>
      <c r="AM139" s="21"/>
      <c r="AN139" s="21"/>
      <c r="AO139" s="11"/>
      <c r="AP139" s="11"/>
      <c r="AQ139" s="487"/>
      <c r="AR139" s="487"/>
      <c r="AS139" s="487"/>
      <c r="AT139" s="487"/>
      <c r="AU139" s="487"/>
      <c r="AV139" s="487"/>
      <c r="AW139" s="487"/>
      <c r="AX139" s="487"/>
      <c r="AY139" s="487"/>
      <c r="AZ139" s="487"/>
      <c r="BA139" s="487"/>
      <c r="BB139" s="487"/>
      <c r="BC139" s="487"/>
      <c r="BD139" s="487"/>
      <c r="BE139" s="487"/>
      <c r="BF139" s="487"/>
      <c r="BG139" s="487"/>
      <c r="BH139" s="487"/>
      <c r="BI139" s="487"/>
      <c r="BJ139" s="487"/>
      <c r="BK139" s="487"/>
      <c r="BL139" s="487"/>
      <c r="BM139" s="487"/>
      <c r="BN139" s="487"/>
      <c r="BO139" s="487"/>
      <c r="BP139" s="487"/>
      <c r="BQ139" s="487"/>
      <c r="BR139" s="487"/>
      <c r="BS139" s="487"/>
      <c r="BT139" s="487"/>
      <c r="BU139" s="487"/>
      <c r="BV139" s="487"/>
      <c r="BW139" s="487"/>
      <c r="BX139" s="487"/>
      <c r="BY139" s="487"/>
      <c r="BZ139" s="487"/>
      <c r="CA139" s="287">
        <f t="shared" si="37"/>
        <v>0</v>
      </c>
      <c r="CB139" s="287">
        <f t="shared" si="38"/>
        <v>0</v>
      </c>
      <c r="CC139" s="287">
        <f t="shared" si="39"/>
        <v>0</v>
      </c>
      <c r="CD139" s="287">
        <f t="shared" si="40"/>
        <v>0</v>
      </c>
      <c r="CE139" s="287">
        <f t="shared" si="41"/>
        <v>0</v>
      </c>
      <c r="CF139" s="287">
        <f t="shared" si="42"/>
        <v>0</v>
      </c>
      <c r="CG139" s="288">
        <f t="shared" si="36"/>
        <v>0</v>
      </c>
    </row>
    <row r="140" spans="1:90" ht="12.75">
      <c r="A140" s="280"/>
      <c r="B140" s="280"/>
      <c r="C140" s="280"/>
      <c r="D140" s="280"/>
      <c r="E140" s="281"/>
      <c r="F140" s="830"/>
      <c r="G140" s="487"/>
      <c r="H140" s="487"/>
      <c r="I140" s="487"/>
      <c r="J140" s="831"/>
      <c r="K140" s="487"/>
      <c r="L140" s="487"/>
      <c r="M140" s="487"/>
      <c r="N140" s="487"/>
      <c r="O140" s="487"/>
      <c r="P140" s="487"/>
      <c r="Q140" s="487"/>
      <c r="R140" s="487"/>
      <c r="S140" s="487"/>
      <c r="T140" s="487"/>
      <c r="U140" s="487"/>
      <c r="V140" s="487"/>
      <c r="W140" s="487"/>
      <c r="X140" s="487"/>
      <c r="Y140" s="487"/>
      <c r="Z140" s="487"/>
      <c r="AA140" s="487"/>
      <c r="AB140" s="487"/>
      <c r="AC140" s="487"/>
      <c r="AD140" s="487"/>
      <c r="AE140" s="487"/>
      <c r="AF140" s="487"/>
      <c r="AG140" s="487"/>
      <c r="AH140" s="487"/>
      <c r="AI140" s="487"/>
      <c r="AJ140" s="487"/>
      <c r="AK140" s="487"/>
      <c r="AL140" s="21"/>
      <c r="AM140" s="21"/>
      <c r="AN140" s="21"/>
      <c r="AO140" s="11"/>
      <c r="AP140" s="11"/>
      <c r="AQ140" s="487"/>
      <c r="AR140" s="487"/>
      <c r="AS140" s="487"/>
      <c r="AT140" s="487"/>
      <c r="AU140" s="487"/>
      <c r="AV140" s="487"/>
      <c r="AW140" s="487"/>
      <c r="AX140" s="487"/>
      <c r="AY140" s="487"/>
      <c r="AZ140" s="487"/>
      <c r="BA140" s="487"/>
      <c r="BB140" s="487"/>
      <c r="BC140" s="487"/>
      <c r="BD140" s="487"/>
      <c r="BE140" s="487"/>
      <c r="BF140" s="487"/>
      <c r="BG140" s="487"/>
      <c r="BH140" s="487"/>
      <c r="BI140" s="487"/>
      <c r="BJ140" s="487"/>
      <c r="BK140" s="487"/>
      <c r="BL140" s="487"/>
      <c r="BM140" s="487"/>
      <c r="BN140" s="487"/>
      <c r="BO140" s="487"/>
      <c r="BP140" s="487"/>
      <c r="BQ140" s="487"/>
      <c r="BR140" s="487"/>
      <c r="BS140" s="487"/>
      <c r="BT140" s="487"/>
      <c r="BU140" s="487"/>
      <c r="BV140" s="487"/>
      <c r="BW140" s="487"/>
      <c r="BX140" s="487"/>
      <c r="BY140" s="487"/>
      <c r="BZ140" s="487"/>
      <c r="CA140" s="287">
        <f t="shared" si="37"/>
        <v>0</v>
      </c>
      <c r="CB140" s="287">
        <f t="shared" si="38"/>
        <v>0</v>
      </c>
      <c r="CC140" s="287">
        <f t="shared" si="39"/>
        <v>0</v>
      </c>
      <c r="CD140" s="287">
        <f t="shared" si="40"/>
        <v>0</v>
      </c>
      <c r="CE140" s="287">
        <f t="shared" si="41"/>
        <v>0</v>
      </c>
      <c r="CF140" s="287">
        <f t="shared" si="42"/>
        <v>0</v>
      </c>
      <c r="CG140" s="288">
        <f t="shared" si="36"/>
        <v>0</v>
      </c>
    </row>
    <row r="141" spans="1:90" ht="12.75">
      <c r="A141" s="280"/>
      <c r="B141" s="280"/>
      <c r="C141" s="280"/>
      <c r="D141" s="280"/>
      <c r="E141" s="281"/>
      <c r="F141" s="830"/>
      <c r="G141" s="831"/>
      <c r="H141" s="831"/>
      <c r="I141" s="831"/>
      <c r="J141" s="831"/>
      <c r="K141" s="831"/>
      <c r="L141" s="878"/>
      <c r="M141" s="832"/>
      <c r="N141" s="487"/>
      <c r="O141" s="487"/>
      <c r="P141" s="487"/>
      <c r="Q141" s="487"/>
      <c r="R141" s="487"/>
      <c r="S141" s="487"/>
      <c r="T141" s="487"/>
      <c r="U141" s="487"/>
      <c r="V141" s="487"/>
      <c r="W141" s="487"/>
      <c r="X141" s="487"/>
      <c r="Y141" s="487"/>
      <c r="Z141" s="487"/>
      <c r="AA141" s="487"/>
      <c r="AB141" s="487"/>
      <c r="AC141" s="487"/>
      <c r="AD141" s="487"/>
      <c r="AE141" s="487"/>
      <c r="AF141" s="487"/>
      <c r="AG141" s="487"/>
      <c r="AH141" s="487"/>
      <c r="AI141" s="487"/>
      <c r="AJ141" s="487"/>
      <c r="AK141" s="487"/>
      <c r="AL141" s="21"/>
      <c r="AM141" s="21"/>
      <c r="AN141" s="21"/>
      <c r="AO141" s="11"/>
      <c r="AP141" s="11"/>
      <c r="AQ141" s="487"/>
      <c r="AR141" s="487"/>
      <c r="AS141" s="487"/>
      <c r="AT141" s="487"/>
      <c r="AU141" s="487"/>
      <c r="AV141" s="487"/>
      <c r="AW141" s="487"/>
      <c r="AX141" s="487"/>
      <c r="AY141" s="487"/>
      <c r="AZ141" s="487"/>
      <c r="BA141" s="487"/>
      <c r="BB141" s="487"/>
      <c r="BC141" s="487"/>
      <c r="BD141" s="487"/>
      <c r="BE141" s="487"/>
      <c r="BF141" s="487"/>
      <c r="BG141" s="487"/>
      <c r="BH141" s="487"/>
      <c r="BI141" s="487"/>
      <c r="BJ141" s="487"/>
      <c r="BK141" s="487"/>
      <c r="BL141" s="487"/>
      <c r="BM141" s="487"/>
      <c r="BN141" s="487"/>
      <c r="BO141" s="487"/>
      <c r="BP141" s="487"/>
      <c r="BQ141" s="487"/>
      <c r="BR141" s="487"/>
      <c r="BS141" s="487"/>
      <c r="BT141" s="487"/>
      <c r="BU141" s="487"/>
      <c r="BV141" s="487"/>
      <c r="BW141" s="487"/>
      <c r="BX141" s="487"/>
      <c r="BY141" s="487"/>
      <c r="BZ141" s="487"/>
      <c r="CA141" s="287">
        <f t="shared" si="37"/>
        <v>0</v>
      </c>
      <c r="CB141" s="287">
        <f t="shared" si="38"/>
        <v>0</v>
      </c>
      <c r="CC141" s="287">
        <f t="shared" si="39"/>
        <v>0</v>
      </c>
      <c r="CD141" s="287">
        <f t="shared" si="40"/>
        <v>0</v>
      </c>
      <c r="CE141" s="287">
        <f t="shared" si="41"/>
        <v>0</v>
      </c>
      <c r="CF141" s="287">
        <f t="shared" si="42"/>
        <v>0</v>
      </c>
      <c r="CG141" s="288">
        <f t="shared" si="36"/>
        <v>0</v>
      </c>
    </row>
    <row r="142" spans="1:90" ht="12.75">
      <c r="A142" s="280"/>
      <c r="B142" s="280"/>
      <c r="C142" s="280"/>
      <c r="D142" s="280"/>
      <c r="E142" s="281"/>
      <c r="F142" s="830"/>
      <c r="G142" s="487"/>
      <c r="H142" s="487"/>
      <c r="I142" s="487"/>
      <c r="J142" s="487"/>
      <c r="K142" s="487"/>
      <c r="L142" s="487"/>
      <c r="M142" s="487"/>
      <c r="N142" s="487"/>
      <c r="O142" s="487"/>
      <c r="P142" s="487"/>
      <c r="Q142" s="487"/>
      <c r="R142" s="487"/>
      <c r="S142" s="487"/>
      <c r="T142" s="487"/>
      <c r="U142" s="487"/>
      <c r="V142" s="487"/>
      <c r="W142" s="487"/>
      <c r="X142" s="487"/>
      <c r="Y142" s="487"/>
      <c r="Z142" s="487"/>
      <c r="AA142" s="487"/>
      <c r="AB142" s="487"/>
      <c r="AC142" s="487"/>
      <c r="AD142" s="487"/>
      <c r="AE142" s="487"/>
      <c r="AF142" s="487"/>
      <c r="AG142" s="487"/>
      <c r="AH142" s="487"/>
      <c r="AI142" s="487"/>
      <c r="AJ142" s="487"/>
      <c r="AK142" s="487"/>
      <c r="AL142" s="21"/>
      <c r="AM142" s="21"/>
      <c r="AN142" s="21"/>
      <c r="AO142" s="11"/>
      <c r="AP142" s="11"/>
      <c r="AQ142" s="487"/>
      <c r="AR142" s="487"/>
      <c r="AS142" s="487"/>
      <c r="AT142" s="487"/>
      <c r="AU142" s="487"/>
      <c r="AV142" s="487"/>
      <c r="AW142" s="487"/>
      <c r="AX142" s="487"/>
      <c r="AY142" s="487"/>
      <c r="AZ142" s="487"/>
      <c r="BA142" s="487"/>
      <c r="BB142" s="487"/>
      <c r="BC142" s="487"/>
      <c r="BD142" s="487"/>
      <c r="BE142" s="487"/>
      <c r="BF142" s="487"/>
      <c r="BG142" s="487"/>
      <c r="BH142" s="487"/>
      <c r="BI142" s="487"/>
      <c r="BJ142" s="487"/>
      <c r="BK142" s="487"/>
      <c r="BL142" s="487"/>
      <c r="BM142" s="487"/>
      <c r="BN142" s="487"/>
      <c r="BO142" s="487"/>
      <c r="BP142" s="487"/>
      <c r="BQ142" s="487"/>
      <c r="BR142" s="487"/>
      <c r="BS142" s="487"/>
      <c r="BT142" s="487"/>
      <c r="BU142" s="487"/>
      <c r="BV142" s="487"/>
      <c r="BW142" s="487"/>
      <c r="BX142" s="487"/>
      <c r="BY142" s="487"/>
      <c r="BZ142" s="487"/>
      <c r="CA142" s="287">
        <f t="shared" si="37"/>
        <v>0</v>
      </c>
      <c r="CB142" s="287">
        <f t="shared" si="38"/>
        <v>0</v>
      </c>
      <c r="CC142" s="287">
        <f t="shared" si="39"/>
        <v>0</v>
      </c>
      <c r="CD142" s="287">
        <f t="shared" si="40"/>
        <v>0</v>
      </c>
      <c r="CE142" s="287">
        <f t="shared" si="41"/>
        <v>0</v>
      </c>
      <c r="CF142" s="287">
        <f t="shared" si="42"/>
        <v>0</v>
      </c>
      <c r="CG142" s="288">
        <f t="shared" si="36"/>
        <v>0</v>
      </c>
    </row>
    <row r="143" spans="1:90" ht="12.75">
      <c r="A143" s="280"/>
      <c r="B143" s="280"/>
      <c r="C143" s="280"/>
      <c r="D143" s="280"/>
      <c r="E143" s="281"/>
      <c r="F143" s="830"/>
      <c r="G143" s="487"/>
      <c r="H143" s="487"/>
      <c r="I143" s="487"/>
      <c r="J143" s="487"/>
      <c r="K143" s="487"/>
      <c r="L143" s="487"/>
      <c r="M143" s="487"/>
      <c r="N143" s="487"/>
      <c r="O143" s="487"/>
      <c r="P143" s="487"/>
      <c r="Q143" s="487"/>
      <c r="R143" s="487"/>
      <c r="S143" s="487"/>
      <c r="T143" s="487"/>
      <c r="U143" s="487"/>
      <c r="V143" s="487"/>
      <c r="W143" s="487"/>
      <c r="X143" s="487"/>
      <c r="Y143" s="487"/>
      <c r="Z143" s="487"/>
      <c r="AA143" s="487"/>
      <c r="AB143" s="487"/>
      <c r="AC143" s="487"/>
      <c r="AD143" s="487"/>
      <c r="AE143" s="487"/>
      <c r="AF143" s="487"/>
      <c r="AG143" s="487"/>
      <c r="AH143" s="487"/>
      <c r="AI143" s="487"/>
      <c r="AJ143" s="487"/>
      <c r="AK143" s="487"/>
      <c r="AL143" s="21"/>
      <c r="AM143" s="21"/>
      <c r="AN143" s="21"/>
      <c r="AO143" s="11"/>
      <c r="AP143" s="11"/>
      <c r="AQ143" s="487"/>
      <c r="AR143" s="487"/>
      <c r="AS143" s="487"/>
      <c r="AT143" s="487"/>
      <c r="AU143" s="487"/>
      <c r="AV143" s="487"/>
      <c r="AW143" s="487"/>
      <c r="AX143" s="487"/>
      <c r="AY143" s="487"/>
      <c r="AZ143" s="487"/>
      <c r="BA143" s="487"/>
      <c r="BB143" s="487"/>
      <c r="BC143" s="487"/>
      <c r="BD143" s="487"/>
      <c r="BE143" s="487"/>
      <c r="BF143" s="487"/>
      <c r="BG143" s="487"/>
      <c r="BH143" s="487"/>
      <c r="BI143" s="487"/>
      <c r="BJ143" s="487"/>
      <c r="BK143" s="487"/>
      <c r="BL143" s="487"/>
      <c r="BM143" s="487"/>
      <c r="BN143" s="487"/>
      <c r="BO143" s="487"/>
      <c r="BP143" s="487"/>
      <c r="BQ143" s="487"/>
      <c r="BR143" s="487"/>
      <c r="BS143" s="487"/>
      <c r="BT143" s="487"/>
      <c r="BU143" s="487"/>
      <c r="BV143" s="487"/>
      <c r="BW143" s="487"/>
      <c r="BX143" s="487"/>
      <c r="BY143" s="487"/>
      <c r="BZ143" s="487"/>
      <c r="CA143" s="287">
        <f t="shared" si="37"/>
        <v>0</v>
      </c>
      <c r="CB143" s="287">
        <f t="shared" si="38"/>
        <v>0</v>
      </c>
      <c r="CC143" s="287">
        <f t="shared" si="39"/>
        <v>0</v>
      </c>
      <c r="CD143" s="287">
        <f t="shared" si="40"/>
        <v>0</v>
      </c>
      <c r="CE143" s="287">
        <f t="shared" si="41"/>
        <v>0</v>
      </c>
      <c r="CF143" s="287">
        <f t="shared" si="42"/>
        <v>0</v>
      </c>
      <c r="CG143" s="288">
        <f t="shared" si="36"/>
        <v>0</v>
      </c>
    </row>
    <row r="144" spans="1:90" ht="12.75">
      <c r="A144" s="280"/>
      <c r="B144" s="280"/>
      <c r="C144" s="280"/>
      <c r="D144" s="280"/>
      <c r="E144" s="281"/>
      <c r="F144" s="830"/>
      <c r="G144" s="487"/>
      <c r="H144" s="487"/>
      <c r="I144" s="487"/>
      <c r="J144" s="487"/>
      <c r="K144" s="487"/>
      <c r="L144" s="487"/>
      <c r="M144" s="487"/>
      <c r="N144" s="487"/>
      <c r="O144" s="487"/>
      <c r="P144" s="487"/>
      <c r="Q144" s="487"/>
      <c r="R144" s="487"/>
      <c r="S144" s="487"/>
      <c r="T144" s="487"/>
      <c r="U144" s="487"/>
      <c r="V144" s="487"/>
      <c r="W144" s="487"/>
      <c r="X144" s="487"/>
      <c r="Y144" s="487"/>
      <c r="Z144" s="487"/>
      <c r="AA144" s="487"/>
      <c r="AB144" s="487"/>
      <c r="AC144" s="487"/>
      <c r="AD144" s="487"/>
      <c r="AE144" s="487"/>
      <c r="AF144" s="487"/>
      <c r="AG144" s="487"/>
      <c r="AH144" s="487"/>
      <c r="AI144" s="487"/>
      <c r="AJ144" s="487"/>
      <c r="AK144" s="487"/>
      <c r="AL144" s="21"/>
      <c r="AM144" s="21"/>
      <c r="AN144" s="21"/>
      <c r="AO144" s="11"/>
      <c r="AP144" s="11"/>
      <c r="AQ144" s="487"/>
      <c r="AR144" s="487"/>
      <c r="AS144" s="487"/>
      <c r="AT144" s="487"/>
      <c r="AU144" s="487"/>
      <c r="AV144" s="487"/>
      <c r="AW144" s="487"/>
      <c r="AX144" s="487"/>
      <c r="AY144" s="487"/>
      <c r="AZ144" s="487"/>
      <c r="BA144" s="487"/>
      <c r="BB144" s="487"/>
      <c r="BC144" s="487"/>
      <c r="BD144" s="487"/>
      <c r="BE144" s="487"/>
      <c r="BF144" s="487"/>
      <c r="BG144" s="487"/>
      <c r="BH144" s="487"/>
      <c r="BI144" s="487"/>
      <c r="BJ144" s="487"/>
      <c r="BK144" s="487"/>
      <c r="BL144" s="487"/>
      <c r="BM144" s="487"/>
      <c r="BN144" s="487"/>
      <c r="BO144" s="487"/>
      <c r="BP144" s="487"/>
      <c r="BQ144" s="487"/>
      <c r="BR144" s="487"/>
      <c r="BS144" s="487"/>
      <c r="BT144" s="487"/>
      <c r="BU144" s="487"/>
      <c r="BV144" s="487"/>
      <c r="BW144" s="487"/>
      <c r="BX144" s="487"/>
      <c r="BY144" s="487"/>
      <c r="BZ144" s="487"/>
      <c r="CA144" s="287">
        <f t="shared" si="37"/>
        <v>0</v>
      </c>
      <c r="CB144" s="287">
        <f t="shared" si="38"/>
        <v>0</v>
      </c>
      <c r="CC144" s="287">
        <f t="shared" si="39"/>
        <v>0</v>
      </c>
      <c r="CD144" s="287">
        <f t="shared" si="40"/>
        <v>0</v>
      </c>
      <c r="CE144" s="287">
        <f t="shared" si="41"/>
        <v>0</v>
      </c>
      <c r="CF144" s="287">
        <f t="shared" si="42"/>
        <v>0</v>
      </c>
      <c r="CG144" s="288">
        <f t="shared" si="36"/>
        <v>0</v>
      </c>
    </row>
    <row r="145" spans="1:85" ht="12.75">
      <c r="A145" s="280"/>
      <c r="B145" s="280"/>
      <c r="C145" s="280"/>
      <c r="D145" s="280"/>
      <c r="E145" s="281"/>
      <c r="F145" s="830"/>
      <c r="G145" s="832"/>
      <c r="H145" s="832"/>
      <c r="I145" s="832"/>
      <c r="J145" s="832"/>
      <c r="K145" s="832"/>
      <c r="L145" s="832"/>
      <c r="M145" s="832"/>
      <c r="N145" s="487"/>
      <c r="O145" s="487"/>
      <c r="P145" s="487"/>
      <c r="Q145" s="487"/>
      <c r="R145" s="487"/>
      <c r="S145" s="487"/>
      <c r="T145" s="487"/>
      <c r="U145" s="487"/>
      <c r="V145" s="487"/>
      <c r="W145" s="487"/>
      <c r="X145" s="487"/>
      <c r="Y145" s="487"/>
      <c r="Z145" s="487"/>
      <c r="AA145" s="487"/>
      <c r="AB145" s="487"/>
      <c r="AC145" s="487"/>
      <c r="AD145" s="487"/>
      <c r="AE145" s="487"/>
      <c r="AF145" s="487"/>
      <c r="AG145" s="487"/>
      <c r="AH145" s="487"/>
      <c r="AI145" s="487"/>
      <c r="AJ145" s="487"/>
      <c r="AK145" s="487"/>
      <c r="AL145" s="21"/>
      <c r="AM145" s="21"/>
      <c r="AN145" s="21"/>
      <c r="AO145" s="11"/>
      <c r="AP145" s="11"/>
      <c r="AQ145" s="487"/>
      <c r="AR145" s="487"/>
      <c r="AS145" s="487"/>
      <c r="AT145" s="487"/>
      <c r="AU145" s="487"/>
      <c r="AV145" s="487"/>
      <c r="AW145" s="487"/>
      <c r="AX145" s="487"/>
      <c r="AY145" s="487"/>
      <c r="AZ145" s="487"/>
      <c r="BA145" s="487"/>
      <c r="BB145" s="487"/>
      <c r="BC145" s="487"/>
      <c r="BD145" s="487"/>
      <c r="BE145" s="487"/>
      <c r="BF145" s="487"/>
      <c r="BG145" s="487"/>
      <c r="BH145" s="487"/>
      <c r="BI145" s="487"/>
      <c r="BJ145" s="487"/>
      <c r="BK145" s="487"/>
      <c r="BL145" s="487"/>
      <c r="BM145" s="487"/>
      <c r="BN145" s="487"/>
      <c r="BO145" s="487"/>
      <c r="BP145" s="487"/>
      <c r="BQ145" s="487"/>
      <c r="BR145" s="487"/>
      <c r="BS145" s="487"/>
      <c r="BT145" s="487"/>
      <c r="BU145" s="487"/>
      <c r="BV145" s="487"/>
      <c r="BW145" s="487"/>
      <c r="BX145" s="487"/>
      <c r="BY145" s="487"/>
      <c r="BZ145" s="487"/>
      <c r="CA145" s="287">
        <f t="shared" si="37"/>
        <v>0</v>
      </c>
      <c r="CB145" s="287">
        <f t="shared" si="38"/>
        <v>0</v>
      </c>
      <c r="CC145" s="287">
        <f t="shared" si="39"/>
        <v>0</v>
      </c>
      <c r="CD145" s="287">
        <f t="shared" si="40"/>
        <v>0</v>
      </c>
      <c r="CE145" s="287">
        <f t="shared" si="41"/>
        <v>0</v>
      </c>
      <c r="CF145" s="287">
        <f t="shared" si="42"/>
        <v>0</v>
      </c>
      <c r="CG145" s="288">
        <f t="shared" si="36"/>
        <v>0</v>
      </c>
    </row>
    <row r="146" spans="1:85" ht="12.75">
      <c r="A146" s="280"/>
      <c r="B146" s="280"/>
      <c r="C146" s="280"/>
      <c r="D146" s="280"/>
      <c r="E146" s="281"/>
      <c r="F146" s="830"/>
      <c r="G146" s="487"/>
      <c r="H146" s="487"/>
      <c r="I146" s="487"/>
      <c r="J146" s="487"/>
      <c r="K146" s="487"/>
      <c r="L146" s="487"/>
      <c r="M146" s="487"/>
      <c r="N146" s="487"/>
      <c r="O146" s="487"/>
      <c r="P146" s="487"/>
      <c r="Q146" s="487"/>
      <c r="R146" s="487"/>
      <c r="S146" s="487"/>
      <c r="T146" s="487"/>
      <c r="U146" s="487"/>
      <c r="V146" s="487"/>
      <c r="W146" s="487"/>
      <c r="X146" s="487"/>
      <c r="Y146" s="487"/>
      <c r="Z146" s="487"/>
      <c r="AA146" s="487"/>
      <c r="AB146" s="487"/>
      <c r="AC146" s="487"/>
      <c r="AD146" s="487"/>
      <c r="AE146" s="487"/>
      <c r="AF146" s="487"/>
      <c r="AG146" s="487"/>
      <c r="AH146" s="487"/>
      <c r="AI146" s="487"/>
      <c r="AJ146" s="487"/>
      <c r="AK146" s="487"/>
      <c r="AL146" s="21"/>
      <c r="AM146" s="21"/>
      <c r="AN146" s="21"/>
      <c r="AO146" s="11"/>
      <c r="AP146" s="11"/>
      <c r="AQ146" s="487"/>
      <c r="AR146" s="487"/>
      <c r="AS146" s="487"/>
      <c r="AT146" s="487"/>
      <c r="AU146" s="487"/>
      <c r="AV146" s="487"/>
      <c r="AW146" s="487"/>
      <c r="AX146" s="487"/>
      <c r="AY146" s="487"/>
      <c r="AZ146" s="487"/>
      <c r="BA146" s="487"/>
      <c r="BB146" s="487"/>
      <c r="BC146" s="487"/>
      <c r="BD146" s="487"/>
      <c r="BE146" s="487"/>
      <c r="BF146" s="487"/>
      <c r="BG146" s="487"/>
      <c r="BH146" s="487"/>
      <c r="BI146" s="487"/>
      <c r="BJ146" s="487"/>
      <c r="BK146" s="487"/>
      <c r="BL146" s="487"/>
      <c r="BM146" s="487"/>
      <c r="BN146" s="487"/>
      <c r="BO146" s="487"/>
      <c r="BP146" s="487"/>
      <c r="BQ146" s="487"/>
      <c r="BR146" s="487"/>
      <c r="BS146" s="487"/>
      <c r="BT146" s="487"/>
      <c r="BU146" s="487"/>
      <c r="BV146" s="487"/>
      <c r="BW146" s="487"/>
      <c r="BX146" s="487"/>
      <c r="BY146" s="487"/>
      <c r="BZ146" s="487"/>
      <c r="CA146" s="287">
        <f t="shared" si="37"/>
        <v>0</v>
      </c>
      <c r="CB146" s="287">
        <f t="shared" si="38"/>
        <v>0</v>
      </c>
      <c r="CC146" s="287">
        <f t="shared" si="39"/>
        <v>0</v>
      </c>
      <c r="CD146" s="287">
        <f t="shared" si="40"/>
        <v>0</v>
      </c>
      <c r="CE146" s="287">
        <f t="shared" si="41"/>
        <v>0</v>
      </c>
      <c r="CF146" s="287">
        <f t="shared" si="42"/>
        <v>0</v>
      </c>
      <c r="CG146" s="288">
        <f t="shared" si="36"/>
        <v>0</v>
      </c>
    </row>
    <row r="147" spans="1:85" ht="11.25" customHeight="1">
      <c r="A147" s="280"/>
      <c r="B147" s="280"/>
      <c r="C147" s="280"/>
      <c r="D147" s="280"/>
      <c r="E147" s="281"/>
      <c r="F147" s="830"/>
      <c r="G147" s="487"/>
      <c r="H147" s="487"/>
      <c r="I147" s="487"/>
      <c r="J147" s="487"/>
      <c r="K147" s="487"/>
      <c r="L147" s="487"/>
      <c r="M147" s="487"/>
      <c r="N147" s="487"/>
      <c r="O147" s="487"/>
      <c r="P147" s="487"/>
      <c r="Q147" s="487"/>
      <c r="R147" s="487"/>
      <c r="S147" s="487"/>
      <c r="T147" s="487"/>
      <c r="U147" s="487"/>
      <c r="V147" s="487"/>
      <c r="W147" s="487"/>
      <c r="X147" s="487"/>
      <c r="Y147" s="487"/>
      <c r="Z147" s="487"/>
      <c r="AA147" s="487"/>
      <c r="AB147" s="487"/>
      <c r="AC147" s="487"/>
      <c r="AD147" s="487"/>
      <c r="AE147" s="487"/>
      <c r="AF147" s="487"/>
      <c r="AG147" s="487"/>
      <c r="AH147" s="487"/>
      <c r="AI147" s="487"/>
      <c r="AJ147" s="487"/>
      <c r="AK147" s="487"/>
      <c r="AL147" s="21"/>
      <c r="AM147" s="21"/>
      <c r="AN147" s="21"/>
      <c r="AO147" s="11"/>
      <c r="AP147" s="11"/>
      <c r="AQ147" s="487"/>
      <c r="AR147" s="487"/>
      <c r="AS147" s="487"/>
      <c r="AT147" s="487"/>
      <c r="AU147" s="487"/>
      <c r="AV147" s="487"/>
      <c r="AW147" s="487"/>
      <c r="AX147" s="487"/>
      <c r="AY147" s="487"/>
      <c r="AZ147" s="487"/>
      <c r="BA147" s="487"/>
      <c r="BB147" s="487"/>
      <c r="BC147" s="487"/>
      <c r="BD147" s="487"/>
      <c r="BE147" s="487"/>
      <c r="BF147" s="487"/>
      <c r="BG147" s="487"/>
      <c r="BH147" s="487"/>
      <c r="BI147" s="487"/>
      <c r="BJ147" s="487"/>
      <c r="BK147" s="487"/>
      <c r="BL147" s="487"/>
      <c r="BM147" s="487"/>
      <c r="BN147" s="487"/>
      <c r="BO147" s="487"/>
      <c r="BP147" s="487"/>
      <c r="BQ147" s="487"/>
      <c r="BR147" s="487"/>
      <c r="BS147" s="487"/>
      <c r="BT147" s="487"/>
      <c r="BU147" s="487"/>
      <c r="BV147" s="487"/>
      <c r="BW147" s="487"/>
      <c r="BX147" s="487"/>
      <c r="BY147" s="487"/>
      <c r="BZ147" s="487"/>
      <c r="CA147" s="287">
        <f t="shared" si="37"/>
        <v>0</v>
      </c>
      <c r="CB147" s="287">
        <f t="shared" si="38"/>
        <v>0</v>
      </c>
      <c r="CC147" s="287">
        <f t="shared" si="39"/>
        <v>0</v>
      </c>
      <c r="CD147" s="287">
        <f t="shared" si="40"/>
        <v>0</v>
      </c>
      <c r="CE147" s="287">
        <f t="shared" si="41"/>
        <v>0</v>
      </c>
      <c r="CF147" s="287">
        <f t="shared" si="42"/>
        <v>0</v>
      </c>
      <c r="CG147" s="288">
        <f t="shared" si="36"/>
        <v>0</v>
      </c>
    </row>
    <row r="148" spans="1:85" ht="11.25" customHeight="1">
      <c r="A148" s="280"/>
      <c r="B148" s="280"/>
      <c r="C148" s="280"/>
      <c r="D148" s="280"/>
      <c r="E148" s="281"/>
      <c r="F148" s="830"/>
      <c r="G148" s="487"/>
      <c r="H148" s="487"/>
      <c r="I148" s="487"/>
      <c r="J148" s="487"/>
      <c r="K148" s="487"/>
      <c r="L148" s="487"/>
      <c r="M148" s="487"/>
      <c r="N148" s="487"/>
      <c r="O148" s="487"/>
      <c r="P148" s="487"/>
      <c r="Q148" s="487"/>
      <c r="R148" s="487"/>
      <c r="S148" s="487"/>
      <c r="T148" s="487"/>
      <c r="U148" s="487"/>
      <c r="V148" s="487"/>
      <c r="W148" s="487"/>
      <c r="X148" s="487"/>
      <c r="Y148" s="487"/>
      <c r="Z148" s="487"/>
      <c r="AA148" s="487"/>
      <c r="AB148" s="487"/>
      <c r="AC148" s="487"/>
      <c r="AD148" s="487"/>
      <c r="AE148" s="487"/>
      <c r="AF148" s="487"/>
      <c r="AG148" s="487"/>
      <c r="AH148" s="487"/>
      <c r="AI148" s="487"/>
      <c r="AJ148" s="487"/>
      <c r="AK148" s="487"/>
      <c r="AL148" s="21"/>
      <c r="AM148" s="21"/>
      <c r="AN148" s="21"/>
      <c r="AO148" s="11"/>
      <c r="AP148" s="11"/>
      <c r="AQ148" s="487"/>
      <c r="AR148" s="487"/>
      <c r="AS148" s="487"/>
      <c r="AT148" s="487"/>
      <c r="AU148" s="487"/>
      <c r="AV148" s="487"/>
      <c r="AW148" s="487"/>
      <c r="AX148" s="487"/>
      <c r="AY148" s="487"/>
      <c r="AZ148" s="487"/>
      <c r="BA148" s="487"/>
      <c r="BB148" s="487"/>
      <c r="BC148" s="487"/>
      <c r="BD148" s="487"/>
      <c r="BE148" s="487"/>
      <c r="BF148" s="487"/>
      <c r="BG148" s="487"/>
      <c r="BH148" s="487"/>
      <c r="BI148" s="487"/>
      <c r="BJ148" s="487"/>
      <c r="BK148" s="487"/>
      <c r="BL148" s="487"/>
      <c r="BM148" s="487"/>
      <c r="BN148" s="487"/>
      <c r="BO148" s="487"/>
      <c r="BP148" s="487"/>
      <c r="BQ148" s="487"/>
      <c r="BR148" s="487"/>
      <c r="BS148" s="487"/>
      <c r="BT148" s="487"/>
      <c r="BU148" s="487"/>
      <c r="BV148" s="487"/>
      <c r="BW148" s="487"/>
      <c r="BX148" s="487"/>
      <c r="BY148" s="487"/>
      <c r="BZ148" s="487"/>
      <c r="CA148" s="287">
        <f t="shared" si="37"/>
        <v>0</v>
      </c>
      <c r="CB148" s="287">
        <f t="shared" si="38"/>
        <v>0</v>
      </c>
      <c r="CC148" s="287">
        <f t="shared" si="39"/>
        <v>0</v>
      </c>
      <c r="CD148" s="287">
        <f t="shared" si="40"/>
        <v>0</v>
      </c>
      <c r="CE148" s="287">
        <f t="shared" si="41"/>
        <v>0</v>
      </c>
      <c r="CF148" s="287">
        <f t="shared" si="42"/>
        <v>0</v>
      </c>
      <c r="CG148" s="288">
        <f t="shared" si="36"/>
        <v>0</v>
      </c>
    </row>
    <row r="149" spans="1:85" ht="11.25" customHeight="1">
      <c r="A149" s="280"/>
      <c r="B149" s="280"/>
      <c r="C149" s="280"/>
      <c r="D149" s="280"/>
      <c r="E149" s="281"/>
      <c r="F149" s="830"/>
      <c r="G149" s="487"/>
      <c r="H149" s="487"/>
      <c r="I149" s="487"/>
      <c r="J149" s="487"/>
      <c r="K149" s="487"/>
      <c r="L149" s="831"/>
      <c r="M149" s="487"/>
      <c r="N149" s="487"/>
      <c r="O149" s="487"/>
      <c r="P149" s="487"/>
      <c r="Q149" s="487"/>
      <c r="R149" s="487"/>
      <c r="S149" s="487"/>
      <c r="T149" s="487"/>
      <c r="U149" s="487"/>
      <c r="V149" s="487"/>
      <c r="W149" s="487"/>
      <c r="X149" s="487"/>
      <c r="Y149" s="487"/>
      <c r="Z149" s="487"/>
      <c r="AA149" s="487"/>
      <c r="AB149" s="487"/>
      <c r="AC149" s="487"/>
      <c r="AD149" s="487"/>
      <c r="AE149" s="487"/>
      <c r="AF149" s="487"/>
      <c r="AG149" s="487"/>
      <c r="AH149" s="487"/>
      <c r="AI149" s="487"/>
      <c r="AJ149" s="487"/>
      <c r="AK149" s="487"/>
      <c r="AL149" s="21"/>
      <c r="AM149" s="21"/>
      <c r="AN149" s="21"/>
      <c r="AO149" s="11"/>
      <c r="AP149" s="11"/>
      <c r="AQ149" s="487"/>
      <c r="AR149" s="487"/>
      <c r="AS149" s="487"/>
      <c r="AT149" s="487"/>
      <c r="AU149" s="487"/>
      <c r="AV149" s="487"/>
      <c r="AW149" s="487"/>
      <c r="AX149" s="487"/>
      <c r="AY149" s="487"/>
      <c r="AZ149" s="487"/>
      <c r="BA149" s="487"/>
      <c r="BB149" s="487"/>
      <c r="BC149" s="487"/>
      <c r="BD149" s="487"/>
      <c r="BE149" s="487"/>
      <c r="BF149" s="487"/>
      <c r="BG149" s="487"/>
      <c r="BH149" s="487"/>
      <c r="BI149" s="487"/>
      <c r="BJ149" s="487"/>
      <c r="BK149" s="487"/>
      <c r="BL149" s="487"/>
      <c r="BM149" s="487"/>
      <c r="BN149" s="487"/>
      <c r="BO149" s="487"/>
      <c r="BP149" s="487"/>
      <c r="BQ149" s="487"/>
      <c r="BR149" s="487"/>
      <c r="BS149" s="487"/>
      <c r="BT149" s="487"/>
      <c r="BU149" s="487"/>
      <c r="BV149" s="487"/>
      <c r="BW149" s="487"/>
      <c r="BX149" s="487"/>
      <c r="BY149" s="487"/>
      <c r="BZ149" s="487"/>
      <c r="CA149" s="287">
        <f t="shared" si="37"/>
        <v>0</v>
      </c>
      <c r="CB149" s="287">
        <f t="shared" si="38"/>
        <v>0</v>
      </c>
      <c r="CC149" s="287">
        <f t="shared" si="39"/>
        <v>0</v>
      </c>
      <c r="CD149" s="287">
        <f t="shared" si="40"/>
        <v>0</v>
      </c>
      <c r="CE149" s="287">
        <f t="shared" si="41"/>
        <v>0</v>
      </c>
      <c r="CF149" s="287">
        <f t="shared" si="42"/>
        <v>0</v>
      </c>
      <c r="CG149" s="288">
        <f t="shared" si="36"/>
        <v>0</v>
      </c>
    </row>
    <row r="150" spans="1:85" ht="11.25" customHeight="1">
      <c r="A150" s="280"/>
      <c r="B150" s="280"/>
      <c r="C150" s="280"/>
      <c r="D150" s="280"/>
      <c r="E150" s="281"/>
      <c r="F150" s="830"/>
      <c r="G150" s="487"/>
      <c r="H150" s="487"/>
      <c r="I150" s="487"/>
      <c r="J150" s="487"/>
      <c r="K150" s="487"/>
      <c r="L150" s="831"/>
      <c r="M150" s="487"/>
      <c r="N150" s="487"/>
      <c r="O150" s="487"/>
      <c r="P150" s="487"/>
      <c r="Q150" s="487"/>
      <c r="R150" s="487"/>
      <c r="S150" s="487"/>
      <c r="T150" s="487"/>
      <c r="U150" s="487"/>
      <c r="V150" s="487"/>
      <c r="W150" s="487"/>
      <c r="X150" s="487"/>
      <c r="Y150" s="487"/>
      <c r="Z150" s="487"/>
      <c r="AA150" s="487"/>
      <c r="AB150" s="487"/>
      <c r="AC150" s="487"/>
      <c r="AD150" s="487"/>
      <c r="AE150" s="487"/>
      <c r="AF150" s="487"/>
      <c r="AG150" s="487"/>
      <c r="AH150" s="487"/>
      <c r="AI150" s="487"/>
      <c r="AJ150" s="487"/>
      <c r="AK150" s="487"/>
      <c r="AL150" s="21"/>
      <c r="AM150" s="21"/>
      <c r="AN150" s="21"/>
      <c r="AO150" s="11"/>
      <c r="AP150" s="11"/>
      <c r="AQ150" s="487"/>
      <c r="AR150" s="487"/>
      <c r="AS150" s="487"/>
      <c r="AT150" s="487"/>
      <c r="AU150" s="487"/>
      <c r="AV150" s="487"/>
      <c r="AW150" s="487"/>
      <c r="AX150" s="487"/>
      <c r="AY150" s="487"/>
      <c r="AZ150" s="487"/>
      <c r="BA150" s="487"/>
      <c r="BB150" s="487"/>
      <c r="BC150" s="487"/>
      <c r="BD150" s="487"/>
      <c r="BE150" s="487"/>
      <c r="BF150" s="487"/>
      <c r="BG150" s="487"/>
      <c r="BH150" s="487"/>
      <c r="BI150" s="487"/>
      <c r="BJ150" s="487"/>
      <c r="BK150" s="487"/>
      <c r="BL150" s="487"/>
      <c r="BM150" s="487"/>
      <c r="BN150" s="487"/>
      <c r="BO150" s="487"/>
      <c r="BP150" s="487"/>
      <c r="BQ150" s="487"/>
      <c r="BR150" s="487"/>
      <c r="BS150" s="487"/>
      <c r="BT150" s="487"/>
      <c r="BU150" s="487"/>
      <c r="BV150" s="487"/>
      <c r="BW150" s="487"/>
      <c r="BX150" s="487"/>
      <c r="BY150" s="487"/>
      <c r="BZ150" s="487"/>
      <c r="CA150" s="287">
        <f t="shared" si="37"/>
        <v>0</v>
      </c>
      <c r="CB150" s="287">
        <f t="shared" si="38"/>
        <v>0</v>
      </c>
      <c r="CC150" s="287">
        <f t="shared" si="39"/>
        <v>0</v>
      </c>
      <c r="CD150" s="287">
        <f t="shared" si="40"/>
        <v>0</v>
      </c>
      <c r="CE150" s="287">
        <f t="shared" si="41"/>
        <v>0</v>
      </c>
      <c r="CF150" s="287">
        <f t="shared" si="42"/>
        <v>0</v>
      </c>
      <c r="CG150" s="288">
        <f t="shared" si="36"/>
        <v>0</v>
      </c>
    </row>
    <row r="151" spans="1:85" ht="12.75">
      <c r="A151" s="280"/>
      <c r="B151" s="280"/>
      <c r="C151" s="280"/>
      <c r="D151" s="280"/>
      <c r="E151" s="281"/>
      <c r="F151" s="830"/>
      <c r="G151" s="487"/>
      <c r="H151" s="487"/>
      <c r="I151" s="487"/>
      <c r="J151" s="487"/>
      <c r="K151" s="487"/>
      <c r="L151" s="487"/>
      <c r="M151" s="487"/>
      <c r="N151" s="487"/>
      <c r="O151" s="487"/>
      <c r="P151" s="487"/>
      <c r="Q151" s="487"/>
      <c r="R151" s="487"/>
      <c r="S151" s="487"/>
      <c r="T151" s="487"/>
      <c r="U151" s="487"/>
      <c r="V151" s="487"/>
      <c r="W151" s="487"/>
      <c r="X151" s="487"/>
      <c r="Y151" s="487"/>
      <c r="Z151" s="487"/>
      <c r="AA151" s="487"/>
      <c r="AB151" s="487"/>
      <c r="AC151" s="487"/>
      <c r="AD151" s="487"/>
      <c r="AE151" s="487"/>
      <c r="AF151" s="487"/>
      <c r="AG151" s="487"/>
      <c r="AH151" s="487"/>
      <c r="AI151" s="487"/>
      <c r="AJ151" s="487"/>
      <c r="AK151" s="487"/>
      <c r="AL151" s="21"/>
      <c r="AM151" s="21"/>
      <c r="AN151" s="21"/>
      <c r="AO151" s="11"/>
      <c r="AP151" s="11"/>
      <c r="AQ151" s="487"/>
      <c r="AR151" s="487"/>
      <c r="AS151" s="487"/>
      <c r="AT151" s="487"/>
      <c r="AU151" s="487"/>
      <c r="AV151" s="487"/>
      <c r="AW151" s="487"/>
      <c r="AX151" s="487"/>
      <c r="AY151" s="487"/>
      <c r="AZ151" s="487"/>
      <c r="BA151" s="487"/>
      <c r="BB151" s="487"/>
      <c r="BC151" s="487"/>
      <c r="BD151" s="487"/>
      <c r="BE151" s="487"/>
      <c r="BF151" s="487"/>
      <c r="BG151" s="487"/>
      <c r="BH151" s="487"/>
      <c r="BI151" s="487"/>
      <c r="BJ151" s="487"/>
      <c r="BK151" s="487"/>
      <c r="BL151" s="487"/>
      <c r="BM151" s="487"/>
      <c r="BN151" s="487"/>
      <c r="BO151" s="487"/>
      <c r="BP151" s="487"/>
      <c r="BQ151" s="487"/>
      <c r="BR151" s="487"/>
      <c r="BS151" s="487"/>
      <c r="BT151" s="487"/>
      <c r="BU151" s="487"/>
      <c r="BV151" s="487"/>
      <c r="BW151" s="487"/>
      <c r="BX151" s="487"/>
      <c r="BY151" s="487"/>
      <c r="BZ151" s="487"/>
      <c r="CA151" s="287">
        <f t="shared" si="37"/>
        <v>0</v>
      </c>
      <c r="CB151" s="287">
        <f t="shared" si="38"/>
        <v>0</v>
      </c>
      <c r="CC151" s="287">
        <f t="shared" si="39"/>
        <v>0</v>
      </c>
      <c r="CD151" s="287">
        <f t="shared" si="40"/>
        <v>0</v>
      </c>
      <c r="CE151" s="287">
        <f t="shared" si="41"/>
        <v>0</v>
      </c>
      <c r="CF151" s="287">
        <f t="shared" si="42"/>
        <v>0</v>
      </c>
      <c r="CG151" s="288">
        <f t="shared" si="36"/>
        <v>0</v>
      </c>
    </row>
    <row r="152" spans="1:85" ht="12.75">
      <c r="A152" s="280"/>
      <c r="B152" s="280"/>
      <c r="C152" s="280"/>
      <c r="D152" s="280"/>
      <c r="E152" s="281"/>
      <c r="F152" s="830"/>
      <c r="G152" s="487"/>
      <c r="H152" s="487"/>
      <c r="I152" s="487"/>
      <c r="J152" s="487"/>
      <c r="K152" s="487"/>
      <c r="L152" s="487"/>
      <c r="M152" s="487"/>
      <c r="N152" s="487"/>
      <c r="O152" s="487"/>
      <c r="P152" s="487"/>
      <c r="Q152" s="487"/>
      <c r="R152" s="487"/>
      <c r="S152" s="487"/>
      <c r="T152" s="487"/>
      <c r="U152" s="487"/>
      <c r="V152" s="487"/>
      <c r="W152" s="487"/>
      <c r="X152" s="487"/>
      <c r="Y152" s="487"/>
      <c r="Z152" s="487"/>
      <c r="AA152" s="487"/>
      <c r="AB152" s="487"/>
      <c r="AC152" s="487"/>
      <c r="AD152" s="487"/>
      <c r="AE152" s="487"/>
      <c r="AF152" s="487"/>
      <c r="AG152" s="487"/>
      <c r="AH152" s="487"/>
      <c r="AI152" s="487"/>
      <c r="AJ152" s="487"/>
      <c r="AK152" s="487"/>
      <c r="AL152" s="21"/>
      <c r="AM152" s="21"/>
      <c r="AN152" s="21"/>
      <c r="AO152" s="11"/>
      <c r="AP152" s="11"/>
      <c r="AQ152" s="487"/>
      <c r="AR152" s="487"/>
      <c r="AS152" s="487"/>
      <c r="AT152" s="487"/>
      <c r="AU152" s="487"/>
      <c r="AV152" s="487"/>
      <c r="AW152" s="487"/>
      <c r="AX152" s="487"/>
      <c r="AY152" s="487"/>
      <c r="AZ152" s="487"/>
      <c r="BA152" s="487"/>
      <c r="BB152" s="487"/>
      <c r="BC152" s="487"/>
      <c r="BD152" s="487"/>
      <c r="BE152" s="487"/>
      <c r="BF152" s="487"/>
      <c r="BG152" s="487"/>
      <c r="BH152" s="487"/>
      <c r="BI152" s="487"/>
      <c r="BJ152" s="487"/>
      <c r="BK152" s="487"/>
      <c r="BL152" s="487"/>
      <c r="BM152" s="487"/>
      <c r="BN152" s="487"/>
      <c r="BO152" s="487"/>
      <c r="BP152" s="487"/>
      <c r="BQ152" s="487"/>
      <c r="BR152" s="487"/>
      <c r="BS152" s="487"/>
      <c r="BT152" s="487"/>
      <c r="BU152" s="487"/>
      <c r="BV152" s="487"/>
      <c r="BW152" s="487"/>
      <c r="BX152" s="487"/>
      <c r="BY152" s="487"/>
      <c r="BZ152" s="487"/>
      <c r="CA152" s="287">
        <f t="shared" si="37"/>
        <v>0</v>
      </c>
      <c r="CB152" s="287">
        <f t="shared" si="38"/>
        <v>0</v>
      </c>
      <c r="CC152" s="287">
        <f t="shared" si="39"/>
        <v>0</v>
      </c>
      <c r="CD152" s="287">
        <f t="shared" si="40"/>
        <v>0</v>
      </c>
      <c r="CE152" s="287">
        <f t="shared" si="41"/>
        <v>0</v>
      </c>
      <c r="CF152" s="287">
        <f t="shared" si="42"/>
        <v>0</v>
      </c>
      <c r="CG152" s="288">
        <f t="shared" si="33"/>
        <v>0</v>
      </c>
    </row>
    <row r="153" spans="1:85" ht="12.75">
      <c r="A153" s="280"/>
      <c r="B153" s="280"/>
      <c r="C153" s="280"/>
      <c r="D153" s="280"/>
      <c r="E153" s="281"/>
      <c r="F153" s="830"/>
      <c r="G153" s="487"/>
      <c r="H153" s="487"/>
      <c r="I153" s="487"/>
      <c r="J153" s="487"/>
      <c r="K153" s="487"/>
      <c r="L153" s="487"/>
      <c r="M153" s="487"/>
      <c r="N153" s="487"/>
      <c r="O153" s="487"/>
      <c r="P153" s="487"/>
      <c r="Q153" s="487"/>
      <c r="R153" s="487"/>
      <c r="S153" s="487"/>
      <c r="T153" s="487"/>
      <c r="U153" s="487"/>
      <c r="V153" s="487"/>
      <c r="W153" s="487"/>
      <c r="X153" s="487"/>
      <c r="Y153" s="487"/>
      <c r="Z153" s="487"/>
      <c r="AA153" s="487"/>
      <c r="AB153" s="487"/>
      <c r="AC153" s="487"/>
      <c r="AD153" s="487"/>
      <c r="AE153" s="487"/>
      <c r="AF153" s="487"/>
      <c r="AG153" s="487"/>
      <c r="AH153" s="487"/>
      <c r="AI153" s="487"/>
      <c r="AJ153" s="487"/>
      <c r="AK153" s="487"/>
      <c r="AL153" s="21"/>
      <c r="AM153" s="21"/>
      <c r="AN153" s="21"/>
      <c r="AO153" s="11"/>
      <c r="AP153" s="11"/>
      <c r="AQ153" s="487"/>
      <c r="AR153" s="487"/>
      <c r="AS153" s="487"/>
      <c r="AT153" s="487"/>
      <c r="AU153" s="487"/>
      <c r="AV153" s="487"/>
      <c r="AW153" s="487"/>
      <c r="AX153" s="487"/>
      <c r="AY153" s="487"/>
      <c r="AZ153" s="487"/>
      <c r="BA153" s="487"/>
      <c r="BB153" s="487"/>
      <c r="BC153" s="487"/>
      <c r="BD153" s="487"/>
      <c r="BE153" s="487"/>
      <c r="BF153" s="487"/>
      <c r="BG153" s="487"/>
      <c r="BH153" s="487"/>
      <c r="BI153" s="487"/>
      <c r="BJ153" s="487"/>
      <c r="BK153" s="487"/>
      <c r="BL153" s="487"/>
      <c r="BM153" s="487"/>
      <c r="BN153" s="487"/>
      <c r="BO153" s="487"/>
      <c r="BP153" s="487"/>
      <c r="BQ153" s="487"/>
      <c r="BR153" s="487"/>
      <c r="BS153" s="487"/>
      <c r="BT153" s="487"/>
      <c r="BU153" s="487"/>
      <c r="BV153" s="487"/>
      <c r="BW153" s="487"/>
      <c r="BX153" s="487"/>
      <c r="BY153" s="487"/>
      <c r="BZ153" s="487"/>
      <c r="CA153" s="287">
        <f t="shared" si="37"/>
        <v>0</v>
      </c>
      <c r="CB153" s="287">
        <f t="shared" si="38"/>
        <v>0</v>
      </c>
      <c r="CC153" s="287">
        <f t="shared" si="39"/>
        <v>0</v>
      </c>
      <c r="CD153" s="287">
        <f t="shared" si="40"/>
        <v>0</v>
      </c>
      <c r="CE153" s="287">
        <f t="shared" si="41"/>
        <v>0</v>
      </c>
      <c r="CF153" s="287">
        <f t="shared" si="42"/>
        <v>0</v>
      </c>
      <c r="CG153" s="288">
        <f t="shared" ref="CG153:CG184" si="43">SUM(CA153:CF153)</f>
        <v>0</v>
      </c>
    </row>
    <row r="154" spans="1:85" ht="12.75">
      <c r="A154" s="280"/>
      <c r="B154" s="280"/>
      <c r="C154" s="280"/>
      <c r="D154" s="280"/>
      <c r="E154" s="281"/>
      <c r="F154" s="830"/>
      <c r="G154" s="487"/>
      <c r="H154" s="487"/>
      <c r="I154" s="487"/>
      <c r="J154" s="487"/>
      <c r="K154" s="487"/>
      <c r="L154" s="487"/>
      <c r="M154" s="487"/>
      <c r="N154" s="487"/>
      <c r="O154" s="487"/>
      <c r="P154" s="487"/>
      <c r="Q154" s="487"/>
      <c r="R154" s="487"/>
      <c r="S154" s="487"/>
      <c r="T154" s="487"/>
      <c r="U154" s="487"/>
      <c r="V154" s="487"/>
      <c r="W154" s="487"/>
      <c r="X154" s="487"/>
      <c r="Y154" s="487"/>
      <c r="Z154" s="487"/>
      <c r="AA154" s="487"/>
      <c r="AB154" s="487"/>
      <c r="AC154" s="487"/>
      <c r="AD154" s="487"/>
      <c r="AE154" s="487"/>
      <c r="AF154" s="487"/>
      <c r="AG154" s="487"/>
      <c r="AH154" s="487"/>
      <c r="AI154" s="487"/>
      <c r="AJ154" s="487"/>
      <c r="AK154" s="487"/>
      <c r="AL154" s="21"/>
      <c r="AM154" s="21"/>
      <c r="AN154" s="21"/>
      <c r="AO154" s="11"/>
      <c r="AP154" s="11"/>
      <c r="AQ154" s="487"/>
      <c r="AR154" s="487"/>
      <c r="AS154" s="487"/>
      <c r="AT154" s="487"/>
      <c r="AU154" s="487"/>
      <c r="AV154" s="487"/>
      <c r="AW154" s="487"/>
      <c r="AX154" s="487"/>
      <c r="AY154" s="487"/>
      <c r="AZ154" s="487"/>
      <c r="BA154" s="487"/>
      <c r="BB154" s="487"/>
      <c r="BC154" s="487"/>
      <c r="BD154" s="487"/>
      <c r="BE154" s="487"/>
      <c r="BF154" s="487"/>
      <c r="BG154" s="487"/>
      <c r="BH154" s="487"/>
      <c r="BI154" s="487"/>
      <c r="BJ154" s="487"/>
      <c r="BK154" s="487"/>
      <c r="BL154" s="487"/>
      <c r="BM154" s="487"/>
      <c r="BN154" s="487"/>
      <c r="BO154" s="487"/>
      <c r="BP154" s="487"/>
      <c r="BQ154" s="487"/>
      <c r="BR154" s="487"/>
      <c r="BS154" s="487"/>
      <c r="BT154" s="487"/>
      <c r="BU154" s="487"/>
      <c r="BV154" s="487"/>
      <c r="BW154" s="487"/>
      <c r="BX154" s="487"/>
      <c r="BY154" s="487"/>
      <c r="BZ154" s="487"/>
      <c r="CA154" s="287">
        <f t="shared" si="37"/>
        <v>0</v>
      </c>
      <c r="CB154" s="287">
        <f t="shared" si="38"/>
        <v>0</v>
      </c>
      <c r="CC154" s="287">
        <f t="shared" si="39"/>
        <v>0</v>
      </c>
      <c r="CD154" s="287">
        <f t="shared" si="40"/>
        <v>0</v>
      </c>
      <c r="CE154" s="287">
        <f t="shared" si="41"/>
        <v>0</v>
      </c>
      <c r="CF154" s="287">
        <f t="shared" si="42"/>
        <v>0</v>
      </c>
      <c r="CG154" s="288">
        <f t="shared" si="43"/>
        <v>0</v>
      </c>
    </row>
    <row r="155" spans="1:85" ht="12.75">
      <c r="A155" s="280"/>
      <c r="B155" s="280"/>
      <c r="C155" s="280"/>
      <c r="D155" s="280"/>
      <c r="E155" s="281"/>
      <c r="F155" s="830"/>
      <c r="G155" s="487"/>
      <c r="H155" s="487"/>
      <c r="I155" s="487"/>
      <c r="J155" s="487"/>
      <c r="K155" s="487"/>
      <c r="L155" s="487"/>
      <c r="M155" s="487"/>
      <c r="N155" s="487"/>
      <c r="O155" s="487"/>
      <c r="P155" s="487"/>
      <c r="Q155" s="487"/>
      <c r="R155" s="487"/>
      <c r="S155" s="487"/>
      <c r="T155" s="487"/>
      <c r="U155" s="487"/>
      <c r="V155" s="487"/>
      <c r="W155" s="487"/>
      <c r="X155" s="487"/>
      <c r="Y155" s="487"/>
      <c r="Z155" s="487"/>
      <c r="AA155" s="487"/>
      <c r="AB155" s="487"/>
      <c r="AC155" s="487"/>
      <c r="AD155" s="487"/>
      <c r="AE155" s="487"/>
      <c r="AF155" s="487"/>
      <c r="AG155" s="487"/>
      <c r="AH155" s="487"/>
      <c r="AI155" s="487"/>
      <c r="AJ155" s="487"/>
      <c r="AK155" s="487"/>
      <c r="AL155" s="21"/>
      <c r="AM155" s="21"/>
      <c r="AN155" s="21"/>
      <c r="AO155" s="11"/>
      <c r="AP155" s="11"/>
      <c r="AQ155" s="487"/>
      <c r="AR155" s="487"/>
      <c r="AS155" s="487"/>
      <c r="AT155" s="487"/>
      <c r="AU155" s="487"/>
      <c r="AV155" s="487"/>
      <c r="AW155" s="487"/>
      <c r="AX155" s="487"/>
      <c r="AY155" s="487"/>
      <c r="AZ155" s="487"/>
      <c r="BA155" s="487"/>
      <c r="BB155" s="487"/>
      <c r="BC155" s="487"/>
      <c r="BD155" s="487"/>
      <c r="BE155" s="487"/>
      <c r="BF155" s="487"/>
      <c r="BG155" s="487"/>
      <c r="BH155" s="487"/>
      <c r="BI155" s="487"/>
      <c r="BJ155" s="487"/>
      <c r="BK155" s="487"/>
      <c r="BL155" s="487"/>
      <c r="BM155" s="487"/>
      <c r="BN155" s="487"/>
      <c r="BO155" s="487"/>
      <c r="BP155" s="487"/>
      <c r="BQ155" s="487"/>
      <c r="BR155" s="487"/>
      <c r="BS155" s="487"/>
      <c r="BT155" s="487"/>
      <c r="BU155" s="487"/>
      <c r="BV155" s="487"/>
      <c r="BW155" s="487"/>
      <c r="BX155" s="487"/>
      <c r="BY155" s="487"/>
      <c r="BZ155" s="487"/>
      <c r="CA155" s="287">
        <f t="shared" si="37"/>
        <v>0</v>
      </c>
      <c r="CB155" s="287">
        <f t="shared" si="38"/>
        <v>0</v>
      </c>
      <c r="CC155" s="287">
        <f t="shared" si="39"/>
        <v>0</v>
      </c>
      <c r="CD155" s="287">
        <f t="shared" si="40"/>
        <v>0</v>
      </c>
      <c r="CE155" s="287">
        <f t="shared" si="41"/>
        <v>0</v>
      </c>
      <c r="CF155" s="287">
        <f t="shared" si="42"/>
        <v>0</v>
      </c>
      <c r="CG155" s="288">
        <f t="shared" ref="CG155:CG169" si="44">SUM(CA155:CF155)</f>
        <v>0</v>
      </c>
    </row>
    <row r="156" spans="1:85" ht="12.75">
      <c r="A156" s="280"/>
      <c r="B156" s="280"/>
      <c r="C156" s="280"/>
      <c r="D156" s="280"/>
      <c r="E156" s="281"/>
      <c r="F156" s="830"/>
      <c r="G156" s="487"/>
      <c r="H156" s="487"/>
      <c r="I156" s="487"/>
      <c r="J156" s="487"/>
      <c r="K156" s="487"/>
      <c r="L156" s="487"/>
      <c r="M156" s="487"/>
      <c r="N156" s="487"/>
      <c r="O156" s="487"/>
      <c r="P156" s="487"/>
      <c r="Q156" s="487"/>
      <c r="R156" s="487"/>
      <c r="S156" s="487"/>
      <c r="T156" s="487"/>
      <c r="U156" s="487"/>
      <c r="V156" s="487"/>
      <c r="W156" s="487"/>
      <c r="X156" s="487"/>
      <c r="Y156" s="487"/>
      <c r="Z156" s="487"/>
      <c r="AA156" s="487"/>
      <c r="AB156" s="487"/>
      <c r="AC156" s="487"/>
      <c r="AD156" s="487"/>
      <c r="AE156" s="487"/>
      <c r="AF156" s="487"/>
      <c r="AG156" s="487"/>
      <c r="AH156" s="487"/>
      <c r="AI156" s="487"/>
      <c r="AJ156" s="487"/>
      <c r="AK156" s="487"/>
      <c r="AL156" s="21"/>
      <c r="AM156" s="21"/>
      <c r="AN156" s="21"/>
      <c r="AO156" s="11"/>
      <c r="AP156" s="11"/>
      <c r="AQ156" s="487"/>
      <c r="AR156" s="487"/>
      <c r="AS156" s="487"/>
      <c r="AT156" s="487"/>
      <c r="AU156" s="487"/>
      <c r="AV156" s="487"/>
      <c r="AW156" s="487"/>
      <c r="AX156" s="487"/>
      <c r="AY156" s="487"/>
      <c r="AZ156" s="487"/>
      <c r="BA156" s="487"/>
      <c r="BB156" s="487"/>
      <c r="BC156" s="487"/>
      <c r="BD156" s="487"/>
      <c r="BE156" s="487"/>
      <c r="BF156" s="487"/>
      <c r="BG156" s="487"/>
      <c r="BH156" s="487"/>
      <c r="BI156" s="487"/>
      <c r="BJ156" s="487"/>
      <c r="BK156" s="487"/>
      <c r="BL156" s="487"/>
      <c r="BM156" s="487"/>
      <c r="BN156" s="487"/>
      <c r="BO156" s="487"/>
      <c r="BP156" s="487"/>
      <c r="BQ156" s="487"/>
      <c r="BR156" s="487"/>
      <c r="BS156" s="487"/>
      <c r="BT156" s="487"/>
      <c r="BU156" s="487"/>
      <c r="BV156" s="487"/>
      <c r="BW156" s="487"/>
      <c r="BX156" s="487"/>
      <c r="BY156" s="487"/>
      <c r="BZ156" s="487"/>
      <c r="CA156" s="287">
        <f t="shared" si="37"/>
        <v>0</v>
      </c>
      <c r="CB156" s="287">
        <f t="shared" si="38"/>
        <v>0</v>
      </c>
      <c r="CC156" s="287">
        <f t="shared" si="39"/>
        <v>0</v>
      </c>
      <c r="CD156" s="287">
        <f t="shared" si="40"/>
        <v>0</v>
      </c>
      <c r="CE156" s="287">
        <f t="shared" si="41"/>
        <v>0</v>
      </c>
      <c r="CF156" s="287">
        <f t="shared" si="42"/>
        <v>0</v>
      </c>
      <c r="CG156" s="288">
        <f t="shared" si="44"/>
        <v>0</v>
      </c>
    </row>
    <row r="157" spans="1:85" ht="12.75">
      <c r="A157" s="280"/>
      <c r="B157" s="280"/>
      <c r="C157" s="280"/>
      <c r="D157" s="280"/>
      <c r="E157" s="281"/>
      <c r="F157" s="830"/>
      <c r="G157" s="487"/>
      <c r="H157" s="487"/>
      <c r="I157" s="487"/>
      <c r="J157" s="487"/>
      <c r="K157" s="487"/>
      <c r="L157" s="487"/>
      <c r="M157" s="487"/>
      <c r="N157" s="487"/>
      <c r="O157" s="487"/>
      <c r="P157" s="487"/>
      <c r="Q157" s="487"/>
      <c r="R157" s="487"/>
      <c r="S157" s="487"/>
      <c r="T157" s="487"/>
      <c r="U157" s="487"/>
      <c r="V157" s="487"/>
      <c r="W157" s="487"/>
      <c r="X157" s="487"/>
      <c r="Y157" s="487"/>
      <c r="Z157" s="487"/>
      <c r="AA157" s="487"/>
      <c r="AB157" s="487"/>
      <c r="AC157" s="487"/>
      <c r="AD157" s="487"/>
      <c r="AE157" s="487"/>
      <c r="AF157" s="487"/>
      <c r="AG157" s="487"/>
      <c r="AH157" s="487"/>
      <c r="AI157" s="487"/>
      <c r="AJ157" s="487"/>
      <c r="AK157" s="487"/>
      <c r="AL157" s="21"/>
      <c r="AM157" s="21"/>
      <c r="AN157" s="21"/>
      <c r="AO157" s="11"/>
      <c r="AP157" s="11"/>
      <c r="AQ157" s="487"/>
      <c r="AR157" s="487"/>
      <c r="AS157" s="487"/>
      <c r="AT157" s="487"/>
      <c r="AU157" s="487"/>
      <c r="AV157" s="487"/>
      <c r="AW157" s="487"/>
      <c r="AX157" s="487"/>
      <c r="AY157" s="487"/>
      <c r="AZ157" s="487"/>
      <c r="BA157" s="487"/>
      <c r="BB157" s="487"/>
      <c r="BC157" s="487"/>
      <c r="BD157" s="487"/>
      <c r="BE157" s="487"/>
      <c r="BF157" s="487"/>
      <c r="BG157" s="487"/>
      <c r="BH157" s="487"/>
      <c r="BI157" s="487"/>
      <c r="BJ157" s="487"/>
      <c r="BK157" s="487"/>
      <c r="BL157" s="487"/>
      <c r="BM157" s="487"/>
      <c r="BN157" s="487"/>
      <c r="BO157" s="487"/>
      <c r="BP157" s="487"/>
      <c r="BQ157" s="487"/>
      <c r="BR157" s="487"/>
      <c r="BS157" s="487"/>
      <c r="BT157" s="487"/>
      <c r="BU157" s="487"/>
      <c r="BV157" s="487"/>
      <c r="BW157" s="487"/>
      <c r="BX157" s="487"/>
      <c r="BY157" s="487"/>
      <c r="BZ157" s="487"/>
      <c r="CA157" s="287">
        <f t="shared" si="37"/>
        <v>0</v>
      </c>
      <c r="CB157" s="287">
        <f t="shared" si="38"/>
        <v>0</v>
      </c>
      <c r="CC157" s="287">
        <f t="shared" si="39"/>
        <v>0</v>
      </c>
      <c r="CD157" s="287">
        <f t="shared" si="40"/>
        <v>0</v>
      </c>
      <c r="CE157" s="287">
        <f t="shared" si="41"/>
        <v>0</v>
      </c>
      <c r="CF157" s="287">
        <f t="shared" si="42"/>
        <v>0</v>
      </c>
      <c r="CG157" s="288">
        <f t="shared" si="44"/>
        <v>0</v>
      </c>
    </row>
    <row r="158" spans="1:85" ht="12.75">
      <c r="A158" s="280"/>
      <c r="B158" s="280"/>
      <c r="C158" s="280"/>
      <c r="D158" s="280"/>
      <c r="E158" s="281"/>
      <c r="F158" s="830"/>
      <c r="G158" s="487"/>
      <c r="H158" s="487"/>
      <c r="I158" s="487"/>
      <c r="J158" s="487"/>
      <c r="K158" s="487"/>
      <c r="L158" s="487"/>
      <c r="M158" s="487"/>
      <c r="N158" s="487"/>
      <c r="O158" s="487"/>
      <c r="P158" s="487"/>
      <c r="Q158" s="487"/>
      <c r="R158" s="487"/>
      <c r="S158" s="487"/>
      <c r="T158" s="487"/>
      <c r="U158" s="487"/>
      <c r="V158" s="487"/>
      <c r="W158" s="487"/>
      <c r="X158" s="487"/>
      <c r="Y158" s="487"/>
      <c r="Z158" s="487"/>
      <c r="AA158" s="487"/>
      <c r="AB158" s="487"/>
      <c r="AC158" s="487"/>
      <c r="AD158" s="487"/>
      <c r="AE158" s="487"/>
      <c r="AF158" s="487"/>
      <c r="AG158" s="487"/>
      <c r="AH158" s="487"/>
      <c r="AI158" s="487"/>
      <c r="AJ158" s="487"/>
      <c r="AK158" s="487"/>
      <c r="AL158" s="21"/>
      <c r="AM158" s="21"/>
      <c r="AN158" s="21"/>
      <c r="AO158" s="11"/>
      <c r="AP158" s="11"/>
      <c r="AQ158" s="487"/>
      <c r="AR158" s="487"/>
      <c r="AS158" s="487"/>
      <c r="AT158" s="487"/>
      <c r="AU158" s="487"/>
      <c r="AV158" s="487"/>
      <c r="AW158" s="487"/>
      <c r="AX158" s="487"/>
      <c r="AY158" s="487"/>
      <c r="AZ158" s="487"/>
      <c r="BA158" s="487"/>
      <c r="BB158" s="487"/>
      <c r="BC158" s="487"/>
      <c r="BD158" s="487"/>
      <c r="BE158" s="487"/>
      <c r="BF158" s="487"/>
      <c r="BG158" s="487"/>
      <c r="BH158" s="487"/>
      <c r="BI158" s="487"/>
      <c r="BJ158" s="487"/>
      <c r="BK158" s="487"/>
      <c r="BL158" s="487"/>
      <c r="BM158" s="487"/>
      <c r="BN158" s="487"/>
      <c r="BO158" s="487"/>
      <c r="BP158" s="487"/>
      <c r="BQ158" s="487"/>
      <c r="BR158" s="487"/>
      <c r="BS158" s="487"/>
      <c r="BT158" s="487"/>
      <c r="BU158" s="487"/>
      <c r="BV158" s="487"/>
      <c r="BW158" s="487"/>
      <c r="BX158" s="487"/>
      <c r="BY158" s="487"/>
      <c r="BZ158" s="487"/>
      <c r="CA158" s="287">
        <f t="shared" si="37"/>
        <v>0</v>
      </c>
      <c r="CB158" s="287">
        <f t="shared" si="38"/>
        <v>0</v>
      </c>
      <c r="CC158" s="287">
        <f t="shared" si="39"/>
        <v>0</v>
      </c>
      <c r="CD158" s="287">
        <f t="shared" si="40"/>
        <v>0</v>
      </c>
      <c r="CE158" s="287">
        <f t="shared" si="41"/>
        <v>0</v>
      </c>
      <c r="CF158" s="287">
        <f t="shared" si="42"/>
        <v>0</v>
      </c>
      <c r="CG158" s="288">
        <f t="shared" ref="CG158" si="45">SUM(CA158:CF158)</f>
        <v>0</v>
      </c>
    </row>
    <row r="159" spans="1:85" ht="12.75">
      <c r="A159" s="280"/>
      <c r="B159" s="280"/>
      <c r="C159" s="280"/>
      <c r="D159" s="280"/>
      <c r="E159" s="281"/>
      <c r="F159" s="830"/>
      <c r="G159" s="487"/>
      <c r="H159" s="487"/>
      <c r="I159" s="487"/>
      <c r="J159" s="487"/>
      <c r="K159" s="487"/>
      <c r="L159" s="487"/>
      <c r="M159" s="487"/>
      <c r="N159" s="487"/>
      <c r="O159" s="487"/>
      <c r="P159" s="487"/>
      <c r="Q159" s="487"/>
      <c r="R159" s="487"/>
      <c r="S159" s="487"/>
      <c r="T159" s="487"/>
      <c r="U159" s="487"/>
      <c r="V159" s="487"/>
      <c r="W159" s="487"/>
      <c r="X159" s="487"/>
      <c r="Y159" s="487"/>
      <c r="Z159" s="487"/>
      <c r="AA159" s="487"/>
      <c r="AB159" s="487"/>
      <c r="AC159" s="487"/>
      <c r="AD159" s="487"/>
      <c r="AE159" s="487"/>
      <c r="AF159" s="487"/>
      <c r="AG159" s="487"/>
      <c r="AH159" s="487"/>
      <c r="AI159" s="487"/>
      <c r="AJ159" s="487"/>
      <c r="AK159" s="487"/>
      <c r="AL159" s="21"/>
      <c r="AM159" s="21"/>
      <c r="AN159" s="21"/>
      <c r="AO159" s="11"/>
      <c r="AP159" s="11"/>
      <c r="AQ159" s="487"/>
      <c r="AR159" s="487"/>
      <c r="AS159" s="487"/>
      <c r="AT159" s="487"/>
      <c r="AU159" s="487"/>
      <c r="AV159" s="487"/>
      <c r="AW159" s="487"/>
      <c r="AX159" s="487"/>
      <c r="AY159" s="487"/>
      <c r="AZ159" s="487"/>
      <c r="BA159" s="487"/>
      <c r="BB159" s="487"/>
      <c r="BC159" s="487"/>
      <c r="BD159" s="487"/>
      <c r="BE159" s="487"/>
      <c r="BF159" s="487"/>
      <c r="BG159" s="487"/>
      <c r="BH159" s="487"/>
      <c r="BI159" s="487"/>
      <c r="BJ159" s="487"/>
      <c r="BK159" s="487"/>
      <c r="BL159" s="487"/>
      <c r="BM159" s="487"/>
      <c r="BN159" s="487"/>
      <c r="BO159" s="487"/>
      <c r="BP159" s="487"/>
      <c r="BQ159" s="487"/>
      <c r="BR159" s="487"/>
      <c r="BS159" s="487"/>
      <c r="BT159" s="487"/>
      <c r="BU159" s="487"/>
      <c r="BV159" s="487"/>
      <c r="BW159" s="487"/>
      <c r="BX159" s="487"/>
      <c r="BY159" s="487"/>
      <c r="BZ159" s="487"/>
      <c r="CA159" s="287">
        <f t="shared" si="37"/>
        <v>0</v>
      </c>
      <c r="CB159" s="287">
        <f t="shared" si="38"/>
        <v>0</v>
      </c>
      <c r="CC159" s="287">
        <f t="shared" si="39"/>
        <v>0</v>
      </c>
      <c r="CD159" s="287">
        <f t="shared" si="40"/>
        <v>0</v>
      </c>
      <c r="CE159" s="287">
        <f t="shared" si="41"/>
        <v>0</v>
      </c>
      <c r="CF159" s="287">
        <f t="shared" si="42"/>
        <v>0</v>
      </c>
      <c r="CG159" s="288">
        <f t="shared" ref="CG159" si="46">SUM(CA159:CF159)</f>
        <v>0</v>
      </c>
    </row>
    <row r="160" spans="1:85" ht="12.75">
      <c r="A160" s="280"/>
      <c r="B160" s="280"/>
      <c r="C160" s="280"/>
      <c r="D160" s="280"/>
      <c r="E160" s="281"/>
      <c r="F160" s="830"/>
      <c r="G160" s="487"/>
      <c r="H160" s="487"/>
      <c r="I160" s="487"/>
      <c r="J160" s="487"/>
      <c r="K160" s="487"/>
      <c r="L160" s="487"/>
      <c r="M160" s="487"/>
      <c r="N160" s="487"/>
      <c r="O160" s="487"/>
      <c r="P160" s="487"/>
      <c r="Q160" s="487"/>
      <c r="R160" s="487"/>
      <c r="S160" s="487"/>
      <c r="T160" s="487"/>
      <c r="U160" s="487"/>
      <c r="V160" s="487"/>
      <c r="W160" s="487"/>
      <c r="X160" s="487"/>
      <c r="Y160" s="487"/>
      <c r="Z160" s="487"/>
      <c r="AA160" s="487"/>
      <c r="AB160" s="487"/>
      <c r="AC160" s="487"/>
      <c r="AD160" s="487"/>
      <c r="AE160" s="487"/>
      <c r="AF160" s="487"/>
      <c r="AG160" s="487"/>
      <c r="AH160" s="487"/>
      <c r="AI160" s="487"/>
      <c r="AJ160" s="487"/>
      <c r="AK160" s="487"/>
      <c r="AL160" s="21"/>
      <c r="AM160" s="21"/>
      <c r="AN160" s="21"/>
      <c r="AO160" s="11"/>
      <c r="AP160" s="11"/>
      <c r="AQ160" s="487"/>
      <c r="AR160" s="487"/>
      <c r="AS160" s="487"/>
      <c r="AT160" s="487"/>
      <c r="AU160" s="487"/>
      <c r="AV160" s="487"/>
      <c r="AW160" s="487"/>
      <c r="AX160" s="487"/>
      <c r="AY160" s="487"/>
      <c r="AZ160" s="487"/>
      <c r="BA160" s="487"/>
      <c r="BB160" s="487"/>
      <c r="BC160" s="487"/>
      <c r="BD160" s="487"/>
      <c r="BE160" s="487"/>
      <c r="BF160" s="487"/>
      <c r="BG160" s="487"/>
      <c r="BH160" s="487"/>
      <c r="BI160" s="487"/>
      <c r="BJ160" s="487"/>
      <c r="BK160" s="487"/>
      <c r="BL160" s="487"/>
      <c r="BM160" s="487"/>
      <c r="BN160" s="487"/>
      <c r="BO160" s="487"/>
      <c r="BP160" s="487"/>
      <c r="BQ160" s="487"/>
      <c r="BR160" s="487"/>
      <c r="BS160" s="487"/>
      <c r="BT160" s="487"/>
      <c r="BU160" s="487"/>
      <c r="BV160" s="487"/>
      <c r="BW160" s="487"/>
      <c r="BX160" s="487"/>
      <c r="BY160" s="487"/>
      <c r="BZ160" s="487"/>
      <c r="CA160" s="287">
        <f t="shared" si="37"/>
        <v>0</v>
      </c>
      <c r="CB160" s="287">
        <f t="shared" si="38"/>
        <v>0</v>
      </c>
      <c r="CC160" s="287">
        <f t="shared" si="39"/>
        <v>0</v>
      </c>
      <c r="CD160" s="287">
        <f t="shared" si="40"/>
        <v>0</v>
      </c>
      <c r="CE160" s="287">
        <f t="shared" si="41"/>
        <v>0</v>
      </c>
      <c r="CF160" s="287">
        <f t="shared" si="42"/>
        <v>0</v>
      </c>
      <c r="CG160" s="288">
        <f t="shared" si="44"/>
        <v>0</v>
      </c>
    </row>
    <row r="161" spans="1:85" ht="12.75">
      <c r="A161" s="280"/>
      <c r="B161" s="280"/>
      <c r="C161" s="280"/>
      <c r="D161" s="280"/>
      <c r="E161" s="281"/>
      <c r="F161" s="830"/>
      <c r="G161" s="487"/>
      <c r="H161" s="487"/>
      <c r="I161" s="487"/>
      <c r="J161" s="487"/>
      <c r="K161" s="487"/>
      <c r="L161" s="487"/>
      <c r="M161" s="487"/>
      <c r="N161" s="487"/>
      <c r="O161" s="487"/>
      <c r="P161" s="487"/>
      <c r="Q161" s="487"/>
      <c r="R161" s="487"/>
      <c r="S161" s="487"/>
      <c r="T161" s="487"/>
      <c r="U161" s="487"/>
      <c r="V161" s="487"/>
      <c r="W161" s="487"/>
      <c r="X161" s="487"/>
      <c r="Y161" s="487"/>
      <c r="Z161" s="487"/>
      <c r="AA161" s="487"/>
      <c r="AB161" s="487"/>
      <c r="AC161" s="487"/>
      <c r="AD161" s="487"/>
      <c r="AE161" s="487"/>
      <c r="AF161" s="487"/>
      <c r="AG161" s="487"/>
      <c r="AH161" s="487"/>
      <c r="AI161" s="487"/>
      <c r="AJ161" s="487"/>
      <c r="AK161" s="487"/>
      <c r="AL161" s="21"/>
      <c r="AM161" s="21"/>
      <c r="AN161" s="21"/>
      <c r="AO161" s="11"/>
      <c r="AP161" s="11"/>
      <c r="AQ161" s="487"/>
      <c r="AR161" s="487"/>
      <c r="AS161" s="487"/>
      <c r="AT161" s="487"/>
      <c r="AU161" s="487"/>
      <c r="AV161" s="487"/>
      <c r="AW161" s="487"/>
      <c r="AX161" s="487"/>
      <c r="AY161" s="487"/>
      <c r="AZ161" s="487"/>
      <c r="BA161" s="487"/>
      <c r="BB161" s="487"/>
      <c r="BC161" s="487"/>
      <c r="BD161" s="487"/>
      <c r="BE161" s="487"/>
      <c r="BF161" s="487"/>
      <c r="BG161" s="487"/>
      <c r="BH161" s="487"/>
      <c r="BI161" s="487"/>
      <c r="BJ161" s="487"/>
      <c r="BK161" s="487"/>
      <c r="BL161" s="487"/>
      <c r="BM161" s="487"/>
      <c r="BN161" s="487"/>
      <c r="BO161" s="487"/>
      <c r="BP161" s="487"/>
      <c r="BQ161" s="487"/>
      <c r="BR161" s="487"/>
      <c r="BS161" s="487"/>
      <c r="BT161" s="487"/>
      <c r="BU161" s="487"/>
      <c r="BV161" s="487"/>
      <c r="BW161" s="487"/>
      <c r="BX161" s="487"/>
      <c r="BY161" s="487"/>
      <c r="BZ161" s="487"/>
      <c r="CA161" s="287">
        <f t="shared" si="37"/>
        <v>0</v>
      </c>
      <c r="CB161" s="287">
        <f t="shared" si="38"/>
        <v>0</v>
      </c>
      <c r="CC161" s="287">
        <f t="shared" si="39"/>
        <v>0</v>
      </c>
      <c r="CD161" s="287">
        <f t="shared" si="40"/>
        <v>0</v>
      </c>
      <c r="CE161" s="287">
        <f t="shared" si="41"/>
        <v>0</v>
      </c>
      <c r="CF161" s="287">
        <f t="shared" si="42"/>
        <v>0</v>
      </c>
      <c r="CG161" s="288">
        <f t="shared" si="44"/>
        <v>0</v>
      </c>
    </row>
    <row r="162" spans="1:85" ht="12.75">
      <c r="A162" s="280"/>
      <c r="B162" s="280"/>
      <c r="C162" s="280"/>
      <c r="D162" s="280"/>
      <c r="E162" s="281"/>
      <c r="F162" s="830"/>
      <c r="G162" s="487"/>
      <c r="H162" s="487"/>
      <c r="I162" s="487"/>
      <c r="J162" s="487"/>
      <c r="K162" s="487"/>
      <c r="L162" s="487"/>
      <c r="M162" s="487"/>
      <c r="N162" s="487"/>
      <c r="O162" s="487"/>
      <c r="P162" s="487"/>
      <c r="Q162" s="487"/>
      <c r="R162" s="487"/>
      <c r="S162" s="487"/>
      <c r="T162" s="487"/>
      <c r="U162" s="487"/>
      <c r="V162" s="487"/>
      <c r="W162" s="487"/>
      <c r="X162" s="487"/>
      <c r="Y162" s="487"/>
      <c r="Z162" s="487"/>
      <c r="AA162" s="487"/>
      <c r="AB162" s="487"/>
      <c r="AC162" s="487"/>
      <c r="AD162" s="487"/>
      <c r="AE162" s="487"/>
      <c r="AF162" s="487"/>
      <c r="AG162" s="487"/>
      <c r="AH162" s="487"/>
      <c r="AI162" s="487"/>
      <c r="AJ162" s="487"/>
      <c r="AK162" s="487"/>
      <c r="AL162" s="21"/>
      <c r="AM162" s="21"/>
      <c r="AN162" s="21"/>
      <c r="AO162" s="11"/>
      <c r="AP162" s="11"/>
      <c r="AQ162" s="487"/>
      <c r="AR162" s="487"/>
      <c r="AS162" s="487"/>
      <c r="AT162" s="487"/>
      <c r="AU162" s="487"/>
      <c r="AV162" s="487"/>
      <c r="AW162" s="487"/>
      <c r="AX162" s="487"/>
      <c r="AY162" s="487"/>
      <c r="AZ162" s="487"/>
      <c r="BA162" s="487"/>
      <c r="BB162" s="487"/>
      <c r="BC162" s="487"/>
      <c r="BD162" s="487"/>
      <c r="BE162" s="487"/>
      <c r="BF162" s="487"/>
      <c r="BG162" s="487"/>
      <c r="BH162" s="487"/>
      <c r="BI162" s="487"/>
      <c r="BJ162" s="487"/>
      <c r="BK162" s="487"/>
      <c r="BL162" s="487"/>
      <c r="BM162" s="487"/>
      <c r="BN162" s="487"/>
      <c r="BO162" s="487"/>
      <c r="BP162" s="487"/>
      <c r="BQ162" s="487"/>
      <c r="BR162" s="487"/>
      <c r="BS162" s="487"/>
      <c r="BT162" s="487"/>
      <c r="BU162" s="487"/>
      <c r="BV162" s="487"/>
      <c r="BW162" s="487"/>
      <c r="BX162" s="487"/>
      <c r="BY162" s="487"/>
      <c r="BZ162" s="487"/>
      <c r="CA162" s="287">
        <f t="shared" si="37"/>
        <v>0</v>
      </c>
      <c r="CB162" s="287">
        <f t="shared" si="38"/>
        <v>0</v>
      </c>
      <c r="CC162" s="287">
        <f t="shared" si="39"/>
        <v>0</v>
      </c>
      <c r="CD162" s="287">
        <f t="shared" si="40"/>
        <v>0</v>
      </c>
      <c r="CE162" s="287">
        <f t="shared" si="41"/>
        <v>0</v>
      </c>
      <c r="CF162" s="287">
        <f t="shared" si="42"/>
        <v>0</v>
      </c>
      <c r="CG162" s="288">
        <f t="shared" si="44"/>
        <v>0</v>
      </c>
    </row>
    <row r="163" spans="1:85" ht="12.75">
      <c r="A163" s="280"/>
      <c r="B163" s="280"/>
      <c r="C163" s="280"/>
      <c r="D163" s="280"/>
      <c r="E163" s="281"/>
      <c r="F163" s="830"/>
      <c r="G163" s="487"/>
      <c r="H163" s="487"/>
      <c r="I163" s="487"/>
      <c r="J163" s="487"/>
      <c r="K163" s="487"/>
      <c r="L163" s="487"/>
      <c r="M163" s="487"/>
      <c r="N163" s="487"/>
      <c r="O163" s="487"/>
      <c r="P163" s="487"/>
      <c r="Q163" s="487"/>
      <c r="R163" s="487"/>
      <c r="S163" s="487"/>
      <c r="T163" s="487"/>
      <c r="U163" s="487"/>
      <c r="V163" s="487"/>
      <c r="W163" s="487"/>
      <c r="X163" s="487"/>
      <c r="Y163" s="487"/>
      <c r="Z163" s="487"/>
      <c r="AA163" s="487"/>
      <c r="AB163" s="487"/>
      <c r="AC163" s="487"/>
      <c r="AD163" s="487"/>
      <c r="AE163" s="487"/>
      <c r="AF163" s="487"/>
      <c r="AG163" s="487"/>
      <c r="AH163" s="487"/>
      <c r="AI163" s="487"/>
      <c r="AJ163" s="487"/>
      <c r="AK163" s="487"/>
      <c r="AL163" s="21"/>
      <c r="AM163" s="21"/>
      <c r="AN163" s="21"/>
      <c r="AO163" s="11"/>
      <c r="AP163" s="11"/>
      <c r="AQ163" s="487"/>
      <c r="AR163" s="487"/>
      <c r="AS163" s="487"/>
      <c r="AT163" s="487"/>
      <c r="AU163" s="487"/>
      <c r="AV163" s="487"/>
      <c r="AW163" s="487"/>
      <c r="AX163" s="487"/>
      <c r="AY163" s="487"/>
      <c r="AZ163" s="487"/>
      <c r="BA163" s="487"/>
      <c r="BB163" s="487"/>
      <c r="BC163" s="487"/>
      <c r="BD163" s="487"/>
      <c r="BE163" s="487"/>
      <c r="BF163" s="487"/>
      <c r="BG163" s="487"/>
      <c r="BH163" s="487"/>
      <c r="BI163" s="487"/>
      <c r="BJ163" s="487"/>
      <c r="BK163" s="487"/>
      <c r="BL163" s="487"/>
      <c r="BM163" s="487"/>
      <c r="BN163" s="487"/>
      <c r="BO163" s="487"/>
      <c r="BP163" s="487"/>
      <c r="BQ163" s="487"/>
      <c r="BR163" s="487"/>
      <c r="BS163" s="487"/>
      <c r="BT163" s="487"/>
      <c r="BU163" s="487"/>
      <c r="BV163" s="487"/>
      <c r="BW163" s="487"/>
      <c r="BX163" s="487"/>
      <c r="BY163" s="487"/>
      <c r="BZ163" s="487"/>
      <c r="CA163" s="287">
        <f t="shared" si="37"/>
        <v>0</v>
      </c>
      <c r="CB163" s="287">
        <f t="shared" si="38"/>
        <v>0</v>
      </c>
      <c r="CC163" s="287">
        <f t="shared" si="39"/>
        <v>0</v>
      </c>
      <c r="CD163" s="287">
        <f t="shared" si="40"/>
        <v>0</v>
      </c>
      <c r="CE163" s="287">
        <f t="shared" si="41"/>
        <v>0</v>
      </c>
      <c r="CF163" s="287">
        <f t="shared" si="42"/>
        <v>0</v>
      </c>
      <c r="CG163" s="288">
        <f t="shared" si="44"/>
        <v>0</v>
      </c>
    </row>
    <row r="164" spans="1:85" ht="12.75">
      <c r="A164" s="280"/>
      <c r="B164" s="280"/>
      <c r="C164" s="280"/>
      <c r="D164" s="280"/>
      <c r="E164" s="281"/>
      <c r="F164" s="830"/>
      <c r="G164" s="487"/>
      <c r="H164" s="487"/>
      <c r="I164" s="487"/>
      <c r="J164" s="487"/>
      <c r="K164" s="487"/>
      <c r="L164" s="487"/>
      <c r="M164" s="487"/>
      <c r="N164" s="487"/>
      <c r="O164" s="487"/>
      <c r="P164" s="487"/>
      <c r="Q164" s="487"/>
      <c r="R164" s="487"/>
      <c r="S164" s="487"/>
      <c r="T164" s="487"/>
      <c r="U164" s="487"/>
      <c r="V164" s="487"/>
      <c r="W164" s="487"/>
      <c r="X164" s="487"/>
      <c r="Y164" s="487"/>
      <c r="Z164" s="487"/>
      <c r="AA164" s="487"/>
      <c r="AB164" s="487"/>
      <c r="AC164" s="487"/>
      <c r="AD164" s="487"/>
      <c r="AE164" s="487"/>
      <c r="AF164" s="487"/>
      <c r="AG164" s="487"/>
      <c r="AH164" s="487"/>
      <c r="AI164" s="487"/>
      <c r="AJ164" s="487"/>
      <c r="AK164" s="487"/>
      <c r="AL164" s="21"/>
      <c r="AM164" s="21"/>
      <c r="AN164" s="21"/>
      <c r="AO164" s="11"/>
      <c r="AP164" s="11"/>
      <c r="AQ164" s="487"/>
      <c r="AR164" s="487"/>
      <c r="AS164" s="487"/>
      <c r="AT164" s="487"/>
      <c r="AU164" s="487"/>
      <c r="AV164" s="487"/>
      <c r="AW164" s="487"/>
      <c r="AX164" s="487"/>
      <c r="AY164" s="487"/>
      <c r="AZ164" s="487"/>
      <c r="BA164" s="487"/>
      <c r="BB164" s="487"/>
      <c r="BC164" s="487"/>
      <c r="BD164" s="487"/>
      <c r="BE164" s="487"/>
      <c r="BF164" s="487"/>
      <c r="BG164" s="487"/>
      <c r="BH164" s="487"/>
      <c r="BI164" s="487"/>
      <c r="BJ164" s="487"/>
      <c r="BK164" s="487"/>
      <c r="BL164" s="487"/>
      <c r="BM164" s="487"/>
      <c r="BN164" s="487"/>
      <c r="BO164" s="487"/>
      <c r="BP164" s="487"/>
      <c r="BQ164" s="487"/>
      <c r="BR164" s="487"/>
      <c r="BS164" s="487"/>
      <c r="BT164" s="487"/>
      <c r="BU164" s="487"/>
      <c r="BV164" s="487"/>
      <c r="BW164" s="487"/>
      <c r="BX164" s="487"/>
      <c r="BY164" s="487"/>
      <c r="BZ164" s="487"/>
      <c r="CA164" s="287">
        <f t="shared" si="37"/>
        <v>0</v>
      </c>
      <c r="CB164" s="287">
        <f t="shared" si="38"/>
        <v>0</v>
      </c>
      <c r="CC164" s="287">
        <f t="shared" si="39"/>
        <v>0</v>
      </c>
      <c r="CD164" s="287">
        <f t="shared" si="40"/>
        <v>0</v>
      </c>
      <c r="CE164" s="287">
        <f t="shared" si="41"/>
        <v>0</v>
      </c>
      <c r="CF164" s="287">
        <f t="shared" si="42"/>
        <v>0</v>
      </c>
      <c r="CG164" s="288">
        <f t="shared" si="44"/>
        <v>0</v>
      </c>
    </row>
    <row r="165" spans="1:85" ht="12.75">
      <c r="A165" s="280"/>
      <c r="B165" s="280"/>
      <c r="C165" s="280"/>
      <c r="D165" s="280"/>
      <c r="E165" s="281"/>
      <c r="F165" s="830"/>
      <c r="G165" s="487"/>
      <c r="H165" s="487"/>
      <c r="I165" s="487"/>
      <c r="J165" s="487"/>
      <c r="K165" s="487"/>
      <c r="L165" s="487"/>
      <c r="M165" s="487"/>
      <c r="N165" s="487"/>
      <c r="O165" s="487"/>
      <c r="P165" s="487"/>
      <c r="Q165" s="487"/>
      <c r="R165" s="487"/>
      <c r="S165" s="487"/>
      <c r="T165" s="487"/>
      <c r="U165" s="487"/>
      <c r="V165" s="487"/>
      <c r="W165" s="487"/>
      <c r="X165" s="487"/>
      <c r="Y165" s="487"/>
      <c r="Z165" s="487"/>
      <c r="AA165" s="487"/>
      <c r="AB165" s="487"/>
      <c r="AC165" s="487"/>
      <c r="AD165" s="487"/>
      <c r="AE165" s="487"/>
      <c r="AF165" s="487"/>
      <c r="AG165" s="487"/>
      <c r="AH165" s="487"/>
      <c r="AI165" s="487"/>
      <c r="AJ165" s="487"/>
      <c r="AK165" s="487"/>
      <c r="AL165" s="21"/>
      <c r="AM165" s="21"/>
      <c r="AN165" s="21"/>
      <c r="AO165" s="11"/>
      <c r="AP165" s="11"/>
      <c r="AQ165" s="487"/>
      <c r="AR165" s="487"/>
      <c r="AS165" s="487"/>
      <c r="AT165" s="487"/>
      <c r="AU165" s="487"/>
      <c r="AV165" s="487"/>
      <c r="AW165" s="487"/>
      <c r="AX165" s="487"/>
      <c r="AY165" s="487"/>
      <c r="AZ165" s="487"/>
      <c r="BA165" s="487"/>
      <c r="BB165" s="487"/>
      <c r="BC165" s="487"/>
      <c r="BD165" s="487"/>
      <c r="BE165" s="487"/>
      <c r="BF165" s="487"/>
      <c r="BG165" s="487"/>
      <c r="BH165" s="487"/>
      <c r="BI165" s="487"/>
      <c r="BJ165" s="487"/>
      <c r="BK165" s="487"/>
      <c r="BL165" s="487"/>
      <c r="BM165" s="487"/>
      <c r="BN165" s="487"/>
      <c r="BO165" s="487"/>
      <c r="BP165" s="487"/>
      <c r="BQ165" s="487"/>
      <c r="BR165" s="487"/>
      <c r="BS165" s="487"/>
      <c r="BT165" s="487"/>
      <c r="BU165" s="487"/>
      <c r="BV165" s="487"/>
      <c r="BW165" s="487"/>
      <c r="BX165" s="487"/>
      <c r="BY165" s="487"/>
      <c r="BZ165" s="487"/>
      <c r="CA165" s="287">
        <f t="shared" si="37"/>
        <v>0</v>
      </c>
      <c r="CB165" s="287">
        <f t="shared" si="38"/>
        <v>0</v>
      </c>
      <c r="CC165" s="287">
        <f t="shared" si="39"/>
        <v>0</v>
      </c>
      <c r="CD165" s="287">
        <f t="shared" si="40"/>
        <v>0</v>
      </c>
      <c r="CE165" s="287">
        <f t="shared" si="41"/>
        <v>0</v>
      </c>
      <c r="CF165" s="287">
        <f t="shared" si="42"/>
        <v>0</v>
      </c>
      <c r="CG165" s="288">
        <f t="shared" si="44"/>
        <v>0</v>
      </c>
    </row>
    <row r="166" spans="1:85" ht="12.75">
      <c r="A166" s="280"/>
      <c r="B166" s="280"/>
      <c r="C166" s="280"/>
      <c r="D166" s="280"/>
      <c r="E166" s="281"/>
      <c r="F166" s="830"/>
      <c r="G166" s="487"/>
      <c r="H166" s="487"/>
      <c r="I166" s="487"/>
      <c r="J166" s="487"/>
      <c r="K166" s="487"/>
      <c r="L166" s="487"/>
      <c r="M166" s="487"/>
      <c r="N166" s="487"/>
      <c r="O166" s="487"/>
      <c r="P166" s="487"/>
      <c r="Q166" s="487"/>
      <c r="R166" s="487"/>
      <c r="S166" s="487"/>
      <c r="T166" s="487"/>
      <c r="U166" s="487"/>
      <c r="V166" s="487"/>
      <c r="W166" s="487"/>
      <c r="X166" s="487"/>
      <c r="Y166" s="487"/>
      <c r="Z166" s="487"/>
      <c r="AA166" s="487"/>
      <c r="AB166" s="487"/>
      <c r="AC166" s="487"/>
      <c r="AD166" s="487"/>
      <c r="AE166" s="487"/>
      <c r="AF166" s="487"/>
      <c r="AG166" s="487"/>
      <c r="AH166" s="487"/>
      <c r="AI166" s="487"/>
      <c r="AJ166" s="487"/>
      <c r="AK166" s="487"/>
      <c r="AL166" s="21"/>
      <c r="AM166" s="21"/>
      <c r="AN166" s="21"/>
      <c r="AO166" s="11"/>
      <c r="AP166" s="11"/>
      <c r="AQ166" s="487"/>
      <c r="AR166" s="487"/>
      <c r="AS166" s="487"/>
      <c r="AT166" s="487"/>
      <c r="AU166" s="487"/>
      <c r="AV166" s="487"/>
      <c r="AW166" s="487"/>
      <c r="AX166" s="487"/>
      <c r="AY166" s="487"/>
      <c r="AZ166" s="487"/>
      <c r="BA166" s="487"/>
      <c r="BB166" s="487"/>
      <c r="BC166" s="487"/>
      <c r="BD166" s="487"/>
      <c r="BE166" s="487"/>
      <c r="BF166" s="487"/>
      <c r="BG166" s="487"/>
      <c r="BH166" s="487"/>
      <c r="BI166" s="487"/>
      <c r="BJ166" s="487"/>
      <c r="BK166" s="487"/>
      <c r="BL166" s="487"/>
      <c r="BM166" s="487"/>
      <c r="BN166" s="487"/>
      <c r="BO166" s="487"/>
      <c r="BP166" s="487"/>
      <c r="BQ166" s="487"/>
      <c r="BR166" s="487"/>
      <c r="BS166" s="487"/>
      <c r="BT166" s="487"/>
      <c r="BU166" s="487"/>
      <c r="BV166" s="487"/>
      <c r="BW166" s="487"/>
      <c r="BX166" s="487"/>
      <c r="BY166" s="487"/>
      <c r="BZ166" s="487"/>
      <c r="CA166" s="287">
        <f t="shared" si="37"/>
        <v>0</v>
      </c>
      <c r="CB166" s="287">
        <f t="shared" si="38"/>
        <v>0</v>
      </c>
      <c r="CC166" s="287">
        <f t="shared" si="39"/>
        <v>0</v>
      </c>
      <c r="CD166" s="287">
        <f t="shared" si="40"/>
        <v>0</v>
      </c>
      <c r="CE166" s="287">
        <f t="shared" si="41"/>
        <v>0</v>
      </c>
      <c r="CF166" s="287">
        <f t="shared" si="42"/>
        <v>0</v>
      </c>
      <c r="CG166" s="288">
        <f t="shared" si="44"/>
        <v>0</v>
      </c>
    </row>
    <row r="167" spans="1:85" ht="12.75">
      <c r="A167" s="280"/>
      <c r="B167" s="280"/>
      <c r="C167" s="280"/>
      <c r="D167" s="280"/>
      <c r="E167" s="281"/>
      <c r="F167" s="830"/>
      <c r="G167" s="831"/>
      <c r="H167" s="831"/>
      <c r="I167" s="831"/>
      <c r="J167" s="831"/>
      <c r="K167" s="487"/>
      <c r="L167" s="487"/>
      <c r="M167" s="487"/>
      <c r="N167" s="487"/>
      <c r="O167" s="487"/>
      <c r="P167" s="487"/>
      <c r="Q167" s="487"/>
      <c r="R167" s="487"/>
      <c r="S167" s="487"/>
      <c r="T167" s="487"/>
      <c r="U167" s="487"/>
      <c r="V167" s="487"/>
      <c r="W167" s="487"/>
      <c r="X167" s="487"/>
      <c r="Y167" s="487"/>
      <c r="Z167" s="487"/>
      <c r="AA167" s="487"/>
      <c r="AB167" s="487"/>
      <c r="AC167" s="487"/>
      <c r="AD167" s="487"/>
      <c r="AE167" s="487"/>
      <c r="AF167" s="487"/>
      <c r="AG167" s="487"/>
      <c r="AH167" s="487"/>
      <c r="AI167" s="487"/>
      <c r="AJ167" s="487"/>
      <c r="AK167" s="487"/>
      <c r="AL167" s="21"/>
      <c r="AM167" s="21"/>
      <c r="AN167" s="21"/>
      <c r="AO167" s="11"/>
      <c r="AP167" s="11"/>
      <c r="AQ167" s="487"/>
      <c r="AR167" s="487"/>
      <c r="AS167" s="487"/>
      <c r="AT167" s="487"/>
      <c r="AU167" s="487"/>
      <c r="AV167" s="487"/>
      <c r="AW167" s="487"/>
      <c r="AX167" s="487"/>
      <c r="AY167" s="487"/>
      <c r="AZ167" s="487"/>
      <c r="BA167" s="487"/>
      <c r="BB167" s="487"/>
      <c r="BC167" s="487"/>
      <c r="BD167" s="487"/>
      <c r="BE167" s="487"/>
      <c r="BF167" s="487"/>
      <c r="BG167" s="487"/>
      <c r="BH167" s="487"/>
      <c r="BI167" s="487"/>
      <c r="BJ167" s="487"/>
      <c r="BK167" s="487"/>
      <c r="BL167" s="487"/>
      <c r="BM167" s="487"/>
      <c r="BN167" s="487"/>
      <c r="BO167" s="487"/>
      <c r="BP167" s="487"/>
      <c r="BQ167" s="487"/>
      <c r="BR167" s="487"/>
      <c r="BS167" s="487"/>
      <c r="BT167" s="487"/>
      <c r="BU167" s="487"/>
      <c r="BV167" s="487"/>
      <c r="BW167" s="487"/>
      <c r="BX167" s="487"/>
      <c r="BY167" s="487"/>
      <c r="BZ167" s="487"/>
      <c r="CA167" s="287">
        <f t="shared" si="37"/>
        <v>0</v>
      </c>
      <c r="CB167" s="287">
        <f t="shared" si="38"/>
        <v>0</v>
      </c>
      <c r="CC167" s="287">
        <f t="shared" si="39"/>
        <v>0</v>
      </c>
      <c r="CD167" s="287">
        <f t="shared" si="40"/>
        <v>0</v>
      </c>
      <c r="CE167" s="287">
        <f t="shared" si="41"/>
        <v>0</v>
      </c>
      <c r="CF167" s="287">
        <f t="shared" si="42"/>
        <v>0</v>
      </c>
      <c r="CG167" s="288">
        <f t="shared" si="44"/>
        <v>0</v>
      </c>
    </row>
    <row r="168" spans="1:85" ht="11.25" customHeight="1">
      <c r="A168" s="280"/>
      <c r="B168" s="280"/>
      <c r="C168" s="280"/>
      <c r="D168" s="280"/>
      <c r="E168" s="281"/>
      <c r="F168" s="830"/>
      <c r="G168" s="487"/>
      <c r="H168" s="487"/>
      <c r="I168" s="487"/>
      <c r="J168" s="487"/>
      <c r="K168" s="487"/>
      <c r="L168" s="831"/>
      <c r="M168" s="487"/>
      <c r="N168" s="487"/>
      <c r="O168" s="487"/>
      <c r="P168" s="487"/>
      <c r="Q168" s="487"/>
      <c r="R168" s="487"/>
      <c r="S168" s="487"/>
      <c r="T168" s="487"/>
      <c r="U168" s="487"/>
      <c r="V168" s="487"/>
      <c r="W168" s="487"/>
      <c r="X168" s="487"/>
      <c r="Y168" s="487"/>
      <c r="Z168" s="487"/>
      <c r="AA168" s="487"/>
      <c r="AB168" s="487"/>
      <c r="AC168" s="487"/>
      <c r="AD168" s="487"/>
      <c r="AE168" s="487"/>
      <c r="AF168" s="487"/>
      <c r="AG168" s="487"/>
      <c r="AH168" s="487"/>
      <c r="AI168" s="487"/>
      <c r="AJ168" s="487"/>
      <c r="AK168" s="487"/>
      <c r="AL168" s="21"/>
      <c r="AM168" s="21"/>
      <c r="AN168" s="21"/>
      <c r="AO168" s="11"/>
      <c r="AP168" s="11"/>
      <c r="AQ168" s="487"/>
      <c r="AR168" s="487"/>
      <c r="AS168" s="487"/>
      <c r="AT168" s="487"/>
      <c r="AU168" s="487"/>
      <c r="AV168" s="487"/>
      <c r="AW168" s="487"/>
      <c r="AX168" s="487"/>
      <c r="AY168" s="487"/>
      <c r="AZ168" s="487"/>
      <c r="BA168" s="487"/>
      <c r="BB168" s="487"/>
      <c r="BC168" s="487"/>
      <c r="BD168" s="487"/>
      <c r="BE168" s="487"/>
      <c r="BF168" s="487"/>
      <c r="BG168" s="487"/>
      <c r="BH168" s="487"/>
      <c r="BI168" s="487"/>
      <c r="BJ168" s="487"/>
      <c r="BK168" s="487"/>
      <c r="BL168" s="487"/>
      <c r="BM168" s="487"/>
      <c r="BN168" s="487"/>
      <c r="BO168" s="487"/>
      <c r="BP168" s="487"/>
      <c r="BQ168" s="487"/>
      <c r="BR168" s="487"/>
      <c r="BS168" s="487"/>
      <c r="BT168" s="487"/>
      <c r="BU168" s="487"/>
      <c r="BV168" s="487"/>
      <c r="BW168" s="487"/>
      <c r="BX168" s="487"/>
      <c r="BY168" s="487"/>
      <c r="BZ168" s="487"/>
      <c r="CA168" s="287">
        <f t="shared" si="37"/>
        <v>0</v>
      </c>
      <c r="CB168" s="287">
        <f t="shared" si="38"/>
        <v>0</v>
      </c>
      <c r="CC168" s="287">
        <f t="shared" si="39"/>
        <v>0</v>
      </c>
      <c r="CD168" s="287">
        <f t="shared" si="40"/>
        <v>0</v>
      </c>
      <c r="CE168" s="287">
        <f t="shared" si="41"/>
        <v>0</v>
      </c>
      <c r="CF168" s="287">
        <f t="shared" si="42"/>
        <v>0</v>
      </c>
      <c r="CG168" s="288">
        <f t="shared" si="44"/>
        <v>0</v>
      </c>
    </row>
    <row r="169" spans="1:85" ht="12.75">
      <c r="A169" s="280"/>
      <c r="B169" s="280"/>
      <c r="C169" s="280"/>
      <c r="D169" s="280"/>
      <c r="E169" s="281"/>
      <c r="F169" s="830"/>
      <c r="G169" s="487"/>
      <c r="H169" s="487"/>
      <c r="I169" s="487"/>
      <c r="J169" s="487"/>
      <c r="K169" s="487"/>
      <c r="L169" s="831"/>
      <c r="M169" s="487"/>
      <c r="N169" s="487"/>
      <c r="O169" s="487"/>
      <c r="P169" s="487"/>
      <c r="Q169" s="487"/>
      <c r="R169" s="487"/>
      <c r="S169" s="487"/>
      <c r="T169" s="487"/>
      <c r="U169" s="487"/>
      <c r="V169" s="487"/>
      <c r="W169" s="487"/>
      <c r="X169" s="487"/>
      <c r="Y169" s="487"/>
      <c r="Z169" s="487"/>
      <c r="AA169" s="487"/>
      <c r="AB169" s="487"/>
      <c r="AC169" s="487"/>
      <c r="AD169" s="487"/>
      <c r="AE169" s="487"/>
      <c r="AF169" s="487"/>
      <c r="AG169" s="487"/>
      <c r="AH169" s="487"/>
      <c r="AI169" s="487"/>
      <c r="AJ169" s="487"/>
      <c r="AK169" s="487"/>
      <c r="AL169" s="21"/>
      <c r="AM169" s="21"/>
      <c r="AN169" s="21"/>
      <c r="AO169" s="11"/>
      <c r="AP169" s="11"/>
      <c r="AQ169" s="487"/>
      <c r="AR169" s="487"/>
      <c r="AS169" s="487"/>
      <c r="AT169" s="487"/>
      <c r="AU169" s="487"/>
      <c r="AV169" s="487"/>
      <c r="AW169" s="487"/>
      <c r="AX169" s="487"/>
      <c r="AY169" s="487"/>
      <c r="AZ169" s="487"/>
      <c r="BA169" s="487"/>
      <c r="BB169" s="487"/>
      <c r="BC169" s="487"/>
      <c r="BD169" s="487"/>
      <c r="BE169" s="487"/>
      <c r="BF169" s="487"/>
      <c r="BG169" s="487"/>
      <c r="BH169" s="487"/>
      <c r="BI169" s="487"/>
      <c r="BJ169" s="487"/>
      <c r="BK169" s="487"/>
      <c r="BL169" s="487"/>
      <c r="BM169" s="487"/>
      <c r="BN169" s="487"/>
      <c r="BO169" s="487"/>
      <c r="BP169" s="487"/>
      <c r="BQ169" s="487"/>
      <c r="BR169" s="487"/>
      <c r="BS169" s="487"/>
      <c r="BT169" s="487"/>
      <c r="BU169" s="487"/>
      <c r="BV169" s="487"/>
      <c r="BW169" s="487"/>
      <c r="BX169" s="487"/>
      <c r="BY169" s="487"/>
      <c r="BZ169" s="487"/>
      <c r="CA169" s="287">
        <f t="shared" si="37"/>
        <v>0</v>
      </c>
      <c r="CB169" s="287">
        <f t="shared" si="38"/>
        <v>0</v>
      </c>
      <c r="CC169" s="287">
        <f t="shared" si="39"/>
        <v>0</v>
      </c>
      <c r="CD169" s="287">
        <f t="shared" si="40"/>
        <v>0</v>
      </c>
      <c r="CE169" s="287">
        <f t="shared" si="41"/>
        <v>0</v>
      </c>
      <c r="CF169" s="287">
        <f t="shared" si="42"/>
        <v>0</v>
      </c>
      <c r="CG169" s="288">
        <f t="shared" si="44"/>
        <v>0</v>
      </c>
    </row>
    <row r="170" spans="1:85" ht="12.75">
      <c r="A170" s="280"/>
      <c r="B170" s="280"/>
      <c r="C170" s="280"/>
      <c r="D170" s="280"/>
      <c r="E170" s="281"/>
      <c r="F170" s="830"/>
      <c r="G170" s="487"/>
      <c r="H170" s="487"/>
      <c r="I170" s="487"/>
      <c r="J170" s="487"/>
      <c r="K170" s="487"/>
      <c r="L170" s="487"/>
      <c r="M170" s="487"/>
      <c r="N170" s="487"/>
      <c r="O170" s="487"/>
      <c r="P170" s="487"/>
      <c r="Q170" s="487"/>
      <c r="R170" s="487"/>
      <c r="S170" s="487"/>
      <c r="T170" s="487"/>
      <c r="U170" s="487"/>
      <c r="V170" s="487"/>
      <c r="W170" s="487"/>
      <c r="X170" s="487"/>
      <c r="Y170" s="487"/>
      <c r="Z170" s="487"/>
      <c r="AA170" s="487"/>
      <c r="AB170" s="487"/>
      <c r="AC170" s="487"/>
      <c r="AD170" s="487"/>
      <c r="AE170" s="487"/>
      <c r="AF170" s="487"/>
      <c r="AG170" s="487"/>
      <c r="AH170" s="487"/>
      <c r="AI170" s="487"/>
      <c r="AJ170" s="487"/>
      <c r="AK170" s="487"/>
      <c r="AL170" s="21"/>
      <c r="AM170" s="21"/>
      <c r="AN170" s="21"/>
      <c r="AO170" s="11"/>
      <c r="AP170" s="11"/>
      <c r="AQ170" s="487"/>
      <c r="AR170" s="487"/>
      <c r="AS170" s="487"/>
      <c r="AT170" s="487"/>
      <c r="AU170" s="487"/>
      <c r="AV170" s="487"/>
      <c r="AW170" s="487"/>
      <c r="AX170" s="487"/>
      <c r="AY170" s="487"/>
      <c r="AZ170" s="487"/>
      <c r="BA170" s="487"/>
      <c r="BB170" s="487"/>
      <c r="BC170" s="487"/>
      <c r="BD170" s="487"/>
      <c r="BE170" s="487"/>
      <c r="BF170" s="487"/>
      <c r="BG170" s="487"/>
      <c r="BH170" s="487"/>
      <c r="BI170" s="487"/>
      <c r="BJ170" s="487"/>
      <c r="BK170" s="487"/>
      <c r="BL170" s="487"/>
      <c r="BM170" s="487"/>
      <c r="BN170" s="487"/>
      <c r="BO170" s="487"/>
      <c r="BP170" s="487"/>
      <c r="BQ170" s="487"/>
      <c r="BR170" s="487"/>
      <c r="BS170" s="487"/>
      <c r="BT170" s="487"/>
      <c r="BU170" s="487"/>
      <c r="BV170" s="487"/>
      <c r="BW170" s="487"/>
      <c r="BX170" s="487"/>
      <c r="BY170" s="487"/>
      <c r="BZ170" s="487"/>
      <c r="CA170" s="287">
        <f t="shared" si="37"/>
        <v>0</v>
      </c>
      <c r="CB170" s="287">
        <f t="shared" si="38"/>
        <v>0</v>
      </c>
      <c r="CC170" s="287">
        <f t="shared" si="39"/>
        <v>0</v>
      </c>
      <c r="CD170" s="287">
        <f t="shared" si="40"/>
        <v>0</v>
      </c>
      <c r="CE170" s="287">
        <f t="shared" si="41"/>
        <v>0</v>
      </c>
      <c r="CF170" s="287">
        <f t="shared" si="42"/>
        <v>0</v>
      </c>
      <c r="CG170" s="288">
        <f t="shared" si="43"/>
        <v>0</v>
      </c>
    </row>
    <row r="171" spans="1:85" ht="12.75">
      <c r="A171" s="280"/>
      <c r="B171" s="280"/>
      <c r="C171" s="280"/>
      <c r="D171" s="280"/>
      <c r="E171" s="281"/>
      <c r="F171" s="830"/>
      <c r="G171" s="487"/>
      <c r="H171" s="487"/>
      <c r="I171" s="487"/>
      <c r="J171" s="487"/>
      <c r="K171" s="487"/>
      <c r="L171" s="487"/>
      <c r="M171" s="487"/>
      <c r="N171" s="487"/>
      <c r="O171" s="487"/>
      <c r="P171" s="487"/>
      <c r="Q171" s="487"/>
      <c r="R171" s="487"/>
      <c r="S171" s="487"/>
      <c r="T171" s="487"/>
      <c r="U171" s="487"/>
      <c r="V171" s="487"/>
      <c r="W171" s="487"/>
      <c r="X171" s="487"/>
      <c r="Y171" s="487"/>
      <c r="Z171" s="487"/>
      <c r="AA171" s="487"/>
      <c r="AB171" s="487"/>
      <c r="AC171" s="487"/>
      <c r="AD171" s="487"/>
      <c r="AE171" s="487"/>
      <c r="AF171" s="487"/>
      <c r="AG171" s="487"/>
      <c r="AH171" s="487"/>
      <c r="AI171" s="487"/>
      <c r="AJ171" s="487"/>
      <c r="AK171" s="487"/>
      <c r="AL171" s="21"/>
      <c r="AM171" s="21"/>
      <c r="AN171" s="21"/>
      <c r="AO171" s="11"/>
      <c r="AP171" s="11"/>
      <c r="AQ171" s="487"/>
      <c r="AR171" s="487"/>
      <c r="AS171" s="487"/>
      <c r="AT171" s="487"/>
      <c r="AU171" s="487"/>
      <c r="AV171" s="487"/>
      <c r="AW171" s="487"/>
      <c r="AX171" s="487"/>
      <c r="AY171" s="487"/>
      <c r="AZ171" s="487"/>
      <c r="BA171" s="487"/>
      <c r="BB171" s="487"/>
      <c r="BC171" s="487"/>
      <c r="BD171" s="487"/>
      <c r="BE171" s="487"/>
      <c r="BF171" s="487"/>
      <c r="BG171" s="487"/>
      <c r="BH171" s="487"/>
      <c r="BI171" s="487"/>
      <c r="BJ171" s="487"/>
      <c r="BK171" s="487"/>
      <c r="BL171" s="487"/>
      <c r="BM171" s="487"/>
      <c r="BN171" s="487"/>
      <c r="BO171" s="487"/>
      <c r="BP171" s="487"/>
      <c r="BQ171" s="487"/>
      <c r="BR171" s="487"/>
      <c r="BS171" s="487"/>
      <c r="BT171" s="487"/>
      <c r="BU171" s="487"/>
      <c r="BV171" s="487"/>
      <c r="BW171" s="487"/>
      <c r="BX171" s="487"/>
      <c r="BY171" s="487"/>
      <c r="BZ171" s="487"/>
      <c r="CA171" s="287">
        <f t="shared" si="37"/>
        <v>0</v>
      </c>
      <c r="CB171" s="287">
        <f t="shared" si="38"/>
        <v>0</v>
      </c>
      <c r="CC171" s="287">
        <f t="shared" si="39"/>
        <v>0</v>
      </c>
      <c r="CD171" s="287">
        <f t="shared" si="40"/>
        <v>0</v>
      </c>
      <c r="CE171" s="287">
        <f t="shared" si="41"/>
        <v>0</v>
      </c>
      <c r="CF171" s="287">
        <f t="shared" si="42"/>
        <v>0</v>
      </c>
      <c r="CG171" s="288">
        <f t="shared" si="43"/>
        <v>0</v>
      </c>
    </row>
    <row r="172" spans="1:85" ht="12.75">
      <c r="A172" s="280"/>
      <c r="B172" s="280"/>
      <c r="C172" s="280"/>
      <c r="D172" s="280"/>
      <c r="E172" s="281"/>
      <c r="F172" s="830"/>
      <c r="G172" s="487"/>
      <c r="H172" s="487"/>
      <c r="I172" s="487"/>
      <c r="J172" s="487"/>
      <c r="K172" s="487"/>
      <c r="L172" s="487"/>
      <c r="M172" s="487"/>
      <c r="N172" s="487"/>
      <c r="O172" s="487"/>
      <c r="P172" s="487"/>
      <c r="Q172" s="487"/>
      <c r="R172" s="487"/>
      <c r="S172" s="487"/>
      <c r="T172" s="487"/>
      <c r="U172" s="487"/>
      <c r="V172" s="487"/>
      <c r="W172" s="487"/>
      <c r="X172" s="487"/>
      <c r="Y172" s="487"/>
      <c r="Z172" s="487"/>
      <c r="AA172" s="487"/>
      <c r="AB172" s="487"/>
      <c r="AC172" s="487"/>
      <c r="AD172" s="487"/>
      <c r="AE172" s="487"/>
      <c r="AF172" s="487"/>
      <c r="AG172" s="487"/>
      <c r="AH172" s="487"/>
      <c r="AI172" s="487"/>
      <c r="AJ172" s="487"/>
      <c r="AK172" s="487"/>
      <c r="AL172" s="21"/>
      <c r="AM172" s="21"/>
      <c r="AN172" s="21"/>
      <c r="AO172" s="11"/>
      <c r="AP172" s="11"/>
      <c r="AQ172" s="487"/>
      <c r="AR172" s="487"/>
      <c r="AS172" s="487"/>
      <c r="AT172" s="487"/>
      <c r="AU172" s="487"/>
      <c r="AV172" s="487"/>
      <c r="AW172" s="487"/>
      <c r="AX172" s="487"/>
      <c r="AY172" s="487"/>
      <c r="AZ172" s="487"/>
      <c r="BA172" s="487"/>
      <c r="BB172" s="487"/>
      <c r="BC172" s="487"/>
      <c r="BD172" s="487"/>
      <c r="BE172" s="487"/>
      <c r="BF172" s="487"/>
      <c r="BG172" s="487"/>
      <c r="BH172" s="487"/>
      <c r="BI172" s="487"/>
      <c r="BJ172" s="487"/>
      <c r="BK172" s="487"/>
      <c r="BL172" s="487"/>
      <c r="BM172" s="487"/>
      <c r="BN172" s="487"/>
      <c r="BO172" s="487"/>
      <c r="BP172" s="487"/>
      <c r="BQ172" s="487"/>
      <c r="BR172" s="487"/>
      <c r="BS172" s="487"/>
      <c r="BT172" s="487"/>
      <c r="BU172" s="487"/>
      <c r="BV172" s="487"/>
      <c r="BW172" s="487"/>
      <c r="BX172" s="487"/>
      <c r="BY172" s="487"/>
      <c r="BZ172" s="487"/>
      <c r="CA172" s="287">
        <f t="shared" si="37"/>
        <v>0</v>
      </c>
      <c r="CB172" s="287">
        <f t="shared" si="38"/>
        <v>0</v>
      </c>
      <c r="CC172" s="287">
        <f t="shared" si="39"/>
        <v>0</v>
      </c>
      <c r="CD172" s="287">
        <f t="shared" si="40"/>
        <v>0</v>
      </c>
      <c r="CE172" s="287">
        <f t="shared" si="41"/>
        <v>0</v>
      </c>
      <c r="CF172" s="287">
        <f t="shared" si="42"/>
        <v>0</v>
      </c>
      <c r="CG172" s="288">
        <f t="shared" si="43"/>
        <v>0</v>
      </c>
    </row>
    <row r="173" spans="1:85" ht="12.75">
      <c r="A173" s="280"/>
      <c r="B173" s="280"/>
      <c r="C173" s="280"/>
      <c r="D173" s="280"/>
      <c r="E173" s="281"/>
      <c r="F173" s="830"/>
      <c r="G173" s="487"/>
      <c r="H173" s="487"/>
      <c r="I173" s="487"/>
      <c r="J173" s="487"/>
      <c r="K173" s="487"/>
      <c r="L173" s="832"/>
      <c r="M173" s="487"/>
      <c r="N173" s="487"/>
      <c r="O173" s="487"/>
      <c r="P173" s="487"/>
      <c r="Q173" s="487"/>
      <c r="R173" s="487"/>
      <c r="S173" s="487"/>
      <c r="T173" s="487"/>
      <c r="U173" s="487"/>
      <c r="V173" s="487"/>
      <c r="W173" s="487"/>
      <c r="X173" s="487"/>
      <c r="Y173" s="487"/>
      <c r="Z173" s="487"/>
      <c r="AA173" s="487"/>
      <c r="AB173" s="487"/>
      <c r="AC173" s="487"/>
      <c r="AD173" s="487"/>
      <c r="AE173" s="487"/>
      <c r="AF173" s="487"/>
      <c r="AG173" s="487"/>
      <c r="AH173" s="487"/>
      <c r="AI173" s="487"/>
      <c r="AJ173" s="487"/>
      <c r="AK173" s="487"/>
      <c r="AL173" s="21"/>
      <c r="AM173" s="21"/>
      <c r="AN173" s="21"/>
      <c r="AO173" s="11"/>
      <c r="AP173" s="11"/>
      <c r="AQ173" s="487"/>
      <c r="AR173" s="487"/>
      <c r="AS173" s="487"/>
      <c r="AT173" s="487"/>
      <c r="AU173" s="487"/>
      <c r="AV173" s="487"/>
      <c r="AW173" s="487"/>
      <c r="AX173" s="487"/>
      <c r="AY173" s="487"/>
      <c r="AZ173" s="487"/>
      <c r="BA173" s="487"/>
      <c r="BB173" s="487"/>
      <c r="BC173" s="487"/>
      <c r="BD173" s="487"/>
      <c r="BE173" s="487"/>
      <c r="BF173" s="487"/>
      <c r="BG173" s="487"/>
      <c r="BH173" s="487"/>
      <c r="BI173" s="487"/>
      <c r="BJ173" s="487"/>
      <c r="BK173" s="487"/>
      <c r="BL173" s="487"/>
      <c r="BM173" s="487"/>
      <c r="BN173" s="487"/>
      <c r="BO173" s="487"/>
      <c r="BP173" s="487"/>
      <c r="BQ173" s="487"/>
      <c r="BR173" s="487"/>
      <c r="BS173" s="487"/>
      <c r="BT173" s="487"/>
      <c r="BU173" s="487"/>
      <c r="BV173" s="487"/>
      <c r="BW173" s="487"/>
      <c r="BX173" s="487"/>
      <c r="BY173" s="487"/>
      <c r="BZ173" s="487"/>
      <c r="CA173" s="287">
        <f t="shared" si="37"/>
        <v>0</v>
      </c>
      <c r="CB173" s="287">
        <f t="shared" si="38"/>
        <v>0</v>
      </c>
      <c r="CC173" s="287">
        <f t="shared" si="39"/>
        <v>0</v>
      </c>
      <c r="CD173" s="287">
        <f t="shared" si="40"/>
        <v>0</v>
      </c>
      <c r="CE173" s="287">
        <f t="shared" si="41"/>
        <v>0</v>
      </c>
      <c r="CF173" s="287">
        <f t="shared" si="42"/>
        <v>0</v>
      </c>
      <c r="CG173" s="288">
        <f t="shared" si="43"/>
        <v>0</v>
      </c>
    </row>
    <row r="174" spans="1:85" ht="12.75">
      <c r="A174" s="280"/>
      <c r="B174" s="280"/>
      <c r="C174" s="280"/>
      <c r="D174" s="280"/>
      <c r="E174" s="281"/>
      <c r="F174" s="830"/>
      <c r="G174" s="487"/>
      <c r="H174" s="487"/>
      <c r="I174" s="487"/>
      <c r="J174" s="487"/>
      <c r="K174" s="487"/>
      <c r="L174" s="487"/>
      <c r="M174" s="487"/>
      <c r="N174" s="487"/>
      <c r="O174" s="487"/>
      <c r="P174" s="487"/>
      <c r="Q174" s="487"/>
      <c r="R174" s="487"/>
      <c r="S174" s="487"/>
      <c r="T174" s="487"/>
      <c r="U174" s="487"/>
      <c r="V174" s="487"/>
      <c r="W174" s="487"/>
      <c r="X174" s="487"/>
      <c r="Y174" s="487"/>
      <c r="Z174" s="487"/>
      <c r="AA174" s="487"/>
      <c r="AB174" s="487"/>
      <c r="AC174" s="487"/>
      <c r="AD174" s="487"/>
      <c r="AE174" s="487"/>
      <c r="AF174" s="487"/>
      <c r="AG174" s="487"/>
      <c r="AH174" s="487"/>
      <c r="AI174" s="487"/>
      <c r="AJ174" s="487"/>
      <c r="AK174" s="487"/>
      <c r="AL174" s="21"/>
      <c r="AM174" s="21"/>
      <c r="AN174" s="21"/>
      <c r="AO174" s="11"/>
      <c r="AP174" s="11"/>
      <c r="AQ174" s="487"/>
      <c r="AR174" s="487"/>
      <c r="AS174" s="487"/>
      <c r="AT174" s="487"/>
      <c r="AU174" s="487"/>
      <c r="AV174" s="487"/>
      <c r="AW174" s="487"/>
      <c r="AX174" s="487"/>
      <c r="AY174" s="487"/>
      <c r="AZ174" s="487"/>
      <c r="BA174" s="487"/>
      <c r="BB174" s="487"/>
      <c r="BC174" s="487"/>
      <c r="BD174" s="487"/>
      <c r="BE174" s="487"/>
      <c r="BF174" s="487"/>
      <c r="BG174" s="487"/>
      <c r="BH174" s="487"/>
      <c r="BI174" s="487"/>
      <c r="BJ174" s="487"/>
      <c r="BK174" s="487"/>
      <c r="BL174" s="487"/>
      <c r="BM174" s="487"/>
      <c r="BN174" s="487"/>
      <c r="BO174" s="487"/>
      <c r="BP174" s="487"/>
      <c r="BQ174" s="487"/>
      <c r="BR174" s="487"/>
      <c r="BS174" s="487"/>
      <c r="BT174" s="487"/>
      <c r="BU174" s="487"/>
      <c r="BV174" s="487"/>
      <c r="BW174" s="487"/>
      <c r="BX174" s="487"/>
      <c r="BY174" s="487"/>
      <c r="BZ174" s="487"/>
      <c r="CA174" s="287">
        <f t="shared" si="37"/>
        <v>0</v>
      </c>
      <c r="CB174" s="287">
        <f t="shared" si="38"/>
        <v>0</v>
      </c>
      <c r="CC174" s="287">
        <f t="shared" si="39"/>
        <v>0</v>
      </c>
      <c r="CD174" s="287">
        <f t="shared" si="40"/>
        <v>0</v>
      </c>
      <c r="CE174" s="287">
        <f t="shared" si="41"/>
        <v>0</v>
      </c>
      <c r="CF174" s="287">
        <f t="shared" si="42"/>
        <v>0</v>
      </c>
      <c r="CG174" s="288">
        <f t="shared" si="43"/>
        <v>0</v>
      </c>
    </row>
    <row r="175" spans="1:85" ht="12.75">
      <c r="A175" s="280"/>
      <c r="B175" s="280"/>
      <c r="C175" s="280"/>
      <c r="D175" s="280"/>
      <c r="E175" s="281"/>
      <c r="F175" s="830"/>
      <c r="G175" s="487"/>
      <c r="H175" s="487"/>
      <c r="I175" s="487"/>
      <c r="J175" s="487"/>
      <c r="K175" s="487"/>
      <c r="L175" s="487"/>
      <c r="M175" s="487"/>
      <c r="N175" s="487"/>
      <c r="O175" s="487"/>
      <c r="P175" s="487"/>
      <c r="Q175" s="487"/>
      <c r="R175" s="487"/>
      <c r="S175" s="487"/>
      <c r="T175" s="487"/>
      <c r="U175" s="487"/>
      <c r="V175" s="487"/>
      <c r="W175" s="487"/>
      <c r="X175" s="487"/>
      <c r="Y175" s="487"/>
      <c r="Z175" s="487"/>
      <c r="AA175" s="487"/>
      <c r="AB175" s="487"/>
      <c r="AC175" s="487"/>
      <c r="AD175" s="487"/>
      <c r="AE175" s="487"/>
      <c r="AF175" s="487"/>
      <c r="AG175" s="487"/>
      <c r="AH175" s="487"/>
      <c r="AI175" s="487"/>
      <c r="AJ175" s="487"/>
      <c r="AK175" s="487"/>
      <c r="AL175" s="21"/>
      <c r="AM175" s="21"/>
      <c r="AN175" s="21"/>
      <c r="AO175" s="11"/>
      <c r="AP175" s="11"/>
      <c r="AQ175" s="487"/>
      <c r="AR175" s="487"/>
      <c r="AS175" s="487"/>
      <c r="AT175" s="487"/>
      <c r="AU175" s="487"/>
      <c r="AV175" s="487"/>
      <c r="AW175" s="487"/>
      <c r="AX175" s="487"/>
      <c r="AY175" s="487"/>
      <c r="AZ175" s="487"/>
      <c r="BA175" s="487"/>
      <c r="BB175" s="487"/>
      <c r="BC175" s="487"/>
      <c r="BD175" s="487"/>
      <c r="BE175" s="487"/>
      <c r="BF175" s="487"/>
      <c r="BG175" s="487"/>
      <c r="BH175" s="487"/>
      <c r="BI175" s="487"/>
      <c r="BJ175" s="487"/>
      <c r="BK175" s="487"/>
      <c r="BL175" s="487"/>
      <c r="BM175" s="487"/>
      <c r="BN175" s="487"/>
      <c r="BO175" s="487"/>
      <c r="BP175" s="487"/>
      <c r="BQ175" s="487"/>
      <c r="BR175" s="487"/>
      <c r="BS175" s="487"/>
      <c r="BT175" s="487"/>
      <c r="BU175" s="487"/>
      <c r="BV175" s="487"/>
      <c r="BW175" s="487"/>
      <c r="BX175" s="487"/>
      <c r="BY175" s="487"/>
      <c r="BZ175" s="487"/>
      <c r="CA175" s="287">
        <f t="shared" si="37"/>
        <v>0</v>
      </c>
      <c r="CB175" s="287">
        <f t="shared" si="38"/>
        <v>0</v>
      </c>
      <c r="CC175" s="287">
        <f t="shared" si="39"/>
        <v>0</v>
      </c>
      <c r="CD175" s="287">
        <f t="shared" si="40"/>
        <v>0</v>
      </c>
      <c r="CE175" s="287">
        <f t="shared" si="41"/>
        <v>0</v>
      </c>
      <c r="CF175" s="287">
        <f t="shared" si="42"/>
        <v>0</v>
      </c>
      <c r="CG175" s="288">
        <f t="shared" si="43"/>
        <v>0</v>
      </c>
    </row>
    <row r="176" spans="1:85" ht="11.25" customHeight="1">
      <c r="A176" s="280"/>
      <c r="B176" s="280"/>
      <c r="C176" s="280"/>
      <c r="D176" s="280"/>
      <c r="E176" s="281"/>
      <c r="F176" s="830"/>
      <c r="G176" s="487"/>
      <c r="H176" s="487"/>
      <c r="I176" s="487"/>
      <c r="J176" s="487"/>
      <c r="K176" s="487"/>
      <c r="L176" s="487"/>
      <c r="M176" s="487"/>
      <c r="N176" s="487"/>
      <c r="O176" s="487"/>
      <c r="P176" s="487"/>
      <c r="Q176" s="487"/>
      <c r="R176" s="487"/>
      <c r="S176" s="487"/>
      <c r="T176" s="487"/>
      <c r="U176" s="487"/>
      <c r="V176" s="487"/>
      <c r="W176" s="487"/>
      <c r="X176" s="487"/>
      <c r="Y176" s="487"/>
      <c r="Z176" s="487"/>
      <c r="AA176" s="487"/>
      <c r="AB176" s="487"/>
      <c r="AC176" s="487"/>
      <c r="AD176" s="487"/>
      <c r="AE176" s="487"/>
      <c r="AF176" s="487"/>
      <c r="AG176" s="487"/>
      <c r="AH176" s="487"/>
      <c r="AI176" s="487"/>
      <c r="AJ176" s="487"/>
      <c r="AK176" s="487"/>
      <c r="AL176" s="21"/>
      <c r="AM176" s="21"/>
      <c r="AN176" s="21"/>
      <c r="AO176" s="11"/>
      <c r="AP176" s="11"/>
      <c r="AQ176" s="487"/>
      <c r="AR176" s="487"/>
      <c r="AS176" s="487"/>
      <c r="AT176" s="487"/>
      <c r="AU176" s="487"/>
      <c r="AV176" s="487"/>
      <c r="AW176" s="487"/>
      <c r="AX176" s="487"/>
      <c r="AY176" s="487"/>
      <c r="AZ176" s="487"/>
      <c r="BA176" s="487"/>
      <c r="BB176" s="487"/>
      <c r="BC176" s="487"/>
      <c r="BD176" s="487"/>
      <c r="BE176" s="487"/>
      <c r="BF176" s="487"/>
      <c r="BG176" s="487"/>
      <c r="BH176" s="487"/>
      <c r="BI176" s="487"/>
      <c r="BJ176" s="487"/>
      <c r="BK176" s="487"/>
      <c r="BL176" s="487"/>
      <c r="BM176" s="487"/>
      <c r="BN176" s="487"/>
      <c r="BO176" s="487"/>
      <c r="BP176" s="487"/>
      <c r="BQ176" s="487"/>
      <c r="BR176" s="487"/>
      <c r="BS176" s="487"/>
      <c r="BT176" s="487"/>
      <c r="BU176" s="487"/>
      <c r="BV176" s="487"/>
      <c r="BW176" s="487"/>
      <c r="BX176" s="487"/>
      <c r="BY176" s="487"/>
      <c r="BZ176" s="487"/>
      <c r="CA176" s="287">
        <f t="shared" si="37"/>
        <v>0</v>
      </c>
      <c r="CB176" s="287">
        <f t="shared" si="38"/>
        <v>0</v>
      </c>
      <c r="CC176" s="287">
        <f t="shared" si="39"/>
        <v>0</v>
      </c>
      <c r="CD176" s="287">
        <f t="shared" si="40"/>
        <v>0</v>
      </c>
      <c r="CE176" s="287">
        <f t="shared" si="41"/>
        <v>0</v>
      </c>
      <c r="CF176" s="287">
        <f t="shared" si="42"/>
        <v>0</v>
      </c>
      <c r="CG176" s="288">
        <f t="shared" si="43"/>
        <v>0</v>
      </c>
    </row>
    <row r="177" spans="1:90" ht="11.25" customHeight="1">
      <c r="A177" s="280"/>
      <c r="B177" s="280"/>
      <c r="C177" s="280"/>
      <c r="D177" s="280"/>
      <c r="E177" s="281"/>
      <c r="F177" s="830"/>
      <c r="G177" s="487"/>
      <c r="H177" s="487"/>
      <c r="I177" s="487"/>
      <c r="J177" s="487"/>
      <c r="K177" s="487"/>
      <c r="L177" s="487"/>
      <c r="M177" s="487"/>
      <c r="N177" s="487"/>
      <c r="O177" s="487"/>
      <c r="P177" s="487"/>
      <c r="Q177" s="487"/>
      <c r="R177" s="487"/>
      <c r="S177" s="487"/>
      <c r="T177" s="487"/>
      <c r="U177" s="487"/>
      <c r="V177" s="487"/>
      <c r="W177" s="487"/>
      <c r="X177" s="487"/>
      <c r="Y177" s="487"/>
      <c r="Z177" s="487"/>
      <c r="AA177" s="487"/>
      <c r="AB177" s="487"/>
      <c r="AC177" s="487"/>
      <c r="AD177" s="487"/>
      <c r="AE177" s="487"/>
      <c r="AF177" s="487"/>
      <c r="AG177" s="487"/>
      <c r="AH177" s="487"/>
      <c r="AI177" s="487"/>
      <c r="AJ177" s="487"/>
      <c r="AK177" s="487"/>
      <c r="AL177" s="21"/>
      <c r="AM177" s="21"/>
      <c r="AN177" s="21"/>
      <c r="AO177" s="11"/>
      <c r="AP177" s="11"/>
      <c r="AQ177" s="487"/>
      <c r="AR177" s="487"/>
      <c r="AS177" s="487"/>
      <c r="AT177" s="487"/>
      <c r="AU177" s="487"/>
      <c r="AV177" s="487"/>
      <c r="AW177" s="487"/>
      <c r="AX177" s="487"/>
      <c r="AY177" s="487"/>
      <c r="AZ177" s="487"/>
      <c r="BA177" s="487"/>
      <c r="BB177" s="487"/>
      <c r="BC177" s="487"/>
      <c r="BD177" s="487"/>
      <c r="BE177" s="487"/>
      <c r="BF177" s="487"/>
      <c r="BG177" s="487"/>
      <c r="BH177" s="487"/>
      <c r="BI177" s="487"/>
      <c r="BJ177" s="487"/>
      <c r="BK177" s="487"/>
      <c r="BL177" s="487"/>
      <c r="BM177" s="487"/>
      <c r="BN177" s="487"/>
      <c r="BO177" s="487"/>
      <c r="BP177" s="487"/>
      <c r="BQ177" s="487"/>
      <c r="BR177" s="487"/>
      <c r="BS177" s="487"/>
      <c r="BT177" s="487"/>
      <c r="BU177" s="487"/>
      <c r="BV177" s="487"/>
      <c r="BW177" s="487"/>
      <c r="BX177" s="487"/>
      <c r="BY177" s="487"/>
      <c r="BZ177" s="487"/>
      <c r="CA177" s="287">
        <f t="shared" si="37"/>
        <v>0</v>
      </c>
      <c r="CB177" s="287">
        <f t="shared" si="38"/>
        <v>0</v>
      </c>
      <c r="CC177" s="287">
        <f t="shared" si="39"/>
        <v>0</v>
      </c>
      <c r="CD177" s="287">
        <f t="shared" si="40"/>
        <v>0</v>
      </c>
      <c r="CE177" s="287">
        <f t="shared" si="41"/>
        <v>0</v>
      </c>
      <c r="CF177" s="287">
        <f t="shared" si="42"/>
        <v>0</v>
      </c>
      <c r="CG177" s="288">
        <f t="shared" si="43"/>
        <v>0</v>
      </c>
    </row>
    <row r="178" spans="1:90" ht="11.25" customHeight="1">
      <c r="A178" s="280"/>
      <c r="B178" s="280"/>
      <c r="C178" s="280"/>
      <c r="D178" s="280"/>
      <c r="E178" s="281"/>
      <c r="F178" s="282"/>
      <c r="G178" s="487"/>
      <c r="H178" s="487"/>
      <c r="I178" s="487"/>
      <c r="J178" s="487"/>
      <c r="K178" s="487"/>
      <c r="L178" s="487"/>
      <c r="M178" s="487"/>
      <c r="N178" s="487"/>
      <c r="O178" s="487"/>
      <c r="P178" s="487"/>
      <c r="Q178" s="487"/>
      <c r="R178" s="487"/>
      <c r="S178" s="487"/>
      <c r="T178" s="487"/>
      <c r="U178" s="487"/>
      <c r="V178" s="487"/>
      <c r="W178" s="487"/>
      <c r="X178" s="487"/>
      <c r="Y178" s="487"/>
      <c r="Z178" s="487"/>
      <c r="AA178" s="487"/>
      <c r="AB178" s="487"/>
      <c r="AC178" s="487"/>
      <c r="AD178" s="487"/>
      <c r="AE178" s="487"/>
      <c r="AF178" s="487"/>
      <c r="AG178" s="487"/>
      <c r="AH178" s="487"/>
      <c r="AI178" s="487"/>
      <c r="AJ178" s="487"/>
      <c r="AK178" s="487"/>
      <c r="AL178" s="21"/>
      <c r="AM178" s="21"/>
      <c r="AN178" s="21"/>
      <c r="AO178" s="11"/>
      <c r="AP178" s="11"/>
      <c r="AQ178" s="487"/>
      <c r="AR178" s="487"/>
      <c r="AS178" s="487"/>
      <c r="AT178" s="487"/>
      <c r="AU178" s="487"/>
      <c r="AV178" s="487"/>
      <c r="AW178" s="487"/>
      <c r="AX178" s="487"/>
      <c r="AY178" s="487"/>
      <c r="AZ178" s="487"/>
      <c r="BA178" s="487"/>
      <c r="BB178" s="487"/>
      <c r="BC178" s="487"/>
      <c r="BD178" s="487"/>
      <c r="BE178" s="487"/>
      <c r="BF178" s="487"/>
      <c r="BG178" s="487"/>
      <c r="BH178" s="487"/>
      <c r="BI178" s="487"/>
      <c r="BJ178" s="487"/>
      <c r="BK178" s="487"/>
      <c r="BL178" s="487"/>
      <c r="BM178" s="487"/>
      <c r="BN178" s="487"/>
      <c r="BO178" s="487"/>
      <c r="BP178" s="487"/>
      <c r="BQ178" s="487"/>
      <c r="BR178" s="487"/>
      <c r="BS178" s="487"/>
      <c r="BT178" s="487"/>
      <c r="BU178" s="487"/>
      <c r="BV178" s="487"/>
      <c r="BW178" s="487"/>
      <c r="BX178" s="487"/>
      <c r="BY178" s="487"/>
      <c r="BZ178" s="487"/>
      <c r="CA178" s="287">
        <f t="shared" si="37"/>
        <v>0</v>
      </c>
      <c r="CB178" s="287">
        <f t="shared" si="38"/>
        <v>0</v>
      </c>
      <c r="CC178" s="287">
        <f t="shared" si="39"/>
        <v>0</v>
      </c>
      <c r="CD178" s="287">
        <f t="shared" si="40"/>
        <v>0</v>
      </c>
      <c r="CE178" s="287">
        <f t="shared" si="41"/>
        <v>0</v>
      </c>
      <c r="CF178" s="287">
        <f t="shared" si="42"/>
        <v>0</v>
      </c>
      <c r="CG178" s="288">
        <f t="shared" si="43"/>
        <v>0</v>
      </c>
    </row>
    <row r="179" spans="1:90" ht="11.25" customHeight="1">
      <c r="A179" s="280"/>
      <c r="B179" s="280"/>
      <c r="C179" s="280"/>
      <c r="D179" s="280"/>
      <c r="E179" s="281"/>
      <c r="F179" s="282"/>
      <c r="G179" s="11"/>
      <c r="H179" s="487"/>
      <c r="I179" s="821"/>
      <c r="J179" s="11"/>
      <c r="K179" s="11"/>
      <c r="L179" s="11"/>
      <c r="M179" s="11"/>
      <c r="N179" s="11"/>
      <c r="O179" s="11"/>
      <c r="P179" s="11"/>
      <c r="Q179" s="11"/>
      <c r="R179" s="11"/>
      <c r="S179" s="11"/>
      <c r="T179" s="11"/>
      <c r="U179" s="826"/>
      <c r="V179" s="826"/>
      <c r="W179" s="826"/>
      <c r="X179" s="826"/>
      <c r="Y179" s="826"/>
      <c r="Z179" s="487"/>
      <c r="AA179" s="487"/>
      <c r="AB179" s="487"/>
      <c r="AC179" s="487"/>
      <c r="AD179" s="487"/>
      <c r="AE179" s="487"/>
      <c r="AF179" s="487"/>
      <c r="AG179" s="487"/>
      <c r="AH179" s="487"/>
      <c r="AI179" s="487"/>
      <c r="AJ179" s="487"/>
      <c r="AK179" s="487"/>
      <c r="AL179" s="21"/>
      <c r="AM179" s="21"/>
      <c r="AN179" s="21"/>
      <c r="AO179" s="11"/>
      <c r="AP179" s="11"/>
      <c r="AQ179" s="487"/>
      <c r="AR179" s="487"/>
      <c r="AS179" s="487"/>
      <c r="AT179" s="487"/>
      <c r="AU179" s="487"/>
      <c r="AV179" s="487"/>
      <c r="AW179" s="487"/>
      <c r="AX179" s="487"/>
      <c r="AY179" s="487"/>
      <c r="AZ179" s="487"/>
      <c r="BA179" s="487"/>
      <c r="BB179" s="487"/>
      <c r="BC179" s="487"/>
      <c r="BD179" s="487"/>
      <c r="BE179" s="487"/>
      <c r="BF179" s="487"/>
      <c r="BG179" s="487"/>
      <c r="BH179" s="487"/>
      <c r="BI179" s="487"/>
      <c r="BJ179" s="487"/>
      <c r="BK179" s="487"/>
      <c r="BL179" s="487"/>
      <c r="BM179" s="487"/>
      <c r="BN179" s="487"/>
      <c r="BO179" s="487"/>
      <c r="BP179" s="487"/>
      <c r="BQ179" s="487"/>
      <c r="BR179" s="487"/>
      <c r="BS179" s="487"/>
      <c r="BT179" s="487"/>
      <c r="BU179" s="487"/>
      <c r="BV179" s="487"/>
      <c r="BW179" s="487"/>
      <c r="BX179" s="487"/>
      <c r="BY179" s="487"/>
      <c r="BZ179" s="487"/>
      <c r="CA179" s="287">
        <f t="shared" si="37"/>
        <v>0</v>
      </c>
      <c r="CB179" s="287">
        <f t="shared" si="38"/>
        <v>0</v>
      </c>
      <c r="CC179" s="287">
        <f t="shared" si="39"/>
        <v>0</v>
      </c>
      <c r="CD179" s="287">
        <f t="shared" si="40"/>
        <v>0</v>
      </c>
      <c r="CE179" s="287">
        <f t="shared" si="41"/>
        <v>0</v>
      </c>
      <c r="CF179" s="287">
        <f t="shared" si="42"/>
        <v>0</v>
      </c>
      <c r="CG179" s="288">
        <f t="shared" si="43"/>
        <v>0</v>
      </c>
    </row>
    <row r="180" spans="1:90" ht="11.25" customHeight="1">
      <c r="A180" s="280"/>
      <c r="B180" s="280"/>
      <c r="C180" s="280"/>
      <c r="D180" s="280"/>
      <c r="E180" s="281"/>
      <c r="F180" s="282"/>
      <c r="G180" s="11"/>
      <c r="H180" s="487"/>
      <c r="I180" s="821"/>
      <c r="J180" s="11"/>
      <c r="K180" s="11"/>
      <c r="L180" s="11"/>
      <c r="M180" s="11"/>
      <c r="N180" s="11"/>
      <c r="O180" s="11"/>
      <c r="P180" s="11"/>
      <c r="Q180" s="11"/>
      <c r="R180" s="11"/>
      <c r="S180" s="11"/>
      <c r="T180" s="11"/>
      <c r="U180" s="826"/>
      <c r="V180" s="826"/>
      <c r="W180" s="826"/>
      <c r="X180" s="826"/>
      <c r="Y180" s="826"/>
      <c r="Z180" s="826"/>
      <c r="AA180" s="826"/>
      <c r="AB180" s="826"/>
      <c r="AC180" s="826"/>
      <c r="AD180" s="826"/>
      <c r="AE180" s="826"/>
      <c r="AF180" s="826"/>
      <c r="AG180" s="11"/>
      <c r="AH180" s="21"/>
      <c r="AI180" s="21"/>
      <c r="AJ180" s="21"/>
      <c r="AK180" s="21"/>
      <c r="AL180" s="21"/>
      <c r="AM180" s="21"/>
      <c r="AN180" s="21"/>
      <c r="AO180" s="11"/>
      <c r="AP180" s="11"/>
      <c r="AQ180" s="487"/>
      <c r="AR180" s="487"/>
      <c r="AS180" s="487"/>
      <c r="AT180" s="487"/>
      <c r="AU180" s="487"/>
      <c r="AV180" s="487"/>
      <c r="AW180" s="487"/>
      <c r="AX180" s="487"/>
      <c r="AY180" s="487"/>
      <c r="AZ180" s="487"/>
      <c r="BA180" s="487"/>
      <c r="BB180" s="487"/>
      <c r="BC180" s="487"/>
      <c r="BD180" s="487"/>
      <c r="BE180" s="487"/>
      <c r="BF180" s="487"/>
      <c r="BG180" s="487"/>
      <c r="BH180" s="487"/>
      <c r="BI180" s="487"/>
      <c r="BJ180" s="487"/>
      <c r="BK180" s="487"/>
      <c r="BL180" s="487"/>
      <c r="BM180" s="487"/>
      <c r="BN180" s="487"/>
      <c r="BO180" s="487"/>
      <c r="BP180" s="487"/>
      <c r="BQ180" s="487"/>
      <c r="BR180" s="487"/>
      <c r="BS180" s="487"/>
      <c r="BT180" s="487"/>
      <c r="BU180" s="487"/>
      <c r="BV180" s="487"/>
      <c r="BW180" s="487"/>
      <c r="BX180" s="487"/>
      <c r="BY180" s="487"/>
      <c r="BZ180" s="487"/>
      <c r="CA180" s="287">
        <f t="shared" si="37"/>
        <v>0</v>
      </c>
      <c r="CB180" s="287">
        <f t="shared" si="38"/>
        <v>0</v>
      </c>
      <c r="CC180" s="287">
        <f t="shared" si="39"/>
        <v>0</v>
      </c>
      <c r="CD180" s="287">
        <f t="shared" si="40"/>
        <v>0</v>
      </c>
      <c r="CE180" s="287">
        <f t="shared" si="41"/>
        <v>0</v>
      </c>
      <c r="CF180" s="287">
        <f t="shared" si="42"/>
        <v>0</v>
      </c>
      <c r="CG180" s="288">
        <f t="shared" ref="CG180" si="47">SUM(CA180:CF180)</f>
        <v>0</v>
      </c>
    </row>
    <row r="181" spans="1:90" ht="11.25" customHeight="1">
      <c r="A181" s="280"/>
      <c r="B181" s="280"/>
      <c r="C181" s="280"/>
      <c r="D181" s="280"/>
      <c r="E181" s="281"/>
      <c r="F181" s="282"/>
      <c r="G181" s="11"/>
      <c r="H181" s="487"/>
      <c r="I181" s="821"/>
      <c r="J181" s="11"/>
      <c r="K181" s="11"/>
      <c r="L181" s="11"/>
      <c r="M181" s="11"/>
      <c r="N181" s="11"/>
      <c r="O181" s="11"/>
      <c r="P181" s="11"/>
      <c r="Q181" s="11"/>
      <c r="R181" s="11"/>
      <c r="S181" s="11"/>
      <c r="T181" s="11"/>
      <c r="U181" s="826"/>
      <c r="V181" s="826"/>
      <c r="W181" s="826"/>
      <c r="X181" s="826"/>
      <c r="Y181" s="826"/>
      <c r="Z181" s="826"/>
      <c r="AA181" s="826"/>
      <c r="AB181" s="826"/>
      <c r="AC181" s="826"/>
      <c r="AD181" s="826"/>
      <c r="AE181" s="826"/>
      <c r="AF181" s="826"/>
      <c r="AG181" s="11"/>
      <c r="AH181" s="21"/>
      <c r="AI181" s="21"/>
      <c r="AJ181" s="21"/>
      <c r="AK181" s="21"/>
      <c r="AL181" s="21"/>
      <c r="AM181" s="21"/>
      <c r="AN181" s="21"/>
      <c r="AO181" s="11"/>
      <c r="AP181" s="11"/>
      <c r="AQ181" s="487"/>
      <c r="AR181" s="487"/>
      <c r="AS181" s="487"/>
      <c r="AT181" s="487"/>
      <c r="AU181" s="487"/>
      <c r="AV181" s="487"/>
      <c r="AW181" s="487"/>
      <c r="AX181" s="487"/>
      <c r="AY181" s="487"/>
      <c r="AZ181" s="487"/>
      <c r="BA181" s="487"/>
      <c r="BB181" s="487"/>
      <c r="BC181" s="487"/>
      <c r="BD181" s="487"/>
      <c r="BE181" s="487"/>
      <c r="BF181" s="487"/>
      <c r="BG181" s="487"/>
      <c r="BH181" s="487"/>
      <c r="BI181" s="487"/>
      <c r="BJ181" s="487"/>
      <c r="BK181" s="487"/>
      <c r="BL181" s="487"/>
      <c r="BM181" s="487"/>
      <c r="BN181" s="487"/>
      <c r="BO181" s="487"/>
      <c r="BP181" s="487"/>
      <c r="BQ181" s="487"/>
      <c r="BR181" s="487"/>
      <c r="BS181" s="487"/>
      <c r="BT181" s="487"/>
      <c r="BU181" s="487"/>
      <c r="BV181" s="487"/>
      <c r="BW181" s="487"/>
      <c r="BX181" s="487"/>
      <c r="BY181" s="487"/>
      <c r="BZ181" s="487"/>
      <c r="CA181" s="287">
        <f t="shared" si="37"/>
        <v>0</v>
      </c>
      <c r="CB181" s="287">
        <f t="shared" si="38"/>
        <v>0</v>
      </c>
      <c r="CC181" s="287">
        <f t="shared" si="39"/>
        <v>0</v>
      </c>
      <c r="CD181" s="287">
        <f t="shared" si="40"/>
        <v>0</v>
      </c>
      <c r="CE181" s="287">
        <f t="shared" si="41"/>
        <v>0</v>
      </c>
      <c r="CF181" s="287">
        <f t="shared" si="42"/>
        <v>0</v>
      </c>
      <c r="CG181" s="288">
        <f t="shared" ref="CG181" si="48">SUM(CA181:CF181)</f>
        <v>0</v>
      </c>
    </row>
    <row r="182" spans="1:90" ht="11.25" customHeight="1">
      <c r="A182" s="280"/>
      <c r="B182" s="280"/>
      <c r="C182" s="280"/>
      <c r="D182" s="280"/>
      <c r="E182" s="281"/>
      <c r="F182" s="282"/>
      <c r="G182" s="11"/>
      <c r="H182" s="487"/>
      <c r="I182" s="821"/>
      <c r="J182" s="11"/>
      <c r="K182" s="11"/>
      <c r="L182" s="11"/>
      <c r="M182" s="11"/>
      <c r="N182" s="11"/>
      <c r="O182" s="11"/>
      <c r="P182" s="11"/>
      <c r="Q182" s="11"/>
      <c r="R182" s="11"/>
      <c r="S182" s="11"/>
      <c r="T182" s="11"/>
      <c r="U182" s="826"/>
      <c r="V182" s="826"/>
      <c r="W182" s="826"/>
      <c r="X182" s="826"/>
      <c r="Y182" s="826"/>
      <c r="Z182" s="11"/>
      <c r="AA182" s="11"/>
      <c r="AB182" s="11"/>
      <c r="AC182" s="11"/>
      <c r="AD182" s="11"/>
      <c r="AE182" s="11"/>
      <c r="AF182" s="21"/>
      <c r="AG182" s="11"/>
      <c r="AH182" s="21"/>
      <c r="AI182" s="21"/>
      <c r="AJ182" s="21"/>
      <c r="AK182" s="21"/>
      <c r="AL182" s="21"/>
      <c r="AM182" s="21"/>
      <c r="AN182" s="21"/>
      <c r="AO182" s="11"/>
      <c r="AP182" s="11"/>
      <c r="AQ182" s="487"/>
      <c r="AR182" s="487"/>
      <c r="AS182" s="487"/>
      <c r="AT182" s="487"/>
      <c r="AU182" s="487"/>
      <c r="AV182" s="487"/>
      <c r="AW182" s="487"/>
      <c r="AX182" s="487"/>
      <c r="AY182" s="487"/>
      <c r="AZ182" s="487"/>
      <c r="BA182" s="487"/>
      <c r="BB182" s="487"/>
      <c r="BC182" s="487"/>
      <c r="BD182" s="487"/>
      <c r="BE182" s="487"/>
      <c r="BF182" s="487"/>
      <c r="BG182" s="487"/>
      <c r="BH182" s="487"/>
      <c r="BI182" s="487"/>
      <c r="BJ182" s="487"/>
      <c r="BK182" s="487"/>
      <c r="BL182" s="487"/>
      <c r="BM182" s="487"/>
      <c r="BN182" s="487"/>
      <c r="BO182" s="487"/>
      <c r="BP182" s="487"/>
      <c r="BQ182" s="487"/>
      <c r="BR182" s="487"/>
      <c r="BS182" s="487"/>
      <c r="BT182" s="487"/>
      <c r="BU182" s="487"/>
      <c r="BV182" s="487"/>
      <c r="BW182" s="487"/>
      <c r="BX182" s="487"/>
      <c r="BY182" s="487"/>
      <c r="BZ182" s="487"/>
      <c r="CA182" s="287">
        <f t="shared" si="37"/>
        <v>0</v>
      </c>
      <c r="CB182" s="287">
        <f t="shared" si="38"/>
        <v>0</v>
      </c>
      <c r="CC182" s="287">
        <f t="shared" si="39"/>
        <v>0</v>
      </c>
      <c r="CD182" s="287">
        <f t="shared" si="40"/>
        <v>0</v>
      </c>
      <c r="CE182" s="287">
        <f t="shared" si="41"/>
        <v>0</v>
      </c>
      <c r="CF182" s="287">
        <f t="shared" si="42"/>
        <v>0</v>
      </c>
      <c r="CG182" s="288">
        <f t="shared" ref="CG182" si="49">SUM(CA182:CF182)</f>
        <v>0</v>
      </c>
    </row>
    <row r="183" spans="1:90" ht="11.25" customHeight="1">
      <c r="A183" s="280"/>
      <c r="B183" s="280"/>
      <c r="C183" s="280"/>
      <c r="D183" s="280"/>
      <c r="E183" s="281"/>
      <c r="F183" s="282"/>
      <c r="G183" s="10"/>
      <c r="H183" s="487"/>
      <c r="I183" s="821"/>
      <c r="J183" s="10"/>
      <c r="K183" s="10"/>
      <c r="L183" s="10"/>
      <c r="M183" s="10"/>
      <c r="N183" s="10"/>
      <c r="O183" s="10"/>
      <c r="P183" s="10"/>
      <c r="Q183" s="10"/>
      <c r="R183" s="10"/>
      <c r="S183" s="10"/>
      <c r="T183" s="10"/>
      <c r="U183" s="826"/>
      <c r="V183" s="826"/>
      <c r="W183" s="826"/>
      <c r="X183" s="826"/>
      <c r="Y183" s="826"/>
      <c r="Z183" s="10"/>
      <c r="AA183" s="10"/>
      <c r="AB183" s="10"/>
      <c r="AC183" s="10"/>
      <c r="AD183" s="10"/>
      <c r="AE183" s="11"/>
      <c r="AF183" s="21"/>
      <c r="AG183" s="11"/>
      <c r="AH183" s="21"/>
      <c r="AI183" s="21"/>
      <c r="AJ183" s="21"/>
      <c r="AK183" s="21"/>
      <c r="AL183" s="21"/>
      <c r="AM183" s="21"/>
      <c r="AN183" s="21"/>
      <c r="AO183" s="11"/>
      <c r="AP183" s="11"/>
      <c r="AQ183" s="487"/>
      <c r="AR183" s="487"/>
      <c r="AS183" s="487"/>
      <c r="AT183" s="487"/>
      <c r="AU183" s="487"/>
      <c r="AV183" s="487"/>
      <c r="AW183" s="487"/>
      <c r="AX183" s="487"/>
      <c r="AY183" s="487"/>
      <c r="AZ183" s="487"/>
      <c r="BA183" s="487"/>
      <c r="BB183" s="487"/>
      <c r="BC183" s="487"/>
      <c r="BD183" s="487"/>
      <c r="BE183" s="487"/>
      <c r="BF183" s="487"/>
      <c r="BG183" s="487"/>
      <c r="BH183" s="487"/>
      <c r="BI183" s="487"/>
      <c r="BJ183" s="487"/>
      <c r="BK183" s="487"/>
      <c r="BL183" s="487"/>
      <c r="BM183" s="487"/>
      <c r="BN183" s="487"/>
      <c r="BO183" s="487"/>
      <c r="BP183" s="487"/>
      <c r="BQ183" s="487"/>
      <c r="BR183" s="487"/>
      <c r="BS183" s="487"/>
      <c r="BT183" s="487"/>
      <c r="BU183" s="487"/>
      <c r="BV183" s="487"/>
      <c r="BW183" s="487"/>
      <c r="BX183" s="487"/>
      <c r="BY183" s="487"/>
      <c r="BZ183" s="487"/>
      <c r="CA183" s="287">
        <f t="shared" si="37"/>
        <v>0</v>
      </c>
      <c r="CB183" s="287">
        <f t="shared" si="38"/>
        <v>0</v>
      </c>
      <c r="CC183" s="287">
        <f t="shared" si="39"/>
        <v>0</v>
      </c>
      <c r="CD183" s="287">
        <f t="shared" si="40"/>
        <v>0</v>
      </c>
      <c r="CE183" s="287">
        <f t="shared" si="41"/>
        <v>0</v>
      </c>
      <c r="CF183" s="287">
        <f t="shared" si="42"/>
        <v>0</v>
      </c>
      <c r="CG183" s="288">
        <f t="shared" si="43"/>
        <v>0</v>
      </c>
    </row>
    <row r="184" spans="1:90" ht="12.75">
      <c r="A184" s="280"/>
      <c r="B184" s="280"/>
      <c r="C184" s="280"/>
      <c r="D184" s="280"/>
      <c r="E184" s="281"/>
      <c r="F184" s="282"/>
      <c r="G184" s="10"/>
      <c r="H184" s="487"/>
      <c r="I184" s="821"/>
      <c r="J184" s="10"/>
      <c r="K184" s="10"/>
      <c r="L184" s="10"/>
      <c r="M184" s="10"/>
      <c r="N184" s="10"/>
      <c r="O184" s="10"/>
      <c r="P184" s="10"/>
      <c r="Q184" s="10"/>
      <c r="R184" s="10"/>
      <c r="S184" s="10"/>
      <c r="T184" s="10"/>
      <c r="U184" s="826"/>
      <c r="V184" s="826"/>
      <c r="W184" s="826"/>
      <c r="X184" s="826"/>
      <c r="Y184" s="826"/>
      <c r="Z184" s="10"/>
      <c r="AA184" s="10"/>
      <c r="AB184" s="10"/>
      <c r="AC184" s="10"/>
      <c r="AD184" s="10"/>
      <c r="AE184" s="11"/>
      <c r="AF184" s="21"/>
      <c r="AG184" s="11"/>
      <c r="AH184" s="21"/>
      <c r="AI184" s="21"/>
      <c r="AJ184" s="21"/>
      <c r="AK184" s="21"/>
      <c r="AL184" s="21"/>
      <c r="AM184" s="21"/>
      <c r="AN184" s="21"/>
      <c r="AO184" s="11"/>
      <c r="AP184" s="11"/>
      <c r="AQ184" s="487"/>
      <c r="AR184" s="487"/>
      <c r="AS184" s="487"/>
      <c r="AT184" s="487"/>
      <c r="AU184" s="487"/>
      <c r="AV184" s="487"/>
      <c r="AW184" s="487"/>
      <c r="AX184" s="487"/>
      <c r="AY184" s="487"/>
      <c r="AZ184" s="487"/>
      <c r="BA184" s="487"/>
      <c r="BB184" s="487"/>
      <c r="BC184" s="487"/>
      <c r="BD184" s="487"/>
      <c r="BE184" s="487"/>
      <c r="BF184" s="487"/>
      <c r="BG184" s="487"/>
      <c r="BH184" s="487"/>
      <c r="BI184" s="487"/>
      <c r="BJ184" s="487"/>
      <c r="BK184" s="487"/>
      <c r="BL184" s="487"/>
      <c r="BM184" s="487"/>
      <c r="BN184" s="487"/>
      <c r="BO184" s="487"/>
      <c r="BP184" s="487"/>
      <c r="BQ184" s="487"/>
      <c r="BR184" s="487"/>
      <c r="BS184" s="487"/>
      <c r="BT184" s="487"/>
      <c r="BU184" s="487"/>
      <c r="BV184" s="487"/>
      <c r="BW184" s="487"/>
      <c r="BX184" s="487"/>
      <c r="BY184" s="487"/>
      <c r="BZ184" s="487"/>
      <c r="CA184" s="287">
        <f t="shared" si="37"/>
        <v>0</v>
      </c>
      <c r="CB184" s="287">
        <f t="shared" si="38"/>
        <v>0</v>
      </c>
      <c r="CC184" s="287">
        <f t="shared" si="39"/>
        <v>0</v>
      </c>
      <c r="CD184" s="287">
        <f t="shared" si="40"/>
        <v>0</v>
      </c>
      <c r="CE184" s="287">
        <f t="shared" si="41"/>
        <v>0</v>
      </c>
      <c r="CF184" s="287">
        <f t="shared" si="42"/>
        <v>0</v>
      </c>
      <c r="CG184" s="288">
        <f t="shared" si="43"/>
        <v>0</v>
      </c>
      <c r="CK184" s="385"/>
      <c r="CL184" s="385"/>
    </row>
    <row r="185" spans="1:90" ht="12.75">
      <c r="A185" s="280"/>
      <c r="B185" s="280"/>
      <c r="C185" s="280"/>
      <c r="D185" s="280"/>
      <c r="E185" s="281"/>
      <c r="F185" s="282"/>
      <c r="G185" s="11"/>
      <c r="H185" s="487"/>
      <c r="I185" s="821"/>
      <c r="J185" s="11"/>
      <c r="K185" s="11"/>
      <c r="L185" s="11"/>
      <c r="M185" s="11"/>
      <c r="N185" s="11"/>
      <c r="O185" s="11"/>
      <c r="P185" s="11"/>
      <c r="Q185" s="11"/>
      <c r="R185" s="11"/>
      <c r="S185" s="11"/>
      <c r="T185" s="11"/>
      <c r="U185" s="826"/>
      <c r="V185" s="826"/>
      <c r="W185" s="826"/>
      <c r="X185" s="826"/>
      <c r="Y185" s="826"/>
      <c r="Z185" s="11"/>
      <c r="AA185" s="11"/>
      <c r="AB185" s="11"/>
      <c r="AC185" s="11"/>
      <c r="AD185" s="11"/>
      <c r="AE185" s="11"/>
      <c r="AF185" s="21"/>
      <c r="AG185" s="21"/>
      <c r="AH185" s="21"/>
      <c r="AI185" s="21"/>
      <c r="AJ185" s="21"/>
      <c r="AK185" s="21"/>
      <c r="AL185" s="21"/>
      <c r="AM185" s="21"/>
      <c r="AN185" s="21"/>
      <c r="AO185" s="11"/>
      <c r="AP185" s="11"/>
      <c r="AQ185" s="487"/>
      <c r="AR185" s="487"/>
      <c r="AS185" s="487"/>
      <c r="AT185" s="487"/>
      <c r="AU185" s="487"/>
      <c r="AV185" s="487"/>
      <c r="AW185" s="487"/>
      <c r="AX185" s="487"/>
      <c r="AY185" s="487"/>
      <c r="AZ185" s="487"/>
      <c r="BA185" s="487"/>
      <c r="BB185" s="487"/>
      <c r="BC185" s="487"/>
      <c r="BD185" s="487"/>
      <c r="BE185" s="487"/>
      <c r="BF185" s="487"/>
      <c r="BG185" s="487"/>
      <c r="BH185" s="487"/>
      <c r="BI185" s="487"/>
      <c r="BJ185" s="487"/>
      <c r="BK185" s="487"/>
      <c r="BL185" s="487"/>
      <c r="BM185" s="487"/>
      <c r="BN185" s="487"/>
      <c r="BO185" s="487"/>
      <c r="BP185" s="487"/>
      <c r="BQ185" s="487"/>
      <c r="BR185" s="487"/>
      <c r="BS185" s="487"/>
      <c r="BT185" s="487"/>
      <c r="BU185" s="487"/>
      <c r="BV185" s="487"/>
      <c r="BW185" s="487"/>
      <c r="BX185" s="487"/>
      <c r="BY185" s="487"/>
      <c r="BZ185" s="487"/>
      <c r="CA185" s="287">
        <f t="shared" si="37"/>
        <v>0</v>
      </c>
      <c r="CB185" s="287">
        <f t="shared" si="38"/>
        <v>0</v>
      </c>
      <c r="CC185" s="287">
        <f t="shared" si="39"/>
        <v>0</v>
      </c>
      <c r="CD185" s="287">
        <f t="shared" si="40"/>
        <v>0</v>
      </c>
      <c r="CE185" s="287">
        <f t="shared" si="41"/>
        <v>0</v>
      </c>
      <c r="CF185" s="287">
        <f t="shared" si="42"/>
        <v>0</v>
      </c>
      <c r="CG185" s="288">
        <f t="shared" si="15"/>
        <v>0</v>
      </c>
    </row>
    <row r="186" spans="1:90" ht="12.75">
      <c r="A186" s="280"/>
      <c r="B186" s="280"/>
      <c r="C186" s="280"/>
      <c r="D186" s="280"/>
      <c r="E186" s="281"/>
      <c r="F186" s="282"/>
      <c r="G186" s="10"/>
      <c r="H186" s="487"/>
      <c r="I186" s="821"/>
      <c r="J186" s="10"/>
      <c r="K186" s="10"/>
      <c r="L186" s="10"/>
      <c r="M186" s="10"/>
      <c r="N186" s="10"/>
      <c r="O186" s="10"/>
      <c r="P186" s="10"/>
      <c r="Q186" s="10"/>
      <c r="R186" s="10"/>
      <c r="S186" s="10"/>
      <c r="T186" s="10"/>
      <c r="U186" s="826"/>
      <c r="V186" s="826"/>
      <c r="W186" s="826"/>
      <c r="X186" s="826"/>
      <c r="Y186" s="826"/>
      <c r="Z186" s="10"/>
      <c r="AA186" s="10"/>
      <c r="AB186" s="10"/>
      <c r="AC186" s="10"/>
      <c r="AD186" s="10"/>
      <c r="AE186" s="11"/>
      <c r="AF186" s="21"/>
      <c r="AG186" s="11"/>
      <c r="AH186" s="21"/>
      <c r="AI186" s="21"/>
      <c r="AJ186" s="21"/>
      <c r="AK186" s="21"/>
      <c r="AL186" s="21"/>
      <c r="AM186" s="21"/>
      <c r="AN186" s="21"/>
      <c r="AO186" s="11"/>
      <c r="AP186" s="11"/>
      <c r="AQ186" s="487"/>
      <c r="AR186" s="487"/>
      <c r="AS186" s="487"/>
      <c r="AT186" s="487"/>
      <c r="AU186" s="487"/>
      <c r="AV186" s="487"/>
      <c r="AW186" s="487"/>
      <c r="AX186" s="487"/>
      <c r="AY186" s="487"/>
      <c r="AZ186" s="487"/>
      <c r="BA186" s="487"/>
      <c r="BB186" s="487"/>
      <c r="BC186" s="487"/>
      <c r="BD186" s="487"/>
      <c r="BE186" s="487"/>
      <c r="BF186" s="487"/>
      <c r="BG186" s="487"/>
      <c r="BH186" s="487"/>
      <c r="BI186" s="487"/>
      <c r="BJ186" s="487"/>
      <c r="BK186" s="487"/>
      <c r="BL186" s="487"/>
      <c r="BM186" s="487"/>
      <c r="BN186" s="487"/>
      <c r="BO186" s="487"/>
      <c r="BP186" s="487"/>
      <c r="BQ186" s="487"/>
      <c r="BR186" s="487"/>
      <c r="BS186" s="487"/>
      <c r="BT186" s="487"/>
      <c r="BU186" s="487"/>
      <c r="BV186" s="487"/>
      <c r="BW186" s="487"/>
      <c r="BX186" s="487"/>
      <c r="BY186" s="487"/>
      <c r="BZ186" s="487"/>
      <c r="CA186" s="287">
        <f t="shared" si="37"/>
        <v>0</v>
      </c>
      <c r="CB186" s="287">
        <f t="shared" si="38"/>
        <v>0</v>
      </c>
      <c r="CC186" s="287">
        <f t="shared" si="39"/>
        <v>0</v>
      </c>
      <c r="CD186" s="287">
        <f t="shared" si="40"/>
        <v>0</v>
      </c>
      <c r="CE186" s="287">
        <f t="shared" si="41"/>
        <v>0</v>
      </c>
      <c r="CF186" s="287">
        <f t="shared" si="42"/>
        <v>0</v>
      </c>
      <c r="CG186" s="288">
        <f t="shared" si="15"/>
        <v>0</v>
      </c>
    </row>
    <row r="187" spans="1:90" ht="12.75">
      <c r="A187" s="280"/>
      <c r="B187" s="280"/>
      <c r="C187" s="280"/>
      <c r="D187" s="280"/>
      <c r="E187" s="281"/>
      <c r="F187" s="282"/>
      <c r="G187" s="11"/>
      <c r="H187" s="487"/>
      <c r="I187" s="821"/>
      <c r="J187" s="11"/>
      <c r="K187" s="11"/>
      <c r="L187" s="11"/>
      <c r="M187" s="11"/>
      <c r="N187" s="11"/>
      <c r="O187" s="11"/>
      <c r="P187" s="11"/>
      <c r="Q187" s="11"/>
      <c r="R187" s="11"/>
      <c r="S187" s="11"/>
      <c r="T187" s="11"/>
      <c r="U187" s="826"/>
      <c r="V187" s="826"/>
      <c r="W187" s="826"/>
      <c r="X187" s="826"/>
      <c r="Y187" s="826"/>
      <c r="Z187" s="11"/>
      <c r="AA187" s="11"/>
      <c r="AB187" s="11"/>
      <c r="AC187" s="11"/>
      <c r="AD187" s="11"/>
      <c r="AE187" s="11"/>
      <c r="AF187" s="21"/>
      <c r="AG187" s="11"/>
      <c r="AH187" s="21"/>
      <c r="AI187" s="21"/>
      <c r="AJ187" s="21"/>
      <c r="AK187" s="21"/>
      <c r="AL187" s="21"/>
      <c r="AM187" s="21"/>
      <c r="AN187" s="21"/>
      <c r="AO187" s="11"/>
      <c r="AP187" s="11"/>
      <c r="AQ187" s="487"/>
      <c r="AR187" s="487"/>
      <c r="AS187" s="487"/>
      <c r="AT187" s="487"/>
      <c r="AU187" s="487"/>
      <c r="AV187" s="487"/>
      <c r="AW187" s="487"/>
      <c r="AX187" s="487"/>
      <c r="AY187" s="487"/>
      <c r="AZ187" s="487"/>
      <c r="BA187" s="487"/>
      <c r="BB187" s="487"/>
      <c r="BC187" s="487"/>
      <c r="BD187" s="487"/>
      <c r="BE187" s="487"/>
      <c r="BF187" s="487"/>
      <c r="BG187" s="487"/>
      <c r="BH187" s="487"/>
      <c r="BI187" s="487"/>
      <c r="BJ187" s="487"/>
      <c r="BK187" s="487"/>
      <c r="BL187" s="487"/>
      <c r="BM187" s="487"/>
      <c r="BN187" s="487"/>
      <c r="BO187" s="487"/>
      <c r="BP187" s="487"/>
      <c r="BQ187" s="487"/>
      <c r="BR187" s="487"/>
      <c r="BS187" s="487"/>
      <c r="BT187" s="487"/>
      <c r="BU187" s="487"/>
      <c r="BV187" s="487"/>
      <c r="BW187" s="487"/>
      <c r="BX187" s="487"/>
      <c r="BY187" s="487"/>
      <c r="BZ187" s="487"/>
      <c r="CA187" s="287">
        <f t="shared" si="37"/>
        <v>0</v>
      </c>
      <c r="CB187" s="287">
        <f t="shared" si="38"/>
        <v>0</v>
      </c>
      <c r="CC187" s="287">
        <f t="shared" si="39"/>
        <v>0</v>
      </c>
      <c r="CD187" s="287">
        <f t="shared" si="40"/>
        <v>0</v>
      </c>
      <c r="CE187" s="287">
        <f t="shared" si="41"/>
        <v>0</v>
      </c>
      <c r="CF187" s="287">
        <f t="shared" si="42"/>
        <v>0</v>
      </c>
      <c r="CG187" s="288">
        <f t="shared" si="15"/>
        <v>0</v>
      </c>
    </row>
    <row r="188" spans="1:90" ht="12.75">
      <c r="A188" s="280"/>
      <c r="B188" s="280"/>
      <c r="C188" s="280"/>
      <c r="D188" s="280"/>
      <c r="E188" s="281"/>
      <c r="F188" s="282"/>
      <c r="G188" s="11"/>
      <c r="H188" s="487"/>
      <c r="I188" s="821"/>
      <c r="J188" s="11"/>
      <c r="K188" s="11"/>
      <c r="L188" s="11"/>
      <c r="M188" s="11"/>
      <c r="N188" s="11"/>
      <c r="O188" s="11"/>
      <c r="P188" s="11"/>
      <c r="Q188" s="11"/>
      <c r="R188" s="11"/>
      <c r="S188" s="11"/>
      <c r="T188" s="11"/>
      <c r="U188" s="826"/>
      <c r="V188" s="826"/>
      <c r="W188" s="826"/>
      <c r="X188" s="826"/>
      <c r="Y188" s="826"/>
      <c r="Z188" s="826"/>
      <c r="AA188" s="826"/>
      <c r="AB188" s="826"/>
      <c r="AC188" s="826"/>
      <c r="AD188" s="826"/>
      <c r="AE188" s="826"/>
      <c r="AF188" s="21"/>
      <c r="AG188" s="11"/>
      <c r="AH188" s="21"/>
      <c r="AI188" s="21"/>
      <c r="AJ188" s="21"/>
      <c r="AK188" s="21"/>
      <c r="AL188" s="21"/>
      <c r="AM188" s="21"/>
      <c r="AN188" s="21"/>
      <c r="AO188" s="11"/>
      <c r="AP188" s="11"/>
      <c r="AQ188" s="487"/>
      <c r="AR188" s="487"/>
      <c r="AS188" s="487"/>
      <c r="AT188" s="487"/>
      <c r="AU188" s="487"/>
      <c r="AV188" s="487"/>
      <c r="AW188" s="487"/>
      <c r="AX188" s="487"/>
      <c r="AY188" s="487"/>
      <c r="AZ188" s="487"/>
      <c r="BA188" s="487"/>
      <c r="BB188" s="487"/>
      <c r="BC188" s="487"/>
      <c r="BD188" s="487"/>
      <c r="BE188" s="487"/>
      <c r="BF188" s="487"/>
      <c r="BG188" s="487"/>
      <c r="BH188" s="487"/>
      <c r="BI188" s="487"/>
      <c r="BJ188" s="487"/>
      <c r="BK188" s="487"/>
      <c r="BL188" s="487"/>
      <c r="BM188" s="487"/>
      <c r="BN188" s="487"/>
      <c r="BO188" s="487"/>
      <c r="BP188" s="487"/>
      <c r="BQ188" s="487"/>
      <c r="BR188" s="487"/>
      <c r="BS188" s="487"/>
      <c r="BT188" s="487"/>
      <c r="BU188" s="487"/>
      <c r="BV188" s="487"/>
      <c r="BW188" s="487"/>
      <c r="BX188" s="487"/>
      <c r="BY188" s="487"/>
      <c r="BZ188" s="487"/>
      <c r="CA188" s="287">
        <f t="shared" si="37"/>
        <v>0</v>
      </c>
      <c r="CB188" s="287">
        <f t="shared" si="38"/>
        <v>0</v>
      </c>
      <c r="CC188" s="287">
        <f t="shared" si="39"/>
        <v>0</v>
      </c>
      <c r="CD188" s="287">
        <f t="shared" si="40"/>
        <v>0</v>
      </c>
      <c r="CE188" s="287">
        <f t="shared" si="41"/>
        <v>0</v>
      </c>
      <c r="CF188" s="287">
        <f t="shared" si="42"/>
        <v>0</v>
      </c>
      <c r="CG188" s="288">
        <f t="shared" si="15"/>
        <v>0</v>
      </c>
    </row>
    <row r="189" spans="1:90" ht="12.75">
      <c r="A189" s="280"/>
      <c r="B189" s="280"/>
      <c r="C189" s="280"/>
      <c r="D189" s="280"/>
      <c r="E189" s="281"/>
      <c r="F189" s="282"/>
      <c r="G189" s="11"/>
      <c r="H189" s="487"/>
      <c r="I189" s="821"/>
      <c r="J189" s="11"/>
      <c r="K189" s="11"/>
      <c r="L189" s="11"/>
      <c r="M189" s="11"/>
      <c r="N189" s="11"/>
      <c r="O189" s="11"/>
      <c r="P189" s="11"/>
      <c r="Q189" s="11"/>
      <c r="R189" s="11"/>
      <c r="S189" s="11"/>
      <c r="T189" s="11"/>
      <c r="U189" s="826"/>
      <c r="V189" s="826"/>
      <c r="W189" s="826"/>
      <c r="X189" s="826"/>
      <c r="Y189" s="826"/>
      <c r="Z189" s="11"/>
      <c r="AA189" s="11"/>
      <c r="AB189" s="11"/>
      <c r="AC189" s="11"/>
      <c r="AD189" s="11"/>
      <c r="AE189" s="11"/>
      <c r="AF189" s="21"/>
      <c r="AG189" s="21"/>
      <c r="AH189" s="21"/>
      <c r="AI189" s="21"/>
      <c r="AJ189" s="21"/>
      <c r="AK189" s="21"/>
      <c r="AL189" s="21"/>
      <c r="AM189" s="21"/>
      <c r="AN189" s="21"/>
      <c r="AO189" s="11"/>
      <c r="AP189" s="11"/>
      <c r="AQ189" s="487"/>
      <c r="AR189" s="487"/>
      <c r="AS189" s="487"/>
      <c r="AT189" s="487"/>
      <c r="AU189" s="487"/>
      <c r="AV189" s="487"/>
      <c r="AW189" s="487"/>
      <c r="AX189" s="487"/>
      <c r="AY189" s="487"/>
      <c r="AZ189" s="487"/>
      <c r="BA189" s="487"/>
      <c r="BB189" s="487"/>
      <c r="BC189" s="487"/>
      <c r="BD189" s="487"/>
      <c r="BE189" s="487"/>
      <c r="BF189" s="487"/>
      <c r="BG189" s="487"/>
      <c r="BH189" s="487"/>
      <c r="BI189" s="487"/>
      <c r="BJ189" s="487"/>
      <c r="BK189" s="487"/>
      <c r="BL189" s="487"/>
      <c r="BM189" s="487"/>
      <c r="BN189" s="487"/>
      <c r="BO189" s="487"/>
      <c r="BP189" s="487"/>
      <c r="BQ189" s="487"/>
      <c r="BR189" s="487"/>
      <c r="BS189" s="487"/>
      <c r="BT189" s="487"/>
      <c r="BU189" s="487"/>
      <c r="BV189" s="487"/>
      <c r="BW189" s="487"/>
      <c r="BX189" s="487"/>
      <c r="BY189" s="487"/>
      <c r="BZ189" s="487"/>
      <c r="CA189" s="287">
        <f t="shared" si="37"/>
        <v>0</v>
      </c>
      <c r="CB189" s="287">
        <f t="shared" si="38"/>
        <v>0</v>
      </c>
      <c r="CC189" s="287">
        <f t="shared" si="39"/>
        <v>0</v>
      </c>
      <c r="CD189" s="287">
        <f t="shared" si="40"/>
        <v>0</v>
      </c>
      <c r="CE189" s="287">
        <f t="shared" si="41"/>
        <v>0</v>
      </c>
      <c r="CF189" s="287">
        <f t="shared" si="42"/>
        <v>0</v>
      </c>
      <c r="CG189" s="288">
        <f t="shared" si="15"/>
        <v>0</v>
      </c>
    </row>
    <row r="190" spans="1:90" ht="12.75">
      <c r="A190" s="280"/>
      <c r="B190" s="280"/>
      <c r="C190" s="280"/>
      <c r="D190" s="280"/>
      <c r="E190" s="281"/>
      <c r="F190" s="282"/>
      <c r="G190" s="11"/>
      <c r="H190" s="487"/>
      <c r="I190" s="821"/>
      <c r="J190" s="11"/>
      <c r="K190" s="11"/>
      <c r="L190" s="11"/>
      <c r="M190" s="11"/>
      <c r="N190" s="11"/>
      <c r="O190" s="11"/>
      <c r="P190" s="11"/>
      <c r="Q190" s="11"/>
      <c r="R190" s="11"/>
      <c r="S190" s="11"/>
      <c r="T190" s="11"/>
      <c r="U190" s="826"/>
      <c r="V190" s="826"/>
      <c r="W190" s="826"/>
      <c r="X190" s="826"/>
      <c r="Y190" s="826"/>
      <c r="Z190" s="826"/>
      <c r="AA190" s="826"/>
      <c r="AB190" s="826"/>
      <c r="AC190" s="826"/>
      <c r="AD190" s="826"/>
      <c r="AE190" s="826"/>
      <c r="AF190" s="21"/>
      <c r="AG190" s="11"/>
      <c r="AH190" s="21"/>
      <c r="AI190" s="21"/>
      <c r="AJ190" s="21"/>
      <c r="AK190" s="21"/>
      <c r="AL190" s="21"/>
      <c r="AM190" s="21"/>
      <c r="AN190" s="21"/>
      <c r="AO190" s="11"/>
      <c r="AP190" s="11"/>
      <c r="AQ190" s="487"/>
      <c r="AR190" s="487"/>
      <c r="AS190" s="487"/>
      <c r="AT190" s="487"/>
      <c r="AU190" s="487"/>
      <c r="AV190" s="487"/>
      <c r="AW190" s="487"/>
      <c r="AX190" s="487"/>
      <c r="AY190" s="487"/>
      <c r="AZ190" s="487"/>
      <c r="BA190" s="487"/>
      <c r="BB190" s="487"/>
      <c r="BC190" s="487"/>
      <c r="BD190" s="487"/>
      <c r="BE190" s="487"/>
      <c r="BF190" s="487"/>
      <c r="BG190" s="487"/>
      <c r="BH190" s="487"/>
      <c r="BI190" s="487"/>
      <c r="BJ190" s="487"/>
      <c r="BK190" s="487"/>
      <c r="BL190" s="487"/>
      <c r="BM190" s="487"/>
      <c r="BN190" s="487"/>
      <c r="BO190" s="487"/>
      <c r="BP190" s="487"/>
      <c r="BQ190" s="487"/>
      <c r="BR190" s="487"/>
      <c r="BS190" s="487"/>
      <c r="BT190" s="487"/>
      <c r="BU190" s="487"/>
      <c r="BV190" s="487"/>
      <c r="BW190" s="487"/>
      <c r="BX190" s="487"/>
      <c r="BY190" s="487"/>
      <c r="BZ190" s="487"/>
      <c r="CA190" s="287">
        <f t="shared" si="37"/>
        <v>0</v>
      </c>
      <c r="CB190" s="287">
        <f t="shared" si="38"/>
        <v>0</v>
      </c>
      <c r="CC190" s="287">
        <f t="shared" si="39"/>
        <v>0</v>
      </c>
      <c r="CD190" s="287">
        <f t="shared" si="40"/>
        <v>0</v>
      </c>
      <c r="CE190" s="287">
        <f t="shared" si="41"/>
        <v>0</v>
      </c>
      <c r="CF190" s="287">
        <f t="shared" si="42"/>
        <v>0</v>
      </c>
      <c r="CG190" s="288">
        <f t="shared" si="15"/>
        <v>0</v>
      </c>
    </row>
    <row r="191" spans="1:90" ht="12.75">
      <c r="A191" s="280"/>
      <c r="B191" s="280"/>
      <c r="C191" s="280"/>
      <c r="D191" s="280"/>
      <c r="E191" s="281"/>
      <c r="F191" s="282"/>
      <c r="G191" s="11"/>
      <c r="H191" s="487"/>
      <c r="I191" s="821"/>
      <c r="J191" s="11"/>
      <c r="K191" s="11"/>
      <c r="L191" s="11"/>
      <c r="M191" s="11"/>
      <c r="N191" s="11"/>
      <c r="O191" s="11"/>
      <c r="P191" s="11"/>
      <c r="Q191" s="11"/>
      <c r="R191" s="11"/>
      <c r="S191" s="11"/>
      <c r="T191" s="11"/>
      <c r="U191" s="826"/>
      <c r="V191" s="826"/>
      <c r="W191" s="826"/>
      <c r="X191" s="826"/>
      <c r="Y191" s="826"/>
      <c r="Z191" s="11"/>
      <c r="AA191" s="11"/>
      <c r="AB191" s="11"/>
      <c r="AC191" s="11"/>
      <c r="AD191" s="11"/>
      <c r="AE191" s="11"/>
      <c r="AF191" s="21"/>
      <c r="AG191" s="21"/>
      <c r="AH191" s="21"/>
      <c r="AI191" s="21"/>
      <c r="AJ191" s="21"/>
      <c r="AK191" s="21"/>
      <c r="AL191" s="21"/>
      <c r="AM191" s="21"/>
      <c r="AN191" s="21"/>
      <c r="AO191" s="11"/>
      <c r="AP191" s="11"/>
      <c r="AQ191" s="487"/>
      <c r="AR191" s="487"/>
      <c r="AS191" s="487"/>
      <c r="AT191" s="487"/>
      <c r="AU191" s="487"/>
      <c r="AV191" s="487"/>
      <c r="AW191" s="487"/>
      <c r="AX191" s="487"/>
      <c r="AY191" s="487"/>
      <c r="AZ191" s="487"/>
      <c r="BA191" s="487"/>
      <c r="BB191" s="487"/>
      <c r="BC191" s="487"/>
      <c r="BD191" s="487"/>
      <c r="BE191" s="487"/>
      <c r="BF191" s="487"/>
      <c r="BG191" s="487"/>
      <c r="BH191" s="487"/>
      <c r="BI191" s="487"/>
      <c r="BJ191" s="487"/>
      <c r="BK191" s="487"/>
      <c r="BL191" s="487"/>
      <c r="BM191" s="487"/>
      <c r="BN191" s="487"/>
      <c r="BO191" s="487"/>
      <c r="BP191" s="487"/>
      <c r="BQ191" s="487"/>
      <c r="BR191" s="487"/>
      <c r="BS191" s="487"/>
      <c r="BT191" s="487"/>
      <c r="BU191" s="487"/>
      <c r="BV191" s="487"/>
      <c r="BW191" s="487"/>
      <c r="BX191" s="487"/>
      <c r="BY191" s="487"/>
      <c r="BZ191" s="487"/>
      <c r="CA191" s="287">
        <f t="shared" si="37"/>
        <v>0</v>
      </c>
      <c r="CB191" s="287">
        <f t="shared" si="38"/>
        <v>0</v>
      </c>
      <c r="CC191" s="287">
        <f t="shared" si="39"/>
        <v>0</v>
      </c>
      <c r="CD191" s="287">
        <f t="shared" si="40"/>
        <v>0</v>
      </c>
      <c r="CE191" s="287">
        <f t="shared" si="41"/>
        <v>0</v>
      </c>
      <c r="CF191" s="287">
        <f t="shared" si="42"/>
        <v>0</v>
      </c>
      <c r="CG191" s="288">
        <f t="shared" si="15"/>
        <v>0</v>
      </c>
    </row>
    <row r="192" spans="1:90" ht="12.75">
      <c r="A192" s="280"/>
      <c r="B192" s="280"/>
      <c r="C192" s="280"/>
      <c r="D192" s="280"/>
      <c r="E192" s="281"/>
      <c r="F192" s="282"/>
      <c r="G192" s="11"/>
      <c r="H192" s="487"/>
      <c r="I192" s="821"/>
      <c r="J192" s="11"/>
      <c r="K192" s="11"/>
      <c r="L192" s="11"/>
      <c r="M192" s="11"/>
      <c r="N192" s="11"/>
      <c r="O192" s="11"/>
      <c r="P192" s="11"/>
      <c r="Q192" s="11"/>
      <c r="R192" s="11"/>
      <c r="S192" s="11"/>
      <c r="T192" s="11"/>
      <c r="U192" s="826"/>
      <c r="V192" s="826"/>
      <c r="W192" s="826"/>
      <c r="X192" s="826"/>
      <c r="Y192" s="826"/>
      <c r="Z192" s="11"/>
      <c r="AA192" s="11"/>
      <c r="AB192" s="11"/>
      <c r="AC192" s="11"/>
      <c r="AD192" s="11"/>
      <c r="AE192" s="11"/>
      <c r="AF192" s="21"/>
      <c r="AG192" s="11"/>
      <c r="AH192" s="21"/>
      <c r="AI192" s="21"/>
      <c r="AJ192" s="21"/>
      <c r="AK192" s="21"/>
      <c r="AL192" s="21"/>
      <c r="AM192" s="21"/>
      <c r="AN192" s="21"/>
      <c r="AO192" s="11"/>
      <c r="AP192" s="11"/>
      <c r="AQ192" s="487"/>
      <c r="AR192" s="487"/>
      <c r="AS192" s="487"/>
      <c r="AT192" s="487"/>
      <c r="AU192" s="487"/>
      <c r="AV192" s="487"/>
      <c r="AW192" s="487"/>
      <c r="AX192" s="487"/>
      <c r="AY192" s="487"/>
      <c r="AZ192" s="487"/>
      <c r="BA192" s="487"/>
      <c r="BB192" s="487"/>
      <c r="BC192" s="487"/>
      <c r="BD192" s="487"/>
      <c r="BE192" s="487"/>
      <c r="BF192" s="487"/>
      <c r="BG192" s="487"/>
      <c r="BH192" s="487"/>
      <c r="BI192" s="487"/>
      <c r="BJ192" s="487"/>
      <c r="BK192" s="487"/>
      <c r="BL192" s="487"/>
      <c r="BM192" s="487"/>
      <c r="BN192" s="487"/>
      <c r="BO192" s="487"/>
      <c r="BP192" s="487"/>
      <c r="BQ192" s="487"/>
      <c r="BR192" s="487"/>
      <c r="BS192" s="487"/>
      <c r="BT192" s="487"/>
      <c r="BU192" s="487"/>
      <c r="BV192" s="487"/>
      <c r="BW192" s="487"/>
      <c r="BX192" s="487"/>
      <c r="BY192" s="487"/>
      <c r="BZ192" s="487"/>
      <c r="CA192" s="287">
        <f t="shared" si="37"/>
        <v>0</v>
      </c>
      <c r="CB192" s="287">
        <f t="shared" si="38"/>
        <v>0</v>
      </c>
      <c r="CC192" s="287">
        <f t="shared" si="39"/>
        <v>0</v>
      </c>
      <c r="CD192" s="287">
        <f t="shared" si="40"/>
        <v>0</v>
      </c>
      <c r="CE192" s="287">
        <f t="shared" si="41"/>
        <v>0</v>
      </c>
      <c r="CF192" s="287">
        <f t="shared" si="42"/>
        <v>0</v>
      </c>
      <c r="CG192" s="288">
        <f t="shared" si="15"/>
        <v>0</v>
      </c>
    </row>
    <row r="193" spans="1:90" ht="12.75">
      <c r="A193" s="280"/>
      <c r="B193" s="280"/>
      <c r="C193" s="280"/>
      <c r="D193" s="280"/>
      <c r="E193" s="281"/>
      <c r="F193" s="282"/>
      <c r="G193" s="11"/>
      <c r="H193" s="487"/>
      <c r="I193" s="821"/>
      <c r="J193" s="11"/>
      <c r="K193" s="11"/>
      <c r="L193" s="11"/>
      <c r="M193" s="11"/>
      <c r="N193" s="11"/>
      <c r="O193" s="11"/>
      <c r="P193" s="11"/>
      <c r="Q193" s="11"/>
      <c r="R193" s="11"/>
      <c r="S193" s="11"/>
      <c r="T193" s="11"/>
      <c r="U193" s="826"/>
      <c r="V193" s="826"/>
      <c r="W193" s="826"/>
      <c r="X193" s="826"/>
      <c r="Y193" s="826"/>
      <c r="Z193" s="11"/>
      <c r="AA193" s="11"/>
      <c r="AB193" s="11"/>
      <c r="AC193" s="11"/>
      <c r="AD193" s="11"/>
      <c r="AE193" s="11"/>
      <c r="AF193" s="21"/>
      <c r="AG193" s="11"/>
      <c r="AH193" s="21"/>
      <c r="AI193" s="21"/>
      <c r="AJ193" s="21"/>
      <c r="AK193" s="21"/>
      <c r="AL193" s="21"/>
      <c r="AM193" s="21"/>
      <c r="AN193" s="21"/>
      <c r="AO193" s="11"/>
      <c r="AP193" s="11"/>
      <c r="AQ193" s="487"/>
      <c r="AR193" s="487"/>
      <c r="AS193" s="487"/>
      <c r="AT193" s="487"/>
      <c r="AU193" s="487"/>
      <c r="AV193" s="487"/>
      <c r="AW193" s="487"/>
      <c r="AX193" s="487"/>
      <c r="AY193" s="487"/>
      <c r="AZ193" s="487"/>
      <c r="BA193" s="487"/>
      <c r="BB193" s="487"/>
      <c r="BC193" s="487"/>
      <c r="BD193" s="487"/>
      <c r="BE193" s="487"/>
      <c r="BF193" s="487"/>
      <c r="BG193" s="487"/>
      <c r="BH193" s="487"/>
      <c r="BI193" s="487"/>
      <c r="BJ193" s="487"/>
      <c r="BK193" s="487"/>
      <c r="BL193" s="487"/>
      <c r="BM193" s="487"/>
      <c r="BN193" s="487"/>
      <c r="BO193" s="487"/>
      <c r="BP193" s="487"/>
      <c r="BQ193" s="487"/>
      <c r="BR193" s="487"/>
      <c r="BS193" s="487"/>
      <c r="BT193" s="487"/>
      <c r="BU193" s="487"/>
      <c r="BV193" s="487"/>
      <c r="BW193" s="487"/>
      <c r="BX193" s="487"/>
      <c r="BY193" s="487"/>
      <c r="BZ193" s="487"/>
      <c r="CA193" s="287">
        <f t="shared" si="37"/>
        <v>0</v>
      </c>
      <c r="CB193" s="287">
        <f t="shared" si="38"/>
        <v>0</v>
      </c>
      <c r="CC193" s="287">
        <f t="shared" si="39"/>
        <v>0</v>
      </c>
      <c r="CD193" s="287">
        <f t="shared" si="40"/>
        <v>0</v>
      </c>
      <c r="CE193" s="287">
        <f t="shared" si="41"/>
        <v>0</v>
      </c>
      <c r="CF193" s="287">
        <f t="shared" si="42"/>
        <v>0</v>
      </c>
      <c r="CG193" s="288">
        <f t="shared" si="15"/>
        <v>0</v>
      </c>
    </row>
    <row r="194" spans="1:90" ht="12.75">
      <c r="A194" s="280"/>
      <c r="B194" s="280"/>
      <c r="C194" s="280"/>
      <c r="D194" s="280"/>
      <c r="E194" s="281"/>
      <c r="F194" s="282"/>
      <c r="G194" s="11"/>
      <c r="H194" s="487"/>
      <c r="I194" s="821"/>
      <c r="J194" s="11"/>
      <c r="K194" s="11"/>
      <c r="L194" s="11"/>
      <c r="M194" s="11"/>
      <c r="N194" s="11"/>
      <c r="O194" s="11"/>
      <c r="P194" s="11"/>
      <c r="Q194" s="11"/>
      <c r="R194" s="11"/>
      <c r="S194" s="11"/>
      <c r="T194" s="11"/>
      <c r="U194" s="826"/>
      <c r="V194" s="826"/>
      <c r="W194" s="826"/>
      <c r="X194" s="826"/>
      <c r="Y194" s="826"/>
      <c r="Z194" s="11"/>
      <c r="AA194" s="11"/>
      <c r="AB194" s="11"/>
      <c r="AC194" s="11"/>
      <c r="AD194" s="11"/>
      <c r="AE194" s="11"/>
      <c r="AF194" s="21"/>
      <c r="AG194" s="11"/>
      <c r="AH194" s="21"/>
      <c r="AI194" s="21"/>
      <c r="AJ194" s="21"/>
      <c r="AK194" s="21"/>
      <c r="AL194" s="21"/>
      <c r="AM194" s="21"/>
      <c r="AN194" s="21"/>
      <c r="AO194" s="11"/>
      <c r="AP194" s="11"/>
      <c r="AQ194" s="487"/>
      <c r="AR194" s="487"/>
      <c r="AS194" s="487"/>
      <c r="AT194" s="487"/>
      <c r="AU194" s="487"/>
      <c r="AV194" s="487"/>
      <c r="AW194" s="487"/>
      <c r="AX194" s="487"/>
      <c r="AY194" s="487"/>
      <c r="AZ194" s="487"/>
      <c r="BA194" s="487"/>
      <c r="BB194" s="487"/>
      <c r="BC194" s="487"/>
      <c r="BD194" s="487"/>
      <c r="BE194" s="487"/>
      <c r="BF194" s="487"/>
      <c r="BG194" s="487"/>
      <c r="BH194" s="487"/>
      <c r="BI194" s="487"/>
      <c r="BJ194" s="487"/>
      <c r="BK194" s="487"/>
      <c r="BL194" s="487"/>
      <c r="BM194" s="487"/>
      <c r="BN194" s="487"/>
      <c r="BO194" s="487"/>
      <c r="BP194" s="487"/>
      <c r="BQ194" s="487"/>
      <c r="BR194" s="487"/>
      <c r="BS194" s="487"/>
      <c r="BT194" s="487"/>
      <c r="BU194" s="487"/>
      <c r="BV194" s="487"/>
      <c r="BW194" s="487"/>
      <c r="BX194" s="487"/>
      <c r="BY194" s="487"/>
      <c r="BZ194" s="487"/>
      <c r="CA194" s="287">
        <f t="shared" si="37"/>
        <v>0</v>
      </c>
      <c r="CB194" s="287">
        <f t="shared" si="38"/>
        <v>0</v>
      </c>
      <c r="CC194" s="287">
        <f t="shared" si="39"/>
        <v>0</v>
      </c>
      <c r="CD194" s="287">
        <f t="shared" si="40"/>
        <v>0</v>
      </c>
      <c r="CE194" s="287">
        <f t="shared" si="41"/>
        <v>0</v>
      </c>
      <c r="CF194" s="287">
        <f t="shared" si="42"/>
        <v>0</v>
      </c>
      <c r="CG194" s="288">
        <f t="shared" si="15"/>
        <v>0</v>
      </c>
    </row>
    <row r="195" spans="1:90" ht="12.75">
      <c r="A195" s="280"/>
      <c r="B195" s="280"/>
      <c r="C195" s="280"/>
      <c r="D195" s="280"/>
      <c r="E195" s="281"/>
      <c r="F195" s="282"/>
      <c r="G195" s="11"/>
      <c r="H195" s="487"/>
      <c r="I195" s="821"/>
      <c r="J195" s="11"/>
      <c r="K195" s="11"/>
      <c r="L195" s="11"/>
      <c r="M195" s="11"/>
      <c r="N195" s="11"/>
      <c r="O195" s="11"/>
      <c r="P195" s="11"/>
      <c r="Q195" s="11"/>
      <c r="R195" s="11"/>
      <c r="S195" s="11"/>
      <c r="T195" s="11"/>
      <c r="U195" s="826"/>
      <c r="V195" s="826"/>
      <c r="W195" s="826"/>
      <c r="X195" s="826"/>
      <c r="Y195" s="826"/>
      <c r="Z195" s="11"/>
      <c r="AA195" s="11"/>
      <c r="AB195" s="11"/>
      <c r="AC195" s="11"/>
      <c r="AD195" s="11"/>
      <c r="AE195" s="11"/>
      <c r="AF195" s="21"/>
      <c r="AG195" s="11"/>
      <c r="AH195" s="21"/>
      <c r="AI195" s="21"/>
      <c r="AJ195" s="21"/>
      <c r="AK195" s="21"/>
      <c r="AL195" s="21"/>
      <c r="AM195" s="21"/>
      <c r="AN195" s="21"/>
      <c r="AO195" s="11"/>
      <c r="AP195" s="11"/>
      <c r="AQ195" s="487"/>
      <c r="AR195" s="487"/>
      <c r="AS195" s="487"/>
      <c r="AT195" s="487"/>
      <c r="AU195" s="487"/>
      <c r="AV195" s="487"/>
      <c r="AW195" s="487"/>
      <c r="AX195" s="487"/>
      <c r="AY195" s="487"/>
      <c r="AZ195" s="487"/>
      <c r="BA195" s="487"/>
      <c r="BB195" s="487"/>
      <c r="BC195" s="487"/>
      <c r="BD195" s="487"/>
      <c r="BE195" s="487"/>
      <c r="BF195" s="487"/>
      <c r="BG195" s="487"/>
      <c r="BH195" s="487"/>
      <c r="BI195" s="487"/>
      <c r="BJ195" s="487"/>
      <c r="BK195" s="487"/>
      <c r="BL195" s="487"/>
      <c r="BM195" s="487"/>
      <c r="BN195" s="487"/>
      <c r="BO195" s="487"/>
      <c r="BP195" s="487"/>
      <c r="BQ195" s="487"/>
      <c r="BR195" s="487"/>
      <c r="BS195" s="487"/>
      <c r="BT195" s="487"/>
      <c r="BU195" s="487"/>
      <c r="BV195" s="487"/>
      <c r="BW195" s="487"/>
      <c r="BX195" s="487"/>
      <c r="BY195" s="487"/>
      <c r="BZ195" s="487"/>
      <c r="CA195" s="287">
        <f t="shared" si="37"/>
        <v>0</v>
      </c>
      <c r="CB195" s="287">
        <f t="shared" si="38"/>
        <v>0</v>
      </c>
      <c r="CC195" s="287">
        <f t="shared" si="39"/>
        <v>0</v>
      </c>
      <c r="CD195" s="287">
        <f t="shared" si="40"/>
        <v>0</v>
      </c>
      <c r="CE195" s="287">
        <f t="shared" si="41"/>
        <v>0</v>
      </c>
      <c r="CF195" s="287">
        <f t="shared" si="42"/>
        <v>0</v>
      </c>
      <c r="CG195" s="288">
        <f t="shared" si="15"/>
        <v>0</v>
      </c>
    </row>
    <row r="196" spans="1:90" ht="12.75">
      <c r="A196" s="280"/>
      <c r="B196" s="280"/>
      <c r="C196" s="280"/>
      <c r="D196" s="280"/>
      <c r="E196" s="281"/>
      <c r="F196" s="282"/>
      <c r="G196" s="11"/>
      <c r="H196" s="487"/>
      <c r="I196" s="821"/>
      <c r="J196" s="11"/>
      <c r="K196" s="11"/>
      <c r="L196" s="11"/>
      <c r="M196" s="11"/>
      <c r="N196" s="11"/>
      <c r="O196" s="11"/>
      <c r="P196" s="11"/>
      <c r="Q196" s="11"/>
      <c r="R196" s="11"/>
      <c r="S196" s="11"/>
      <c r="T196" s="11"/>
      <c r="U196" s="826"/>
      <c r="V196" s="826"/>
      <c r="W196" s="826"/>
      <c r="X196" s="826"/>
      <c r="Y196" s="826"/>
      <c r="Z196" s="11"/>
      <c r="AA196" s="11"/>
      <c r="AB196" s="11"/>
      <c r="AC196" s="11"/>
      <c r="AD196" s="11"/>
      <c r="AE196" s="11"/>
      <c r="AF196" s="21"/>
      <c r="AG196" s="11"/>
      <c r="AH196" s="21"/>
      <c r="AI196" s="21"/>
      <c r="AJ196" s="21"/>
      <c r="AK196" s="21"/>
      <c r="AL196" s="21"/>
      <c r="AM196" s="21"/>
      <c r="AN196" s="21"/>
      <c r="AO196" s="11"/>
      <c r="AP196" s="11"/>
      <c r="AQ196" s="487"/>
      <c r="AR196" s="487"/>
      <c r="AS196" s="487"/>
      <c r="AT196" s="487"/>
      <c r="AU196" s="487"/>
      <c r="AV196" s="487"/>
      <c r="AW196" s="487"/>
      <c r="AX196" s="487"/>
      <c r="AY196" s="487"/>
      <c r="AZ196" s="487"/>
      <c r="BA196" s="487"/>
      <c r="BB196" s="487"/>
      <c r="BC196" s="487"/>
      <c r="BD196" s="487"/>
      <c r="BE196" s="487"/>
      <c r="BF196" s="487"/>
      <c r="BG196" s="487"/>
      <c r="BH196" s="487"/>
      <c r="BI196" s="487"/>
      <c r="BJ196" s="487"/>
      <c r="BK196" s="487"/>
      <c r="BL196" s="487"/>
      <c r="BM196" s="487"/>
      <c r="BN196" s="487"/>
      <c r="BO196" s="487"/>
      <c r="BP196" s="487"/>
      <c r="BQ196" s="487"/>
      <c r="BR196" s="487"/>
      <c r="BS196" s="487"/>
      <c r="BT196" s="487"/>
      <c r="BU196" s="487"/>
      <c r="BV196" s="487"/>
      <c r="BW196" s="487"/>
      <c r="BX196" s="487"/>
      <c r="BY196" s="487"/>
      <c r="BZ196" s="487"/>
      <c r="CA196" s="287">
        <f t="shared" si="37"/>
        <v>0</v>
      </c>
      <c r="CB196" s="287">
        <f t="shared" si="38"/>
        <v>0</v>
      </c>
      <c r="CC196" s="287">
        <f t="shared" si="39"/>
        <v>0</v>
      </c>
      <c r="CD196" s="287">
        <f t="shared" si="40"/>
        <v>0</v>
      </c>
      <c r="CE196" s="287">
        <f t="shared" si="41"/>
        <v>0</v>
      </c>
      <c r="CF196" s="287">
        <f t="shared" si="42"/>
        <v>0</v>
      </c>
      <c r="CG196" s="288">
        <f t="shared" si="15"/>
        <v>0</v>
      </c>
    </row>
    <row r="197" spans="1:90" ht="12.75">
      <c r="A197" s="280"/>
      <c r="B197" s="280"/>
      <c r="C197" s="280"/>
      <c r="D197" s="280"/>
      <c r="E197" s="281"/>
      <c r="F197" s="282"/>
      <c r="G197" s="11"/>
      <c r="H197" s="487"/>
      <c r="I197" s="821"/>
      <c r="J197" s="11"/>
      <c r="K197" s="11"/>
      <c r="L197" s="11"/>
      <c r="M197" s="11"/>
      <c r="N197" s="11"/>
      <c r="O197" s="11"/>
      <c r="P197" s="11"/>
      <c r="Q197" s="11"/>
      <c r="R197" s="11"/>
      <c r="S197" s="11"/>
      <c r="T197" s="11"/>
      <c r="U197" s="826"/>
      <c r="V197" s="826"/>
      <c r="W197" s="826"/>
      <c r="X197" s="826"/>
      <c r="Y197" s="826"/>
      <c r="Z197" s="11"/>
      <c r="AA197" s="11"/>
      <c r="AB197" s="11"/>
      <c r="AC197" s="11"/>
      <c r="AD197" s="11"/>
      <c r="AE197" s="11"/>
      <c r="AF197" s="21"/>
      <c r="AG197" s="11"/>
      <c r="AH197" s="21"/>
      <c r="AI197" s="21"/>
      <c r="AJ197" s="21"/>
      <c r="AK197" s="21"/>
      <c r="AL197" s="21"/>
      <c r="AM197" s="21"/>
      <c r="AN197" s="21"/>
      <c r="AO197" s="11"/>
      <c r="AP197" s="11"/>
      <c r="AQ197" s="487"/>
      <c r="AR197" s="487"/>
      <c r="AS197" s="487"/>
      <c r="AT197" s="487"/>
      <c r="AU197" s="487"/>
      <c r="AV197" s="487"/>
      <c r="AW197" s="487"/>
      <c r="AX197" s="487"/>
      <c r="AY197" s="487"/>
      <c r="AZ197" s="487"/>
      <c r="BA197" s="487"/>
      <c r="BB197" s="487"/>
      <c r="BC197" s="487"/>
      <c r="BD197" s="487"/>
      <c r="BE197" s="487"/>
      <c r="BF197" s="487"/>
      <c r="BG197" s="487"/>
      <c r="BH197" s="487"/>
      <c r="BI197" s="487"/>
      <c r="BJ197" s="487"/>
      <c r="BK197" s="487"/>
      <c r="BL197" s="487"/>
      <c r="BM197" s="487"/>
      <c r="BN197" s="487"/>
      <c r="BO197" s="487"/>
      <c r="BP197" s="487"/>
      <c r="BQ197" s="487"/>
      <c r="BR197" s="487"/>
      <c r="BS197" s="487"/>
      <c r="BT197" s="487"/>
      <c r="BU197" s="487"/>
      <c r="BV197" s="487"/>
      <c r="BW197" s="487"/>
      <c r="BX197" s="487"/>
      <c r="BY197" s="487"/>
      <c r="BZ197" s="487"/>
      <c r="CA197" s="287">
        <f t="shared" si="37"/>
        <v>0</v>
      </c>
      <c r="CB197" s="287">
        <f t="shared" si="38"/>
        <v>0</v>
      </c>
      <c r="CC197" s="287">
        <f t="shared" si="39"/>
        <v>0</v>
      </c>
      <c r="CD197" s="287">
        <f t="shared" si="40"/>
        <v>0</v>
      </c>
      <c r="CE197" s="287">
        <f t="shared" si="41"/>
        <v>0</v>
      </c>
      <c r="CF197" s="287">
        <f t="shared" si="42"/>
        <v>0</v>
      </c>
      <c r="CG197" s="288">
        <f t="shared" si="15"/>
        <v>0</v>
      </c>
    </row>
    <row r="198" spans="1:90" ht="11.25" customHeight="1">
      <c r="A198" s="280"/>
      <c r="B198" s="280"/>
      <c r="C198" s="280"/>
      <c r="D198" s="280"/>
      <c r="E198" s="281"/>
      <c r="F198" s="282"/>
      <c r="G198" s="11"/>
      <c r="H198" s="487"/>
      <c r="I198" s="821"/>
      <c r="J198" s="11"/>
      <c r="K198" s="11"/>
      <c r="L198" s="11"/>
      <c r="M198" s="11"/>
      <c r="N198" s="11"/>
      <c r="O198" s="11"/>
      <c r="P198" s="11"/>
      <c r="Q198" s="11"/>
      <c r="R198" s="11"/>
      <c r="S198" s="11"/>
      <c r="T198" s="11"/>
      <c r="U198" s="826"/>
      <c r="V198" s="826"/>
      <c r="W198" s="826"/>
      <c r="X198" s="826"/>
      <c r="Y198" s="826"/>
      <c r="Z198" s="11"/>
      <c r="AA198" s="11"/>
      <c r="AB198" s="11"/>
      <c r="AC198" s="11"/>
      <c r="AD198" s="11"/>
      <c r="AE198" s="11"/>
      <c r="AF198" s="21"/>
      <c r="AG198" s="11"/>
      <c r="AH198" s="21"/>
      <c r="AI198" s="21"/>
      <c r="AJ198" s="21"/>
      <c r="AK198" s="21"/>
      <c r="AL198" s="21"/>
      <c r="AM198" s="21"/>
      <c r="AN198" s="21"/>
      <c r="AO198" s="11"/>
      <c r="AP198" s="11"/>
      <c r="AQ198" s="487"/>
      <c r="AR198" s="487"/>
      <c r="AS198" s="487"/>
      <c r="AT198" s="487"/>
      <c r="AU198" s="487"/>
      <c r="AV198" s="487"/>
      <c r="AW198" s="487"/>
      <c r="AX198" s="487"/>
      <c r="AY198" s="487"/>
      <c r="AZ198" s="487"/>
      <c r="BA198" s="487"/>
      <c r="BB198" s="487"/>
      <c r="BC198" s="487"/>
      <c r="BD198" s="487"/>
      <c r="BE198" s="487"/>
      <c r="BF198" s="487"/>
      <c r="BG198" s="487"/>
      <c r="BH198" s="487"/>
      <c r="BI198" s="487"/>
      <c r="BJ198" s="487"/>
      <c r="BK198" s="487"/>
      <c r="BL198" s="487"/>
      <c r="BM198" s="487"/>
      <c r="BN198" s="487"/>
      <c r="BO198" s="487"/>
      <c r="BP198" s="487"/>
      <c r="BQ198" s="487"/>
      <c r="BR198" s="487"/>
      <c r="BS198" s="487"/>
      <c r="BT198" s="487"/>
      <c r="BU198" s="487"/>
      <c r="BV198" s="487"/>
      <c r="BW198" s="487"/>
      <c r="BX198" s="487"/>
      <c r="BY198" s="487"/>
      <c r="BZ198" s="487"/>
      <c r="CA198" s="287">
        <f t="shared" ref="CA198:CA206" si="50">SUMIFS(G198:BZ198,$G$2:$BZ$2,"="&amp;$CA$1)/1000</f>
        <v>0</v>
      </c>
      <c r="CB198" s="287">
        <f t="shared" ref="CB198:CB206" si="51">SUMIFS(G198:BZ198,$G$2:$BZ$2,"="&amp;$CB$1)/1000</f>
        <v>0</v>
      </c>
      <c r="CC198" s="287">
        <f t="shared" ref="CC198:CC206" si="52">SUMIFS(G198:BZ198,$G$2:$BZ$2,"="&amp;$CC$1)/1000</f>
        <v>0</v>
      </c>
      <c r="CD198" s="287">
        <f t="shared" ref="CD198:CD206" si="53">SUMIFS(G198:BZ198,$G$2:$BZ$2,"="&amp;$CD$1)/1000</f>
        <v>0</v>
      </c>
      <c r="CE198" s="287">
        <f t="shared" ref="CE198:CE206" si="54">SUMIFS(G198:BZ198,$G$2:$BZ$2,"="&amp;$CE$1)/1000</f>
        <v>0</v>
      </c>
      <c r="CF198" s="287">
        <f t="shared" ref="CF198:CF206" si="55">SUMIFS(G198:BZ198,$G$2:$BZ$2,"="&amp;$CF$1)/1000</f>
        <v>0</v>
      </c>
      <c r="CG198" s="288">
        <f t="shared" si="15"/>
        <v>0</v>
      </c>
    </row>
    <row r="199" spans="1:90" ht="11.25" customHeight="1">
      <c r="A199" s="280"/>
      <c r="B199" s="280"/>
      <c r="C199" s="280"/>
      <c r="D199" s="280"/>
      <c r="E199" s="281"/>
      <c r="F199" s="282"/>
      <c r="G199" s="11"/>
      <c r="H199" s="487"/>
      <c r="I199" s="821"/>
      <c r="J199" s="11"/>
      <c r="K199" s="11"/>
      <c r="L199" s="11"/>
      <c r="M199" s="11"/>
      <c r="N199" s="11"/>
      <c r="O199" s="11"/>
      <c r="P199" s="11"/>
      <c r="Q199" s="11"/>
      <c r="R199" s="11"/>
      <c r="S199" s="11"/>
      <c r="T199" s="11"/>
      <c r="U199" s="826"/>
      <c r="V199" s="826"/>
      <c r="W199" s="826"/>
      <c r="X199" s="826"/>
      <c r="Y199" s="826"/>
      <c r="Z199" s="11"/>
      <c r="AA199" s="11"/>
      <c r="AB199" s="11"/>
      <c r="AC199" s="11"/>
      <c r="AD199" s="11"/>
      <c r="AE199" s="11"/>
      <c r="AF199" s="21"/>
      <c r="AG199" s="11"/>
      <c r="AH199" s="21"/>
      <c r="AI199" s="21"/>
      <c r="AJ199" s="21"/>
      <c r="AK199" s="21"/>
      <c r="AL199" s="21"/>
      <c r="AM199" s="21"/>
      <c r="AN199" s="21"/>
      <c r="AO199" s="11"/>
      <c r="AP199" s="11"/>
      <c r="AQ199" s="487"/>
      <c r="AR199" s="487"/>
      <c r="AS199" s="487"/>
      <c r="AT199" s="487"/>
      <c r="AU199" s="487"/>
      <c r="AV199" s="487"/>
      <c r="AW199" s="487"/>
      <c r="AX199" s="487"/>
      <c r="AY199" s="487"/>
      <c r="AZ199" s="487"/>
      <c r="BA199" s="487"/>
      <c r="BB199" s="487"/>
      <c r="BC199" s="487"/>
      <c r="BD199" s="487"/>
      <c r="BE199" s="487"/>
      <c r="BF199" s="487"/>
      <c r="BG199" s="487"/>
      <c r="BH199" s="487"/>
      <c r="BI199" s="487"/>
      <c r="BJ199" s="487"/>
      <c r="BK199" s="487"/>
      <c r="BL199" s="487"/>
      <c r="BM199" s="487"/>
      <c r="BN199" s="487"/>
      <c r="BO199" s="487"/>
      <c r="BP199" s="487"/>
      <c r="BQ199" s="487"/>
      <c r="BR199" s="487"/>
      <c r="BS199" s="487"/>
      <c r="BT199" s="487"/>
      <c r="BU199" s="487"/>
      <c r="BV199" s="487"/>
      <c r="BW199" s="487"/>
      <c r="BX199" s="487"/>
      <c r="BY199" s="487"/>
      <c r="BZ199" s="487"/>
      <c r="CA199" s="287">
        <f t="shared" si="50"/>
        <v>0</v>
      </c>
      <c r="CB199" s="287">
        <f t="shared" si="51"/>
        <v>0</v>
      </c>
      <c r="CC199" s="287">
        <f t="shared" si="52"/>
        <v>0</v>
      </c>
      <c r="CD199" s="287">
        <f t="shared" si="53"/>
        <v>0</v>
      </c>
      <c r="CE199" s="287">
        <f t="shared" si="54"/>
        <v>0</v>
      </c>
      <c r="CF199" s="287">
        <f t="shared" si="55"/>
        <v>0</v>
      </c>
      <c r="CG199" s="288">
        <f t="shared" ref="CG199:CG206" si="56">SUM(CA199:CF199)</f>
        <v>0</v>
      </c>
    </row>
    <row r="200" spans="1:90" ht="12" customHeight="1">
      <c r="A200" s="280"/>
      <c r="B200" s="280"/>
      <c r="C200" s="280"/>
      <c r="D200" s="280"/>
      <c r="E200" s="281"/>
      <c r="F200" s="282"/>
      <c r="G200" s="11"/>
      <c r="H200" s="487"/>
      <c r="I200" s="821"/>
      <c r="J200" s="11"/>
      <c r="K200" s="11"/>
      <c r="L200" s="11"/>
      <c r="M200" s="11"/>
      <c r="N200" s="11"/>
      <c r="O200" s="11"/>
      <c r="P200" s="11"/>
      <c r="Q200" s="11"/>
      <c r="R200" s="11"/>
      <c r="S200" s="11"/>
      <c r="T200" s="11"/>
      <c r="U200" s="826"/>
      <c r="V200" s="826"/>
      <c r="W200" s="826"/>
      <c r="X200" s="826"/>
      <c r="Y200" s="826"/>
      <c r="Z200" s="11"/>
      <c r="AA200" s="11"/>
      <c r="AB200" s="11"/>
      <c r="AC200" s="11"/>
      <c r="AD200" s="11"/>
      <c r="AE200" s="11"/>
      <c r="AF200" s="21"/>
      <c r="AG200" s="11"/>
      <c r="AH200" s="21"/>
      <c r="AI200" s="21"/>
      <c r="AJ200" s="21"/>
      <c r="AK200" s="21"/>
      <c r="AL200" s="21"/>
      <c r="AM200" s="21"/>
      <c r="AN200" s="21"/>
      <c r="AO200" s="11"/>
      <c r="AP200" s="11"/>
      <c r="AQ200" s="487"/>
      <c r="AR200" s="487"/>
      <c r="AS200" s="487"/>
      <c r="AT200" s="487"/>
      <c r="AU200" s="487"/>
      <c r="AV200" s="487"/>
      <c r="AW200" s="487"/>
      <c r="AX200" s="487"/>
      <c r="AY200" s="487"/>
      <c r="AZ200" s="487"/>
      <c r="BA200" s="487"/>
      <c r="BB200" s="487"/>
      <c r="BC200" s="487"/>
      <c r="BD200" s="487"/>
      <c r="BE200" s="487"/>
      <c r="BF200" s="487"/>
      <c r="BG200" s="487"/>
      <c r="BH200" s="487"/>
      <c r="BI200" s="487"/>
      <c r="BJ200" s="487"/>
      <c r="BK200" s="487"/>
      <c r="BL200" s="487"/>
      <c r="BM200" s="487"/>
      <c r="BN200" s="487"/>
      <c r="BO200" s="487"/>
      <c r="BP200" s="487"/>
      <c r="BQ200" s="487"/>
      <c r="BR200" s="487"/>
      <c r="BS200" s="487"/>
      <c r="BT200" s="487"/>
      <c r="BU200" s="487"/>
      <c r="BV200" s="487"/>
      <c r="BW200" s="487"/>
      <c r="BX200" s="487"/>
      <c r="BY200" s="487"/>
      <c r="BZ200" s="487"/>
      <c r="CA200" s="287">
        <f t="shared" si="50"/>
        <v>0</v>
      </c>
      <c r="CB200" s="287">
        <f t="shared" si="51"/>
        <v>0</v>
      </c>
      <c r="CC200" s="287">
        <f t="shared" si="52"/>
        <v>0</v>
      </c>
      <c r="CD200" s="287">
        <f t="shared" si="53"/>
        <v>0</v>
      </c>
      <c r="CE200" s="287">
        <f t="shared" si="54"/>
        <v>0</v>
      </c>
      <c r="CF200" s="287">
        <f t="shared" si="55"/>
        <v>0</v>
      </c>
      <c r="CG200" s="288">
        <f t="shared" si="56"/>
        <v>0</v>
      </c>
    </row>
    <row r="201" spans="1:90" ht="12" customHeight="1">
      <c r="A201" s="280"/>
      <c r="B201" s="280"/>
      <c r="C201" s="280"/>
      <c r="D201" s="280"/>
      <c r="E201" s="281"/>
      <c r="F201" s="282"/>
      <c r="G201" s="11"/>
      <c r="H201" s="487"/>
      <c r="I201" s="821"/>
      <c r="J201" s="11"/>
      <c r="K201" s="11"/>
      <c r="L201" s="11"/>
      <c r="M201" s="11"/>
      <c r="N201" s="11"/>
      <c r="O201" s="11"/>
      <c r="P201" s="11"/>
      <c r="Q201" s="11"/>
      <c r="R201" s="11"/>
      <c r="S201" s="11"/>
      <c r="T201" s="11"/>
      <c r="U201" s="826"/>
      <c r="V201" s="826"/>
      <c r="W201" s="826"/>
      <c r="X201" s="826"/>
      <c r="Y201" s="826"/>
      <c r="Z201" s="11"/>
      <c r="AA201" s="11"/>
      <c r="AB201" s="11"/>
      <c r="AC201" s="11"/>
      <c r="AD201" s="11"/>
      <c r="AE201" s="11"/>
      <c r="AF201" s="21"/>
      <c r="AG201" s="11"/>
      <c r="AH201" s="21"/>
      <c r="AI201" s="21"/>
      <c r="AJ201" s="21"/>
      <c r="AK201" s="21"/>
      <c r="AL201" s="21"/>
      <c r="AM201" s="21"/>
      <c r="AN201" s="21"/>
      <c r="AO201" s="11"/>
      <c r="AP201" s="11"/>
      <c r="AQ201" s="487"/>
      <c r="AR201" s="487"/>
      <c r="AS201" s="487"/>
      <c r="AT201" s="487"/>
      <c r="AU201" s="487"/>
      <c r="AV201" s="487"/>
      <c r="AW201" s="487"/>
      <c r="AX201" s="487"/>
      <c r="AY201" s="487"/>
      <c r="AZ201" s="487"/>
      <c r="BA201" s="487"/>
      <c r="BB201" s="487"/>
      <c r="BC201" s="487"/>
      <c r="BD201" s="487"/>
      <c r="BE201" s="487"/>
      <c r="BF201" s="487"/>
      <c r="BG201" s="487"/>
      <c r="BH201" s="487"/>
      <c r="BI201" s="487"/>
      <c r="BJ201" s="487"/>
      <c r="BK201" s="487"/>
      <c r="BL201" s="487"/>
      <c r="BM201" s="487"/>
      <c r="BN201" s="487"/>
      <c r="BO201" s="487"/>
      <c r="BP201" s="487"/>
      <c r="BQ201" s="487"/>
      <c r="BR201" s="487"/>
      <c r="BS201" s="487"/>
      <c r="BT201" s="487"/>
      <c r="BU201" s="487"/>
      <c r="BV201" s="487"/>
      <c r="BW201" s="487"/>
      <c r="BX201" s="487"/>
      <c r="BY201" s="487"/>
      <c r="BZ201" s="487"/>
      <c r="CA201" s="287">
        <f t="shared" si="50"/>
        <v>0</v>
      </c>
      <c r="CB201" s="287">
        <f t="shared" si="51"/>
        <v>0</v>
      </c>
      <c r="CC201" s="287">
        <f t="shared" si="52"/>
        <v>0</v>
      </c>
      <c r="CD201" s="287">
        <f t="shared" si="53"/>
        <v>0</v>
      </c>
      <c r="CE201" s="287">
        <f t="shared" si="54"/>
        <v>0</v>
      </c>
      <c r="CF201" s="287">
        <f t="shared" si="55"/>
        <v>0</v>
      </c>
      <c r="CG201" s="288">
        <f t="shared" si="56"/>
        <v>0</v>
      </c>
    </row>
    <row r="202" spans="1:90" ht="12" customHeight="1">
      <c r="A202" s="280"/>
      <c r="B202" s="280"/>
      <c r="C202" s="280"/>
      <c r="D202" s="280"/>
      <c r="E202" s="281"/>
      <c r="F202" s="282"/>
      <c r="G202" s="10"/>
      <c r="H202" s="487"/>
      <c r="I202" s="821"/>
      <c r="J202" s="10"/>
      <c r="K202" s="10"/>
      <c r="L202" s="10"/>
      <c r="M202" s="10"/>
      <c r="N202" s="10"/>
      <c r="O202" s="10"/>
      <c r="P202" s="10"/>
      <c r="Q202" s="10"/>
      <c r="R202" s="10"/>
      <c r="S202" s="10"/>
      <c r="T202" s="10"/>
      <c r="U202" s="826"/>
      <c r="V202" s="826"/>
      <c r="W202" s="826"/>
      <c r="X202" s="826"/>
      <c r="Y202" s="826"/>
      <c r="Z202" s="10"/>
      <c r="AA202" s="10"/>
      <c r="AB202" s="10"/>
      <c r="AC202" s="10"/>
      <c r="AD202" s="10"/>
      <c r="AE202" s="11"/>
      <c r="AF202" s="21"/>
      <c r="AG202" s="11"/>
      <c r="AH202" s="21"/>
      <c r="AI202" s="21"/>
      <c r="AJ202" s="21"/>
      <c r="AK202" s="21"/>
      <c r="AL202" s="21"/>
      <c r="AM202" s="21"/>
      <c r="AN202" s="21"/>
      <c r="AO202" s="11"/>
      <c r="AP202" s="11"/>
      <c r="AQ202" s="487"/>
      <c r="AR202" s="487"/>
      <c r="AS202" s="487"/>
      <c r="AT202" s="487"/>
      <c r="AU202" s="487"/>
      <c r="AV202" s="487"/>
      <c r="AW202" s="487"/>
      <c r="AX202" s="487"/>
      <c r="AY202" s="487"/>
      <c r="AZ202" s="487"/>
      <c r="BA202" s="487"/>
      <c r="BB202" s="487"/>
      <c r="BC202" s="487"/>
      <c r="BD202" s="487"/>
      <c r="BE202" s="487"/>
      <c r="BF202" s="487"/>
      <c r="BG202" s="487"/>
      <c r="BH202" s="487"/>
      <c r="BI202" s="487"/>
      <c r="BJ202" s="487"/>
      <c r="BK202" s="487"/>
      <c r="BL202" s="487"/>
      <c r="BM202" s="487"/>
      <c r="BN202" s="487"/>
      <c r="BO202" s="487"/>
      <c r="BP202" s="487"/>
      <c r="BQ202" s="487"/>
      <c r="BR202" s="487"/>
      <c r="BS202" s="487"/>
      <c r="BT202" s="487"/>
      <c r="BU202" s="487"/>
      <c r="BV202" s="487"/>
      <c r="BW202" s="487"/>
      <c r="BX202" s="487"/>
      <c r="BY202" s="487"/>
      <c r="BZ202" s="487"/>
      <c r="CA202" s="287">
        <f t="shared" si="50"/>
        <v>0</v>
      </c>
      <c r="CB202" s="287">
        <f t="shared" si="51"/>
        <v>0</v>
      </c>
      <c r="CC202" s="287">
        <f t="shared" si="52"/>
        <v>0</v>
      </c>
      <c r="CD202" s="287">
        <f t="shared" si="53"/>
        <v>0</v>
      </c>
      <c r="CE202" s="287">
        <f t="shared" si="54"/>
        <v>0</v>
      </c>
      <c r="CF202" s="287">
        <f t="shared" si="55"/>
        <v>0</v>
      </c>
      <c r="CG202" s="288">
        <f t="shared" si="56"/>
        <v>0</v>
      </c>
    </row>
    <row r="203" spans="1:90" ht="12" customHeight="1">
      <c r="A203" s="280"/>
      <c r="B203" s="280"/>
      <c r="C203" s="280"/>
      <c r="D203" s="280"/>
      <c r="E203" s="281"/>
      <c r="F203" s="282"/>
      <c r="G203" s="10"/>
      <c r="H203" s="487"/>
      <c r="I203" s="821"/>
      <c r="J203" s="10"/>
      <c r="K203" s="10"/>
      <c r="L203" s="10"/>
      <c r="M203" s="10"/>
      <c r="N203" s="10"/>
      <c r="O203" s="10"/>
      <c r="P203" s="10"/>
      <c r="Q203" s="10"/>
      <c r="R203" s="10"/>
      <c r="S203" s="10"/>
      <c r="T203" s="10"/>
      <c r="U203" s="826"/>
      <c r="V203" s="826"/>
      <c r="W203" s="826"/>
      <c r="X203" s="826"/>
      <c r="Y203" s="826"/>
      <c r="Z203" s="10"/>
      <c r="AA203" s="10"/>
      <c r="AB203" s="10"/>
      <c r="AC203" s="10"/>
      <c r="AD203" s="10"/>
      <c r="AE203" s="11"/>
      <c r="AF203" s="21"/>
      <c r="AG203" s="11"/>
      <c r="AH203" s="21"/>
      <c r="AI203" s="21"/>
      <c r="AJ203" s="21"/>
      <c r="AK203" s="21"/>
      <c r="AL203" s="21"/>
      <c r="AM203" s="21"/>
      <c r="AN203" s="21"/>
      <c r="AO203" s="11"/>
      <c r="AP203" s="11"/>
      <c r="AQ203" s="487"/>
      <c r="AR203" s="487"/>
      <c r="AS203" s="487"/>
      <c r="AT203" s="487"/>
      <c r="AU203" s="487"/>
      <c r="AV203" s="487"/>
      <c r="AW203" s="487"/>
      <c r="AX203" s="487"/>
      <c r="AY203" s="487"/>
      <c r="AZ203" s="487"/>
      <c r="BA203" s="487"/>
      <c r="BB203" s="487"/>
      <c r="BC203" s="487"/>
      <c r="BD203" s="487"/>
      <c r="BE203" s="487"/>
      <c r="BF203" s="487"/>
      <c r="BG203" s="487"/>
      <c r="BH203" s="487"/>
      <c r="BI203" s="487"/>
      <c r="BJ203" s="487"/>
      <c r="BK203" s="487"/>
      <c r="BL203" s="487"/>
      <c r="BM203" s="487"/>
      <c r="BN203" s="487"/>
      <c r="BO203" s="487"/>
      <c r="BP203" s="487"/>
      <c r="BQ203" s="487"/>
      <c r="BR203" s="487"/>
      <c r="BS203" s="487"/>
      <c r="BT203" s="487"/>
      <c r="BU203" s="487"/>
      <c r="BV203" s="487"/>
      <c r="BW203" s="487"/>
      <c r="BX203" s="487"/>
      <c r="BY203" s="487"/>
      <c r="BZ203" s="487"/>
      <c r="CA203" s="287">
        <f t="shared" si="50"/>
        <v>0</v>
      </c>
      <c r="CB203" s="287">
        <f t="shared" si="51"/>
        <v>0</v>
      </c>
      <c r="CC203" s="287">
        <f t="shared" si="52"/>
        <v>0</v>
      </c>
      <c r="CD203" s="287">
        <f t="shared" si="53"/>
        <v>0</v>
      </c>
      <c r="CE203" s="287">
        <f t="shared" si="54"/>
        <v>0</v>
      </c>
      <c r="CF203" s="287">
        <f t="shared" si="55"/>
        <v>0</v>
      </c>
      <c r="CG203" s="288">
        <f t="shared" si="56"/>
        <v>0</v>
      </c>
      <c r="CK203" s="385"/>
      <c r="CL203" s="385"/>
    </row>
    <row r="204" spans="1:90" ht="12" customHeight="1">
      <c r="A204" s="280"/>
      <c r="B204" s="280"/>
      <c r="C204" s="280"/>
      <c r="D204" s="280"/>
      <c r="E204" s="281"/>
      <c r="F204" s="282"/>
      <c r="G204" s="10"/>
      <c r="H204" s="487"/>
      <c r="I204" s="821"/>
      <c r="J204" s="10"/>
      <c r="K204" s="10"/>
      <c r="L204" s="10"/>
      <c r="M204" s="10"/>
      <c r="N204" s="10"/>
      <c r="O204" s="10"/>
      <c r="P204" s="10"/>
      <c r="Q204" s="10"/>
      <c r="R204" s="10"/>
      <c r="S204" s="10"/>
      <c r="T204" s="10"/>
      <c r="U204" s="826"/>
      <c r="V204" s="826"/>
      <c r="W204" s="826"/>
      <c r="X204" s="826"/>
      <c r="Y204" s="826"/>
      <c r="Z204" s="10"/>
      <c r="AA204" s="10"/>
      <c r="AB204" s="10"/>
      <c r="AC204" s="10"/>
      <c r="AD204" s="10"/>
      <c r="AE204" s="11"/>
      <c r="AF204" s="21"/>
      <c r="AG204" s="11"/>
      <c r="AH204" s="21"/>
      <c r="AI204" s="21"/>
      <c r="AJ204" s="21"/>
      <c r="AK204" s="21"/>
      <c r="AL204" s="21"/>
      <c r="AM204" s="21"/>
      <c r="AN204" s="21"/>
      <c r="AO204" s="11"/>
      <c r="AP204" s="11"/>
      <c r="AQ204" s="487"/>
      <c r="AR204" s="487"/>
      <c r="AS204" s="487"/>
      <c r="AT204" s="487"/>
      <c r="AU204" s="487"/>
      <c r="AV204" s="487"/>
      <c r="AW204" s="487"/>
      <c r="AX204" s="487"/>
      <c r="AY204" s="487"/>
      <c r="AZ204" s="487"/>
      <c r="BA204" s="487"/>
      <c r="BB204" s="487"/>
      <c r="BC204" s="487"/>
      <c r="BD204" s="487"/>
      <c r="BE204" s="487"/>
      <c r="BF204" s="487"/>
      <c r="BG204" s="487"/>
      <c r="BH204" s="487"/>
      <c r="BI204" s="487"/>
      <c r="BJ204" s="487"/>
      <c r="BK204" s="487"/>
      <c r="BL204" s="487"/>
      <c r="BM204" s="487"/>
      <c r="BN204" s="487"/>
      <c r="BO204" s="487"/>
      <c r="BP204" s="487"/>
      <c r="BQ204" s="487"/>
      <c r="BR204" s="487"/>
      <c r="BS204" s="487"/>
      <c r="BT204" s="487"/>
      <c r="BU204" s="487"/>
      <c r="BV204" s="487"/>
      <c r="BW204" s="487"/>
      <c r="BX204" s="487"/>
      <c r="BY204" s="487"/>
      <c r="BZ204" s="487"/>
      <c r="CA204" s="287">
        <f t="shared" si="50"/>
        <v>0</v>
      </c>
      <c r="CB204" s="287">
        <f t="shared" si="51"/>
        <v>0</v>
      </c>
      <c r="CC204" s="287">
        <f t="shared" si="52"/>
        <v>0</v>
      </c>
      <c r="CD204" s="287">
        <f t="shared" si="53"/>
        <v>0</v>
      </c>
      <c r="CE204" s="287">
        <f t="shared" si="54"/>
        <v>0</v>
      </c>
      <c r="CF204" s="287">
        <f t="shared" si="55"/>
        <v>0</v>
      </c>
      <c r="CG204" s="288">
        <f t="shared" si="56"/>
        <v>0</v>
      </c>
    </row>
    <row r="205" spans="1:90" ht="12" customHeight="1">
      <c r="A205" s="280"/>
      <c r="B205" s="280"/>
      <c r="C205" s="280"/>
      <c r="D205" s="280"/>
      <c r="E205" s="281"/>
      <c r="F205" s="282"/>
      <c r="G205" s="10"/>
      <c r="H205" s="487"/>
      <c r="I205" s="821"/>
      <c r="J205" s="10"/>
      <c r="K205" s="10"/>
      <c r="L205" s="10"/>
      <c r="M205" s="10"/>
      <c r="N205" s="10"/>
      <c r="O205" s="10"/>
      <c r="P205" s="10"/>
      <c r="Q205" s="10"/>
      <c r="R205" s="10"/>
      <c r="S205" s="10"/>
      <c r="T205" s="10"/>
      <c r="U205" s="826"/>
      <c r="V205" s="826"/>
      <c r="W205" s="826"/>
      <c r="X205" s="826"/>
      <c r="Y205" s="826"/>
      <c r="Z205" s="10"/>
      <c r="AA205" s="10"/>
      <c r="AB205" s="10"/>
      <c r="AC205" s="10"/>
      <c r="AD205" s="10"/>
      <c r="AE205" s="11"/>
      <c r="AF205" s="21"/>
      <c r="AG205" s="11"/>
      <c r="AH205" s="21"/>
      <c r="AI205" s="21"/>
      <c r="AJ205" s="21"/>
      <c r="AK205" s="21"/>
      <c r="AL205" s="21"/>
      <c r="AM205" s="21"/>
      <c r="AN205" s="21"/>
      <c r="AO205" s="11"/>
      <c r="AP205" s="11"/>
      <c r="AQ205" s="487"/>
      <c r="AR205" s="487"/>
      <c r="AS205" s="487"/>
      <c r="AT205" s="487"/>
      <c r="AU205" s="487"/>
      <c r="AV205" s="487"/>
      <c r="AW205" s="487"/>
      <c r="AX205" s="487"/>
      <c r="AY205" s="487"/>
      <c r="AZ205" s="487"/>
      <c r="BA205" s="487"/>
      <c r="BB205" s="487"/>
      <c r="BC205" s="487"/>
      <c r="BD205" s="487"/>
      <c r="BE205" s="487"/>
      <c r="BF205" s="487"/>
      <c r="BG205" s="487"/>
      <c r="BH205" s="487"/>
      <c r="BI205" s="487"/>
      <c r="BJ205" s="487"/>
      <c r="BK205" s="487"/>
      <c r="BL205" s="487"/>
      <c r="BM205" s="487"/>
      <c r="BN205" s="487"/>
      <c r="BO205" s="487"/>
      <c r="BP205" s="487"/>
      <c r="BQ205" s="487"/>
      <c r="BR205" s="487"/>
      <c r="BS205" s="487"/>
      <c r="BT205" s="487"/>
      <c r="BU205" s="487"/>
      <c r="BV205" s="487"/>
      <c r="BW205" s="487"/>
      <c r="BX205" s="487"/>
      <c r="BY205" s="487"/>
      <c r="BZ205" s="487"/>
      <c r="CA205" s="287">
        <f t="shared" si="50"/>
        <v>0</v>
      </c>
      <c r="CB205" s="287">
        <f t="shared" si="51"/>
        <v>0</v>
      </c>
      <c r="CC205" s="287">
        <f t="shared" si="52"/>
        <v>0</v>
      </c>
      <c r="CD205" s="287">
        <f t="shared" si="53"/>
        <v>0</v>
      </c>
      <c r="CE205" s="287">
        <f t="shared" si="54"/>
        <v>0</v>
      </c>
      <c r="CF205" s="287">
        <f t="shared" si="55"/>
        <v>0</v>
      </c>
      <c r="CG205" s="288">
        <f t="shared" si="56"/>
        <v>0</v>
      </c>
    </row>
    <row r="206" spans="1:90" ht="12" customHeight="1">
      <c r="A206" s="280"/>
      <c r="B206" s="280"/>
      <c r="C206" s="280"/>
      <c r="D206" s="280"/>
      <c r="E206" s="281"/>
      <c r="F206" s="282"/>
      <c r="G206" s="10"/>
      <c r="H206" s="487"/>
      <c r="I206" s="821"/>
      <c r="J206" s="10"/>
      <c r="K206" s="10"/>
      <c r="L206" s="10"/>
      <c r="M206" s="10"/>
      <c r="N206" s="10"/>
      <c r="O206" s="10"/>
      <c r="P206" s="10"/>
      <c r="Q206" s="10"/>
      <c r="R206" s="10"/>
      <c r="S206" s="10"/>
      <c r="T206" s="10"/>
      <c r="U206" s="826"/>
      <c r="V206" s="826"/>
      <c r="W206" s="826"/>
      <c r="X206" s="826"/>
      <c r="Y206" s="826"/>
      <c r="Z206" s="10"/>
      <c r="AA206" s="10"/>
      <c r="AB206" s="10"/>
      <c r="AC206" s="10"/>
      <c r="AD206" s="10"/>
      <c r="AE206" s="11"/>
      <c r="AF206" s="21"/>
      <c r="AG206" s="11"/>
      <c r="AH206" s="21"/>
      <c r="AI206" s="21"/>
      <c r="AJ206" s="21"/>
      <c r="AK206" s="21"/>
      <c r="AL206" s="21"/>
      <c r="AM206" s="21"/>
      <c r="AN206" s="21"/>
      <c r="AO206" s="11"/>
      <c r="AP206" s="11"/>
      <c r="AQ206" s="487"/>
      <c r="AR206" s="487"/>
      <c r="AS206" s="487"/>
      <c r="AT206" s="487"/>
      <c r="AU206" s="487"/>
      <c r="AV206" s="487"/>
      <c r="AW206" s="487"/>
      <c r="AX206" s="487"/>
      <c r="AY206" s="487"/>
      <c r="AZ206" s="487"/>
      <c r="BA206" s="487"/>
      <c r="BB206" s="487"/>
      <c r="BC206" s="487"/>
      <c r="BD206" s="487"/>
      <c r="BE206" s="487"/>
      <c r="BF206" s="487"/>
      <c r="BG206" s="487"/>
      <c r="BH206" s="487"/>
      <c r="BI206" s="487"/>
      <c r="BJ206" s="487"/>
      <c r="BK206" s="487"/>
      <c r="BL206" s="487"/>
      <c r="BM206" s="487"/>
      <c r="BN206" s="487"/>
      <c r="BO206" s="487"/>
      <c r="BP206" s="487"/>
      <c r="BQ206" s="487"/>
      <c r="BR206" s="487"/>
      <c r="BS206" s="487"/>
      <c r="BT206" s="487"/>
      <c r="BU206" s="487"/>
      <c r="BV206" s="487"/>
      <c r="BW206" s="487"/>
      <c r="BX206" s="487"/>
      <c r="BY206" s="487"/>
      <c r="BZ206" s="487"/>
      <c r="CA206" s="287">
        <f t="shared" si="50"/>
        <v>0</v>
      </c>
      <c r="CB206" s="287">
        <f t="shared" si="51"/>
        <v>0</v>
      </c>
      <c r="CC206" s="287">
        <f t="shared" si="52"/>
        <v>0</v>
      </c>
      <c r="CD206" s="287">
        <f t="shared" si="53"/>
        <v>0</v>
      </c>
      <c r="CE206" s="287">
        <f t="shared" si="54"/>
        <v>0</v>
      </c>
      <c r="CF206" s="287">
        <f t="shared" si="55"/>
        <v>0</v>
      </c>
      <c r="CG206" s="288">
        <f t="shared" si="56"/>
        <v>0</v>
      </c>
    </row>
    <row r="207" spans="1:90" ht="12" customHeight="1">
      <c r="F207" s="15"/>
      <c r="G207" s="27"/>
      <c r="H207" s="27"/>
      <c r="I207" s="27"/>
      <c r="J207" s="27"/>
      <c r="K207" s="27"/>
      <c r="L207" s="27"/>
      <c r="M207" s="27"/>
      <c r="N207" s="27"/>
      <c r="O207" s="27"/>
      <c r="P207" s="27"/>
      <c r="Q207" s="27"/>
      <c r="R207" s="27"/>
      <c r="S207" s="27"/>
      <c r="T207" s="27"/>
      <c r="U207" s="27"/>
      <c r="V207" s="27"/>
      <c r="W207" s="27"/>
      <c r="X207" s="27"/>
      <c r="Y207" s="27"/>
      <c r="Z207" s="27"/>
      <c r="AA207" s="27"/>
      <c r="AB207" s="27"/>
      <c r="AC207" s="27"/>
      <c r="AD207" s="27"/>
      <c r="AE207" s="27"/>
      <c r="AF207" s="27"/>
      <c r="AG207" s="27"/>
      <c r="AH207" s="27"/>
      <c r="AI207" s="27"/>
      <c r="AJ207" s="27"/>
      <c r="AK207" s="27"/>
      <c r="AL207" s="27"/>
      <c r="AM207" s="27"/>
      <c r="AN207" s="27"/>
      <c r="AO207" s="27"/>
      <c r="AP207" s="27"/>
      <c r="AQ207" s="27"/>
      <c r="AR207" s="27"/>
      <c r="AS207" s="27"/>
      <c r="AT207" s="27"/>
      <c r="AU207" s="27"/>
      <c r="AV207" s="27"/>
      <c r="AW207" s="27"/>
      <c r="AX207" s="27"/>
      <c r="AY207" s="27"/>
      <c r="AZ207" s="27"/>
      <c r="BA207" s="27"/>
      <c r="BB207" s="27"/>
      <c r="BC207" s="27"/>
      <c r="BD207" s="27"/>
      <c r="BE207" s="27"/>
      <c r="BF207" s="27"/>
      <c r="BG207" s="27"/>
      <c r="BH207" s="27"/>
      <c r="BI207" s="27"/>
      <c r="BJ207" s="27"/>
      <c r="BK207" s="27"/>
      <c r="BL207" s="27"/>
      <c r="BM207" s="27"/>
      <c r="BN207" s="27"/>
      <c r="BO207" s="27"/>
      <c r="BP207" s="27"/>
      <c r="BQ207" s="27"/>
      <c r="BR207" s="27"/>
      <c r="BS207" s="27"/>
      <c r="BT207" s="27"/>
      <c r="BU207" s="27"/>
      <c r="BV207" s="27"/>
      <c r="BW207" s="27"/>
      <c r="BX207" s="27"/>
      <c r="BY207" s="27"/>
      <c r="BZ207" s="27"/>
      <c r="CA207" s="65"/>
      <c r="CB207" s="65"/>
      <c r="CC207" s="65"/>
      <c r="CD207" s="65"/>
      <c r="CE207" s="65"/>
      <c r="CF207" s="65"/>
      <c r="CG207" s="65"/>
    </row>
    <row r="208" spans="1:90" ht="12" customHeight="1">
      <c r="F208" s="15"/>
      <c r="G208" s="27"/>
      <c r="H208" s="27"/>
      <c r="I208" s="27"/>
      <c r="J208" s="27"/>
      <c r="K208" s="27"/>
      <c r="L208" s="27"/>
      <c r="M208" s="27"/>
      <c r="N208" s="27"/>
      <c r="O208" s="27"/>
      <c r="P208" s="27"/>
      <c r="Q208" s="27"/>
      <c r="R208" s="27"/>
      <c r="S208" s="27"/>
      <c r="T208" s="27"/>
      <c r="U208" s="27"/>
      <c r="V208" s="27"/>
      <c r="W208" s="27"/>
      <c r="X208" s="27"/>
      <c r="Y208" s="27"/>
      <c r="Z208" s="27"/>
      <c r="AA208" s="27"/>
      <c r="AB208" s="27"/>
      <c r="AC208" s="27"/>
      <c r="AD208" s="27"/>
      <c r="AE208" s="27"/>
      <c r="AF208" s="27"/>
      <c r="AG208" s="27"/>
      <c r="AH208" s="27"/>
      <c r="AI208" s="27"/>
      <c r="AJ208" s="27"/>
      <c r="AK208" s="27"/>
      <c r="AL208" s="27"/>
      <c r="AM208" s="27"/>
      <c r="AN208" s="27"/>
      <c r="AO208" s="27"/>
      <c r="AP208" s="27"/>
      <c r="AQ208" s="27"/>
      <c r="AR208" s="27"/>
      <c r="AS208" s="27"/>
      <c r="AT208" s="27"/>
      <c r="AU208" s="27"/>
      <c r="AV208" s="27"/>
      <c r="AW208" s="27"/>
      <c r="AX208" s="27"/>
      <c r="AY208" s="27"/>
      <c r="AZ208" s="27"/>
      <c r="BA208" s="27"/>
      <c r="BB208" s="27"/>
      <c r="BC208" s="27"/>
      <c r="BD208" s="27"/>
      <c r="BE208" s="27"/>
      <c r="BF208" s="27"/>
      <c r="BG208" s="27"/>
      <c r="BH208" s="27"/>
      <c r="BI208" s="27"/>
      <c r="BJ208" s="27"/>
      <c r="BK208" s="27"/>
      <c r="BL208" s="27"/>
      <c r="BM208" s="27"/>
      <c r="BN208" s="27"/>
      <c r="BO208" s="27"/>
      <c r="BP208" s="27"/>
      <c r="BQ208" s="27"/>
      <c r="BR208" s="27"/>
      <c r="BS208" s="27"/>
      <c r="BT208" s="27"/>
      <c r="BU208" s="27"/>
      <c r="BV208" s="27"/>
      <c r="BW208" s="27"/>
      <c r="BX208" s="27"/>
      <c r="BY208" s="27"/>
      <c r="BZ208" s="27"/>
      <c r="CA208" s="65"/>
      <c r="CB208" s="65"/>
      <c r="CC208" s="65"/>
      <c r="CD208" s="65"/>
      <c r="CE208" s="65"/>
      <c r="CF208" s="65"/>
      <c r="CG208" s="65"/>
    </row>
    <row r="209" spans="1:119" ht="12" customHeight="1">
      <c r="A209" s="27" t="s">
        <v>20</v>
      </c>
      <c r="B209" s="27"/>
      <c r="C209" s="27"/>
      <c r="D209" s="27"/>
      <c r="E209" s="27"/>
      <c r="F209" s="614"/>
      <c r="G209" s="615">
        <f t="shared" ref="G209:AK209" si="57">SUM(G6:G206)</f>
        <v>0</v>
      </c>
      <c r="H209" s="615">
        <f t="shared" si="57"/>
        <v>0</v>
      </c>
      <c r="I209" s="615">
        <f t="shared" si="57"/>
        <v>0</v>
      </c>
      <c r="J209" s="615">
        <f t="shared" si="57"/>
        <v>0</v>
      </c>
      <c r="K209" s="615">
        <f t="shared" si="57"/>
        <v>0</v>
      </c>
      <c r="L209" s="615">
        <f t="shared" si="57"/>
        <v>0</v>
      </c>
      <c r="M209" s="615">
        <f t="shared" si="57"/>
        <v>0</v>
      </c>
      <c r="N209" s="615">
        <f t="shared" si="57"/>
        <v>0</v>
      </c>
      <c r="O209" s="615">
        <f t="shared" si="57"/>
        <v>0</v>
      </c>
      <c r="P209" s="615">
        <f t="shared" si="57"/>
        <v>0</v>
      </c>
      <c r="Q209" s="615">
        <f t="shared" si="57"/>
        <v>0</v>
      </c>
      <c r="R209" s="615">
        <f t="shared" si="57"/>
        <v>0</v>
      </c>
      <c r="S209" s="615">
        <f t="shared" si="57"/>
        <v>0</v>
      </c>
      <c r="T209" s="615">
        <f t="shared" si="57"/>
        <v>0</v>
      </c>
      <c r="U209" s="615">
        <f t="shared" si="57"/>
        <v>0</v>
      </c>
      <c r="V209" s="615">
        <f t="shared" si="57"/>
        <v>0</v>
      </c>
      <c r="W209" s="615">
        <f t="shared" si="57"/>
        <v>0</v>
      </c>
      <c r="X209" s="615">
        <f t="shared" si="57"/>
        <v>0</v>
      </c>
      <c r="Y209" s="615">
        <f t="shared" si="57"/>
        <v>0</v>
      </c>
      <c r="Z209" s="615">
        <f t="shared" si="57"/>
        <v>0</v>
      </c>
      <c r="AA209" s="615">
        <f t="shared" si="57"/>
        <v>0</v>
      </c>
      <c r="AB209" s="615">
        <f t="shared" si="57"/>
        <v>0</v>
      </c>
      <c r="AC209" s="615">
        <f t="shared" si="57"/>
        <v>0</v>
      </c>
      <c r="AD209" s="615">
        <f t="shared" si="57"/>
        <v>0</v>
      </c>
      <c r="AE209" s="615">
        <f t="shared" si="57"/>
        <v>0</v>
      </c>
      <c r="AF209" s="615">
        <f t="shared" si="57"/>
        <v>0</v>
      </c>
      <c r="AG209" s="615">
        <f t="shared" si="57"/>
        <v>0</v>
      </c>
      <c r="AH209" s="615">
        <f t="shared" si="57"/>
        <v>0</v>
      </c>
      <c r="AI209" s="615">
        <f t="shared" si="57"/>
        <v>0</v>
      </c>
      <c r="AJ209" s="615">
        <f t="shared" si="57"/>
        <v>0</v>
      </c>
      <c r="AK209" s="615">
        <f t="shared" si="57"/>
        <v>0</v>
      </c>
      <c r="AL209" s="615">
        <f t="shared" ref="AL209:BQ209" si="58">SUM(AL6:AL206)</f>
        <v>0</v>
      </c>
      <c r="AM209" s="615">
        <f t="shared" si="58"/>
        <v>0</v>
      </c>
      <c r="AN209" s="615">
        <f t="shared" si="58"/>
        <v>0</v>
      </c>
      <c r="AO209" s="615">
        <f t="shared" si="58"/>
        <v>0</v>
      </c>
      <c r="AP209" s="615">
        <f t="shared" si="58"/>
        <v>0</v>
      </c>
      <c r="AQ209" s="615">
        <f t="shared" si="58"/>
        <v>0</v>
      </c>
      <c r="AR209" s="615">
        <f t="shared" si="58"/>
        <v>0</v>
      </c>
      <c r="AS209" s="615">
        <f t="shared" si="58"/>
        <v>0</v>
      </c>
      <c r="AT209" s="615">
        <f t="shared" si="58"/>
        <v>0</v>
      </c>
      <c r="AU209" s="615">
        <f t="shared" si="58"/>
        <v>0</v>
      </c>
      <c r="AV209" s="615">
        <f t="shared" si="58"/>
        <v>0</v>
      </c>
      <c r="AW209" s="615">
        <f t="shared" si="58"/>
        <v>0</v>
      </c>
      <c r="AX209" s="615">
        <f t="shared" si="58"/>
        <v>0</v>
      </c>
      <c r="AY209" s="615">
        <f t="shared" si="58"/>
        <v>0</v>
      </c>
      <c r="AZ209" s="615">
        <f t="shared" si="58"/>
        <v>0</v>
      </c>
      <c r="BA209" s="615">
        <f t="shared" si="58"/>
        <v>0</v>
      </c>
      <c r="BB209" s="615">
        <f t="shared" si="58"/>
        <v>0</v>
      </c>
      <c r="BC209" s="615">
        <f t="shared" si="58"/>
        <v>0</v>
      </c>
      <c r="BD209" s="615">
        <f t="shared" si="58"/>
        <v>0</v>
      </c>
      <c r="BE209" s="615">
        <f t="shared" si="58"/>
        <v>0</v>
      </c>
      <c r="BF209" s="615">
        <f t="shared" si="58"/>
        <v>0</v>
      </c>
      <c r="BG209" s="615">
        <f t="shared" si="58"/>
        <v>0</v>
      </c>
      <c r="BH209" s="615">
        <f t="shared" si="58"/>
        <v>0</v>
      </c>
      <c r="BI209" s="615">
        <f t="shared" si="58"/>
        <v>0</v>
      </c>
      <c r="BJ209" s="615">
        <f t="shared" si="58"/>
        <v>0</v>
      </c>
      <c r="BK209" s="615">
        <f t="shared" si="58"/>
        <v>0</v>
      </c>
      <c r="BL209" s="615">
        <f t="shared" si="58"/>
        <v>0</v>
      </c>
      <c r="BM209" s="615">
        <f t="shared" si="58"/>
        <v>0</v>
      </c>
      <c r="BN209" s="615">
        <f t="shared" si="58"/>
        <v>0</v>
      </c>
      <c r="BO209" s="615">
        <f t="shared" si="58"/>
        <v>0</v>
      </c>
      <c r="BP209" s="615">
        <f t="shared" si="58"/>
        <v>0</v>
      </c>
      <c r="BQ209" s="615">
        <f t="shared" si="58"/>
        <v>0</v>
      </c>
      <c r="BR209" s="615">
        <f t="shared" ref="BR209:CG209" si="59">SUM(BR6:BR206)</f>
        <v>0</v>
      </c>
      <c r="BS209" s="615">
        <f t="shared" si="59"/>
        <v>0</v>
      </c>
      <c r="BT209" s="615">
        <f t="shared" si="59"/>
        <v>0</v>
      </c>
      <c r="BU209" s="615">
        <f t="shared" si="59"/>
        <v>0</v>
      </c>
      <c r="BV209" s="615">
        <f t="shared" si="59"/>
        <v>0</v>
      </c>
      <c r="BW209" s="615">
        <f t="shared" si="59"/>
        <v>0</v>
      </c>
      <c r="BX209" s="615">
        <f t="shared" si="59"/>
        <v>0</v>
      </c>
      <c r="BY209" s="615">
        <f t="shared" si="59"/>
        <v>0</v>
      </c>
      <c r="BZ209" s="615">
        <f t="shared" si="59"/>
        <v>0</v>
      </c>
      <c r="CA209" s="1091">
        <f t="shared" si="59"/>
        <v>0</v>
      </c>
      <c r="CB209" s="1091">
        <f t="shared" si="59"/>
        <v>0</v>
      </c>
      <c r="CC209" s="1091">
        <f t="shared" si="59"/>
        <v>0</v>
      </c>
      <c r="CD209" s="1091">
        <f t="shared" si="59"/>
        <v>0</v>
      </c>
      <c r="CE209" s="1091">
        <f t="shared" si="59"/>
        <v>0</v>
      </c>
      <c r="CF209" s="1091">
        <f t="shared" si="59"/>
        <v>0</v>
      </c>
      <c r="CG209" s="1091">
        <f t="shared" si="59"/>
        <v>0</v>
      </c>
      <c r="CI209" s="385"/>
      <c r="CL209" s="15">
        <v>6</v>
      </c>
    </row>
    <row r="210" spans="1:119" ht="12" customHeight="1">
      <c r="A210" s="27"/>
      <c r="B210" s="27"/>
      <c r="C210" s="27"/>
      <c r="D210" s="27"/>
      <c r="E210" s="27"/>
      <c r="F210" s="614"/>
      <c r="G210" s="615"/>
      <c r="H210" s="615"/>
      <c r="I210" s="615"/>
      <c r="J210" s="615"/>
      <c r="K210" s="615"/>
      <c r="L210" s="615"/>
      <c r="M210" s="615"/>
      <c r="N210" s="615"/>
      <c r="O210" s="615"/>
      <c r="P210" s="615"/>
      <c r="Q210" s="615"/>
      <c r="R210" s="615"/>
      <c r="S210" s="615"/>
      <c r="T210" s="615"/>
      <c r="U210" s="615"/>
      <c r="V210" s="615"/>
      <c r="W210" s="615"/>
      <c r="X210" s="615"/>
      <c r="Y210" s="615"/>
      <c r="Z210" s="615"/>
      <c r="AA210" s="615"/>
      <c r="AB210" s="615"/>
      <c r="AC210" s="615"/>
      <c r="AD210" s="615"/>
      <c r="AE210" s="615"/>
      <c r="AF210" s="615"/>
      <c r="AG210" s="615"/>
      <c r="AH210" s="615"/>
      <c r="AI210" s="615"/>
      <c r="AJ210" s="615"/>
      <c r="AK210" s="615"/>
      <c r="AL210" s="615"/>
      <c r="AM210" s="615"/>
      <c r="AN210" s="615"/>
      <c r="AO210" s="615"/>
      <c r="AP210" s="615"/>
      <c r="AQ210" s="615"/>
      <c r="AR210" s="615"/>
      <c r="AS210" s="615"/>
      <c r="AT210" s="615"/>
      <c r="AU210" s="615"/>
      <c r="AV210" s="615"/>
      <c r="AW210" s="615"/>
      <c r="AX210" s="615"/>
      <c r="AY210" s="615"/>
      <c r="AZ210" s="615"/>
      <c r="BA210" s="615"/>
      <c r="BB210" s="615"/>
      <c r="BC210" s="615"/>
      <c r="BD210" s="615"/>
      <c r="BE210" s="615"/>
      <c r="BF210" s="615"/>
      <c r="BG210" s="615"/>
      <c r="BH210" s="615"/>
      <c r="BI210" s="615"/>
      <c r="BJ210" s="615"/>
      <c r="BK210" s="615"/>
      <c r="BL210" s="615"/>
      <c r="BM210" s="615"/>
      <c r="BN210" s="615"/>
      <c r="BO210" s="615"/>
      <c r="BP210" s="615"/>
      <c r="BQ210" s="615"/>
      <c r="BR210" s="615"/>
      <c r="BS210" s="615"/>
      <c r="BT210" s="615"/>
      <c r="BU210" s="615"/>
      <c r="BV210" s="615"/>
      <c r="BW210" s="615"/>
      <c r="BX210" s="615"/>
      <c r="BY210" s="615"/>
      <c r="BZ210" s="615"/>
      <c r="CA210" s="56"/>
      <c r="CB210" s="56"/>
      <c r="CC210" s="56"/>
      <c r="CD210" s="56"/>
      <c r="CE210" s="56"/>
      <c r="CF210" s="56"/>
      <c r="CG210" s="56"/>
      <c r="CI210" s="385"/>
    </row>
    <row r="211" spans="1:119" ht="12" customHeight="1">
      <c r="B211" s="27"/>
      <c r="C211" s="27"/>
      <c r="D211" s="27"/>
      <c r="E211" s="27"/>
      <c r="F211" s="1092" t="s">
        <v>1252</v>
      </c>
      <c r="G211" s="1093">
        <f>SUMIFS(G$6:G$206,$A$6:$A$206,"CapEx",$B$6:$B$206,"IT&amp;S")</f>
        <v>0</v>
      </c>
      <c r="H211" s="1093">
        <f t="shared" ref="H211:BR211" si="60">SUMIFS(H$6:H$206,$A$6:$A$206,"CapEx",$B$6:$B$206,"IT&amp;S")</f>
        <v>0</v>
      </c>
      <c r="I211" s="1093">
        <f t="shared" si="60"/>
        <v>0</v>
      </c>
      <c r="J211" s="1093">
        <f t="shared" si="60"/>
        <v>0</v>
      </c>
      <c r="K211" s="1093">
        <f t="shared" si="60"/>
        <v>0</v>
      </c>
      <c r="L211" s="1093">
        <f t="shared" si="60"/>
        <v>0</v>
      </c>
      <c r="M211" s="1093">
        <f t="shared" si="60"/>
        <v>0</v>
      </c>
      <c r="N211" s="1093">
        <f t="shared" si="60"/>
        <v>0</v>
      </c>
      <c r="O211" s="1093">
        <f t="shared" si="60"/>
        <v>0</v>
      </c>
      <c r="P211" s="1093">
        <f t="shared" si="60"/>
        <v>0</v>
      </c>
      <c r="Q211" s="1093">
        <f t="shared" si="60"/>
        <v>0</v>
      </c>
      <c r="R211" s="1093">
        <f t="shared" si="60"/>
        <v>0</v>
      </c>
      <c r="S211" s="1093">
        <f t="shared" si="60"/>
        <v>0</v>
      </c>
      <c r="T211" s="1093">
        <f t="shared" si="60"/>
        <v>0</v>
      </c>
      <c r="U211" s="1093">
        <f t="shared" si="60"/>
        <v>0</v>
      </c>
      <c r="V211" s="1093">
        <f t="shared" si="60"/>
        <v>0</v>
      </c>
      <c r="W211" s="1093">
        <f t="shared" si="60"/>
        <v>0</v>
      </c>
      <c r="X211" s="1093">
        <f t="shared" si="60"/>
        <v>0</v>
      </c>
      <c r="Y211" s="1093">
        <f t="shared" si="60"/>
        <v>0</v>
      </c>
      <c r="Z211" s="1093">
        <f t="shared" si="60"/>
        <v>0</v>
      </c>
      <c r="AA211" s="1093">
        <f t="shared" si="60"/>
        <v>0</v>
      </c>
      <c r="AB211" s="1093">
        <f t="shared" si="60"/>
        <v>0</v>
      </c>
      <c r="AC211" s="1093">
        <f t="shared" si="60"/>
        <v>0</v>
      </c>
      <c r="AD211" s="1093">
        <f t="shared" si="60"/>
        <v>0</v>
      </c>
      <c r="AE211" s="1093">
        <f t="shared" si="60"/>
        <v>0</v>
      </c>
      <c r="AF211" s="1093">
        <f t="shared" si="60"/>
        <v>0</v>
      </c>
      <c r="AG211" s="1093">
        <f t="shared" si="60"/>
        <v>0</v>
      </c>
      <c r="AH211" s="1093">
        <f t="shared" si="60"/>
        <v>0</v>
      </c>
      <c r="AI211" s="1093">
        <f t="shared" si="60"/>
        <v>0</v>
      </c>
      <c r="AJ211" s="1093">
        <f t="shared" si="60"/>
        <v>0</v>
      </c>
      <c r="AK211" s="1093">
        <f t="shared" si="60"/>
        <v>0</v>
      </c>
      <c r="AL211" s="1093">
        <f t="shared" si="60"/>
        <v>0</v>
      </c>
      <c r="AM211" s="1093">
        <f t="shared" si="60"/>
        <v>0</v>
      </c>
      <c r="AN211" s="1093">
        <f t="shared" si="60"/>
        <v>0</v>
      </c>
      <c r="AO211" s="1093">
        <f t="shared" si="60"/>
        <v>0</v>
      </c>
      <c r="AP211" s="1093">
        <f t="shared" si="60"/>
        <v>0</v>
      </c>
      <c r="AQ211" s="1093">
        <f t="shared" si="60"/>
        <v>0</v>
      </c>
      <c r="AR211" s="1093">
        <f t="shared" si="60"/>
        <v>0</v>
      </c>
      <c r="AS211" s="1093">
        <f t="shared" si="60"/>
        <v>0</v>
      </c>
      <c r="AT211" s="1093">
        <f t="shared" si="60"/>
        <v>0</v>
      </c>
      <c r="AU211" s="1093">
        <f t="shared" si="60"/>
        <v>0</v>
      </c>
      <c r="AV211" s="1093">
        <f t="shared" si="60"/>
        <v>0</v>
      </c>
      <c r="AW211" s="1093">
        <f t="shared" si="60"/>
        <v>0</v>
      </c>
      <c r="AX211" s="1093">
        <f t="shared" si="60"/>
        <v>0</v>
      </c>
      <c r="AY211" s="1093">
        <f t="shared" si="60"/>
        <v>0</v>
      </c>
      <c r="AZ211" s="1093">
        <f t="shared" si="60"/>
        <v>0</v>
      </c>
      <c r="BA211" s="1093">
        <f t="shared" si="60"/>
        <v>0</v>
      </c>
      <c r="BB211" s="1093">
        <f t="shared" si="60"/>
        <v>0</v>
      </c>
      <c r="BC211" s="1093">
        <f t="shared" si="60"/>
        <v>0</v>
      </c>
      <c r="BD211" s="1093">
        <f t="shared" si="60"/>
        <v>0</v>
      </c>
      <c r="BE211" s="1093">
        <f t="shared" si="60"/>
        <v>0</v>
      </c>
      <c r="BF211" s="1093">
        <f t="shared" si="60"/>
        <v>0</v>
      </c>
      <c r="BG211" s="1093">
        <f t="shared" si="60"/>
        <v>0</v>
      </c>
      <c r="BH211" s="1093">
        <f t="shared" si="60"/>
        <v>0</v>
      </c>
      <c r="BI211" s="1093">
        <f t="shared" si="60"/>
        <v>0</v>
      </c>
      <c r="BJ211" s="1093">
        <f t="shared" si="60"/>
        <v>0</v>
      </c>
      <c r="BK211" s="1093">
        <f t="shared" si="60"/>
        <v>0</v>
      </c>
      <c r="BL211" s="1093">
        <f t="shared" si="60"/>
        <v>0</v>
      </c>
      <c r="BM211" s="1093">
        <f t="shared" si="60"/>
        <v>0</v>
      </c>
      <c r="BN211" s="1093">
        <f t="shared" si="60"/>
        <v>0</v>
      </c>
      <c r="BO211" s="1093">
        <f t="shared" si="60"/>
        <v>0</v>
      </c>
      <c r="BP211" s="1093">
        <f t="shared" si="60"/>
        <v>0</v>
      </c>
      <c r="BQ211" s="1093">
        <f t="shared" si="60"/>
        <v>0</v>
      </c>
      <c r="BR211" s="1093">
        <f t="shared" si="60"/>
        <v>0</v>
      </c>
      <c r="BS211" s="1093">
        <f t="shared" ref="BS211:BZ211" si="61">SUMIFS(BS$6:BS$206,$A$6:$A$206,"CapEx",$B$6:$B$206,"IT&amp;S")</f>
        <v>0</v>
      </c>
      <c r="BT211" s="1093">
        <f t="shared" si="61"/>
        <v>0</v>
      </c>
      <c r="BU211" s="1093">
        <f t="shared" si="61"/>
        <v>0</v>
      </c>
      <c r="BV211" s="1093">
        <f t="shared" si="61"/>
        <v>0</v>
      </c>
      <c r="BW211" s="1093">
        <f t="shared" si="61"/>
        <v>0</v>
      </c>
      <c r="BX211" s="1093">
        <f t="shared" si="61"/>
        <v>0</v>
      </c>
      <c r="BY211" s="1093">
        <f t="shared" si="61"/>
        <v>0</v>
      </c>
      <c r="BZ211" s="1093">
        <f t="shared" si="61"/>
        <v>0</v>
      </c>
      <c r="CA211" s="1094">
        <f>SUMIFS(G211:BZ211,$G$2:$BZ$2,"="&amp;$CA$1)/1000</f>
        <v>0</v>
      </c>
      <c r="CB211" s="1094">
        <f>SUMIFS(G211:BZ211,$G$2:$BZ$2,"="&amp;$CB$1)/1000</f>
        <v>0</v>
      </c>
      <c r="CC211" s="1094">
        <f>SUMIFS(G211:BZ211,$G$2:$BZ$2,"="&amp;$CC$1)/1000</f>
        <v>0</v>
      </c>
      <c r="CD211" s="1094">
        <f>SUMIFS(G211:BZ211,$G$2:$BZ$2,"="&amp;$CD$1)/1000</f>
        <v>0</v>
      </c>
      <c r="CE211" s="1094">
        <f>SUMIFS(G211:BZ211,$G$2:$BZ$2,"="&amp;$CE$1)/1000</f>
        <v>0</v>
      </c>
      <c r="CF211" s="1094">
        <f>SUMIFS(G211:BZ211,$G$2:$BZ$2,"="&amp;$CF$1)/1000</f>
        <v>0</v>
      </c>
      <c r="CG211" s="1094">
        <f t="shared" ref="CG211:CG212" si="62">SUM(CA211:CF211)</f>
        <v>0</v>
      </c>
      <c r="CI211" s="385"/>
    </row>
    <row r="212" spans="1:119" ht="12" customHeight="1">
      <c r="B212" s="27"/>
      <c r="C212" s="27"/>
      <c r="D212" s="27"/>
      <c r="E212" s="27"/>
      <c r="F212" s="1092" t="s">
        <v>1253</v>
      </c>
      <c r="G212" s="1093">
        <f>SUMIFS(G$6:G$206,$A$6:$A$206,"RevEx",$B$6:$B$206,"IT&amp;S")</f>
        <v>0</v>
      </c>
      <c r="H212" s="1093">
        <f t="shared" ref="H212:BR212" si="63">SUMIFS(H$6:H$206,$A$6:$A$206,"RevEx",$B$6:$B$206,"IT&amp;S")</f>
        <v>0</v>
      </c>
      <c r="I212" s="1093">
        <f t="shared" si="63"/>
        <v>0</v>
      </c>
      <c r="J212" s="1093">
        <f t="shared" si="63"/>
        <v>0</v>
      </c>
      <c r="K212" s="1093">
        <f t="shared" si="63"/>
        <v>0</v>
      </c>
      <c r="L212" s="1093">
        <f t="shared" si="63"/>
        <v>0</v>
      </c>
      <c r="M212" s="1093">
        <f t="shared" si="63"/>
        <v>0</v>
      </c>
      <c r="N212" s="1093">
        <f t="shared" si="63"/>
        <v>0</v>
      </c>
      <c r="O212" s="1093">
        <f t="shared" si="63"/>
        <v>0</v>
      </c>
      <c r="P212" s="1093">
        <f t="shared" si="63"/>
        <v>0</v>
      </c>
      <c r="Q212" s="1093">
        <f t="shared" si="63"/>
        <v>0</v>
      </c>
      <c r="R212" s="1093">
        <f t="shared" si="63"/>
        <v>0</v>
      </c>
      <c r="S212" s="1093">
        <f t="shared" si="63"/>
        <v>0</v>
      </c>
      <c r="T212" s="1093">
        <f t="shared" si="63"/>
        <v>0</v>
      </c>
      <c r="U212" s="1093">
        <f t="shared" si="63"/>
        <v>0</v>
      </c>
      <c r="V212" s="1093">
        <f t="shared" si="63"/>
        <v>0</v>
      </c>
      <c r="W212" s="1093">
        <f t="shared" si="63"/>
        <v>0</v>
      </c>
      <c r="X212" s="1093">
        <f t="shared" si="63"/>
        <v>0</v>
      </c>
      <c r="Y212" s="1093">
        <f t="shared" si="63"/>
        <v>0</v>
      </c>
      <c r="Z212" s="1093">
        <f t="shared" si="63"/>
        <v>0</v>
      </c>
      <c r="AA212" s="1093">
        <f t="shared" si="63"/>
        <v>0</v>
      </c>
      <c r="AB212" s="1093">
        <f t="shared" si="63"/>
        <v>0</v>
      </c>
      <c r="AC212" s="1093">
        <f t="shared" si="63"/>
        <v>0</v>
      </c>
      <c r="AD212" s="1093">
        <f t="shared" si="63"/>
        <v>0</v>
      </c>
      <c r="AE212" s="1093">
        <f t="shared" si="63"/>
        <v>0</v>
      </c>
      <c r="AF212" s="1093">
        <f t="shared" si="63"/>
        <v>0</v>
      </c>
      <c r="AG212" s="1093">
        <f t="shared" si="63"/>
        <v>0</v>
      </c>
      <c r="AH212" s="1093">
        <f t="shared" si="63"/>
        <v>0</v>
      </c>
      <c r="AI212" s="1093">
        <f t="shared" si="63"/>
        <v>0</v>
      </c>
      <c r="AJ212" s="1093">
        <f t="shared" si="63"/>
        <v>0</v>
      </c>
      <c r="AK212" s="1093">
        <f t="shared" si="63"/>
        <v>0</v>
      </c>
      <c r="AL212" s="1093">
        <f t="shared" si="63"/>
        <v>0</v>
      </c>
      <c r="AM212" s="1093">
        <f t="shared" si="63"/>
        <v>0</v>
      </c>
      <c r="AN212" s="1093">
        <f t="shared" si="63"/>
        <v>0</v>
      </c>
      <c r="AO212" s="1093">
        <f t="shared" si="63"/>
        <v>0</v>
      </c>
      <c r="AP212" s="1093">
        <f t="shared" si="63"/>
        <v>0</v>
      </c>
      <c r="AQ212" s="1093">
        <f t="shared" si="63"/>
        <v>0</v>
      </c>
      <c r="AR212" s="1093">
        <f t="shared" si="63"/>
        <v>0</v>
      </c>
      <c r="AS212" s="1093">
        <f t="shared" si="63"/>
        <v>0</v>
      </c>
      <c r="AT212" s="1093">
        <f t="shared" si="63"/>
        <v>0</v>
      </c>
      <c r="AU212" s="1093">
        <f t="shared" si="63"/>
        <v>0</v>
      </c>
      <c r="AV212" s="1093">
        <f t="shared" si="63"/>
        <v>0</v>
      </c>
      <c r="AW212" s="1093">
        <f t="shared" si="63"/>
        <v>0</v>
      </c>
      <c r="AX212" s="1093">
        <f t="shared" si="63"/>
        <v>0</v>
      </c>
      <c r="AY212" s="1093">
        <f t="shared" si="63"/>
        <v>0</v>
      </c>
      <c r="AZ212" s="1093">
        <f t="shared" si="63"/>
        <v>0</v>
      </c>
      <c r="BA212" s="1093">
        <f t="shared" si="63"/>
        <v>0</v>
      </c>
      <c r="BB212" s="1093">
        <f t="shared" si="63"/>
        <v>0</v>
      </c>
      <c r="BC212" s="1093">
        <f t="shared" si="63"/>
        <v>0</v>
      </c>
      <c r="BD212" s="1093">
        <f t="shared" si="63"/>
        <v>0</v>
      </c>
      <c r="BE212" s="1093">
        <f t="shared" si="63"/>
        <v>0</v>
      </c>
      <c r="BF212" s="1093">
        <f t="shared" si="63"/>
        <v>0</v>
      </c>
      <c r="BG212" s="1093">
        <f t="shared" si="63"/>
        <v>0</v>
      </c>
      <c r="BH212" s="1093">
        <f t="shared" si="63"/>
        <v>0</v>
      </c>
      <c r="BI212" s="1093">
        <f t="shared" si="63"/>
        <v>0</v>
      </c>
      <c r="BJ212" s="1093">
        <f t="shared" si="63"/>
        <v>0</v>
      </c>
      <c r="BK212" s="1093">
        <f t="shared" si="63"/>
        <v>0</v>
      </c>
      <c r="BL212" s="1093">
        <f t="shared" si="63"/>
        <v>0</v>
      </c>
      <c r="BM212" s="1093">
        <f t="shared" si="63"/>
        <v>0</v>
      </c>
      <c r="BN212" s="1093">
        <f t="shared" si="63"/>
        <v>0</v>
      </c>
      <c r="BO212" s="1093">
        <f t="shared" si="63"/>
        <v>0</v>
      </c>
      <c r="BP212" s="1093">
        <f t="shared" si="63"/>
        <v>0</v>
      </c>
      <c r="BQ212" s="1093">
        <f t="shared" si="63"/>
        <v>0</v>
      </c>
      <c r="BR212" s="1093">
        <f t="shared" si="63"/>
        <v>0</v>
      </c>
      <c r="BS212" s="1093">
        <f t="shared" ref="BS212:BZ212" si="64">SUMIFS(BS$6:BS$206,$A$6:$A$206,"RevEx",$B$6:$B$206,"IT&amp;S")</f>
        <v>0</v>
      </c>
      <c r="BT212" s="1093">
        <f t="shared" si="64"/>
        <v>0</v>
      </c>
      <c r="BU212" s="1093">
        <f t="shared" si="64"/>
        <v>0</v>
      </c>
      <c r="BV212" s="1093">
        <f t="shared" si="64"/>
        <v>0</v>
      </c>
      <c r="BW212" s="1093">
        <f t="shared" si="64"/>
        <v>0</v>
      </c>
      <c r="BX212" s="1093">
        <f t="shared" si="64"/>
        <v>0</v>
      </c>
      <c r="BY212" s="1093">
        <f t="shared" si="64"/>
        <v>0</v>
      </c>
      <c r="BZ212" s="1093">
        <f t="shared" si="64"/>
        <v>0</v>
      </c>
      <c r="CA212" s="1094">
        <f>SUMIFS(G212:BZ212,$G$2:$BZ$2,"="&amp;$CA$1)/1000</f>
        <v>0</v>
      </c>
      <c r="CB212" s="1094">
        <f>SUMIFS(G212:BZ212,$G$2:$BZ$2,"="&amp;$CB$1)/1000</f>
        <v>0</v>
      </c>
      <c r="CC212" s="1094">
        <f>SUMIFS(G212:BZ212,$G$2:$BZ$2,"="&amp;$CC$1)/1000</f>
        <v>0</v>
      </c>
      <c r="CD212" s="1094">
        <f>SUMIFS(G212:BZ212,$G$2:$BZ$2,"="&amp;$CD$1)/1000</f>
        <v>0</v>
      </c>
      <c r="CE212" s="1094">
        <f>SUMIFS(G212:BZ212,$G$2:$BZ$2,"="&amp;$CE$1)/1000</f>
        <v>0</v>
      </c>
      <c r="CF212" s="1094">
        <f>SUMIFS(G212:BZ212,$G$2:$BZ$2,"="&amp;$CF$1)/1000</f>
        <v>0</v>
      </c>
      <c r="CG212" s="1094">
        <f t="shared" si="62"/>
        <v>0</v>
      </c>
      <c r="CI212" s="385"/>
    </row>
    <row r="213" spans="1:119" ht="12" customHeight="1">
      <c r="A213" s="17"/>
      <c r="B213" s="17"/>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17"/>
      <c r="AB213" s="17"/>
      <c r="AC213" s="17"/>
      <c r="AD213" s="17"/>
      <c r="AE213" s="17"/>
      <c r="AF213" s="17"/>
      <c r="AG213" s="616"/>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17"/>
      <c r="BK213" s="17"/>
      <c r="BL213" s="17"/>
      <c r="BM213" s="17"/>
      <c r="BN213" s="17"/>
      <c r="BO213" s="17"/>
      <c r="BP213" s="17"/>
      <c r="BQ213" s="17"/>
      <c r="BR213" s="17"/>
      <c r="BS213" s="17"/>
      <c r="BT213" s="17"/>
      <c r="BU213" s="17"/>
      <c r="BV213" s="17"/>
      <c r="BW213" s="17"/>
      <c r="BX213" s="17"/>
      <c r="BY213" s="17"/>
      <c r="BZ213" s="17"/>
      <c r="CA213" s="57"/>
      <c r="CB213" s="57"/>
      <c r="CC213" s="57"/>
      <c r="CD213" s="57"/>
      <c r="CE213" s="57"/>
      <c r="CF213" s="57"/>
      <c r="CG213" s="57"/>
      <c r="CI213" s="385"/>
    </row>
    <row r="214" spans="1:119" ht="12" hidden="1" customHeight="1">
      <c r="A214" s="17"/>
      <c r="B214" s="17"/>
      <c r="C214" s="17"/>
      <c r="D214" s="17"/>
      <c r="E214" s="17"/>
      <c r="F214" s="617" t="s">
        <v>419</v>
      </c>
      <c r="G214" s="616">
        <f>MONTH(G220)</f>
        <v>1</v>
      </c>
      <c r="H214" s="616">
        <f>MONTH(H220)</f>
        <v>2</v>
      </c>
      <c r="I214" s="616">
        <f>MONTH(I220)</f>
        <v>3</v>
      </c>
      <c r="J214" s="616">
        <f t="shared" ref="J214:AP214" si="65">MONTH(J220)</f>
        <v>4</v>
      </c>
      <c r="K214" s="616">
        <f t="shared" si="65"/>
        <v>5</v>
      </c>
      <c r="L214" s="616">
        <f t="shared" si="65"/>
        <v>6</v>
      </c>
      <c r="M214" s="616">
        <f t="shared" si="65"/>
        <v>7</v>
      </c>
      <c r="N214" s="616">
        <f t="shared" si="65"/>
        <v>8</v>
      </c>
      <c r="O214" s="616">
        <f t="shared" si="65"/>
        <v>9</v>
      </c>
      <c r="P214" s="616">
        <f t="shared" si="65"/>
        <v>10</v>
      </c>
      <c r="Q214" s="616">
        <f t="shared" si="65"/>
        <v>11</v>
      </c>
      <c r="R214" s="616">
        <f t="shared" si="65"/>
        <v>12</v>
      </c>
      <c r="S214" s="616">
        <f t="shared" ref="S214" si="66">MONTH(S220)</f>
        <v>1</v>
      </c>
      <c r="T214" s="616">
        <f t="shared" si="65"/>
        <v>2</v>
      </c>
      <c r="U214" s="616">
        <f>MONTH(U220)</f>
        <v>3</v>
      </c>
      <c r="V214" s="616">
        <f>MONTH(V220)</f>
        <v>4</v>
      </c>
      <c r="W214" s="616">
        <f>MONTH(W220)</f>
        <v>5</v>
      </c>
      <c r="X214" s="616">
        <f>MONTH(X220)</f>
        <v>6</v>
      </c>
      <c r="Y214" s="616">
        <f>MONTH(Y220)</f>
        <v>7</v>
      </c>
      <c r="Z214" s="616">
        <f t="shared" si="65"/>
        <v>8</v>
      </c>
      <c r="AA214" s="616">
        <f t="shared" si="65"/>
        <v>9</v>
      </c>
      <c r="AB214" s="616">
        <f t="shared" si="65"/>
        <v>10</v>
      </c>
      <c r="AC214" s="616">
        <f t="shared" si="65"/>
        <v>11</v>
      </c>
      <c r="AD214" s="616">
        <f t="shared" si="65"/>
        <v>12</v>
      </c>
      <c r="AE214" s="616">
        <f t="shared" si="65"/>
        <v>1</v>
      </c>
      <c r="AF214" s="616">
        <f t="shared" si="65"/>
        <v>2</v>
      </c>
      <c r="AG214" s="616">
        <f t="shared" si="65"/>
        <v>3</v>
      </c>
      <c r="AH214" s="616">
        <f t="shared" si="65"/>
        <v>4</v>
      </c>
      <c r="AI214" s="616">
        <f t="shared" si="65"/>
        <v>5</v>
      </c>
      <c r="AJ214" s="616">
        <f t="shared" si="65"/>
        <v>6</v>
      </c>
      <c r="AK214" s="616">
        <f t="shared" si="65"/>
        <v>7</v>
      </c>
      <c r="AL214" s="616">
        <f t="shared" si="65"/>
        <v>8</v>
      </c>
      <c r="AM214" s="616">
        <f t="shared" si="65"/>
        <v>9</v>
      </c>
      <c r="AN214" s="616">
        <f t="shared" si="65"/>
        <v>10</v>
      </c>
      <c r="AO214" s="616">
        <f t="shared" si="65"/>
        <v>11</v>
      </c>
      <c r="AP214" s="616">
        <f t="shared" si="65"/>
        <v>12</v>
      </c>
      <c r="AQ214" s="616">
        <f t="shared" ref="AQ214:BZ214" si="67">MONTH(AQ220)</f>
        <v>1</v>
      </c>
      <c r="AR214" s="616">
        <f t="shared" si="67"/>
        <v>2</v>
      </c>
      <c r="AS214" s="616">
        <f t="shared" si="67"/>
        <v>3</v>
      </c>
      <c r="AT214" s="616">
        <f t="shared" si="67"/>
        <v>4</v>
      </c>
      <c r="AU214" s="616">
        <f t="shared" si="67"/>
        <v>5</v>
      </c>
      <c r="AV214" s="616">
        <f t="shared" si="67"/>
        <v>6</v>
      </c>
      <c r="AW214" s="616">
        <f t="shared" si="67"/>
        <v>7</v>
      </c>
      <c r="AX214" s="616">
        <f t="shared" si="67"/>
        <v>8</v>
      </c>
      <c r="AY214" s="616">
        <f t="shared" si="67"/>
        <v>9</v>
      </c>
      <c r="AZ214" s="616">
        <f t="shared" si="67"/>
        <v>10</v>
      </c>
      <c r="BA214" s="616">
        <f t="shared" si="67"/>
        <v>11</v>
      </c>
      <c r="BB214" s="616">
        <f t="shared" si="67"/>
        <v>12</v>
      </c>
      <c r="BC214" s="616">
        <f t="shared" si="67"/>
        <v>1</v>
      </c>
      <c r="BD214" s="616">
        <f t="shared" si="67"/>
        <v>2</v>
      </c>
      <c r="BE214" s="616">
        <f t="shared" si="67"/>
        <v>3</v>
      </c>
      <c r="BF214" s="616">
        <f t="shared" si="67"/>
        <v>4</v>
      </c>
      <c r="BG214" s="616">
        <f t="shared" si="67"/>
        <v>5</v>
      </c>
      <c r="BH214" s="616">
        <f t="shared" si="67"/>
        <v>6</v>
      </c>
      <c r="BI214" s="616">
        <f t="shared" si="67"/>
        <v>7</v>
      </c>
      <c r="BJ214" s="616">
        <f t="shared" si="67"/>
        <v>8</v>
      </c>
      <c r="BK214" s="616">
        <f t="shared" si="67"/>
        <v>9</v>
      </c>
      <c r="BL214" s="616">
        <f t="shared" si="67"/>
        <v>10</v>
      </c>
      <c r="BM214" s="616">
        <f t="shared" si="67"/>
        <v>11</v>
      </c>
      <c r="BN214" s="616">
        <f t="shared" si="67"/>
        <v>12</v>
      </c>
      <c r="BO214" s="616">
        <f t="shared" si="67"/>
        <v>1</v>
      </c>
      <c r="BP214" s="616">
        <f t="shared" si="67"/>
        <v>2</v>
      </c>
      <c r="BQ214" s="616">
        <f t="shared" si="67"/>
        <v>3</v>
      </c>
      <c r="BR214" s="616">
        <f t="shared" si="67"/>
        <v>4</v>
      </c>
      <c r="BS214" s="616">
        <f t="shared" si="67"/>
        <v>5</v>
      </c>
      <c r="BT214" s="616">
        <f t="shared" si="67"/>
        <v>6</v>
      </c>
      <c r="BU214" s="616">
        <f t="shared" si="67"/>
        <v>7</v>
      </c>
      <c r="BV214" s="616">
        <f t="shared" si="67"/>
        <v>8</v>
      </c>
      <c r="BW214" s="616">
        <f t="shared" si="67"/>
        <v>9</v>
      </c>
      <c r="BX214" s="616">
        <f t="shared" si="67"/>
        <v>10</v>
      </c>
      <c r="BY214" s="616">
        <f t="shared" si="67"/>
        <v>11</v>
      </c>
      <c r="BZ214" s="616">
        <f t="shared" si="67"/>
        <v>12</v>
      </c>
      <c r="CA214" s="57"/>
      <c r="CB214" s="57"/>
      <c r="CC214" s="57"/>
      <c r="CD214" s="57"/>
      <c r="CE214" s="57"/>
      <c r="CF214" s="57"/>
      <c r="CG214" s="57"/>
      <c r="CI214" s="385"/>
    </row>
    <row r="215" spans="1:119" ht="12" hidden="1" customHeight="1">
      <c r="A215" s="17"/>
      <c r="B215" s="17"/>
      <c r="C215" s="17"/>
      <c r="D215" s="17"/>
      <c r="E215" s="17"/>
      <c r="F215" s="617" t="s">
        <v>420</v>
      </c>
      <c r="G215" s="616" t="str">
        <f>IF(G214&lt;4,"Q1",IF(G214&lt;7,"Q2",IF(G214&lt;10,"Q3","Q4")))</f>
        <v>Q1</v>
      </c>
      <c r="H215" s="616" t="str">
        <f>IF(H214&lt;4,"Q1",IF(H214&lt;7,"Q2",IF(H214&lt;10,"Q3","Q4")))</f>
        <v>Q1</v>
      </c>
      <c r="I215" s="616" t="str">
        <f>IF(I214&lt;4,"Q1",IF(I214&lt;7,"Q2",IF(I214&lt;10,"Q3","Q4")))</f>
        <v>Q1</v>
      </c>
      <c r="J215" s="616" t="str">
        <f t="shared" ref="J215:AP215" si="68">IF(J214&lt;4,"Q1",IF(J214&lt;7,"Q2",IF(J214&lt;10,"Q3","Q4")))</f>
        <v>Q2</v>
      </c>
      <c r="K215" s="616" t="str">
        <f t="shared" si="68"/>
        <v>Q2</v>
      </c>
      <c r="L215" s="616" t="str">
        <f t="shared" si="68"/>
        <v>Q2</v>
      </c>
      <c r="M215" s="616" t="str">
        <f t="shared" si="68"/>
        <v>Q3</v>
      </c>
      <c r="N215" s="616" t="str">
        <f t="shared" si="68"/>
        <v>Q3</v>
      </c>
      <c r="O215" s="616" t="str">
        <f t="shared" si="68"/>
        <v>Q3</v>
      </c>
      <c r="P215" s="616" t="str">
        <f t="shared" si="68"/>
        <v>Q4</v>
      </c>
      <c r="Q215" s="616" t="str">
        <f t="shared" si="68"/>
        <v>Q4</v>
      </c>
      <c r="R215" s="616" t="str">
        <f t="shared" si="68"/>
        <v>Q4</v>
      </c>
      <c r="S215" s="616" t="str">
        <f t="shared" ref="S215" si="69">IF(S214&lt;4,"Q1",IF(S214&lt;7,"Q2",IF(S214&lt;10,"Q3","Q4")))</f>
        <v>Q1</v>
      </c>
      <c r="T215" s="616" t="str">
        <f t="shared" si="68"/>
        <v>Q1</v>
      </c>
      <c r="U215" s="616" t="str">
        <f>IF(U214&lt;4,"Q1",IF(U214&lt;7,"Q2",IF(U214&lt;10,"Q3","Q4")))</f>
        <v>Q1</v>
      </c>
      <c r="V215" s="616" t="str">
        <f>IF(V214&lt;4,"Q1",IF(V214&lt;7,"Q2",IF(V214&lt;10,"Q3","Q4")))</f>
        <v>Q2</v>
      </c>
      <c r="W215" s="616" t="str">
        <f>IF(W214&lt;4,"Q1",IF(W214&lt;7,"Q2",IF(W214&lt;10,"Q3","Q4")))</f>
        <v>Q2</v>
      </c>
      <c r="X215" s="616" t="str">
        <f>IF(X214&lt;4,"Q1",IF(X214&lt;7,"Q2",IF(X214&lt;10,"Q3","Q4")))</f>
        <v>Q2</v>
      </c>
      <c r="Y215" s="616" t="str">
        <f>IF(Y214&lt;4,"Q1",IF(Y214&lt;7,"Q2",IF(Y214&lt;10,"Q3","Q4")))</f>
        <v>Q3</v>
      </c>
      <c r="Z215" s="616" t="str">
        <f t="shared" si="68"/>
        <v>Q3</v>
      </c>
      <c r="AA215" s="616" t="str">
        <f t="shared" si="68"/>
        <v>Q3</v>
      </c>
      <c r="AB215" s="616" t="str">
        <f t="shared" si="68"/>
        <v>Q4</v>
      </c>
      <c r="AC215" s="616" t="str">
        <f t="shared" si="68"/>
        <v>Q4</v>
      </c>
      <c r="AD215" s="616" t="str">
        <f t="shared" si="68"/>
        <v>Q4</v>
      </c>
      <c r="AE215" s="616" t="str">
        <f t="shared" si="68"/>
        <v>Q1</v>
      </c>
      <c r="AF215" s="616" t="str">
        <f t="shared" si="68"/>
        <v>Q1</v>
      </c>
      <c r="AG215" s="616" t="str">
        <f t="shared" si="68"/>
        <v>Q1</v>
      </c>
      <c r="AH215" s="616" t="str">
        <f t="shared" si="68"/>
        <v>Q2</v>
      </c>
      <c r="AI215" s="616" t="str">
        <f t="shared" si="68"/>
        <v>Q2</v>
      </c>
      <c r="AJ215" s="616" t="str">
        <f t="shared" si="68"/>
        <v>Q2</v>
      </c>
      <c r="AK215" s="616" t="str">
        <f t="shared" si="68"/>
        <v>Q3</v>
      </c>
      <c r="AL215" s="616" t="str">
        <f t="shared" si="68"/>
        <v>Q3</v>
      </c>
      <c r="AM215" s="616" t="str">
        <f t="shared" si="68"/>
        <v>Q3</v>
      </c>
      <c r="AN215" s="616" t="str">
        <f t="shared" si="68"/>
        <v>Q4</v>
      </c>
      <c r="AO215" s="616" t="str">
        <f t="shared" si="68"/>
        <v>Q4</v>
      </c>
      <c r="AP215" s="616" t="str">
        <f t="shared" si="68"/>
        <v>Q4</v>
      </c>
      <c r="AQ215" s="616" t="str">
        <f t="shared" ref="AQ215:BZ215" si="70">IF(AQ214&lt;4,"Q1",IF(AQ214&lt;7,"Q2",IF(AQ214&lt;10,"Q3","Q4")))</f>
        <v>Q1</v>
      </c>
      <c r="AR215" s="616" t="str">
        <f t="shared" si="70"/>
        <v>Q1</v>
      </c>
      <c r="AS215" s="616" t="str">
        <f t="shared" si="70"/>
        <v>Q1</v>
      </c>
      <c r="AT215" s="616" t="str">
        <f t="shared" si="70"/>
        <v>Q2</v>
      </c>
      <c r="AU215" s="616" t="str">
        <f t="shared" si="70"/>
        <v>Q2</v>
      </c>
      <c r="AV215" s="616" t="str">
        <f t="shared" si="70"/>
        <v>Q2</v>
      </c>
      <c r="AW215" s="616" t="str">
        <f t="shared" si="70"/>
        <v>Q3</v>
      </c>
      <c r="AX215" s="616" t="str">
        <f t="shared" si="70"/>
        <v>Q3</v>
      </c>
      <c r="AY215" s="616" t="str">
        <f t="shared" si="70"/>
        <v>Q3</v>
      </c>
      <c r="AZ215" s="616" t="str">
        <f t="shared" si="70"/>
        <v>Q4</v>
      </c>
      <c r="BA215" s="616" t="str">
        <f t="shared" si="70"/>
        <v>Q4</v>
      </c>
      <c r="BB215" s="616" t="str">
        <f t="shared" si="70"/>
        <v>Q4</v>
      </c>
      <c r="BC215" s="616" t="str">
        <f t="shared" si="70"/>
        <v>Q1</v>
      </c>
      <c r="BD215" s="616" t="str">
        <f t="shared" si="70"/>
        <v>Q1</v>
      </c>
      <c r="BE215" s="616" t="str">
        <f t="shared" si="70"/>
        <v>Q1</v>
      </c>
      <c r="BF215" s="616" t="str">
        <f t="shared" si="70"/>
        <v>Q2</v>
      </c>
      <c r="BG215" s="616" t="str">
        <f t="shared" si="70"/>
        <v>Q2</v>
      </c>
      <c r="BH215" s="616" t="str">
        <f t="shared" si="70"/>
        <v>Q2</v>
      </c>
      <c r="BI215" s="616" t="str">
        <f t="shared" si="70"/>
        <v>Q3</v>
      </c>
      <c r="BJ215" s="616" t="str">
        <f t="shared" si="70"/>
        <v>Q3</v>
      </c>
      <c r="BK215" s="616" t="str">
        <f t="shared" si="70"/>
        <v>Q3</v>
      </c>
      <c r="BL215" s="616" t="str">
        <f t="shared" si="70"/>
        <v>Q4</v>
      </c>
      <c r="BM215" s="616" t="str">
        <f t="shared" si="70"/>
        <v>Q4</v>
      </c>
      <c r="BN215" s="616" t="str">
        <f t="shared" si="70"/>
        <v>Q4</v>
      </c>
      <c r="BO215" s="616" t="str">
        <f t="shared" si="70"/>
        <v>Q1</v>
      </c>
      <c r="BP215" s="616" t="str">
        <f t="shared" si="70"/>
        <v>Q1</v>
      </c>
      <c r="BQ215" s="616" t="str">
        <f t="shared" si="70"/>
        <v>Q1</v>
      </c>
      <c r="BR215" s="616" t="str">
        <f t="shared" si="70"/>
        <v>Q2</v>
      </c>
      <c r="BS215" s="616" t="str">
        <f t="shared" si="70"/>
        <v>Q2</v>
      </c>
      <c r="BT215" s="616" t="str">
        <f t="shared" si="70"/>
        <v>Q2</v>
      </c>
      <c r="BU215" s="616" t="str">
        <f t="shared" si="70"/>
        <v>Q3</v>
      </c>
      <c r="BV215" s="616" t="str">
        <f t="shared" si="70"/>
        <v>Q3</v>
      </c>
      <c r="BW215" s="616" t="str">
        <f t="shared" si="70"/>
        <v>Q3</v>
      </c>
      <c r="BX215" s="616" t="str">
        <f t="shared" si="70"/>
        <v>Q4</v>
      </c>
      <c r="BY215" s="616" t="str">
        <f t="shared" si="70"/>
        <v>Q4</v>
      </c>
      <c r="BZ215" s="616" t="str">
        <f t="shared" si="70"/>
        <v>Q4</v>
      </c>
      <c r="CA215" s="57"/>
      <c r="CB215" s="57"/>
      <c r="CC215" s="57"/>
      <c r="CD215" s="57"/>
      <c r="CE215" s="57"/>
      <c r="CF215" s="57"/>
      <c r="CG215" s="57"/>
      <c r="CI215" s="385"/>
    </row>
    <row r="216" spans="1:119" ht="12" hidden="1" customHeight="1">
      <c r="A216" s="17"/>
      <c r="B216" s="17"/>
      <c r="C216" s="17"/>
      <c r="D216" s="17"/>
      <c r="E216" s="17"/>
      <c r="F216" s="617" t="s">
        <v>294</v>
      </c>
      <c r="G216" s="616">
        <f>YEAR(G220)</f>
        <v>2020</v>
      </c>
      <c r="H216" s="616">
        <f>YEAR(H220)</f>
        <v>2020</v>
      </c>
      <c r="I216" s="616">
        <f>YEAR(I220)</f>
        <v>2020</v>
      </c>
      <c r="J216" s="616">
        <f t="shared" ref="J216:AP216" si="71">YEAR(J220)</f>
        <v>2020</v>
      </c>
      <c r="K216" s="616">
        <f t="shared" si="71"/>
        <v>2020</v>
      </c>
      <c r="L216" s="616">
        <f t="shared" si="71"/>
        <v>2020</v>
      </c>
      <c r="M216" s="616">
        <f t="shared" si="71"/>
        <v>2020</v>
      </c>
      <c r="N216" s="616">
        <f t="shared" si="71"/>
        <v>2020</v>
      </c>
      <c r="O216" s="616">
        <f t="shared" si="71"/>
        <v>2020</v>
      </c>
      <c r="P216" s="616">
        <f t="shared" si="71"/>
        <v>2020</v>
      </c>
      <c r="Q216" s="616">
        <f t="shared" si="71"/>
        <v>2020</v>
      </c>
      <c r="R216" s="616">
        <f t="shared" si="71"/>
        <v>2020</v>
      </c>
      <c r="S216" s="616">
        <f t="shared" ref="S216" si="72">YEAR(S220)</f>
        <v>2021</v>
      </c>
      <c r="T216" s="616">
        <f t="shared" si="71"/>
        <v>2021</v>
      </c>
      <c r="U216" s="616">
        <f>YEAR(U220)</f>
        <v>2021</v>
      </c>
      <c r="V216" s="616">
        <f>YEAR(V220)</f>
        <v>2021</v>
      </c>
      <c r="W216" s="616">
        <f>YEAR(W220)</f>
        <v>2021</v>
      </c>
      <c r="X216" s="616">
        <f>YEAR(X220)</f>
        <v>2021</v>
      </c>
      <c r="Y216" s="616">
        <f>YEAR(Y220)</f>
        <v>2021</v>
      </c>
      <c r="Z216" s="616">
        <f t="shared" si="71"/>
        <v>2021</v>
      </c>
      <c r="AA216" s="616">
        <f t="shared" si="71"/>
        <v>2021</v>
      </c>
      <c r="AB216" s="616">
        <f t="shared" si="71"/>
        <v>2021</v>
      </c>
      <c r="AC216" s="616">
        <f t="shared" si="71"/>
        <v>2021</v>
      </c>
      <c r="AD216" s="616">
        <f t="shared" si="71"/>
        <v>2021</v>
      </c>
      <c r="AE216" s="616">
        <f t="shared" si="71"/>
        <v>2022</v>
      </c>
      <c r="AF216" s="616">
        <f t="shared" si="71"/>
        <v>2022</v>
      </c>
      <c r="AG216" s="616">
        <f t="shared" si="71"/>
        <v>2022</v>
      </c>
      <c r="AH216" s="616">
        <f t="shared" si="71"/>
        <v>2022</v>
      </c>
      <c r="AI216" s="616">
        <f t="shared" si="71"/>
        <v>2022</v>
      </c>
      <c r="AJ216" s="616">
        <f t="shared" si="71"/>
        <v>2022</v>
      </c>
      <c r="AK216" s="616">
        <f t="shared" si="71"/>
        <v>2022</v>
      </c>
      <c r="AL216" s="616">
        <f t="shared" si="71"/>
        <v>2022</v>
      </c>
      <c r="AM216" s="616">
        <f t="shared" si="71"/>
        <v>2022</v>
      </c>
      <c r="AN216" s="616">
        <f t="shared" si="71"/>
        <v>2022</v>
      </c>
      <c r="AO216" s="616">
        <f t="shared" si="71"/>
        <v>2022</v>
      </c>
      <c r="AP216" s="616">
        <f t="shared" si="71"/>
        <v>2022</v>
      </c>
      <c r="AQ216" s="616">
        <f t="shared" ref="AQ216:BZ216" si="73">YEAR(AQ220)</f>
        <v>2023</v>
      </c>
      <c r="AR216" s="616">
        <f t="shared" si="73"/>
        <v>2023</v>
      </c>
      <c r="AS216" s="616">
        <f t="shared" si="73"/>
        <v>2023</v>
      </c>
      <c r="AT216" s="616">
        <f t="shared" si="73"/>
        <v>2023</v>
      </c>
      <c r="AU216" s="616">
        <f t="shared" si="73"/>
        <v>2023</v>
      </c>
      <c r="AV216" s="616">
        <f t="shared" si="73"/>
        <v>2023</v>
      </c>
      <c r="AW216" s="616">
        <f t="shared" si="73"/>
        <v>2023</v>
      </c>
      <c r="AX216" s="616">
        <f t="shared" si="73"/>
        <v>2023</v>
      </c>
      <c r="AY216" s="616">
        <f t="shared" si="73"/>
        <v>2023</v>
      </c>
      <c r="AZ216" s="616">
        <f t="shared" si="73"/>
        <v>2023</v>
      </c>
      <c r="BA216" s="616">
        <f t="shared" si="73"/>
        <v>2023</v>
      </c>
      <c r="BB216" s="616">
        <f t="shared" si="73"/>
        <v>2023</v>
      </c>
      <c r="BC216" s="616">
        <f t="shared" si="73"/>
        <v>2024</v>
      </c>
      <c r="BD216" s="616">
        <f t="shared" si="73"/>
        <v>2024</v>
      </c>
      <c r="BE216" s="616">
        <f t="shared" si="73"/>
        <v>2024</v>
      </c>
      <c r="BF216" s="616">
        <f t="shared" si="73"/>
        <v>2024</v>
      </c>
      <c r="BG216" s="616">
        <f t="shared" si="73"/>
        <v>2024</v>
      </c>
      <c r="BH216" s="616">
        <f t="shared" si="73"/>
        <v>2024</v>
      </c>
      <c r="BI216" s="616">
        <f t="shared" si="73"/>
        <v>2024</v>
      </c>
      <c r="BJ216" s="616">
        <f t="shared" si="73"/>
        <v>2024</v>
      </c>
      <c r="BK216" s="616">
        <f t="shared" si="73"/>
        <v>2024</v>
      </c>
      <c r="BL216" s="616">
        <f t="shared" si="73"/>
        <v>2024</v>
      </c>
      <c r="BM216" s="616">
        <f t="shared" si="73"/>
        <v>2024</v>
      </c>
      <c r="BN216" s="616">
        <f t="shared" si="73"/>
        <v>2024</v>
      </c>
      <c r="BO216" s="616">
        <f t="shared" si="73"/>
        <v>2025</v>
      </c>
      <c r="BP216" s="616">
        <f t="shared" si="73"/>
        <v>2025</v>
      </c>
      <c r="BQ216" s="616">
        <f t="shared" si="73"/>
        <v>2025</v>
      </c>
      <c r="BR216" s="616">
        <f t="shared" si="73"/>
        <v>2025</v>
      </c>
      <c r="BS216" s="616">
        <f t="shared" si="73"/>
        <v>2025</v>
      </c>
      <c r="BT216" s="616">
        <f t="shared" si="73"/>
        <v>2025</v>
      </c>
      <c r="BU216" s="616">
        <f t="shared" si="73"/>
        <v>2025</v>
      </c>
      <c r="BV216" s="616">
        <f t="shared" si="73"/>
        <v>2025</v>
      </c>
      <c r="BW216" s="616">
        <f t="shared" si="73"/>
        <v>2025</v>
      </c>
      <c r="BX216" s="616">
        <f t="shared" si="73"/>
        <v>2025</v>
      </c>
      <c r="BY216" s="616">
        <f t="shared" si="73"/>
        <v>2025</v>
      </c>
      <c r="BZ216" s="616">
        <f t="shared" si="73"/>
        <v>2025</v>
      </c>
      <c r="CA216" s="57"/>
      <c r="CB216" s="57"/>
      <c r="CC216" s="57"/>
      <c r="CD216" s="57"/>
      <c r="CE216" s="57"/>
      <c r="CF216" s="57"/>
      <c r="CG216" s="57"/>
      <c r="CI216" s="385"/>
    </row>
    <row r="217" spans="1:119" ht="12" hidden="1" customHeight="1">
      <c r="A217" s="17"/>
      <c r="B217" s="17"/>
      <c r="C217" s="17"/>
      <c r="D217" s="17"/>
      <c r="E217" s="17"/>
      <c r="F217" s="617" t="s">
        <v>421</v>
      </c>
      <c r="G217" s="616" t="str">
        <f>IF(G216-YEAR('Set up'!$D$4)=0,"YR0",IF(G216-YEAR('Set up'!$D$4)=1,"YR1",IF(G216-YEAR('Set up'!$D$4)=2,"YR2",IF(G216-YEAR('Set up'!$D$4)=3,"YR3",IF(G216-YEAR('Set up'!$D$4)=4,"YR4",IF(G216-YEAR('Set up'!$D$4)=5,"YR5","UND"))))))</f>
        <v>YR0</v>
      </c>
      <c r="H217" s="616" t="str">
        <f>IF(H216-YEAR('Set up'!$D$4)=0,"YR0",IF(H216-YEAR('Set up'!$D$4)=1,"YR1",IF(H216-YEAR('Set up'!$D$4)=2,"YR2",IF(H216-YEAR('Set up'!$D$4)=3,"YR3",IF(H216-YEAR('Set up'!$D$4)=4,"YR4",IF(H216-YEAR('Set up'!$D$4)=5,"YR5","UND"))))))</f>
        <v>YR0</v>
      </c>
      <c r="I217" s="616" t="str">
        <f>IF(I216-YEAR('Set up'!$D$4)=0,"YR0",IF(I216-YEAR('Set up'!$D$4)=1,"YR1",IF(I216-YEAR('Set up'!$D$4)=2,"YR2",IF(I216-YEAR('Set up'!$D$4)=3,"YR3",IF(I216-YEAR('Set up'!$D$4)=4,"YR4",IF(I216-YEAR('Set up'!$D$4)=5,"YR5","UND"))))))</f>
        <v>YR0</v>
      </c>
      <c r="J217" s="616" t="str">
        <f>IF(J216-YEAR('Set up'!$D$4)=0,"YR0",IF(J216-YEAR('Set up'!$D$4)=1,"YR1",IF(J216-YEAR('Set up'!$D$4)=2,"YR2",IF(J216-YEAR('Set up'!$D$4)=3,"YR3",IF(J216-YEAR('Set up'!$D$4)=4,"YR4",IF(J216-YEAR('Set up'!$D$4)=5,"YR5","UND"))))))</f>
        <v>YR0</v>
      </c>
      <c r="K217" s="616" t="str">
        <f>IF(K216-YEAR('Set up'!$D$4)=0,"YR0",IF(K216-YEAR('Set up'!$D$4)=1,"YR1",IF(K216-YEAR('Set up'!$D$4)=2,"YR2",IF(K216-YEAR('Set up'!$D$4)=3,"YR3",IF(K216-YEAR('Set up'!$D$4)=4,"YR4",IF(K216-YEAR('Set up'!$D$4)=5,"YR5","UND"))))))</f>
        <v>YR0</v>
      </c>
      <c r="L217" s="616" t="str">
        <f>IF(L216-YEAR('Set up'!$D$4)=0,"YR0",IF(L216-YEAR('Set up'!$D$4)=1,"YR1",IF(L216-YEAR('Set up'!$D$4)=2,"YR2",IF(L216-YEAR('Set up'!$D$4)=3,"YR3",IF(L216-YEAR('Set up'!$D$4)=4,"YR4",IF(L216-YEAR('Set up'!$D$4)=5,"YR5","UND"))))))</f>
        <v>YR0</v>
      </c>
      <c r="M217" s="616" t="str">
        <f>IF(M216-YEAR('Set up'!$D$4)=0,"YR0",IF(M216-YEAR('Set up'!$D$4)=1,"YR1",IF(M216-YEAR('Set up'!$D$4)=2,"YR2",IF(M216-YEAR('Set up'!$D$4)=3,"YR3",IF(M216-YEAR('Set up'!$D$4)=4,"YR4",IF(M216-YEAR('Set up'!$D$4)=5,"YR5","UND"))))))</f>
        <v>YR0</v>
      </c>
      <c r="N217" s="616" t="str">
        <f>IF(N216-YEAR('Set up'!$D$4)=0,"YR0",IF(N216-YEAR('Set up'!$D$4)=1,"YR1",IF(N216-YEAR('Set up'!$D$4)=2,"YR2",IF(N216-YEAR('Set up'!$D$4)=3,"YR3",IF(N216-YEAR('Set up'!$D$4)=4,"YR4",IF(N216-YEAR('Set up'!$D$4)=5,"YR5","UND"))))))</f>
        <v>YR0</v>
      </c>
      <c r="O217" s="616" t="str">
        <f>IF(O216-YEAR('Set up'!$D$4)=0,"YR0",IF(O216-YEAR('Set up'!$D$4)=1,"YR1",IF(O216-YEAR('Set up'!$D$4)=2,"YR2",IF(O216-YEAR('Set up'!$D$4)=3,"YR3",IF(O216-YEAR('Set up'!$D$4)=4,"YR4",IF(O216-YEAR('Set up'!$D$4)=5,"YR5","UND"))))))</f>
        <v>YR0</v>
      </c>
      <c r="P217" s="616" t="str">
        <f>IF(P216-YEAR('Set up'!$D$4)=0,"YR0",IF(P216-YEAR('Set up'!$D$4)=1,"YR1",IF(P216-YEAR('Set up'!$D$4)=2,"YR2",IF(P216-YEAR('Set up'!$D$4)=3,"YR3",IF(P216-YEAR('Set up'!$D$4)=4,"YR4",IF(P216-YEAR('Set up'!$D$4)=5,"YR5","UND"))))))</f>
        <v>YR0</v>
      </c>
      <c r="Q217" s="616" t="str">
        <f>IF(Q216-YEAR('Set up'!$D$4)=0,"YR0",IF(Q216-YEAR('Set up'!$D$4)=1,"YR1",IF(Q216-YEAR('Set up'!$D$4)=2,"YR2",IF(Q216-YEAR('Set up'!$D$4)=3,"YR3",IF(Q216-YEAR('Set up'!$D$4)=4,"YR4",IF(Q216-YEAR('Set up'!$D$4)=5,"YR5","UND"))))))</f>
        <v>YR0</v>
      </c>
      <c r="R217" s="616" t="str">
        <f>IF(R216-YEAR('Set up'!$D$4)=0,"YR0",IF(R216-YEAR('Set up'!$D$4)=1,"YR1",IF(R216-YEAR('Set up'!$D$4)=2,"YR2",IF(R216-YEAR('Set up'!$D$4)=3,"YR3",IF(R216-YEAR('Set up'!$D$4)=4,"YR4",IF(R216-YEAR('Set up'!$D$4)=5,"YR5","UND"))))))</f>
        <v>YR0</v>
      </c>
      <c r="S217" s="616" t="str">
        <f>IF(S216-YEAR('Set up'!$D$4)=0,"YR0",IF(S216-YEAR('Set up'!$D$4)=1,"YR1",IF(S216-YEAR('Set up'!$D$4)=2,"YR2",IF(S216-YEAR('Set up'!$D$4)=3,"YR3",IF(S216-YEAR('Set up'!$D$4)=4,"YR4",IF(S216-YEAR('Set up'!$D$4)=5,"YR5","UND"))))))</f>
        <v>YR1</v>
      </c>
      <c r="T217" s="616" t="str">
        <f>IF(T216-YEAR('Set up'!$D$4)=0,"YR0",IF(T216-YEAR('Set up'!$D$4)=1,"YR1",IF(T216-YEAR('Set up'!$D$4)=2,"YR2",IF(T216-YEAR('Set up'!$D$4)=3,"YR3",IF(T216-YEAR('Set up'!$D$4)=4,"YR4",IF(T216-YEAR('Set up'!$D$4)=5,"YR5","UND"))))))</f>
        <v>YR1</v>
      </c>
      <c r="U217" s="616" t="str">
        <f>IF(U216-YEAR('Set up'!$D$4)=0,"YR0",IF(U216-YEAR('Set up'!$D$4)=1,"YR1",IF(U216-YEAR('Set up'!$D$4)=2,"YR2",IF(U216-YEAR('Set up'!$D$4)=3,"YR3",IF(U216-YEAR('Set up'!$D$4)=4,"YR4",IF(U216-YEAR('Set up'!$D$4)=5,"YR5","UND"))))))</f>
        <v>YR1</v>
      </c>
      <c r="V217" s="616" t="str">
        <f>IF(V216-YEAR('Set up'!$D$4)=0,"YR0",IF(V216-YEAR('Set up'!$D$4)=1,"YR1",IF(V216-YEAR('Set up'!$D$4)=2,"YR2",IF(V216-YEAR('Set up'!$D$4)=3,"YR3",IF(V216-YEAR('Set up'!$D$4)=4,"YR4",IF(V216-YEAR('Set up'!$D$4)=5,"YR5","UND"))))))</f>
        <v>YR1</v>
      </c>
      <c r="W217" s="616" t="str">
        <f>IF(W216-YEAR('Set up'!$D$4)=0,"YR0",IF(W216-YEAR('Set up'!$D$4)=1,"YR1",IF(W216-YEAR('Set up'!$D$4)=2,"YR2",IF(W216-YEAR('Set up'!$D$4)=3,"YR3",IF(W216-YEAR('Set up'!$D$4)=4,"YR4",IF(W216-YEAR('Set up'!$D$4)=5,"YR5","UND"))))))</f>
        <v>YR1</v>
      </c>
      <c r="X217" s="616" t="str">
        <f>IF(X216-YEAR('Set up'!$D$4)=0,"YR0",IF(X216-YEAR('Set up'!$D$4)=1,"YR1",IF(X216-YEAR('Set up'!$D$4)=2,"YR2",IF(X216-YEAR('Set up'!$D$4)=3,"YR3",IF(X216-YEAR('Set up'!$D$4)=4,"YR4",IF(X216-YEAR('Set up'!$D$4)=5,"YR5","UND"))))))</f>
        <v>YR1</v>
      </c>
      <c r="Y217" s="616" t="str">
        <f>IF(Y216-YEAR('Set up'!$D$4)=0,"YR0",IF(Y216-YEAR('Set up'!$D$4)=1,"YR1",IF(Y216-YEAR('Set up'!$D$4)=2,"YR2",IF(Y216-YEAR('Set up'!$D$4)=3,"YR3",IF(Y216-YEAR('Set up'!$D$4)=4,"YR4",IF(Y216-YEAR('Set up'!$D$4)=5,"YR5","UND"))))))</f>
        <v>YR1</v>
      </c>
      <c r="Z217" s="616" t="str">
        <f>IF(Z216-YEAR('Set up'!$D$4)=0,"YR0",IF(Z216-YEAR('Set up'!$D$4)=1,"YR1",IF(Z216-YEAR('Set up'!$D$4)=2,"YR2",IF(Z216-YEAR('Set up'!$D$4)=3,"YR3",IF(Z216-YEAR('Set up'!$D$4)=4,"YR4",IF(Z216-YEAR('Set up'!$D$4)=5,"YR5","UND"))))))</f>
        <v>YR1</v>
      </c>
      <c r="AA217" s="616" t="str">
        <f>IF(AA216-YEAR('Set up'!$D$4)=0,"YR0",IF(AA216-YEAR('Set up'!$D$4)=1,"YR1",IF(AA216-YEAR('Set up'!$D$4)=2,"YR2",IF(AA216-YEAR('Set up'!$D$4)=3,"YR3",IF(AA216-YEAR('Set up'!$D$4)=4,"YR4",IF(AA216-YEAR('Set up'!$D$4)=5,"YR5","UND"))))))</f>
        <v>YR1</v>
      </c>
      <c r="AB217" s="616" t="str">
        <f>IF(AB216-YEAR('Set up'!$D$4)=0,"YR0",IF(AB216-YEAR('Set up'!$D$4)=1,"YR1",IF(AB216-YEAR('Set up'!$D$4)=2,"YR2",IF(AB216-YEAR('Set up'!$D$4)=3,"YR3",IF(AB216-YEAR('Set up'!$D$4)=4,"YR4",IF(AB216-YEAR('Set up'!$D$4)=5,"YR5","UND"))))))</f>
        <v>YR1</v>
      </c>
      <c r="AC217" s="616" t="str">
        <f>IF(AC216-YEAR('Set up'!$D$4)=0,"YR0",IF(AC216-YEAR('Set up'!$D$4)=1,"YR1",IF(AC216-YEAR('Set up'!$D$4)=2,"YR2",IF(AC216-YEAR('Set up'!$D$4)=3,"YR3",IF(AC216-YEAR('Set up'!$D$4)=4,"YR4",IF(AC216-YEAR('Set up'!$D$4)=5,"YR5","UND"))))))</f>
        <v>YR1</v>
      </c>
      <c r="AD217" s="616" t="str">
        <f>IF(AD216-YEAR('Set up'!$D$4)=0,"YR0",IF(AD216-YEAR('Set up'!$D$4)=1,"YR1",IF(AD216-YEAR('Set up'!$D$4)=2,"YR2",IF(AD216-YEAR('Set up'!$D$4)=3,"YR3",IF(AD216-YEAR('Set up'!$D$4)=4,"YR4",IF(AD216-YEAR('Set up'!$D$4)=5,"YR5","UND"))))))</f>
        <v>YR1</v>
      </c>
      <c r="AE217" s="616" t="str">
        <f>IF(AE216-YEAR('Set up'!$D$4)=0,"YR0",IF(AE216-YEAR('Set up'!$D$4)=1,"YR1",IF(AE216-YEAR('Set up'!$D$4)=2,"YR2",IF(AE216-YEAR('Set up'!$D$4)=3,"YR3",IF(AE216-YEAR('Set up'!$D$4)=4,"YR4",IF(AE216-YEAR('Set up'!$D$4)=5,"YR5","UND"))))))</f>
        <v>YR2</v>
      </c>
      <c r="AF217" s="616" t="str">
        <f>IF(AF216-YEAR('Set up'!$D$4)=0,"YR0",IF(AF216-YEAR('Set up'!$D$4)=1,"YR1",IF(AF216-YEAR('Set up'!$D$4)=2,"YR2",IF(AF216-YEAR('Set up'!$D$4)=3,"YR3",IF(AF216-YEAR('Set up'!$D$4)=4,"YR4",IF(AF216-YEAR('Set up'!$D$4)=5,"YR5","UND"))))))</f>
        <v>YR2</v>
      </c>
      <c r="AG217" s="616" t="str">
        <f>IF(AG216-YEAR('Set up'!$D$4)=0,"YR0",IF(AG216-YEAR('Set up'!$D$4)=1,"YR1",IF(AG216-YEAR('Set up'!$D$4)=2,"YR2",IF(AG216-YEAR('Set up'!$D$4)=3,"YR3",IF(AG216-YEAR('Set up'!$D$4)=4,"YR4",IF(AG216-YEAR('Set up'!$D$4)=5,"YR5","UND"))))))</f>
        <v>YR2</v>
      </c>
      <c r="AH217" s="616" t="str">
        <f>IF(AH216-YEAR('Set up'!$D$4)=0,"YR0",IF(AH216-YEAR('Set up'!$D$4)=1,"YR1",IF(AH216-YEAR('Set up'!$D$4)=2,"YR2",IF(AH216-YEAR('Set up'!$D$4)=3,"YR3",IF(AH216-YEAR('Set up'!$D$4)=4,"YR4",IF(AH216-YEAR('Set up'!$D$4)=5,"YR5","UND"))))))</f>
        <v>YR2</v>
      </c>
      <c r="AI217" s="616" t="str">
        <f>IF(AI216-YEAR('Set up'!$D$4)=0,"YR0",IF(AI216-YEAR('Set up'!$D$4)=1,"YR1",IF(AI216-YEAR('Set up'!$D$4)=2,"YR2",IF(AI216-YEAR('Set up'!$D$4)=3,"YR3",IF(AI216-YEAR('Set up'!$D$4)=4,"YR4",IF(AI216-YEAR('Set up'!$D$4)=5,"YR5","UND"))))))</f>
        <v>YR2</v>
      </c>
      <c r="AJ217" s="616" t="str">
        <f>IF(AJ216-YEAR('Set up'!$D$4)=0,"YR0",IF(AJ216-YEAR('Set up'!$D$4)=1,"YR1",IF(AJ216-YEAR('Set up'!$D$4)=2,"YR2",IF(AJ216-YEAR('Set up'!$D$4)=3,"YR3",IF(AJ216-YEAR('Set up'!$D$4)=4,"YR4",IF(AJ216-YEAR('Set up'!$D$4)=5,"YR5","UND"))))))</f>
        <v>YR2</v>
      </c>
      <c r="AK217" s="616" t="str">
        <f>IF(AK216-YEAR('Set up'!$D$4)=0,"YR0",IF(AK216-YEAR('Set up'!$D$4)=1,"YR1",IF(AK216-YEAR('Set up'!$D$4)=2,"YR2",IF(AK216-YEAR('Set up'!$D$4)=3,"YR3",IF(AK216-YEAR('Set up'!$D$4)=4,"YR4",IF(AK216-YEAR('Set up'!$D$4)=5,"YR5","UND"))))))</f>
        <v>YR2</v>
      </c>
      <c r="AL217" s="616" t="str">
        <f>IF(AL216-YEAR('Set up'!$D$4)=0,"YR0",IF(AL216-YEAR('Set up'!$D$4)=1,"YR1",IF(AL216-YEAR('Set up'!$D$4)=2,"YR2",IF(AL216-YEAR('Set up'!$D$4)=3,"YR3",IF(AL216-YEAR('Set up'!$D$4)=4,"YR4",IF(AL216-YEAR('Set up'!$D$4)=5,"YR5","UND"))))))</f>
        <v>YR2</v>
      </c>
      <c r="AM217" s="616" t="str">
        <f>IF(AM216-YEAR('Set up'!$D$4)=0,"YR0",IF(AM216-YEAR('Set up'!$D$4)=1,"YR1",IF(AM216-YEAR('Set up'!$D$4)=2,"YR2",IF(AM216-YEAR('Set up'!$D$4)=3,"YR3",IF(AM216-YEAR('Set up'!$D$4)=4,"YR4",IF(AM216-YEAR('Set up'!$D$4)=5,"YR5","UND"))))))</f>
        <v>YR2</v>
      </c>
      <c r="AN217" s="616" t="str">
        <f>IF(AN216-YEAR('Set up'!$D$4)=0,"YR0",IF(AN216-YEAR('Set up'!$D$4)=1,"YR1",IF(AN216-YEAR('Set up'!$D$4)=2,"YR2",IF(AN216-YEAR('Set up'!$D$4)=3,"YR3",IF(AN216-YEAR('Set up'!$D$4)=4,"YR4",IF(AN216-YEAR('Set up'!$D$4)=5,"YR5","UND"))))))</f>
        <v>YR2</v>
      </c>
      <c r="AO217" s="616" t="str">
        <f>IF(AO216-YEAR('Set up'!$D$4)=0,"YR0",IF(AO216-YEAR('Set up'!$D$4)=1,"YR1",IF(AO216-YEAR('Set up'!$D$4)=2,"YR2",IF(AO216-YEAR('Set up'!$D$4)=3,"YR3",IF(AO216-YEAR('Set up'!$D$4)=4,"YR4",IF(AO216-YEAR('Set up'!$D$4)=5,"YR5","UND"))))))</f>
        <v>YR2</v>
      </c>
      <c r="AP217" s="616" t="str">
        <f>IF(AP216-YEAR('Set up'!$D$4)=0,"YR0",IF(AP216-YEAR('Set up'!$D$4)=1,"YR1",IF(AP216-YEAR('Set up'!$D$4)=2,"YR2",IF(AP216-YEAR('Set up'!$D$4)=3,"YR3",IF(AP216-YEAR('Set up'!$D$4)=4,"YR4",IF(AP216-YEAR('Set up'!$D$4)=5,"YR5","UND"))))))</f>
        <v>YR2</v>
      </c>
      <c r="AQ217" s="616" t="str">
        <f>IF(AQ216-YEAR('Set up'!$D$4)=0,"YR0",IF(AQ216-YEAR('Set up'!$D$4)=1,"YR1",IF(AQ216-YEAR('Set up'!$D$4)=2,"YR2",IF(AQ216-YEAR('Set up'!$D$4)=3,"YR3",IF(AQ216-YEAR('Set up'!$D$4)=4,"YR4",IF(AQ216-YEAR('Set up'!$D$4)=5,"YR5","UND"))))))</f>
        <v>YR3</v>
      </c>
      <c r="AR217" s="616" t="str">
        <f>IF(AR216-YEAR('Set up'!$D$4)=0,"YR0",IF(AR216-YEAR('Set up'!$D$4)=1,"YR1",IF(AR216-YEAR('Set up'!$D$4)=2,"YR2",IF(AR216-YEAR('Set up'!$D$4)=3,"YR3",IF(AR216-YEAR('Set up'!$D$4)=4,"YR4",IF(AR216-YEAR('Set up'!$D$4)=5,"YR5","UND"))))))</f>
        <v>YR3</v>
      </c>
      <c r="AS217" s="616" t="str">
        <f>IF(AS216-YEAR('Set up'!$D$4)=0,"YR0",IF(AS216-YEAR('Set up'!$D$4)=1,"YR1",IF(AS216-YEAR('Set up'!$D$4)=2,"YR2",IF(AS216-YEAR('Set up'!$D$4)=3,"YR3",IF(AS216-YEAR('Set up'!$D$4)=4,"YR4",IF(AS216-YEAR('Set up'!$D$4)=5,"YR5","UND"))))))</f>
        <v>YR3</v>
      </c>
      <c r="AT217" s="616" t="str">
        <f>IF(AT216-YEAR('Set up'!$D$4)=0,"YR0",IF(AT216-YEAR('Set up'!$D$4)=1,"YR1",IF(AT216-YEAR('Set up'!$D$4)=2,"YR2",IF(AT216-YEAR('Set up'!$D$4)=3,"YR3",IF(AT216-YEAR('Set up'!$D$4)=4,"YR4",IF(AT216-YEAR('Set up'!$D$4)=5,"YR5","UND"))))))</f>
        <v>YR3</v>
      </c>
      <c r="AU217" s="616" t="str">
        <f>IF(AU216-YEAR('Set up'!$D$4)=0,"YR0",IF(AU216-YEAR('Set up'!$D$4)=1,"YR1",IF(AU216-YEAR('Set up'!$D$4)=2,"YR2",IF(AU216-YEAR('Set up'!$D$4)=3,"YR3",IF(AU216-YEAR('Set up'!$D$4)=4,"YR4",IF(AU216-YEAR('Set up'!$D$4)=5,"YR5","UND"))))))</f>
        <v>YR3</v>
      </c>
      <c r="AV217" s="616" t="str">
        <f>IF(AV216-YEAR('Set up'!$D$4)=0,"YR0",IF(AV216-YEAR('Set up'!$D$4)=1,"YR1",IF(AV216-YEAR('Set up'!$D$4)=2,"YR2",IF(AV216-YEAR('Set up'!$D$4)=3,"YR3",IF(AV216-YEAR('Set up'!$D$4)=4,"YR4",IF(AV216-YEAR('Set up'!$D$4)=5,"YR5","UND"))))))</f>
        <v>YR3</v>
      </c>
      <c r="AW217" s="616" t="str">
        <f>IF(AW216-YEAR('Set up'!$D$4)=0,"YR0",IF(AW216-YEAR('Set up'!$D$4)=1,"YR1",IF(AW216-YEAR('Set up'!$D$4)=2,"YR2",IF(AW216-YEAR('Set up'!$D$4)=3,"YR3",IF(AW216-YEAR('Set up'!$D$4)=4,"YR4",IF(AW216-YEAR('Set up'!$D$4)=5,"YR5","UND"))))))</f>
        <v>YR3</v>
      </c>
      <c r="AX217" s="616" t="str">
        <f>IF(AX216-YEAR('Set up'!$D$4)=0,"YR0",IF(AX216-YEAR('Set up'!$D$4)=1,"YR1",IF(AX216-YEAR('Set up'!$D$4)=2,"YR2",IF(AX216-YEAR('Set up'!$D$4)=3,"YR3",IF(AX216-YEAR('Set up'!$D$4)=4,"YR4",IF(AX216-YEAR('Set up'!$D$4)=5,"YR5","UND"))))))</f>
        <v>YR3</v>
      </c>
      <c r="AY217" s="616" t="str">
        <f>IF(AY216-YEAR('Set up'!$D$4)=0,"YR0",IF(AY216-YEAR('Set up'!$D$4)=1,"YR1",IF(AY216-YEAR('Set up'!$D$4)=2,"YR2",IF(AY216-YEAR('Set up'!$D$4)=3,"YR3",IF(AY216-YEAR('Set up'!$D$4)=4,"YR4",IF(AY216-YEAR('Set up'!$D$4)=5,"YR5","UND"))))))</f>
        <v>YR3</v>
      </c>
      <c r="AZ217" s="616" t="str">
        <f>IF(AZ216-YEAR('Set up'!$D$4)=0,"YR0",IF(AZ216-YEAR('Set up'!$D$4)=1,"YR1",IF(AZ216-YEAR('Set up'!$D$4)=2,"YR2",IF(AZ216-YEAR('Set up'!$D$4)=3,"YR3",IF(AZ216-YEAR('Set up'!$D$4)=4,"YR4",IF(AZ216-YEAR('Set up'!$D$4)=5,"YR5","UND"))))))</f>
        <v>YR3</v>
      </c>
      <c r="BA217" s="616" t="str">
        <f>IF(BA216-YEAR('Set up'!$D$4)=0,"YR0",IF(BA216-YEAR('Set up'!$D$4)=1,"YR1",IF(BA216-YEAR('Set up'!$D$4)=2,"YR2",IF(BA216-YEAR('Set up'!$D$4)=3,"YR3",IF(BA216-YEAR('Set up'!$D$4)=4,"YR4",IF(BA216-YEAR('Set up'!$D$4)=5,"YR5","UND"))))))</f>
        <v>YR3</v>
      </c>
      <c r="BB217" s="616" t="str">
        <f>IF(BB216-YEAR('Set up'!$D$4)=0,"YR0",IF(BB216-YEAR('Set up'!$D$4)=1,"YR1",IF(BB216-YEAR('Set up'!$D$4)=2,"YR2",IF(BB216-YEAR('Set up'!$D$4)=3,"YR3",IF(BB216-YEAR('Set up'!$D$4)=4,"YR4",IF(BB216-YEAR('Set up'!$D$4)=5,"YR5","UND"))))))</f>
        <v>YR3</v>
      </c>
      <c r="BC217" s="616" t="str">
        <f>IF(BC216-YEAR('Set up'!$D$4)=0,"YR0",IF(BC216-YEAR('Set up'!$D$4)=1,"YR1",IF(BC216-YEAR('Set up'!$D$4)=2,"YR2",IF(BC216-YEAR('Set up'!$D$4)=3,"YR3",IF(BC216-YEAR('Set up'!$D$4)=4,"YR4",IF(BC216-YEAR('Set up'!$D$4)=5,"YR5","UND"))))))</f>
        <v>YR4</v>
      </c>
      <c r="BD217" s="616" t="str">
        <f>IF(BD216-YEAR('Set up'!$D$4)=0,"YR0",IF(BD216-YEAR('Set up'!$D$4)=1,"YR1",IF(BD216-YEAR('Set up'!$D$4)=2,"YR2",IF(BD216-YEAR('Set up'!$D$4)=3,"YR3",IF(BD216-YEAR('Set up'!$D$4)=4,"YR4",IF(BD216-YEAR('Set up'!$D$4)=5,"YR5","UND"))))))</f>
        <v>YR4</v>
      </c>
      <c r="BE217" s="616" t="str">
        <f>IF(BE216-YEAR('Set up'!$D$4)=0,"YR0",IF(BE216-YEAR('Set up'!$D$4)=1,"YR1",IF(BE216-YEAR('Set up'!$D$4)=2,"YR2",IF(BE216-YEAR('Set up'!$D$4)=3,"YR3",IF(BE216-YEAR('Set up'!$D$4)=4,"YR4",IF(BE216-YEAR('Set up'!$D$4)=5,"YR5","UND"))))))</f>
        <v>YR4</v>
      </c>
      <c r="BF217" s="616" t="str">
        <f>IF(BF216-YEAR('Set up'!$D$4)=0,"YR0",IF(BF216-YEAR('Set up'!$D$4)=1,"YR1",IF(BF216-YEAR('Set up'!$D$4)=2,"YR2",IF(BF216-YEAR('Set up'!$D$4)=3,"YR3",IF(BF216-YEAR('Set up'!$D$4)=4,"YR4",IF(BF216-YEAR('Set up'!$D$4)=5,"YR5","UND"))))))</f>
        <v>YR4</v>
      </c>
      <c r="BG217" s="616" t="str">
        <f>IF(BG216-YEAR('Set up'!$D$4)=0,"YR0",IF(BG216-YEAR('Set up'!$D$4)=1,"YR1",IF(BG216-YEAR('Set up'!$D$4)=2,"YR2",IF(BG216-YEAR('Set up'!$D$4)=3,"YR3",IF(BG216-YEAR('Set up'!$D$4)=4,"YR4",IF(BG216-YEAR('Set up'!$D$4)=5,"YR5","UND"))))))</f>
        <v>YR4</v>
      </c>
      <c r="BH217" s="616" t="str">
        <f>IF(BH216-YEAR('Set up'!$D$4)=0,"YR0",IF(BH216-YEAR('Set up'!$D$4)=1,"YR1",IF(BH216-YEAR('Set up'!$D$4)=2,"YR2",IF(BH216-YEAR('Set up'!$D$4)=3,"YR3",IF(BH216-YEAR('Set up'!$D$4)=4,"YR4",IF(BH216-YEAR('Set up'!$D$4)=5,"YR5","UND"))))))</f>
        <v>YR4</v>
      </c>
      <c r="BI217" s="616" t="str">
        <f>IF(BI216-YEAR('Set up'!$D$4)=0,"YR0",IF(BI216-YEAR('Set up'!$D$4)=1,"YR1",IF(BI216-YEAR('Set up'!$D$4)=2,"YR2",IF(BI216-YEAR('Set up'!$D$4)=3,"YR3",IF(BI216-YEAR('Set up'!$D$4)=4,"YR4",IF(BI216-YEAR('Set up'!$D$4)=5,"YR5","UND"))))))</f>
        <v>YR4</v>
      </c>
      <c r="BJ217" s="616" t="str">
        <f>IF(BJ216-YEAR('Set up'!$D$4)=0,"YR0",IF(BJ216-YEAR('Set up'!$D$4)=1,"YR1",IF(BJ216-YEAR('Set up'!$D$4)=2,"YR2",IF(BJ216-YEAR('Set up'!$D$4)=3,"YR3",IF(BJ216-YEAR('Set up'!$D$4)=4,"YR4",IF(BJ216-YEAR('Set up'!$D$4)=5,"YR5","UND"))))))</f>
        <v>YR4</v>
      </c>
      <c r="BK217" s="616" t="str">
        <f>IF(BK216-YEAR('Set up'!$D$4)=0,"YR0",IF(BK216-YEAR('Set up'!$D$4)=1,"YR1",IF(BK216-YEAR('Set up'!$D$4)=2,"YR2",IF(BK216-YEAR('Set up'!$D$4)=3,"YR3",IF(BK216-YEAR('Set up'!$D$4)=4,"YR4",IF(BK216-YEAR('Set up'!$D$4)=5,"YR5","UND"))))))</f>
        <v>YR4</v>
      </c>
      <c r="BL217" s="616" t="str">
        <f>IF(BL216-YEAR('Set up'!$D$4)=0,"YR0",IF(BL216-YEAR('Set up'!$D$4)=1,"YR1",IF(BL216-YEAR('Set up'!$D$4)=2,"YR2",IF(BL216-YEAR('Set up'!$D$4)=3,"YR3",IF(BL216-YEAR('Set up'!$D$4)=4,"YR4",IF(BL216-YEAR('Set up'!$D$4)=5,"YR5","UND"))))))</f>
        <v>YR4</v>
      </c>
      <c r="BM217" s="616" t="str">
        <f>IF(BM216-YEAR('Set up'!$D$4)=0,"YR0",IF(BM216-YEAR('Set up'!$D$4)=1,"YR1",IF(BM216-YEAR('Set up'!$D$4)=2,"YR2",IF(BM216-YEAR('Set up'!$D$4)=3,"YR3",IF(BM216-YEAR('Set up'!$D$4)=4,"YR4",IF(BM216-YEAR('Set up'!$D$4)=5,"YR5","UND"))))))</f>
        <v>YR4</v>
      </c>
      <c r="BN217" s="616" t="str">
        <f>IF(BN216-YEAR('Set up'!$D$4)=0,"YR0",IF(BN216-YEAR('Set up'!$D$4)=1,"YR1",IF(BN216-YEAR('Set up'!$D$4)=2,"YR2",IF(BN216-YEAR('Set up'!$D$4)=3,"YR3",IF(BN216-YEAR('Set up'!$D$4)=4,"YR4",IF(BN216-YEAR('Set up'!$D$4)=5,"YR5","UND"))))))</f>
        <v>YR4</v>
      </c>
      <c r="BO217" s="616" t="str">
        <f>IF(BO216-YEAR('Set up'!$D$4)=0,"YR0",IF(BO216-YEAR('Set up'!$D$4)=1,"YR1",IF(BO216-YEAR('Set up'!$D$4)=2,"YR2",IF(BO216-YEAR('Set up'!$D$4)=3,"YR3",IF(BO216-YEAR('Set up'!$D$4)=4,"YR4",IF(BO216-YEAR('Set up'!$D$4)=5,"YR5","UND"))))))</f>
        <v>YR5</v>
      </c>
      <c r="BP217" s="616" t="str">
        <f>IF(BP216-YEAR('Set up'!$D$4)=0,"YR0",IF(BP216-YEAR('Set up'!$D$4)=1,"YR1",IF(BP216-YEAR('Set up'!$D$4)=2,"YR2",IF(BP216-YEAR('Set up'!$D$4)=3,"YR3",IF(BP216-YEAR('Set up'!$D$4)=4,"YR4",IF(BP216-YEAR('Set up'!$D$4)=5,"YR5","UND"))))))</f>
        <v>YR5</v>
      </c>
      <c r="BQ217" s="616" t="str">
        <f>IF(BQ216-YEAR('Set up'!$D$4)=0,"YR0",IF(BQ216-YEAR('Set up'!$D$4)=1,"YR1",IF(BQ216-YEAR('Set up'!$D$4)=2,"YR2",IF(BQ216-YEAR('Set up'!$D$4)=3,"YR3",IF(BQ216-YEAR('Set up'!$D$4)=4,"YR4",IF(BQ216-YEAR('Set up'!$D$4)=5,"YR5","UND"))))))</f>
        <v>YR5</v>
      </c>
      <c r="BR217" s="616" t="str">
        <f>IF(BR216-YEAR('Set up'!$D$4)=0,"YR0",IF(BR216-YEAR('Set up'!$D$4)=1,"YR1",IF(BR216-YEAR('Set up'!$D$4)=2,"YR2",IF(BR216-YEAR('Set up'!$D$4)=3,"YR3",IF(BR216-YEAR('Set up'!$D$4)=4,"YR4",IF(BR216-YEAR('Set up'!$D$4)=5,"YR5","UND"))))))</f>
        <v>YR5</v>
      </c>
      <c r="BS217" s="616" t="str">
        <f>IF(BS216-YEAR('Set up'!$D$4)=0,"YR0",IF(BS216-YEAR('Set up'!$D$4)=1,"YR1",IF(BS216-YEAR('Set up'!$D$4)=2,"YR2",IF(BS216-YEAR('Set up'!$D$4)=3,"YR3",IF(BS216-YEAR('Set up'!$D$4)=4,"YR4",IF(BS216-YEAR('Set up'!$D$4)=5,"YR5","UND"))))))</f>
        <v>YR5</v>
      </c>
      <c r="BT217" s="616" t="str">
        <f>IF(BT216-YEAR('Set up'!$D$4)=0,"YR0",IF(BT216-YEAR('Set up'!$D$4)=1,"YR1",IF(BT216-YEAR('Set up'!$D$4)=2,"YR2",IF(BT216-YEAR('Set up'!$D$4)=3,"YR3",IF(BT216-YEAR('Set up'!$D$4)=4,"YR4",IF(BT216-YEAR('Set up'!$D$4)=5,"YR5","UND"))))))</f>
        <v>YR5</v>
      </c>
      <c r="BU217" s="616" t="str">
        <f>IF(BU216-YEAR('Set up'!$D$4)=0,"YR0",IF(BU216-YEAR('Set up'!$D$4)=1,"YR1",IF(BU216-YEAR('Set up'!$D$4)=2,"YR2",IF(BU216-YEAR('Set up'!$D$4)=3,"YR3",IF(BU216-YEAR('Set up'!$D$4)=4,"YR4",IF(BU216-YEAR('Set up'!$D$4)=5,"YR5","UND"))))))</f>
        <v>YR5</v>
      </c>
      <c r="BV217" s="616" t="str">
        <f>IF(BV216-YEAR('Set up'!$D$4)=0,"YR0",IF(BV216-YEAR('Set up'!$D$4)=1,"YR1",IF(BV216-YEAR('Set up'!$D$4)=2,"YR2",IF(BV216-YEAR('Set up'!$D$4)=3,"YR3",IF(BV216-YEAR('Set up'!$D$4)=4,"YR4",IF(BV216-YEAR('Set up'!$D$4)=5,"YR5","UND"))))))</f>
        <v>YR5</v>
      </c>
      <c r="BW217" s="616" t="str">
        <f>IF(BW216-YEAR('Set up'!$D$4)=0,"YR0",IF(BW216-YEAR('Set up'!$D$4)=1,"YR1",IF(BW216-YEAR('Set up'!$D$4)=2,"YR2",IF(BW216-YEAR('Set up'!$D$4)=3,"YR3",IF(BW216-YEAR('Set up'!$D$4)=4,"YR4",IF(BW216-YEAR('Set up'!$D$4)=5,"YR5","UND"))))))</f>
        <v>YR5</v>
      </c>
      <c r="BX217" s="616" t="str">
        <f>IF(BX216-YEAR('Set up'!$D$4)=0,"YR0",IF(BX216-YEAR('Set up'!$D$4)=1,"YR1",IF(BX216-YEAR('Set up'!$D$4)=2,"YR2",IF(BX216-YEAR('Set up'!$D$4)=3,"YR3",IF(BX216-YEAR('Set up'!$D$4)=4,"YR4",IF(BX216-YEAR('Set up'!$D$4)=5,"YR5","UND"))))))</f>
        <v>YR5</v>
      </c>
      <c r="BY217" s="616" t="str">
        <f>IF(BY216-YEAR('Set up'!$D$4)=0,"YR0",IF(BY216-YEAR('Set up'!$D$4)=1,"YR1",IF(BY216-YEAR('Set up'!$D$4)=2,"YR2",IF(BY216-YEAR('Set up'!$D$4)=3,"YR3",IF(BY216-YEAR('Set up'!$D$4)=4,"YR4",IF(BY216-YEAR('Set up'!$D$4)=5,"YR5","UND"))))))</f>
        <v>YR5</v>
      </c>
      <c r="BZ217" s="616" t="str">
        <f>IF(BZ216-YEAR('Set up'!$D$4)=0,"YR0",IF(BZ216-YEAR('Set up'!$D$4)=1,"YR1",IF(BZ216-YEAR('Set up'!$D$4)=2,"YR2",IF(BZ216-YEAR('Set up'!$D$4)=3,"YR3",IF(BZ216-YEAR('Set up'!$D$4)=4,"YR4",IF(BZ216-YEAR('Set up'!$D$4)=5,"YR5","UND"))))))</f>
        <v>YR5</v>
      </c>
      <c r="CA217" s="57"/>
      <c r="CB217" s="57"/>
      <c r="CC217" s="57"/>
      <c r="CD217" s="57"/>
      <c r="CE217" s="57"/>
      <c r="CF217" s="57"/>
      <c r="CG217" s="57"/>
      <c r="CI217" s="385"/>
    </row>
    <row r="218" spans="1:119" ht="12" hidden="1" customHeight="1">
      <c r="A218" s="17"/>
      <c r="B218" s="17"/>
      <c r="C218" s="17"/>
      <c r="D218" s="17"/>
      <c r="E218" s="17"/>
      <c r="F218" s="617" t="s">
        <v>422</v>
      </c>
      <c r="G218" s="618" t="str">
        <f>CONCATENATE(G217,"-",G215)</f>
        <v>YR0-Q1</v>
      </c>
      <c r="H218" s="618" t="str">
        <f>CONCATENATE(H217,"-",H215)</f>
        <v>YR0-Q1</v>
      </c>
      <c r="I218" s="618" t="str">
        <f>CONCATENATE(I217,"-",I215)</f>
        <v>YR0-Q1</v>
      </c>
      <c r="J218" s="618" t="str">
        <f t="shared" ref="J218:AP218" si="74">CONCATENATE(J217,"-",J215)</f>
        <v>YR0-Q2</v>
      </c>
      <c r="K218" s="618" t="str">
        <f t="shared" si="74"/>
        <v>YR0-Q2</v>
      </c>
      <c r="L218" s="618" t="str">
        <f t="shared" si="74"/>
        <v>YR0-Q2</v>
      </c>
      <c r="M218" s="618" t="str">
        <f t="shared" si="74"/>
        <v>YR0-Q3</v>
      </c>
      <c r="N218" s="618" t="str">
        <f t="shared" si="74"/>
        <v>YR0-Q3</v>
      </c>
      <c r="O218" s="618" t="str">
        <f t="shared" si="74"/>
        <v>YR0-Q3</v>
      </c>
      <c r="P218" s="618" t="str">
        <f t="shared" si="74"/>
        <v>YR0-Q4</v>
      </c>
      <c r="Q218" s="618" t="str">
        <f t="shared" si="74"/>
        <v>YR0-Q4</v>
      </c>
      <c r="R218" s="618" t="str">
        <f t="shared" si="74"/>
        <v>YR0-Q4</v>
      </c>
      <c r="S218" s="618" t="str">
        <f t="shared" ref="S218" si="75">CONCATENATE(S217,"-",S215)</f>
        <v>YR1-Q1</v>
      </c>
      <c r="T218" s="618" t="str">
        <f t="shared" si="74"/>
        <v>YR1-Q1</v>
      </c>
      <c r="U218" s="618" t="str">
        <f>CONCATENATE(U217,"-",U215)</f>
        <v>YR1-Q1</v>
      </c>
      <c r="V218" s="618" t="str">
        <f>CONCATENATE(V217,"-",V215)</f>
        <v>YR1-Q2</v>
      </c>
      <c r="W218" s="618" t="str">
        <f>CONCATENATE(W217,"-",W215)</f>
        <v>YR1-Q2</v>
      </c>
      <c r="X218" s="618" t="str">
        <f>CONCATENATE(X217,"-",X215)</f>
        <v>YR1-Q2</v>
      </c>
      <c r="Y218" s="618" t="str">
        <f>CONCATENATE(Y217,"-",Y215)</f>
        <v>YR1-Q3</v>
      </c>
      <c r="Z218" s="618" t="str">
        <f t="shared" si="74"/>
        <v>YR1-Q3</v>
      </c>
      <c r="AA218" s="618" t="str">
        <f t="shared" si="74"/>
        <v>YR1-Q3</v>
      </c>
      <c r="AB218" s="618" t="str">
        <f t="shared" si="74"/>
        <v>YR1-Q4</v>
      </c>
      <c r="AC218" s="618" t="str">
        <f t="shared" si="74"/>
        <v>YR1-Q4</v>
      </c>
      <c r="AD218" s="618" t="str">
        <f t="shared" si="74"/>
        <v>YR1-Q4</v>
      </c>
      <c r="AE218" s="618" t="str">
        <f t="shared" si="74"/>
        <v>YR2-Q1</v>
      </c>
      <c r="AF218" s="618" t="str">
        <f t="shared" si="74"/>
        <v>YR2-Q1</v>
      </c>
      <c r="AG218" s="618" t="str">
        <f t="shared" si="74"/>
        <v>YR2-Q1</v>
      </c>
      <c r="AH218" s="618" t="str">
        <f t="shared" si="74"/>
        <v>YR2-Q2</v>
      </c>
      <c r="AI218" s="618" t="str">
        <f t="shared" si="74"/>
        <v>YR2-Q2</v>
      </c>
      <c r="AJ218" s="618" t="str">
        <f t="shared" si="74"/>
        <v>YR2-Q2</v>
      </c>
      <c r="AK218" s="618" t="str">
        <f t="shared" si="74"/>
        <v>YR2-Q3</v>
      </c>
      <c r="AL218" s="618" t="str">
        <f t="shared" si="74"/>
        <v>YR2-Q3</v>
      </c>
      <c r="AM218" s="618" t="str">
        <f t="shared" si="74"/>
        <v>YR2-Q3</v>
      </c>
      <c r="AN218" s="618" t="str">
        <f t="shared" si="74"/>
        <v>YR2-Q4</v>
      </c>
      <c r="AO218" s="618" t="str">
        <f t="shared" si="74"/>
        <v>YR2-Q4</v>
      </c>
      <c r="AP218" s="618" t="str">
        <f t="shared" si="74"/>
        <v>YR2-Q4</v>
      </c>
      <c r="AQ218" s="618" t="str">
        <f t="shared" ref="AQ218:BZ218" si="76">CONCATENATE(AQ217,"-",AQ215)</f>
        <v>YR3-Q1</v>
      </c>
      <c r="AR218" s="618" t="str">
        <f t="shared" si="76"/>
        <v>YR3-Q1</v>
      </c>
      <c r="AS218" s="618" t="str">
        <f t="shared" si="76"/>
        <v>YR3-Q1</v>
      </c>
      <c r="AT218" s="618" t="str">
        <f t="shared" si="76"/>
        <v>YR3-Q2</v>
      </c>
      <c r="AU218" s="618" t="str">
        <f t="shared" si="76"/>
        <v>YR3-Q2</v>
      </c>
      <c r="AV218" s="618" t="str">
        <f t="shared" si="76"/>
        <v>YR3-Q2</v>
      </c>
      <c r="AW218" s="618" t="str">
        <f t="shared" si="76"/>
        <v>YR3-Q3</v>
      </c>
      <c r="AX218" s="618" t="str">
        <f t="shared" si="76"/>
        <v>YR3-Q3</v>
      </c>
      <c r="AY218" s="618" t="str">
        <f t="shared" si="76"/>
        <v>YR3-Q3</v>
      </c>
      <c r="AZ218" s="618" t="str">
        <f t="shared" si="76"/>
        <v>YR3-Q4</v>
      </c>
      <c r="BA218" s="618" t="str">
        <f t="shared" si="76"/>
        <v>YR3-Q4</v>
      </c>
      <c r="BB218" s="618" t="str">
        <f t="shared" si="76"/>
        <v>YR3-Q4</v>
      </c>
      <c r="BC218" s="618" t="str">
        <f t="shared" si="76"/>
        <v>YR4-Q1</v>
      </c>
      <c r="BD218" s="618" t="str">
        <f t="shared" si="76"/>
        <v>YR4-Q1</v>
      </c>
      <c r="BE218" s="618" t="str">
        <f t="shared" si="76"/>
        <v>YR4-Q1</v>
      </c>
      <c r="BF218" s="618" t="str">
        <f t="shared" si="76"/>
        <v>YR4-Q2</v>
      </c>
      <c r="BG218" s="618" t="str">
        <f t="shared" si="76"/>
        <v>YR4-Q2</v>
      </c>
      <c r="BH218" s="618" t="str">
        <f t="shared" si="76"/>
        <v>YR4-Q2</v>
      </c>
      <c r="BI218" s="618" t="str">
        <f t="shared" si="76"/>
        <v>YR4-Q3</v>
      </c>
      <c r="BJ218" s="618" t="str">
        <f t="shared" si="76"/>
        <v>YR4-Q3</v>
      </c>
      <c r="BK218" s="618" t="str">
        <f t="shared" si="76"/>
        <v>YR4-Q3</v>
      </c>
      <c r="BL218" s="618" t="str">
        <f t="shared" si="76"/>
        <v>YR4-Q4</v>
      </c>
      <c r="BM218" s="618" t="str">
        <f t="shared" si="76"/>
        <v>YR4-Q4</v>
      </c>
      <c r="BN218" s="618" t="str">
        <f t="shared" si="76"/>
        <v>YR4-Q4</v>
      </c>
      <c r="BO218" s="618" t="str">
        <f t="shared" si="76"/>
        <v>YR5-Q1</v>
      </c>
      <c r="BP218" s="618" t="str">
        <f t="shared" si="76"/>
        <v>YR5-Q1</v>
      </c>
      <c r="BQ218" s="618" t="str">
        <f t="shared" si="76"/>
        <v>YR5-Q1</v>
      </c>
      <c r="BR218" s="618" t="str">
        <f t="shared" si="76"/>
        <v>YR5-Q2</v>
      </c>
      <c r="BS218" s="618" t="str">
        <f t="shared" si="76"/>
        <v>YR5-Q2</v>
      </c>
      <c r="BT218" s="618" t="str">
        <f t="shared" si="76"/>
        <v>YR5-Q2</v>
      </c>
      <c r="BU218" s="618" t="str">
        <f t="shared" si="76"/>
        <v>YR5-Q3</v>
      </c>
      <c r="BV218" s="618" t="str">
        <f t="shared" si="76"/>
        <v>YR5-Q3</v>
      </c>
      <c r="BW218" s="618" t="str">
        <f t="shared" si="76"/>
        <v>YR5-Q3</v>
      </c>
      <c r="BX218" s="618" t="str">
        <f t="shared" si="76"/>
        <v>YR5-Q4</v>
      </c>
      <c r="BY218" s="618" t="str">
        <f t="shared" si="76"/>
        <v>YR5-Q4</v>
      </c>
      <c r="BZ218" s="618" t="str">
        <f t="shared" si="76"/>
        <v>YR5-Q4</v>
      </c>
      <c r="CA218" s="57"/>
      <c r="CB218" s="57"/>
      <c r="CC218" s="57"/>
      <c r="CD218" s="57"/>
      <c r="CE218" s="57"/>
      <c r="CF218" s="57"/>
      <c r="CG218" s="57"/>
      <c r="CI218" s="385"/>
    </row>
    <row r="219" spans="1:119" ht="12" hidden="1" customHeight="1">
      <c r="A219" s="17"/>
      <c r="B219" s="17"/>
      <c r="C219" s="17"/>
      <c r="D219" s="17"/>
      <c r="E219" s="17"/>
      <c r="F219" s="17"/>
      <c r="J219" s="15"/>
      <c r="K219" s="15"/>
      <c r="L219" s="15"/>
      <c r="M219" s="15"/>
      <c r="N219" s="15"/>
      <c r="O219" s="15"/>
      <c r="CA219" s="57"/>
      <c r="CB219" s="57"/>
      <c r="CC219" s="57"/>
      <c r="CD219" s="57"/>
      <c r="CE219" s="57"/>
      <c r="CF219" s="57"/>
      <c r="CG219" s="57"/>
    </row>
    <row r="220" spans="1:119" ht="12" hidden="1" customHeight="1">
      <c r="A220" s="17"/>
      <c r="B220" s="17"/>
      <c r="C220" s="619" t="s">
        <v>35</v>
      </c>
      <c r="D220" s="619" t="s">
        <v>43</v>
      </c>
      <c r="E220" s="619" t="s">
        <v>48</v>
      </c>
      <c r="F220" s="619" t="s">
        <v>49</v>
      </c>
      <c r="G220" s="620">
        <f t="shared" ref="G220:AK220" si="77">G5</f>
        <v>43831</v>
      </c>
      <c r="H220" s="822">
        <f t="shared" si="77"/>
        <v>43862</v>
      </c>
      <c r="I220" s="822">
        <f t="shared" si="77"/>
        <v>43891</v>
      </c>
      <c r="J220" s="620">
        <f t="shared" si="77"/>
        <v>43922</v>
      </c>
      <c r="K220" s="620">
        <f t="shared" si="77"/>
        <v>43952</v>
      </c>
      <c r="L220" s="620">
        <f t="shared" si="77"/>
        <v>43983</v>
      </c>
      <c r="M220" s="620">
        <f t="shared" si="77"/>
        <v>44013</v>
      </c>
      <c r="N220" s="620">
        <f t="shared" si="77"/>
        <v>44044</v>
      </c>
      <c r="O220" s="620">
        <f t="shared" si="77"/>
        <v>44075</v>
      </c>
      <c r="P220" s="620">
        <f t="shared" si="77"/>
        <v>44105</v>
      </c>
      <c r="Q220" s="620">
        <f t="shared" si="77"/>
        <v>44136</v>
      </c>
      <c r="R220" s="620">
        <f t="shared" si="77"/>
        <v>44166</v>
      </c>
      <c r="S220" s="620">
        <f t="shared" si="77"/>
        <v>44197</v>
      </c>
      <c r="T220" s="620">
        <f t="shared" si="77"/>
        <v>44228</v>
      </c>
      <c r="U220" s="822">
        <f t="shared" si="77"/>
        <v>44256</v>
      </c>
      <c r="V220" s="822">
        <f t="shared" si="77"/>
        <v>44287</v>
      </c>
      <c r="W220" s="822">
        <f t="shared" si="77"/>
        <v>44317</v>
      </c>
      <c r="X220" s="822">
        <f t="shared" si="77"/>
        <v>44348</v>
      </c>
      <c r="Y220" s="822">
        <f t="shared" si="77"/>
        <v>44378</v>
      </c>
      <c r="Z220" s="620">
        <f t="shared" si="77"/>
        <v>44409</v>
      </c>
      <c r="AA220" s="620">
        <f t="shared" si="77"/>
        <v>44440</v>
      </c>
      <c r="AB220" s="620">
        <f t="shared" si="77"/>
        <v>44470</v>
      </c>
      <c r="AC220" s="620">
        <f t="shared" si="77"/>
        <v>44501</v>
      </c>
      <c r="AD220" s="620">
        <f t="shared" si="77"/>
        <v>44531</v>
      </c>
      <c r="AE220" s="620">
        <f t="shared" si="77"/>
        <v>44562</v>
      </c>
      <c r="AF220" s="620">
        <f t="shared" si="77"/>
        <v>44593</v>
      </c>
      <c r="AG220" s="620">
        <f t="shared" si="77"/>
        <v>44621</v>
      </c>
      <c r="AH220" s="620">
        <f t="shared" si="77"/>
        <v>44652</v>
      </c>
      <c r="AI220" s="620">
        <f t="shared" si="77"/>
        <v>44682</v>
      </c>
      <c r="AJ220" s="620">
        <f t="shared" si="77"/>
        <v>44713</v>
      </c>
      <c r="AK220" s="620">
        <f t="shared" si="77"/>
        <v>44743</v>
      </c>
      <c r="AL220" s="620">
        <f t="shared" ref="AL220:BQ220" si="78">AL5</f>
        <v>44774</v>
      </c>
      <c r="AM220" s="620">
        <f t="shared" si="78"/>
        <v>44805</v>
      </c>
      <c r="AN220" s="620">
        <f t="shared" si="78"/>
        <v>44835</v>
      </c>
      <c r="AO220" s="620">
        <f t="shared" si="78"/>
        <v>44866</v>
      </c>
      <c r="AP220" s="620">
        <f t="shared" si="78"/>
        <v>44896</v>
      </c>
      <c r="AQ220" s="620">
        <f t="shared" si="78"/>
        <v>44927</v>
      </c>
      <c r="AR220" s="620">
        <f t="shared" si="78"/>
        <v>44958</v>
      </c>
      <c r="AS220" s="620">
        <f t="shared" si="78"/>
        <v>44986</v>
      </c>
      <c r="AT220" s="620">
        <f t="shared" si="78"/>
        <v>45017</v>
      </c>
      <c r="AU220" s="620">
        <f t="shared" si="78"/>
        <v>45047</v>
      </c>
      <c r="AV220" s="620">
        <f t="shared" si="78"/>
        <v>45078</v>
      </c>
      <c r="AW220" s="620">
        <f t="shared" si="78"/>
        <v>45108</v>
      </c>
      <c r="AX220" s="620">
        <f t="shared" si="78"/>
        <v>45139</v>
      </c>
      <c r="AY220" s="620">
        <f t="shared" si="78"/>
        <v>45170</v>
      </c>
      <c r="AZ220" s="620">
        <f t="shared" si="78"/>
        <v>45200</v>
      </c>
      <c r="BA220" s="620">
        <f t="shared" si="78"/>
        <v>45231</v>
      </c>
      <c r="BB220" s="620">
        <f t="shared" si="78"/>
        <v>45261</v>
      </c>
      <c r="BC220" s="620">
        <f t="shared" si="78"/>
        <v>45292</v>
      </c>
      <c r="BD220" s="620">
        <f t="shared" si="78"/>
        <v>45323</v>
      </c>
      <c r="BE220" s="620">
        <f t="shared" si="78"/>
        <v>45352</v>
      </c>
      <c r="BF220" s="620">
        <f t="shared" si="78"/>
        <v>45383</v>
      </c>
      <c r="BG220" s="620">
        <f t="shared" si="78"/>
        <v>45413</v>
      </c>
      <c r="BH220" s="620">
        <f t="shared" si="78"/>
        <v>45444</v>
      </c>
      <c r="BI220" s="620">
        <f t="shared" si="78"/>
        <v>45474</v>
      </c>
      <c r="BJ220" s="620">
        <f t="shared" si="78"/>
        <v>45505</v>
      </c>
      <c r="BK220" s="620">
        <f t="shared" si="78"/>
        <v>45536</v>
      </c>
      <c r="BL220" s="620">
        <f t="shared" si="78"/>
        <v>45566</v>
      </c>
      <c r="BM220" s="620">
        <f t="shared" si="78"/>
        <v>45597</v>
      </c>
      <c r="BN220" s="620">
        <f t="shared" si="78"/>
        <v>45627</v>
      </c>
      <c r="BO220" s="620">
        <f t="shared" si="78"/>
        <v>45658</v>
      </c>
      <c r="BP220" s="620">
        <f t="shared" si="78"/>
        <v>45689</v>
      </c>
      <c r="BQ220" s="620">
        <f t="shared" si="78"/>
        <v>45717</v>
      </c>
      <c r="BR220" s="620">
        <f t="shared" ref="BR220:BZ220" si="79">BR5</f>
        <v>45748</v>
      </c>
      <c r="BS220" s="620">
        <f t="shared" si="79"/>
        <v>45778</v>
      </c>
      <c r="BT220" s="620">
        <f t="shared" si="79"/>
        <v>45809</v>
      </c>
      <c r="BU220" s="620">
        <f t="shared" si="79"/>
        <v>45839</v>
      </c>
      <c r="BV220" s="620">
        <f t="shared" si="79"/>
        <v>45870</v>
      </c>
      <c r="BW220" s="620">
        <f t="shared" si="79"/>
        <v>45901</v>
      </c>
      <c r="BX220" s="620">
        <f t="shared" si="79"/>
        <v>45931</v>
      </c>
      <c r="BY220" s="620">
        <f t="shared" si="79"/>
        <v>45962</v>
      </c>
      <c r="BZ220" s="620">
        <f t="shared" si="79"/>
        <v>45992</v>
      </c>
      <c r="CA220" s="621" t="str">
        <f t="shared" ref="CA220:CF220" si="80">CA5</f>
        <v>_yr0</v>
      </c>
      <c r="CB220" s="621" t="str">
        <f t="shared" si="80"/>
        <v>_yr1</v>
      </c>
      <c r="CC220" s="621" t="str">
        <f t="shared" si="80"/>
        <v>_yr2</v>
      </c>
      <c r="CD220" s="621" t="str">
        <f t="shared" si="80"/>
        <v>_yr3</v>
      </c>
      <c r="CE220" s="621" t="str">
        <f t="shared" si="80"/>
        <v>_yr4</v>
      </c>
      <c r="CF220" s="621" t="str">
        <f t="shared" si="80"/>
        <v>_yr5</v>
      </c>
      <c r="CG220" s="58" t="s">
        <v>20</v>
      </c>
      <c r="CH220" s="622"/>
      <c r="CI220" s="619" t="s">
        <v>35</v>
      </c>
      <c r="CJ220" s="619" t="s">
        <v>988</v>
      </c>
      <c r="CK220" s="619" t="s">
        <v>48</v>
      </c>
      <c r="CL220" s="24" t="s">
        <v>423</v>
      </c>
      <c r="CM220" s="24" t="s">
        <v>424</v>
      </c>
      <c r="CN220" s="24" t="s">
        <v>425</v>
      </c>
      <c r="CO220" s="24" t="s">
        <v>426</v>
      </c>
      <c r="CP220" s="24" t="s">
        <v>427</v>
      </c>
      <c r="CQ220" s="24" t="s">
        <v>428</v>
      </c>
      <c r="CR220" s="24" t="s">
        <v>429</v>
      </c>
      <c r="CS220" s="24" t="s">
        <v>430</v>
      </c>
      <c r="CT220" s="24" t="s">
        <v>431</v>
      </c>
      <c r="CU220" s="24" t="s">
        <v>432</v>
      </c>
      <c r="CV220" s="24" t="s">
        <v>433</v>
      </c>
      <c r="CW220" s="24" t="s">
        <v>434</v>
      </c>
      <c r="CX220" s="24" t="s">
        <v>435</v>
      </c>
      <c r="CY220" s="24" t="s">
        <v>436</v>
      </c>
      <c r="CZ220" s="24" t="s">
        <v>437</v>
      </c>
      <c r="DA220" s="24" t="s">
        <v>438</v>
      </c>
      <c r="DB220" s="24" t="s">
        <v>439</v>
      </c>
      <c r="DC220" s="24" t="s">
        <v>440</v>
      </c>
      <c r="DD220" s="24" t="s">
        <v>441</v>
      </c>
      <c r="DE220" s="24" t="s">
        <v>442</v>
      </c>
      <c r="DF220" s="24" t="s">
        <v>468</v>
      </c>
      <c r="DG220" s="24" t="s">
        <v>469</v>
      </c>
      <c r="DH220" s="24" t="s">
        <v>470</v>
      </c>
      <c r="DI220" s="24" t="s">
        <v>471</v>
      </c>
      <c r="DJ220" s="387">
        <f>YEAR('Set up'!$D$4)+0</f>
        <v>2020</v>
      </c>
      <c r="DK220" s="387">
        <f>YEAR('Set up'!$D$4)+1</f>
        <v>2021</v>
      </c>
      <c r="DL220" s="387">
        <f>YEAR('Set up'!$D$4)+2</f>
        <v>2022</v>
      </c>
      <c r="DM220" s="387">
        <f>YEAR('Set up'!$D$4)+3</f>
        <v>2023</v>
      </c>
      <c r="DN220" s="387">
        <f>YEAR('Set up'!$D$4)+4</f>
        <v>2024</v>
      </c>
      <c r="DO220" s="387">
        <f>YEAR('Set up'!$D$4)+5</f>
        <v>2025</v>
      </c>
    </row>
    <row r="221" spans="1:119" ht="12" hidden="1" customHeight="1">
      <c r="A221" s="17"/>
      <c r="B221" s="17"/>
      <c r="C221" s="623" t="str">
        <f>'Data Entry'!CJ7</f>
        <v>Released</v>
      </c>
      <c r="D221" s="624" t="s">
        <v>42</v>
      </c>
      <c r="E221" s="624" t="s">
        <v>9</v>
      </c>
      <c r="F221" s="625" t="s">
        <v>11</v>
      </c>
      <c r="G221" s="626">
        <f t="shared" ref="G221:P230" si="81">IF(CVP=$F221,SUMIFS(G$6:G$206,Capex_Revex,$E221,Spend,$D221),0)</f>
        <v>0</v>
      </c>
      <c r="H221" s="823">
        <f t="shared" si="81"/>
        <v>0</v>
      </c>
      <c r="I221" s="823">
        <f t="shared" si="81"/>
        <v>0</v>
      </c>
      <c r="J221" s="626">
        <f t="shared" si="81"/>
        <v>0</v>
      </c>
      <c r="K221" s="626">
        <f t="shared" si="81"/>
        <v>0</v>
      </c>
      <c r="L221" s="626">
        <f t="shared" si="81"/>
        <v>0</v>
      </c>
      <c r="M221" s="626">
        <f t="shared" si="81"/>
        <v>0</v>
      </c>
      <c r="N221" s="626">
        <f t="shared" si="81"/>
        <v>0</v>
      </c>
      <c r="O221" s="626">
        <f t="shared" si="81"/>
        <v>0</v>
      </c>
      <c r="P221" s="626">
        <f t="shared" si="81"/>
        <v>0</v>
      </c>
      <c r="Q221" s="626">
        <f t="shared" ref="Q221:Z230" si="82">IF(CVP=$F221,SUMIFS(Q$6:Q$206,Capex_Revex,$E221,Spend,$D221),0)</f>
        <v>0</v>
      </c>
      <c r="R221" s="626">
        <f t="shared" si="82"/>
        <v>0</v>
      </c>
      <c r="S221" s="626">
        <f t="shared" si="82"/>
        <v>0</v>
      </c>
      <c r="T221" s="626">
        <f t="shared" si="82"/>
        <v>0</v>
      </c>
      <c r="U221" s="823">
        <f t="shared" si="82"/>
        <v>0</v>
      </c>
      <c r="V221" s="823">
        <f t="shared" si="82"/>
        <v>0</v>
      </c>
      <c r="W221" s="823">
        <f t="shared" si="82"/>
        <v>0</v>
      </c>
      <c r="X221" s="823">
        <f t="shared" si="82"/>
        <v>0</v>
      </c>
      <c r="Y221" s="823">
        <f t="shared" si="82"/>
        <v>0</v>
      </c>
      <c r="Z221" s="626">
        <f t="shared" si="82"/>
        <v>0</v>
      </c>
      <c r="AA221" s="626">
        <f t="shared" ref="AA221:AJ230" si="83">IF(CVP=$F221,SUMIFS(AA$6:AA$206,Capex_Revex,$E221,Spend,$D221),0)</f>
        <v>0</v>
      </c>
      <c r="AB221" s="626">
        <f t="shared" si="83"/>
        <v>0</v>
      </c>
      <c r="AC221" s="626">
        <f t="shared" si="83"/>
        <v>0</v>
      </c>
      <c r="AD221" s="626">
        <f t="shared" si="83"/>
        <v>0</v>
      </c>
      <c r="AE221" s="626">
        <f t="shared" si="83"/>
        <v>0</v>
      </c>
      <c r="AF221" s="626">
        <f t="shared" si="83"/>
        <v>0</v>
      </c>
      <c r="AG221" s="626">
        <f t="shared" si="83"/>
        <v>0</v>
      </c>
      <c r="AH221" s="626">
        <f t="shared" si="83"/>
        <v>0</v>
      </c>
      <c r="AI221" s="626">
        <f t="shared" si="83"/>
        <v>0</v>
      </c>
      <c r="AJ221" s="626">
        <f t="shared" si="83"/>
        <v>0</v>
      </c>
      <c r="AK221" s="626">
        <f t="shared" ref="AK221:AT230" si="84">IF(CVP=$F221,SUMIFS(AK$6:AK$206,Capex_Revex,$E221,Spend,$D221),0)</f>
        <v>0</v>
      </c>
      <c r="AL221" s="626">
        <f t="shared" si="84"/>
        <v>0</v>
      </c>
      <c r="AM221" s="626">
        <f t="shared" si="84"/>
        <v>0</v>
      </c>
      <c r="AN221" s="626">
        <f t="shared" si="84"/>
        <v>0</v>
      </c>
      <c r="AO221" s="626">
        <f t="shared" si="84"/>
        <v>0</v>
      </c>
      <c r="AP221" s="626">
        <f t="shared" si="84"/>
        <v>0</v>
      </c>
      <c r="AQ221" s="626">
        <f t="shared" si="84"/>
        <v>0</v>
      </c>
      <c r="AR221" s="626">
        <f t="shared" si="84"/>
        <v>0</v>
      </c>
      <c r="AS221" s="626">
        <f t="shared" si="84"/>
        <v>0</v>
      </c>
      <c r="AT221" s="626">
        <f t="shared" si="84"/>
        <v>0</v>
      </c>
      <c r="AU221" s="626">
        <f t="shared" ref="AU221:BD230" si="85">IF(CVP=$F221,SUMIFS(AU$6:AU$206,Capex_Revex,$E221,Spend,$D221),0)</f>
        <v>0</v>
      </c>
      <c r="AV221" s="626">
        <f t="shared" si="85"/>
        <v>0</v>
      </c>
      <c r="AW221" s="626">
        <f t="shared" si="85"/>
        <v>0</v>
      </c>
      <c r="AX221" s="626">
        <f t="shared" si="85"/>
        <v>0</v>
      </c>
      <c r="AY221" s="626">
        <f t="shared" si="85"/>
        <v>0</v>
      </c>
      <c r="AZ221" s="626">
        <f t="shared" si="85"/>
        <v>0</v>
      </c>
      <c r="BA221" s="626">
        <f t="shared" si="85"/>
        <v>0</v>
      </c>
      <c r="BB221" s="626">
        <f t="shared" si="85"/>
        <v>0</v>
      </c>
      <c r="BC221" s="626">
        <f t="shared" si="85"/>
        <v>0</v>
      </c>
      <c r="BD221" s="626">
        <f t="shared" si="85"/>
        <v>0</v>
      </c>
      <c r="BE221" s="626">
        <f t="shared" ref="BE221:BN230" si="86">IF(CVP=$F221,SUMIFS(BE$6:BE$206,Capex_Revex,$E221,Spend,$D221),0)</f>
        <v>0</v>
      </c>
      <c r="BF221" s="626">
        <f t="shared" si="86"/>
        <v>0</v>
      </c>
      <c r="BG221" s="626">
        <f t="shared" si="86"/>
        <v>0</v>
      </c>
      <c r="BH221" s="626">
        <f t="shared" si="86"/>
        <v>0</v>
      </c>
      <c r="BI221" s="626">
        <f t="shared" si="86"/>
        <v>0</v>
      </c>
      <c r="BJ221" s="626">
        <f t="shared" si="86"/>
        <v>0</v>
      </c>
      <c r="BK221" s="626">
        <f t="shared" si="86"/>
        <v>0</v>
      </c>
      <c r="BL221" s="626">
        <f t="shared" si="86"/>
        <v>0</v>
      </c>
      <c r="BM221" s="626">
        <f t="shared" si="86"/>
        <v>0</v>
      </c>
      <c r="BN221" s="626">
        <f t="shared" si="86"/>
        <v>0</v>
      </c>
      <c r="BO221" s="626">
        <f t="shared" ref="BO221:BZ230" si="87">IF(CVP=$F221,SUMIFS(BO$6:BO$206,Capex_Revex,$E221,Spend,$D221),0)</f>
        <v>0</v>
      </c>
      <c r="BP221" s="626">
        <f t="shared" si="87"/>
        <v>0</v>
      </c>
      <c r="BQ221" s="626">
        <f t="shared" si="87"/>
        <v>0</v>
      </c>
      <c r="BR221" s="626">
        <f t="shared" si="87"/>
        <v>0</v>
      </c>
      <c r="BS221" s="626">
        <f t="shared" si="87"/>
        <v>0</v>
      </c>
      <c r="BT221" s="626">
        <f t="shared" si="87"/>
        <v>0</v>
      </c>
      <c r="BU221" s="626">
        <f t="shared" si="87"/>
        <v>0</v>
      </c>
      <c r="BV221" s="626">
        <f t="shared" si="87"/>
        <v>0</v>
      </c>
      <c r="BW221" s="626">
        <f t="shared" si="87"/>
        <v>0</v>
      </c>
      <c r="BX221" s="626">
        <f t="shared" si="87"/>
        <v>0</v>
      </c>
      <c r="BY221" s="626">
        <f t="shared" si="87"/>
        <v>0</v>
      </c>
      <c r="BZ221" s="626">
        <f t="shared" si="87"/>
        <v>0</v>
      </c>
      <c r="CA221" s="287">
        <f t="shared" ref="CA221:CA260" si="88">SUMIFS(G221:BZ221,$G$2:$BZ$2,"="&amp;$CA$1)/1000</f>
        <v>0</v>
      </c>
      <c r="CB221" s="287">
        <f t="shared" ref="CB221:CB260" si="89">SUMIFS(G221:BZ221,$G$2:$BZ$2,"="&amp;$CB$1)/1000</f>
        <v>0</v>
      </c>
      <c r="CC221" s="287">
        <f t="shared" ref="CC221:CC260" si="90">SUMIFS(G221:BZ221,$G$2:$BZ$2,"="&amp;$CC$1)/1000</f>
        <v>0</v>
      </c>
      <c r="CD221" s="287">
        <f t="shared" ref="CD221:CD260" si="91">SUMIFS(G221:BZ221,$G$2:$BZ$2,"="&amp;$CD$1)/1000</f>
        <v>0</v>
      </c>
      <c r="CE221" s="287">
        <f t="shared" ref="CE221:CE260" si="92">SUMIFS(G221:BZ221,$G$2:$BZ$2,"="&amp;$CE$1)/1000</f>
        <v>0</v>
      </c>
      <c r="CF221" s="287">
        <f t="shared" ref="CF221:CF260" si="93">SUMIFS(G221:BZ221,$G$2:$BZ$2,"="&amp;$CF$1)/1000</f>
        <v>0</v>
      </c>
      <c r="CG221" s="59">
        <f>SUM(CA221:CF221)</f>
        <v>0</v>
      </c>
      <c r="CH221" s="23"/>
      <c r="CI221" s="627" t="str">
        <f t="shared" ref="CI221:CI260" si="94">C221</f>
        <v>Released</v>
      </c>
      <c r="CJ221" s="627" t="str">
        <f>IF(CI221="Released","Released","Forecast")</f>
        <v>Released</v>
      </c>
      <c r="CK221" s="627" t="str">
        <f t="shared" ref="CK221:CK260" si="95">E221</f>
        <v>CapEx</v>
      </c>
      <c r="CL221" s="63">
        <f t="shared" ref="CL221:CU230" si="96">(SUMIFS($G221:$BZ221,$G$218:$BZ$218,CL$220)/1000)</f>
        <v>0</v>
      </c>
      <c r="CM221" s="63">
        <f t="shared" si="96"/>
        <v>0</v>
      </c>
      <c r="CN221" s="63">
        <f t="shared" si="96"/>
        <v>0</v>
      </c>
      <c r="CO221" s="63">
        <f t="shared" si="96"/>
        <v>0</v>
      </c>
      <c r="CP221" s="63">
        <f t="shared" si="96"/>
        <v>0</v>
      </c>
      <c r="CQ221" s="63">
        <f t="shared" si="96"/>
        <v>0</v>
      </c>
      <c r="CR221" s="63">
        <f t="shared" si="96"/>
        <v>0</v>
      </c>
      <c r="CS221" s="63">
        <f t="shared" si="96"/>
        <v>0</v>
      </c>
      <c r="CT221" s="63">
        <f t="shared" si="96"/>
        <v>0</v>
      </c>
      <c r="CU221" s="63">
        <f t="shared" si="96"/>
        <v>0</v>
      </c>
      <c r="CV221" s="63">
        <f t="shared" ref="CV221:DI230" si="97">(SUMIFS($G221:$BZ221,$G$218:$BZ$218,CV$220)/1000)</f>
        <v>0</v>
      </c>
      <c r="CW221" s="63">
        <f t="shared" si="97"/>
        <v>0</v>
      </c>
      <c r="CX221" s="63">
        <f t="shared" si="97"/>
        <v>0</v>
      </c>
      <c r="CY221" s="63">
        <f t="shared" si="97"/>
        <v>0</v>
      </c>
      <c r="CZ221" s="63">
        <f t="shared" si="97"/>
        <v>0</v>
      </c>
      <c r="DA221" s="63">
        <f t="shared" si="97"/>
        <v>0</v>
      </c>
      <c r="DB221" s="63">
        <f t="shared" si="97"/>
        <v>0</v>
      </c>
      <c r="DC221" s="63">
        <f t="shared" si="97"/>
        <v>0</v>
      </c>
      <c r="DD221" s="63">
        <f t="shared" si="97"/>
        <v>0</v>
      </c>
      <c r="DE221" s="63">
        <f t="shared" si="97"/>
        <v>0</v>
      </c>
      <c r="DF221" s="63">
        <f t="shared" si="97"/>
        <v>0</v>
      </c>
      <c r="DG221" s="63">
        <f t="shared" si="97"/>
        <v>0</v>
      </c>
      <c r="DH221" s="63">
        <f t="shared" si="97"/>
        <v>0</v>
      </c>
      <c r="DI221" s="63">
        <f t="shared" si="97"/>
        <v>0</v>
      </c>
      <c r="DJ221" s="63">
        <f>SUM(CL221:CO221)</f>
        <v>0</v>
      </c>
      <c r="DK221" s="63">
        <f>SUM(CP221:CS221)</f>
        <v>0</v>
      </c>
      <c r="DL221" s="63">
        <f>SUM(CT221:CW221)</f>
        <v>0</v>
      </c>
      <c r="DM221" s="63">
        <f>SUM(CX221:DA221)</f>
        <v>0</v>
      </c>
      <c r="DN221" s="63">
        <f>SUM(DB221:DE221)</f>
        <v>0</v>
      </c>
      <c r="DO221" s="63">
        <f>SUM(DF221:DI221)</f>
        <v>0</v>
      </c>
    </row>
    <row r="222" spans="1:119" ht="12" hidden="1" customHeight="1">
      <c r="A222" s="17"/>
      <c r="B222" s="17"/>
      <c r="C222" s="623" t="str">
        <f>'Data Entry'!CJ8</f>
        <v>Released</v>
      </c>
      <c r="D222" s="624" t="s">
        <v>42</v>
      </c>
      <c r="E222" s="624" t="s">
        <v>9</v>
      </c>
      <c r="F222" s="625" t="s">
        <v>12</v>
      </c>
      <c r="G222" s="626">
        <f t="shared" si="81"/>
        <v>0</v>
      </c>
      <c r="H222" s="823">
        <f t="shared" si="81"/>
        <v>0</v>
      </c>
      <c r="I222" s="823">
        <f t="shared" si="81"/>
        <v>0</v>
      </c>
      <c r="J222" s="626">
        <f t="shared" si="81"/>
        <v>0</v>
      </c>
      <c r="K222" s="626">
        <f t="shared" si="81"/>
        <v>0</v>
      </c>
      <c r="L222" s="626">
        <f t="shared" si="81"/>
        <v>0</v>
      </c>
      <c r="M222" s="626">
        <f t="shared" si="81"/>
        <v>0</v>
      </c>
      <c r="N222" s="626">
        <f t="shared" si="81"/>
        <v>0</v>
      </c>
      <c r="O222" s="626">
        <f t="shared" si="81"/>
        <v>0</v>
      </c>
      <c r="P222" s="626">
        <f t="shared" si="81"/>
        <v>0</v>
      </c>
      <c r="Q222" s="626">
        <f t="shared" si="82"/>
        <v>0</v>
      </c>
      <c r="R222" s="626">
        <f t="shared" si="82"/>
        <v>0</v>
      </c>
      <c r="S222" s="626">
        <f t="shared" si="82"/>
        <v>0</v>
      </c>
      <c r="T222" s="626">
        <f t="shared" si="82"/>
        <v>0</v>
      </c>
      <c r="U222" s="823">
        <f t="shared" si="82"/>
        <v>0</v>
      </c>
      <c r="V222" s="823">
        <f t="shared" si="82"/>
        <v>0</v>
      </c>
      <c r="W222" s="823">
        <f t="shared" si="82"/>
        <v>0</v>
      </c>
      <c r="X222" s="823">
        <f t="shared" si="82"/>
        <v>0</v>
      </c>
      <c r="Y222" s="823">
        <f t="shared" si="82"/>
        <v>0</v>
      </c>
      <c r="Z222" s="626">
        <f t="shared" si="82"/>
        <v>0</v>
      </c>
      <c r="AA222" s="626">
        <f t="shared" si="83"/>
        <v>0</v>
      </c>
      <c r="AB222" s="626">
        <f t="shared" si="83"/>
        <v>0</v>
      </c>
      <c r="AC222" s="626">
        <f t="shared" si="83"/>
        <v>0</v>
      </c>
      <c r="AD222" s="626">
        <f t="shared" si="83"/>
        <v>0</v>
      </c>
      <c r="AE222" s="626">
        <f t="shared" si="83"/>
        <v>0</v>
      </c>
      <c r="AF222" s="626">
        <f t="shared" si="83"/>
        <v>0</v>
      </c>
      <c r="AG222" s="626">
        <f t="shared" si="83"/>
        <v>0</v>
      </c>
      <c r="AH222" s="626">
        <f t="shared" si="83"/>
        <v>0</v>
      </c>
      <c r="AI222" s="626">
        <f t="shared" si="83"/>
        <v>0</v>
      </c>
      <c r="AJ222" s="626">
        <f t="shared" si="83"/>
        <v>0</v>
      </c>
      <c r="AK222" s="626">
        <f t="shared" si="84"/>
        <v>0</v>
      </c>
      <c r="AL222" s="626">
        <f t="shared" si="84"/>
        <v>0</v>
      </c>
      <c r="AM222" s="626">
        <f t="shared" si="84"/>
        <v>0</v>
      </c>
      <c r="AN222" s="626">
        <f t="shared" si="84"/>
        <v>0</v>
      </c>
      <c r="AO222" s="626">
        <f t="shared" si="84"/>
        <v>0</v>
      </c>
      <c r="AP222" s="626">
        <f t="shared" si="84"/>
        <v>0</v>
      </c>
      <c r="AQ222" s="626">
        <f t="shared" si="84"/>
        <v>0</v>
      </c>
      <c r="AR222" s="626">
        <f t="shared" si="84"/>
        <v>0</v>
      </c>
      <c r="AS222" s="626">
        <f t="shared" si="84"/>
        <v>0</v>
      </c>
      <c r="AT222" s="626">
        <f t="shared" si="84"/>
        <v>0</v>
      </c>
      <c r="AU222" s="626">
        <f t="shared" si="85"/>
        <v>0</v>
      </c>
      <c r="AV222" s="626">
        <f t="shared" si="85"/>
        <v>0</v>
      </c>
      <c r="AW222" s="626">
        <f t="shared" si="85"/>
        <v>0</v>
      </c>
      <c r="AX222" s="626">
        <f t="shared" si="85"/>
        <v>0</v>
      </c>
      <c r="AY222" s="626">
        <f t="shared" si="85"/>
        <v>0</v>
      </c>
      <c r="AZ222" s="626">
        <f t="shared" si="85"/>
        <v>0</v>
      </c>
      <c r="BA222" s="626">
        <f t="shared" si="85"/>
        <v>0</v>
      </c>
      <c r="BB222" s="626">
        <f t="shared" si="85"/>
        <v>0</v>
      </c>
      <c r="BC222" s="626">
        <f t="shared" si="85"/>
        <v>0</v>
      </c>
      <c r="BD222" s="626">
        <f t="shared" si="85"/>
        <v>0</v>
      </c>
      <c r="BE222" s="626">
        <f t="shared" si="86"/>
        <v>0</v>
      </c>
      <c r="BF222" s="626">
        <f t="shared" si="86"/>
        <v>0</v>
      </c>
      <c r="BG222" s="626">
        <f t="shared" si="86"/>
        <v>0</v>
      </c>
      <c r="BH222" s="626">
        <f t="shared" si="86"/>
        <v>0</v>
      </c>
      <c r="BI222" s="626">
        <f t="shared" si="86"/>
        <v>0</v>
      </c>
      <c r="BJ222" s="626">
        <f t="shared" si="86"/>
        <v>0</v>
      </c>
      <c r="BK222" s="626">
        <f t="shared" si="86"/>
        <v>0</v>
      </c>
      <c r="BL222" s="626">
        <f t="shared" si="86"/>
        <v>0</v>
      </c>
      <c r="BM222" s="626">
        <f t="shared" si="86"/>
        <v>0</v>
      </c>
      <c r="BN222" s="626">
        <f t="shared" si="86"/>
        <v>0</v>
      </c>
      <c r="BO222" s="626">
        <f t="shared" si="87"/>
        <v>0</v>
      </c>
      <c r="BP222" s="626">
        <f t="shared" si="87"/>
        <v>0</v>
      </c>
      <c r="BQ222" s="626">
        <f t="shared" si="87"/>
        <v>0</v>
      </c>
      <c r="BR222" s="626">
        <f t="shared" si="87"/>
        <v>0</v>
      </c>
      <c r="BS222" s="626">
        <f t="shared" si="87"/>
        <v>0</v>
      </c>
      <c r="BT222" s="626">
        <f t="shared" si="87"/>
        <v>0</v>
      </c>
      <c r="BU222" s="626">
        <f t="shared" si="87"/>
        <v>0</v>
      </c>
      <c r="BV222" s="626">
        <f t="shared" si="87"/>
        <v>0</v>
      </c>
      <c r="BW222" s="626">
        <f t="shared" si="87"/>
        <v>0</v>
      </c>
      <c r="BX222" s="626">
        <f t="shared" si="87"/>
        <v>0</v>
      </c>
      <c r="BY222" s="626">
        <f t="shared" si="87"/>
        <v>0</v>
      </c>
      <c r="BZ222" s="626">
        <f t="shared" si="87"/>
        <v>0</v>
      </c>
      <c r="CA222" s="287">
        <f t="shared" si="88"/>
        <v>0</v>
      </c>
      <c r="CB222" s="287">
        <f t="shared" si="89"/>
        <v>0</v>
      </c>
      <c r="CC222" s="287">
        <f t="shared" si="90"/>
        <v>0</v>
      </c>
      <c r="CD222" s="287">
        <f t="shared" si="91"/>
        <v>0</v>
      </c>
      <c r="CE222" s="287">
        <f t="shared" si="92"/>
        <v>0</v>
      </c>
      <c r="CF222" s="287">
        <f t="shared" si="93"/>
        <v>0</v>
      </c>
      <c r="CG222" s="59">
        <f t="shared" ref="CG222:CG250" si="98">SUM(CA222:CF222)</f>
        <v>0</v>
      </c>
      <c r="CH222" s="23"/>
      <c r="CI222" s="627" t="str">
        <f t="shared" si="94"/>
        <v>Released</v>
      </c>
      <c r="CJ222" s="627" t="str">
        <f t="shared" ref="CJ222:CJ260" si="99">IF(CI222="Released","Released","Forecast")</f>
        <v>Released</v>
      </c>
      <c r="CK222" s="627" t="str">
        <f t="shared" si="95"/>
        <v>CapEx</v>
      </c>
      <c r="CL222" s="63">
        <f t="shared" si="96"/>
        <v>0</v>
      </c>
      <c r="CM222" s="63">
        <f t="shared" si="96"/>
        <v>0</v>
      </c>
      <c r="CN222" s="63">
        <f t="shared" si="96"/>
        <v>0</v>
      </c>
      <c r="CO222" s="63">
        <f t="shared" si="96"/>
        <v>0</v>
      </c>
      <c r="CP222" s="63">
        <f t="shared" si="96"/>
        <v>0</v>
      </c>
      <c r="CQ222" s="63">
        <f t="shared" si="96"/>
        <v>0</v>
      </c>
      <c r="CR222" s="63">
        <f t="shared" si="96"/>
        <v>0</v>
      </c>
      <c r="CS222" s="63">
        <f t="shared" si="96"/>
        <v>0</v>
      </c>
      <c r="CT222" s="63">
        <f t="shared" si="96"/>
        <v>0</v>
      </c>
      <c r="CU222" s="63">
        <f t="shared" si="96"/>
        <v>0</v>
      </c>
      <c r="CV222" s="63">
        <f t="shared" si="97"/>
        <v>0</v>
      </c>
      <c r="CW222" s="63">
        <f t="shared" si="97"/>
        <v>0</v>
      </c>
      <c r="CX222" s="63">
        <f t="shared" si="97"/>
        <v>0</v>
      </c>
      <c r="CY222" s="63">
        <f t="shared" si="97"/>
        <v>0</v>
      </c>
      <c r="CZ222" s="63">
        <f t="shared" si="97"/>
        <v>0</v>
      </c>
      <c r="DA222" s="63">
        <f t="shared" si="97"/>
        <v>0</v>
      </c>
      <c r="DB222" s="63">
        <f t="shared" si="97"/>
        <v>0</v>
      </c>
      <c r="DC222" s="63">
        <f t="shared" si="97"/>
        <v>0</v>
      </c>
      <c r="DD222" s="63">
        <f t="shared" si="97"/>
        <v>0</v>
      </c>
      <c r="DE222" s="63">
        <f t="shared" si="97"/>
        <v>0</v>
      </c>
      <c r="DF222" s="63">
        <f t="shared" si="97"/>
        <v>0</v>
      </c>
      <c r="DG222" s="63">
        <f t="shared" si="97"/>
        <v>0</v>
      </c>
      <c r="DH222" s="63">
        <f t="shared" si="97"/>
        <v>0</v>
      </c>
      <c r="DI222" s="63">
        <f t="shared" si="97"/>
        <v>0</v>
      </c>
      <c r="DJ222" s="63">
        <f t="shared" ref="DJ222:DJ260" si="100">SUM(CL222:CO222)</f>
        <v>0</v>
      </c>
      <c r="DK222" s="63">
        <f t="shared" ref="DK222:DK260" si="101">SUM(CP222:CS222)</f>
        <v>0</v>
      </c>
      <c r="DL222" s="63">
        <f t="shared" ref="DL222:DL260" si="102">SUM(CT222:CW222)</f>
        <v>0</v>
      </c>
      <c r="DM222" s="63">
        <f t="shared" ref="DM222:DM260" si="103">SUM(CX222:DA222)</f>
        <v>0</v>
      </c>
      <c r="DN222" s="63">
        <f t="shared" ref="DN222:DN260" si="104">SUM(DB222:DE222)</f>
        <v>0</v>
      </c>
      <c r="DO222" s="63">
        <f t="shared" ref="DO222:DO260" si="105">SUM(DF222:DI222)</f>
        <v>0</v>
      </c>
    </row>
    <row r="223" spans="1:119" ht="12" hidden="1" customHeight="1">
      <c r="A223" s="17"/>
      <c r="B223" s="17"/>
      <c r="C223" s="623" t="str">
        <f>'Data Entry'!CJ9</f>
        <v>Forecast</v>
      </c>
      <c r="D223" s="624" t="s">
        <v>42</v>
      </c>
      <c r="E223" s="624" t="s">
        <v>9</v>
      </c>
      <c r="F223" s="625" t="s">
        <v>13</v>
      </c>
      <c r="G223" s="626">
        <f t="shared" si="81"/>
        <v>0</v>
      </c>
      <c r="H223" s="823">
        <f t="shared" si="81"/>
        <v>0</v>
      </c>
      <c r="I223" s="823">
        <f t="shared" si="81"/>
        <v>0</v>
      </c>
      <c r="J223" s="626">
        <f t="shared" si="81"/>
        <v>0</v>
      </c>
      <c r="K223" s="626">
        <f t="shared" si="81"/>
        <v>0</v>
      </c>
      <c r="L223" s="626">
        <f t="shared" si="81"/>
        <v>0</v>
      </c>
      <c r="M223" s="626">
        <f t="shared" si="81"/>
        <v>0</v>
      </c>
      <c r="N223" s="626">
        <f t="shared" si="81"/>
        <v>0</v>
      </c>
      <c r="O223" s="626">
        <f t="shared" si="81"/>
        <v>0</v>
      </c>
      <c r="P223" s="626">
        <f t="shared" si="81"/>
        <v>0</v>
      </c>
      <c r="Q223" s="626">
        <f t="shared" si="82"/>
        <v>0</v>
      </c>
      <c r="R223" s="626">
        <f t="shared" si="82"/>
        <v>0</v>
      </c>
      <c r="S223" s="626">
        <f t="shared" si="82"/>
        <v>0</v>
      </c>
      <c r="T223" s="626">
        <f t="shared" si="82"/>
        <v>0</v>
      </c>
      <c r="U223" s="823">
        <f t="shared" si="82"/>
        <v>0</v>
      </c>
      <c r="V223" s="823">
        <f t="shared" si="82"/>
        <v>0</v>
      </c>
      <c r="W223" s="823">
        <f t="shared" si="82"/>
        <v>0</v>
      </c>
      <c r="X223" s="823">
        <f t="shared" si="82"/>
        <v>0</v>
      </c>
      <c r="Y223" s="823">
        <f t="shared" si="82"/>
        <v>0</v>
      </c>
      <c r="Z223" s="626">
        <f t="shared" si="82"/>
        <v>0</v>
      </c>
      <c r="AA223" s="626">
        <f t="shared" si="83"/>
        <v>0</v>
      </c>
      <c r="AB223" s="626">
        <f t="shared" si="83"/>
        <v>0</v>
      </c>
      <c r="AC223" s="626">
        <f t="shared" si="83"/>
        <v>0</v>
      </c>
      <c r="AD223" s="626">
        <f t="shared" si="83"/>
        <v>0</v>
      </c>
      <c r="AE223" s="626">
        <f t="shared" si="83"/>
        <v>0</v>
      </c>
      <c r="AF223" s="626">
        <f t="shared" si="83"/>
        <v>0</v>
      </c>
      <c r="AG223" s="626">
        <f t="shared" si="83"/>
        <v>0</v>
      </c>
      <c r="AH223" s="626">
        <f t="shared" si="83"/>
        <v>0</v>
      </c>
      <c r="AI223" s="626">
        <f t="shared" si="83"/>
        <v>0</v>
      </c>
      <c r="AJ223" s="626">
        <f t="shared" si="83"/>
        <v>0</v>
      </c>
      <c r="AK223" s="626">
        <f t="shared" si="84"/>
        <v>0</v>
      </c>
      <c r="AL223" s="626">
        <f t="shared" si="84"/>
        <v>0</v>
      </c>
      <c r="AM223" s="626">
        <f t="shared" si="84"/>
        <v>0</v>
      </c>
      <c r="AN223" s="626">
        <f t="shared" si="84"/>
        <v>0</v>
      </c>
      <c r="AO223" s="626">
        <f t="shared" si="84"/>
        <v>0</v>
      </c>
      <c r="AP223" s="626">
        <f t="shared" si="84"/>
        <v>0</v>
      </c>
      <c r="AQ223" s="626">
        <f t="shared" si="84"/>
        <v>0</v>
      </c>
      <c r="AR223" s="626">
        <f t="shared" si="84"/>
        <v>0</v>
      </c>
      <c r="AS223" s="626">
        <f t="shared" si="84"/>
        <v>0</v>
      </c>
      <c r="AT223" s="626">
        <f t="shared" si="84"/>
        <v>0</v>
      </c>
      <c r="AU223" s="626">
        <f t="shared" si="85"/>
        <v>0</v>
      </c>
      <c r="AV223" s="626">
        <f t="shared" si="85"/>
        <v>0</v>
      </c>
      <c r="AW223" s="626">
        <f t="shared" si="85"/>
        <v>0</v>
      </c>
      <c r="AX223" s="626">
        <f t="shared" si="85"/>
        <v>0</v>
      </c>
      <c r="AY223" s="626">
        <f t="shared" si="85"/>
        <v>0</v>
      </c>
      <c r="AZ223" s="626">
        <f t="shared" si="85"/>
        <v>0</v>
      </c>
      <c r="BA223" s="626">
        <f t="shared" si="85"/>
        <v>0</v>
      </c>
      <c r="BB223" s="626">
        <f t="shared" si="85"/>
        <v>0</v>
      </c>
      <c r="BC223" s="626">
        <f t="shared" si="85"/>
        <v>0</v>
      </c>
      <c r="BD223" s="626">
        <f t="shared" si="85"/>
        <v>0</v>
      </c>
      <c r="BE223" s="626">
        <f t="shared" si="86"/>
        <v>0</v>
      </c>
      <c r="BF223" s="626">
        <f t="shared" si="86"/>
        <v>0</v>
      </c>
      <c r="BG223" s="626">
        <f t="shared" si="86"/>
        <v>0</v>
      </c>
      <c r="BH223" s="626">
        <f t="shared" si="86"/>
        <v>0</v>
      </c>
      <c r="BI223" s="626">
        <f t="shared" si="86"/>
        <v>0</v>
      </c>
      <c r="BJ223" s="626">
        <f t="shared" si="86"/>
        <v>0</v>
      </c>
      <c r="BK223" s="626">
        <f t="shared" si="86"/>
        <v>0</v>
      </c>
      <c r="BL223" s="626">
        <f t="shared" si="86"/>
        <v>0</v>
      </c>
      <c r="BM223" s="626">
        <f t="shared" si="86"/>
        <v>0</v>
      </c>
      <c r="BN223" s="626">
        <f t="shared" si="86"/>
        <v>0</v>
      </c>
      <c r="BO223" s="626">
        <f t="shared" si="87"/>
        <v>0</v>
      </c>
      <c r="BP223" s="626">
        <f t="shared" si="87"/>
        <v>0</v>
      </c>
      <c r="BQ223" s="626">
        <f t="shared" si="87"/>
        <v>0</v>
      </c>
      <c r="BR223" s="626">
        <f t="shared" si="87"/>
        <v>0</v>
      </c>
      <c r="BS223" s="626">
        <f t="shared" si="87"/>
        <v>0</v>
      </c>
      <c r="BT223" s="626">
        <f t="shared" si="87"/>
        <v>0</v>
      </c>
      <c r="BU223" s="626">
        <f t="shared" si="87"/>
        <v>0</v>
      </c>
      <c r="BV223" s="626">
        <f t="shared" si="87"/>
        <v>0</v>
      </c>
      <c r="BW223" s="626">
        <f t="shared" si="87"/>
        <v>0</v>
      </c>
      <c r="BX223" s="626">
        <f t="shared" si="87"/>
        <v>0</v>
      </c>
      <c r="BY223" s="626">
        <f t="shared" si="87"/>
        <v>0</v>
      </c>
      <c r="BZ223" s="626">
        <f t="shared" si="87"/>
        <v>0</v>
      </c>
      <c r="CA223" s="287">
        <f t="shared" si="88"/>
        <v>0</v>
      </c>
      <c r="CB223" s="287">
        <f t="shared" si="89"/>
        <v>0</v>
      </c>
      <c r="CC223" s="287">
        <f t="shared" si="90"/>
        <v>0</v>
      </c>
      <c r="CD223" s="287">
        <f t="shared" si="91"/>
        <v>0</v>
      </c>
      <c r="CE223" s="287">
        <f t="shared" si="92"/>
        <v>0</v>
      </c>
      <c r="CF223" s="287">
        <f t="shared" si="93"/>
        <v>0</v>
      </c>
      <c r="CG223" s="59">
        <f t="shared" si="98"/>
        <v>0</v>
      </c>
      <c r="CH223" s="23"/>
      <c r="CI223" s="627" t="str">
        <f t="shared" si="94"/>
        <v>Forecast</v>
      </c>
      <c r="CJ223" s="627" t="str">
        <f t="shared" si="99"/>
        <v>Forecast</v>
      </c>
      <c r="CK223" s="627" t="str">
        <f t="shared" si="95"/>
        <v>CapEx</v>
      </c>
      <c r="CL223" s="63">
        <f t="shared" si="96"/>
        <v>0</v>
      </c>
      <c r="CM223" s="63">
        <f t="shared" si="96"/>
        <v>0</v>
      </c>
      <c r="CN223" s="63">
        <f t="shared" si="96"/>
        <v>0</v>
      </c>
      <c r="CO223" s="63">
        <f t="shared" si="96"/>
        <v>0</v>
      </c>
      <c r="CP223" s="63">
        <f t="shared" si="96"/>
        <v>0</v>
      </c>
      <c r="CQ223" s="63">
        <f t="shared" si="96"/>
        <v>0</v>
      </c>
      <c r="CR223" s="63">
        <f t="shared" si="96"/>
        <v>0</v>
      </c>
      <c r="CS223" s="63">
        <f t="shared" si="96"/>
        <v>0</v>
      </c>
      <c r="CT223" s="63">
        <f t="shared" si="96"/>
        <v>0</v>
      </c>
      <c r="CU223" s="63">
        <f t="shared" si="96"/>
        <v>0</v>
      </c>
      <c r="CV223" s="63">
        <f t="shared" si="97"/>
        <v>0</v>
      </c>
      <c r="CW223" s="63">
        <f t="shared" si="97"/>
        <v>0</v>
      </c>
      <c r="CX223" s="63">
        <f t="shared" si="97"/>
        <v>0</v>
      </c>
      <c r="CY223" s="63">
        <f t="shared" si="97"/>
        <v>0</v>
      </c>
      <c r="CZ223" s="63">
        <f t="shared" si="97"/>
        <v>0</v>
      </c>
      <c r="DA223" s="63">
        <f t="shared" si="97"/>
        <v>0</v>
      </c>
      <c r="DB223" s="63">
        <f t="shared" si="97"/>
        <v>0</v>
      </c>
      <c r="DC223" s="63">
        <f t="shared" si="97"/>
        <v>0</v>
      </c>
      <c r="DD223" s="63">
        <f t="shared" si="97"/>
        <v>0</v>
      </c>
      <c r="DE223" s="63">
        <f t="shared" si="97"/>
        <v>0</v>
      </c>
      <c r="DF223" s="63">
        <f t="shared" si="97"/>
        <v>0</v>
      </c>
      <c r="DG223" s="63">
        <f t="shared" si="97"/>
        <v>0</v>
      </c>
      <c r="DH223" s="63">
        <f t="shared" si="97"/>
        <v>0</v>
      </c>
      <c r="DI223" s="63">
        <f t="shared" si="97"/>
        <v>0</v>
      </c>
      <c r="DJ223" s="63">
        <f t="shared" si="100"/>
        <v>0</v>
      </c>
      <c r="DK223" s="63">
        <f t="shared" si="101"/>
        <v>0</v>
      </c>
      <c r="DL223" s="63">
        <f t="shared" si="102"/>
        <v>0</v>
      </c>
      <c r="DM223" s="63">
        <f t="shared" si="103"/>
        <v>0</v>
      </c>
      <c r="DN223" s="63">
        <f t="shared" si="104"/>
        <v>0</v>
      </c>
      <c r="DO223" s="63">
        <f t="shared" si="105"/>
        <v>0</v>
      </c>
    </row>
    <row r="224" spans="1:119" ht="12" hidden="1" customHeight="1">
      <c r="A224" s="17"/>
      <c r="B224" s="17"/>
      <c r="C224" s="623" t="str">
        <f>'Data Entry'!CJ10</f>
        <v>Approval Request</v>
      </c>
      <c r="D224" s="624" t="s">
        <v>42</v>
      </c>
      <c r="E224" s="624" t="s">
        <v>9</v>
      </c>
      <c r="F224" s="625" t="s">
        <v>14</v>
      </c>
      <c r="G224" s="626">
        <f t="shared" si="81"/>
        <v>0</v>
      </c>
      <c r="H224" s="823">
        <f t="shared" si="81"/>
        <v>0</v>
      </c>
      <c r="I224" s="823">
        <f t="shared" si="81"/>
        <v>0</v>
      </c>
      <c r="J224" s="626">
        <f t="shared" si="81"/>
        <v>0</v>
      </c>
      <c r="K224" s="626">
        <f t="shared" si="81"/>
        <v>0</v>
      </c>
      <c r="L224" s="626">
        <f t="shared" si="81"/>
        <v>0</v>
      </c>
      <c r="M224" s="626">
        <f t="shared" si="81"/>
        <v>0</v>
      </c>
      <c r="N224" s="626">
        <f t="shared" si="81"/>
        <v>0</v>
      </c>
      <c r="O224" s="626">
        <f t="shared" si="81"/>
        <v>0</v>
      </c>
      <c r="P224" s="626">
        <f t="shared" si="81"/>
        <v>0</v>
      </c>
      <c r="Q224" s="626">
        <f t="shared" si="82"/>
        <v>0</v>
      </c>
      <c r="R224" s="626">
        <f t="shared" si="82"/>
        <v>0</v>
      </c>
      <c r="S224" s="626">
        <f t="shared" si="82"/>
        <v>0</v>
      </c>
      <c r="T224" s="626">
        <f t="shared" si="82"/>
        <v>0</v>
      </c>
      <c r="U224" s="823">
        <f t="shared" si="82"/>
        <v>0</v>
      </c>
      <c r="V224" s="823">
        <f t="shared" si="82"/>
        <v>0</v>
      </c>
      <c r="W224" s="823">
        <f t="shared" si="82"/>
        <v>0</v>
      </c>
      <c r="X224" s="823">
        <f t="shared" si="82"/>
        <v>0</v>
      </c>
      <c r="Y224" s="823">
        <f t="shared" si="82"/>
        <v>0</v>
      </c>
      <c r="Z224" s="626">
        <f t="shared" si="82"/>
        <v>0</v>
      </c>
      <c r="AA224" s="626">
        <f t="shared" si="83"/>
        <v>0</v>
      </c>
      <c r="AB224" s="626">
        <f t="shared" si="83"/>
        <v>0</v>
      </c>
      <c r="AC224" s="626">
        <f t="shared" si="83"/>
        <v>0</v>
      </c>
      <c r="AD224" s="626">
        <f t="shared" si="83"/>
        <v>0</v>
      </c>
      <c r="AE224" s="626">
        <f t="shared" si="83"/>
        <v>0</v>
      </c>
      <c r="AF224" s="626">
        <f t="shared" si="83"/>
        <v>0</v>
      </c>
      <c r="AG224" s="626">
        <f t="shared" si="83"/>
        <v>0</v>
      </c>
      <c r="AH224" s="626">
        <f t="shared" si="83"/>
        <v>0</v>
      </c>
      <c r="AI224" s="626">
        <f t="shared" si="83"/>
        <v>0</v>
      </c>
      <c r="AJ224" s="626">
        <f t="shared" si="83"/>
        <v>0</v>
      </c>
      <c r="AK224" s="626">
        <f t="shared" si="84"/>
        <v>0</v>
      </c>
      <c r="AL224" s="626">
        <f t="shared" si="84"/>
        <v>0</v>
      </c>
      <c r="AM224" s="626">
        <f t="shared" si="84"/>
        <v>0</v>
      </c>
      <c r="AN224" s="626">
        <f t="shared" si="84"/>
        <v>0</v>
      </c>
      <c r="AO224" s="626">
        <f t="shared" si="84"/>
        <v>0</v>
      </c>
      <c r="AP224" s="626">
        <f t="shared" si="84"/>
        <v>0</v>
      </c>
      <c r="AQ224" s="626">
        <f t="shared" si="84"/>
        <v>0</v>
      </c>
      <c r="AR224" s="626">
        <f t="shared" si="84"/>
        <v>0</v>
      </c>
      <c r="AS224" s="626">
        <f t="shared" si="84"/>
        <v>0</v>
      </c>
      <c r="AT224" s="626">
        <f t="shared" si="84"/>
        <v>0</v>
      </c>
      <c r="AU224" s="626">
        <f t="shared" si="85"/>
        <v>0</v>
      </c>
      <c r="AV224" s="626">
        <f t="shared" si="85"/>
        <v>0</v>
      </c>
      <c r="AW224" s="626">
        <f t="shared" si="85"/>
        <v>0</v>
      </c>
      <c r="AX224" s="626">
        <f t="shared" si="85"/>
        <v>0</v>
      </c>
      <c r="AY224" s="626">
        <f t="shared" si="85"/>
        <v>0</v>
      </c>
      <c r="AZ224" s="626">
        <f t="shared" si="85"/>
        <v>0</v>
      </c>
      <c r="BA224" s="626">
        <f t="shared" si="85"/>
        <v>0</v>
      </c>
      <c r="BB224" s="626">
        <f t="shared" si="85"/>
        <v>0</v>
      </c>
      <c r="BC224" s="626">
        <f t="shared" si="85"/>
        <v>0</v>
      </c>
      <c r="BD224" s="626">
        <f t="shared" si="85"/>
        <v>0</v>
      </c>
      <c r="BE224" s="626">
        <f t="shared" si="86"/>
        <v>0</v>
      </c>
      <c r="BF224" s="626">
        <f t="shared" si="86"/>
        <v>0</v>
      </c>
      <c r="BG224" s="626">
        <f t="shared" si="86"/>
        <v>0</v>
      </c>
      <c r="BH224" s="626">
        <f t="shared" si="86"/>
        <v>0</v>
      </c>
      <c r="BI224" s="626">
        <f t="shared" si="86"/>
        <v>0</v>
      </c>
      <c r="BJ224" s="626">
        <f t="shared" si="86"/>
        <v>0</v>
      </c>
      <c r="BK224" s="626">
        <f t="shared" si="86"/>
        <v>0</v>
      </c>
      <c r="BL224" s="626">
        <f t="shared" si="86"/>
        <v>0</v>
      </c>
      <c r="BM224" s="626">
        <f t="shared" si="86"/>
        <v>0</v>
      </c>
      <c r="BN224" s="626">
        <f t="shared" si="86"/>
        <v>0</v>
      </c>
      <c r="BO224" s="626">
        <f t="shared" si="87"/>
        <v>0</v>
      </c>
      <c r="BP224" s="626">
        <f t="shared" si="87"/>
        <v>0</v>
      </c>
      <c r="BQ224" s="626">
        <f t="shared" si="87"/>
        <v>0</v>
      </c>
      <c r="BR224" s="626">
        <f t="shared" si="87"/>
        <v>0</v>
      </c>
      <c r="BS224" s="626">
        <f t="shared" si="87"/>
        <v>0</v>
      </c>
      <c r="BT224" s="626">
        <f t="shared" si="87"/>
        <v>0</v>
      </c>
      <c r="BU224" s="626">
        <f t="shared" si="87"/>
        <v>0</v>
      </c>
      <c r="BV224" s="626">
        <f t="shared" si="87"/>
        <v>0</v>
      </c>
      <c r="BW224" s="626">
        <f t="shared" si="87"/>
        <v>0</v>
      </c>
      <c r="BX224" s="626">
        <f t="shared" si="87"/>
        <v>0</v>
      </c>
      <c r="BY224" s="626">
        <f t="shared" si="87"/>
        <v>0</v>
      </c>
      <c r="BZ224" s="626">
        <f t="shared" si="87"/>
        <v>0</v>
      </c>
      <c r="CA224" s="287">
        <f t="shared" si="88"/>
        <v>0</v>
      </c>
      <c r="CB224" s="287">
        <f t="shared" si="89"/>
        <v>0</v>
      </c>
      <c r="CC224" s="287">
        <f t="shared" si="90"/>
        <v>0</v>
      </c>
      <c r="CD224" s="287">
        <f t="shared" si="91"/>
        <v>0</v>
      </c>
      <c r="CE224" s="287">
        <f t="shared" si="92"/>
        <v>0</v>
      </c>
      <c r="CF224" s="287">
        <f t="shared" si="93"/>
        <v>0</v>
      </c>
      <c r="CG224" s="59">
        <f t="shared" si="98"/>
        <v>0</v>
      </c>
      <c r="CH224" s="23"/>
      <c r="CI224" s="627" t="str">
        <f t="shared" si="94"/>
        <v>Approval Request</v>
      </c>
      <c r="CJ224" s="627" t="str">
        <f t="shared" si="99"/>
        <v>Forecast</v>
      </c>
      <c r="CK224" s="627" t="str">
        <f t="shared" si="95"/>
        <v>CapEx</v>
      </c>
      <c r="CL224" s="63">
        <f t="shared" si="96"/>
        <v>0</v>
      </c>
      <c r="CM224" s="63">
        <f t="shared" si="96"/>
        <v>0</v>
      </c>
      <c r="CN224" s="63">
        <f t="shared" si="96"/>
        <v>0</v>
      </c>
      <c r="CO224" s="63">
        <f t="shared" si="96"/>
        <v>0</v>
      </c>
      <c r="CP224" s="63">
        <f t="shared" si="96"/>
        <v>0</v>
      </c>
      <c r="CQ224" s="63">
        <f t="shared" si="96"/>
        <v>0</v>
      </c>
      <c r="CR224" s="63">
        <f t="shared" si="96"/>
        <v>0</v>
      </c>
      <c r="CS224" s="63">
        <f t="shared" si="96"/>
        <v>0</v>
      </c>
      <c r="CT224" s="63">
        <f t="shared" si="96"/>
        <v>0</v>
      </c>
      <c r="CU224" s="63">
        <f t="shared" si="96"/>
        <v>0</v>
      </c>
      <c r="CV224" s="63">
        <f t="shared" si="97"/>
        <v>0</v>
      </c>
      <c r="CW224" s="63">
        <f t="shared" si="97"/>
        <v>0</v>
      </c>
      <c r="CX224" s="63">
        <f t="shared" si="97"/>
        <v>0</v>
      </c>
      <c r="CY224" s="63">
        <f t="shared" si="97"/>
        <v>0</v>
      </c>
      <c r="CZ224" s="63">
        <f t="shared" si="97"/>
        <v>0</v>
      </c>
      <c r="DA224" s="63">
        <f t="shared" si="97"/>
        <v>0</v>
      </c>
      <c r="DB224" s="63">
        <f t="shared" si="97"/>
        <v>0</v>
      </c>
      <c r="DC224" s="63">
        <f t="shared" si="97"/>
        <v>0</v>
      </c>
      <c r="DD224" s="63">
        <f t="shared" si="97"/>
        <v>0</v>
      </c>
      <c r="DE224" s="63">
        <f t="shared" si="97"/>
        <v>0</v>
      </c>
      <c r="DF224" s="63">
        <f t="shared" si="97"/>
        <v>0</v>
      </c>
      <c r="DG224" s="63">
        <f t="shared" si="97"/>
        <v>0</v>
      </c>
      <c r="DH224" s="63">
        <f t="shared" si="97"/>
        <v>0</v>
      </c>
      <c r="DI224" s="63">
        <f t="shared" si="97"/>
        <v>0</v>
      </c>
      <c r="DJ224" s="63">
        <f t="shared" si="100"/>
        <v>0</v>
      </c>
      <c r="DK224" s="63">
        <f t="shared" si="101"/>
        <v>0</v>
      </c>
      <c r="DL224" s="63">
        <f t="shared" si="102"/>
        <v>0</v>
      </c>
      <c r="DM224" s="63">
        <f t="shared" si="103"/>
        <v>0</v>
      </c>
      <c r="DN224" s="63">
        <f t="shared" si="104"/>
        <v>0</v>
      </c>
      <c r="DO224" s="63">
        <f t="shared" si="105"/>
        <v>0</v>
      </c>
    </row>
    <row r="225" spans="1:119" ht="12" hidden="1" customHeight="1">
      <c r="A225" s="17"/>
      <c r="B225" s="17"/>
      <c r="C225" s="623" t="str">
        <f>'Data Entry'!CJ11</f>
        <v>Approval Request</v>
      </c>
      <c r="D225" s="624" t="s">
        <v>42</v>
      </c>
      <c r="E225" s="624" t="s">
        <v>9</v>
      </c>
      <c r="F225" s="625" t="s">
        <v>15</v>
      </c>
      <c r="G225" s="626">
        <f t="shared" si="81"/>
        <v>0</v>
      </c>
      <c r="H225" s="823">
        <f t="shared" si="81"/>
        <v>0</v>
      </c>
      <c r="I225" s="823">
        <f t="shared" si="81"/>
        <v>0</v>
      </c>
      <c r="J225" s="626">
        <f t="shared" si="81"/>
        <v>0</v>
      </c>
      <c r="K225" s="626">
        <f t="shared" si="81"/>
        <v>0</v>
      </c>
      <c r="L225" s="626">
        <f t="shared" si="81"/>
        <v>0</v>
      </c>
      <c r="M225" s="626">
        <f t="shared" si="81"/>
        <v>0</v>
      </c>
      <c r="N225" s="626">
        <f t="shared" si="81"/>
        <v>0</v>
      </c>
      <c r="O225" s="626">
        <f t="shared" si="81"/>
        <v>0</v>
      </c>
      <c r="P225" s="626">
        <f t="shared" si="81"/>
        <v>0</v>
      </c>
      <c r="Q225" s="626">
        <f t="shared" si="82"/>
        <v>0</v>
      </c>
      <c r="R225" s="626">
        <f t="shared" si="82"/>
        <v>0</v>
      </c>
      <c r="S225" s="626">
        <f t="shared" si="82"/>
        <v>0</v>
      </c>
      <c r="T225" s="626">
        <f t="shared" si="82"/>
        <v>0</v>
      </c>
      <c r="U225" s="823">
        <f t="shared" si="82"/>
        <v>0</v>
      </c>
      <c r="V225" s="823">
        <f t="shared" si="82"/>
        <v>0</v>
      </c>
      <c r="W225" s="823">
        <f t="shared" si="82"/>
        <v>0</v>
      </c>
      <c r="X225" s="823">
        <f t="shared" si="82"/>
        <v>0</v>
      </c>
      <c r="Y225" s="823">
        <f t="shared" si="82"/>
        <v>0</v>
      </c>
      <c r="Z225" s="626">
        <f t="shared" si="82"/>
        <v>0</v>
      </c>
      <c r="AA225" s="626">
        <f t="shared" si="83"/>
        <v>0</v>
      </c>
      <c r="AB225" s="626">
        <f t="shared" si="83"/>
        <v>0</v>
      </c>
      <c r="AC225" s="626">
        <f t="shared" si="83"/>
        <v>0</v>
      </c>
      <c r="AD225" s="626">
        <f t="shared" si="83"/>
        <v>0</v>
      </c>
      <c r="AE225" s="626">
        <f t="shared" si="83"/>
        <v>0</v>
      </c>
      <c r="AF225" s="626">
        <f t="shared" si="83"/>
        <v>0</v>
      </c>
      <c r="AG225" s="626">
        <f t="shared" si="83"/>
        <v>0</v>
      </c>
      <c r="AH225" s="626">
        <f t="shared" si="83"/>
        <v>0</v>
      </c>
      <c r="AI225" s="626">
        <f t="shared" si="83"/>
        <v>0</v>
      </c>
      <c r="AJ225" s="626">
        <f t="shared" si="83"/>
        <v>0</v>
      </c>
      <c r="AK225" s="626">
        <f t="shared" si="84"/>
        <v>0</v>
      </c>
      <c r="AL225" s="626">
        <f t="shared" si="84"/>
        <v>0</v>
      </c>
      <c r="AM225" s="626">
        <f t="shared" si="84"/>
        <v>0</v>
      </c>
      <c r="AN225" s="626">
        <f t="shared" si="84"/>
        <v>0</v>
      </c>
      <c r="AO225" s="626">
        <f t="shared" si="84"/>
        <v>0</v>
      </c>
      <c r="AP225" s="626">
        <f t="shared" si="84"/>
        <v>0</v>
      </c>
      <c r="AQ225" s="626">
        <f t="shared" si="84"/>
        <v>0</v>
      </c>
      <c r="AR225" s="626">
        <f t="shared" si="84"/>
        <v>0</v>
      </c>
      <c r="AS225" s="626">
        <f t="shared" si="84"/>
        <v>0</v>
      </c>
      <c r="AT225" s="626">
        <f t="shared" si="84"/>
        <v>0</v>
      </c>
      <c r="AU225" s="626">
        <f t="shared" si="85"/>
        <v>0</v>
      </c>
      <c r="AV225" s="626">
        <f t="shared" si="85"/>
        <v>0</v>
      </c>
      <c r="AW225" s="626">
        <f t="shared" si="85"/>
        <v>0</v>
      </c>
      <c r="AX225" s="626">
        <f t="shared" si="85"/>
        <v>0</v>
      </c>
      <c r="AY225" s="626">
        <f t="shared" si="85"/>
        <v>0</v>
      </c>
      <c r="AZ225" s="626">
        <f t="shared" si="85"/>
        <v>0</v>
      </c>
      <c r="BA225" s="626">
        <f t="shared" si="85"/>
        <v>0</v>
      </c>
      <c r="BB225" s="626">
        <f t="shared" si="85"/>
        <v>0</v>
      </c>
      <c r="BC225" s="626">
        <f t="shared" si="85"/>
        <v>0</v>
      </c>
      <c r="BD225" s="626">
        <f t="shared" si="85"/>
        <v>0</v>
      </c>
      <c r="BE225" s="626">
        <f t="shared" si="86"/>
        <v>0</v>
      </c>
      <c r="BF225" s="626">
        <f t="shared" si="86"/>
        <v>0</v>
      </c>
      <c r="BG225" s="626">
        <f t="shared" si="86"/>
        <v>0</v>
      </c>
      <c r="BH225" s="626">
        <f t="shared" si="86"/>
        <v>0</v>
      </c>
      <c r="BI225" s="626">
        <f t="shared" si="86"/>
        <v>0</v>
      </c>
      <c r="BJ225" s="626">
        <f t="shared" si="86"/>
        <v>0</v>
      </c>
      <c r="BK225" s="626">
        <f t="shared" si="86"/>
        <v>0</v>
      </c>
      <c r="BL225" s="626">
        <f t="shared" si="86"/>
        <v>0</v>
      </c>
      <c r="BM225" s="626">
        <f t="shared" si="86"/>
        <v>0</v>
      </c>
      <c r="BN225" s="626">
        <f t="shared" si="86"/>
        <v>0</v>
      </c>
      <c r="BO225" s="626">
        <f t="shared" si="87"/>
        <v>0</v>
      </c>
      <c r="BP225" s="626">
        <f t="shared" si="87"/>
        <v>0</v>
      </c>
      <c r="BQ225" s="626">
        <f t="shared" si="87"/>
        <v>0</v>
      </c>
      <c r="BR225" s="626">
        <f t="shared" si="87"/>
        <v>0</v>
      </c>
      <c r="BS225" s="626">
        <f t="shared" si="87"/>
        <v>0</v>
      </c>
      <c r="BT225" s="626">
        <f t="shared" si="87"/>
        <v>0</v>
      </c>
      <c r="BU225" s="626">
        <f t="shared" si="87"/>
        <v>0</v>
      </c>
      <c r="BV225" s="626">
        <f t="shared" si="87"/>
        <v>0</v>
      </c>
      <c r="BW225" s="626">
        <f t="shared" si="87"/>
        <v>0</v>
      </c>
      <c r="BX225" s="626">
        <f t="shared" si="87"/>
        <v>0</v>
      </c>
      <c r="BY225" s="626">
        <f t="shared" si="87"/>
        <v>0</v>
      </c>
      <c r="BZ225" s="626">
        <f t="shared" si="87"/>
        <v>0</v>
      </c>
      <c r="CA225" s="287">
        <f t="shared" si="88"/>
        <v>0</v>
      </c>
      <c r="CB225" s="287">
        <f t="shared" si="89"/>
        <v>0</v>
      </c>
      <c r="CC225" s="287">
        <f t="shared" si="90"/>
        <v>0</v>
      </c>
      <c r="CD225" s="287">
        <f t="shared" si="91"/>
        <v>0</v>
      </c>
      <c r="CE225" s="287">
        <f t="shared" si="92"/>
        <v>0</v>
      </c>
      <c r="CF225" s="287">
        <f t="shared" si="93"/>
        <v>0</v>
      </c>
      <c r="CG225" s="59">
        <f t="shared" si="98"/>
        <v>0</v>
      </c>
      <c r="CH225" s="23"/>
      <c r="CI225" s="627" t="str">
        <f t="shared" si="94"/>
        <v>Approval Request</v>
      </c>
      <c r="CJ225" s="627" t="str">
        <f t="shared" si="99"/>
        <v>Forecast</v>
      </c>
      <c r="CK225" s="627" t="str">
        <f t="shared" si="95"/>
        <v>CapEx</v>
      </c>
      <c r="CL225" s="63">
        <f t="shared" si="96"/>
        <v>0</v>
      </c>
      <c r="CM225" s="63">
        <f t="shared" si="96"/>
        <v>0</v>
      </c>
      <c r="CN225" s="63">
        <f t="shared" si="96"/>
        <v>0</v>
      </c>
      <c r="CO225" s="63">
        <f t="shared" si="96"/>
        <v>0</v>
      </c>
      <c r="CP225" s="63">
        <f t="shared" si="96"/>
        <v>0</v>
      </c>
      <c r="CQ225" s="63">
        <f t="shared" si="96"/>
        <v>0</v>
      </c>
      <c r="CR225" s="63">
        <f t="shared" si="96"/>
        <v>0</v>
      </c>
      <c r="CS225" s="63">
        <f t="shared" si="96"/>
        <v>0</v>
      </c>
      <c r="CT225" s="63">
        <f t="shared" si="96"/>
        <v>0</v>
      </c>
      <c r="CU225" s="63">
        <f t="shared" si="96"/>
        <v>0</v>
      </c>
      <c r="CV225" s="63">
        <f t="shared" si="97"/>
        <v>0</v>
      </c>
      <c r="CW225" s="63">
        <f t="shared" si="97"/>
        <v>0</v>
      </c>
      <c r="CX225" s="63">
        <f t="shared" si="97"/>
        <v>0</v>
      </c>
      <c r="CY225" s="63">
        <f t="shared" si="97"/>
        <v>0</v>
      </c>
      <c r="CZ225" s="63">
        <f t="shared" si="97"/>
        <v>0</v>
      </c>
      <c r="DA225" s="63">
        <f t="shared" si="97"/>
        <v>0</v>
      </c>
      <c r="DB225" s="63">
        <f t="shared" si="97"/>
        <v>0</v>
      </c>
      <c r="DC225" s="63">
        <f t="shared" si="97"/>
        <v>0</v>
      </c>
      <c r="DD225" s="63">
        <f t="shared" si="97"/>
        <v>0</v>
      </c>
      <c r="DE225" s="63">
        <f t="shared" si="97"/>
        <v>0</v>
      </c>
      <c r="DF225" s="63">
        <f t="shared" si="97"/>
        <v>0</v>
      </c>
      <c r="DG225" s="63">
        <f t="shared" si="97"/>
        <v>0</v>
      </c>
      <c r="DH225" s="63">
        <f t="shared" si="97"/>
        <v>0</v>
      </c>
      <c r="DI225" s="63">
        <f t="shared" si="97"/>
        <v>0</v>
      </c>
      <c r="DJ225" s="63">
        <f t="shared" si="100"/>
        <v>0</v>
      </c>
      <c r="DK225" s="63">
        <f t="shared" si="101"/>
        <v>0</v>
      </c>
      <c r="DL225" s="63">
        <f t="shared" si="102"/>
        <v>0</v>
      </c>
      <c r="DM225" s="63">
        <f t="shared" si="103"/>
        <v>0</v>
      </c>
      <c r="DN225" s="63">
        <f t="shared" si="104"/>
        <v>0</v>
      </c>
      <c r="DO225" s="63">
        <f t="shared" si="105"/>
        <v>0</v>
      </c>
    </row>
    <row r="226" spans="1:119" ht="12" hidden="1" customHeight="1">
      <c r="A226" s="17"/>
      <c r="B226" s="17"/>
      <c r="C226" s="623" t="str">
        <f t="shared" ref="C226:C250" si="106">C221</f>
        <v>Released</v>
      </c>
      <c r="D226" s="624" t="s">
        <v>42</v>
      </c>
      <c r="E226" s="624" t="s">
        <v>10</v>
      </c>
      <c r="F226" s="625" t="s">
        <v>11</v>
      </c>
      <c r="G226" s="626">
        <f t="shared" si="81"/>
        <v>0</v>
      </c>
      <c r="H226" s="823">
        <f t="shared" si="81"/>
        <v>0</v>
      </c>
      <c r="I226" s="823">
        <f t="shared" si="81"/>
        <v>0</v>
      </c>
      <c r="J226" s="626">
        <f t="shared" si="81"/>
        <v>0</v>
      </c>
      <c r="K226" s="626">
        <f t="shared" si="81"/>
        <v>0</v>
      </c>
      <c r="L226" s="626">
        <f t="shared" si="81"/>
        <v>0</v>
      </c>
      <c r="M226" s="626">
        <f t="shared" si="81"/>
        <v>0</v>
      </c>
      <c r="N226" s="626">
        <f t="shared" si="81"/>
        <v>0</v>
      </c>
      <c r="O226" s="626">
        <f t="shared" si="81"/>
        <v>0</v>
      </c>
      <c r="P226" s="626">
        <f t="shared" si="81"/>
        <v>0</v>
      </c>
      <c r="Q226" s="626">
        <f t="shared" si="82"/>
        <v>0</v>
      </c>
      <c r="R226" s="626">
        <f t="shared" si="82"/>
        <v>0</v>
      </c>
      <c r="S226" s="626">
        <f t="shared" si="82"/>
        <v>0</v>
      </c>
      <c r="T226" s="626">
        <f t="shared" si="82"/>
        <v>0</v>
      </c>
      <c r="U226" s="823">
        <f t="shared" si="82"/>
        <v>0</v>
      </c>
      <c r="V226" s="823">
        <f t="shared" si="82"/>
        <v>0</v>
      </c>
      <c r="W226" s="823">
        <f t="shared" si="82"/>
        <v>0</v>
      </c>
      <c r="X226" s="823">
        <f t="shared" si="82"/>
        <v>0</v>
      </c>
      <c r="Y226" s="823">
        <f t="shared" si="82"/>
        <v>0</v>
      </c>
      <c r="Z226" s="626">
        <f t="shared" si="82"/>
        <v>0</v>
      </c>
      <c r="AA226" s="626">
        <f t="shared" si="83"/>
        <v>0</v>
      </c>
      <c r="AB226" s="626">
        <f t="shared" si="83"/>
        <v>0</v>
      </c>
      <c r="AC226" s="626">
        <f t="shared" si="83"/>
        <v>0</v>
      </c>
      <c r="AD226" s="626">
        <f t="shared" si="83"/>
        <v>0</v>
      </c>
      <c r="AE226" s="626">
        <f t="shared" si="83"/>
        <v>0</v>
      </c>
      <c r="AF226" s="626">
        <f t="shared" si="83"/>
        <v>0</v>
      </c>
      <c r="AG226" s="626">
        <f t="shared" si="83"/>
        <v>0</v>
      </c>
      <c r="AH226" s="626">
        <f t="shared" si="83"/>
        <v>0</v>
      </c>
      <c r="AI226" s="626">
        <f t="shared" si="83"/>
        <v>0</v>
      </c>
      <c r="AJ226" s="626">
        <f t="shared" si="83"/>
        <v>0</v>
      </c>
      <c r="AK226" s="626">
        <f t="shared" si="84"/>
        <v>0</v>
      </c>
      <c r="AL226" s="626">
        <f t="shared" si="84"/>
        <v>0</v>
      </c>
      <c r="AM226" s="626">
        <f t="shared" si="84"/>
        <v>0</v>
      </c>
      <c r="AN226" s="626">
        <f t="shared" si="84"/>
        <v>0</v>
      </c>
      <c r="AO226" s="626">
        <f t="shared" si="84"/>
        <v>0</v>
      </c>
      <c r="AP226" s="626">
        <f t="shared" si="84"/>
        <v>0</v>
      </c>
      <c r="AQ226" s="626">
        <f t="shared" si="84"/>
        <v>0</v>
      </c>
      <c r="AR226" s="626">
        <f t="shared" si="84"/>
        <v>0</v>
      </c>
      <c r="AS226" s="626">
        <f t="shared" si="84"/>
        <v>0</v>
      </c>
      <c r="AT226" s="626">
        <f t="shared" si="84"/>
        <v>0</v>
      </c>
      <c r="AU226" s="626">
        <f t="shared" si="85"/>
        <v>0</v>
      </c>
      <c r="AV226" s="626">
        <f t="shared" si="85"/>
        <v>0</v>
      </c>
      <c r="AW226" s="626">
        <f t="shared" si="85"/>
        <v>0</v>
      </c>
      <c r="AX226" s="626">
        <f t="shared" si="85"/>
        <v>0</v>
      </c>
      <c r="AY226" s="626">
        <f t="shared" si="85"/>
        <v>0</v>
      </c>
      <c r="AZ226" s="626">
        <f t="shared" si="85"/>
        <v>0</v>
      </c>
      <c r="BA226" s="626">
        <f t="shared" si="85"/>
        <v>0</v>
      </c>
      <c r="BB226" s="626">
        <f t="shared" si="85"/>
        <v>0</v>
      </c>
      <c r="BC226" s="626">
        <f t="shared" si="85"/>
        <v>0</v>
      </c>
      <c r="BD226" s="626">
        <f t="shared" si="85"/>
        <v>0</v>
      </c>
      <c r="BE226" s="626">
        <f t="shared" si="86"/>
        <v>0</v>
      </c>
      <c r="BF226" s="626">
        <f t="shared" si="86"/>
        <v>0</v>
      </c>
      <c r="BG226" s="626">
        <f t="shared" si="86"/>
        <v>0</v>
      </c>
      <c r="BH226" s="626">
        <f t="shared" si="86"/>
        <v>0</v>
      </c>
      <c r="BI226" s="626">
        <f t="shared" si="86"/>
        <v>0</v>
      </c>
      <c r="BJ226" s="626">
        <f t="shared" si="86"/>
        <v>0</v>
      </c>
      <c r="BK226" s="626">
        <f t="shared" si="86"/>
        <v>0</v>
      </c>
      <c r="BL226" s="626">
        <f t="shared" si="86"/>
        <v>0</v>
      </c>
      <c r="BM226" s="626">
        <f t="shared" si="86"/>
        <v>0</v>
      </c>
      <c r="BN226" s="626">
        <f t="shared" si="86"/>
        <v>0</v>
      </c>
      <c r="BO226" s="626">
        <f t="shared" si="87"/>
        <v>0</v>
      </c>
      <c r="BP226" s="626">
        <f t="shared" si="87"/>
        <v>0</v>
      </c>
      <c r="BQ226" s="626">
        <f t="shared" si="87"/>
        <v>0</v>
      </c>
      <c r="BR226" s="626">
        <f t="shared" si="87"/>
        <v>0</v>
      </c>
      <c r="BS226" s="626">
        <f t="shared" si="87"/>
        <v>0</v>
      </c>
      <c r="BT226" s="626">
        <f t="shared" si="87"/>
        <v>0</v>
      </c>
      <c r="BU226" s="626">
        <f t="shared" si="87"/>
        <v>0</v>
      </c>
      <c r="BV226" s="626">
        <f t="shared" si="87"/>
        <v>0</v>
      </c>
      <c r="BW226" s="626">
        <f t="shared" si="87"/>
        <v>0</v>
      </c>
      <c r="BX226" s="626">
        <f t="shared" si="87"/>
        <v>0</v>
      </c>
      <c r="BY226" s="626">
        <f t="shared" si="87"/>
        <v>0</v>
      </c>
      <c r="BZ226" s="626">
        <f t="shared" si="87"/>
        <v>0</v>
      </c>
      <c r="CA226" s="287">
        <f t="shared" si="88"/>
        <v>0</v>
      </c>
      <c r="CB226" s="287">
        <f t="shared" si="89"/>
        <v>0</v>
      </c>
      <c r="CC226" s="287">
        <f t="shared" si="90"/>
        <v>0</v>
      </c>
      <c r="CD226" s="287">
        <f t="shared" si="91"/>
        <v>0</v>
      </c>
      <c r="CE226" s="287">
        <f t="shared" si="92"/>
        <v>0</v>
      </c>
      <c r="CF226" s="287">
        <f t="shared" si="93"/>
        <v>0</v>
      </c>
      <c r="CG226" s="59">
        <f t="shared" si="98"/>
        <v>0</v>
      </c>
      <c r="CH226" s="23"/>
      <c r="CI226" s="627" t="str">
        <f t="shared" si="94"/>
        <v>Released</v>
      </c>
      <c r="CJ226" s="627" t="str">
        <f t="shared" si="99"/>
        <v>Released</v>
      </c>
      <c r="CK226" s="627" t="str">
        <f t="shared" si="95"/>
        <v>RevEx</v>
      </c>
      <c r="CL226" s="63">
        <f t="shared" si="96"/>
        <v>0</v>
      </c>
      <c r="CM226" s="63">
        <f t="shared" si="96"/>
        <v>0</v>
      </c>
      <c r="CN226" s="63">
        <f t="shared" si="96"/>
        <v>0</v>
      </c>
      <c r="CO226" s="63">
        <f t="shared" si="96"/>
        <v>0</v>
      </c>
      <c r="CP226" s="63">
        <f t="shared" si="96"/>
        <v>0</v>
      </c>
      <c r="CQ226" s="63">
        <f t="shared" si="96"/>
        <v>0</v>
      </c>
      <c r="CR226" s="63">
        <f t="shared" si="96"/>
        <v>0</v>
      </c>
      <c r="CS226" s="63">
        <f t="shared" si="96"/>
        <v>0</v>
      </c>
      <c r="CT226" s="63">
        <f t="shared" si="96"/>
        <v>0</v>
      </c>
      <c r="CU226" s="63">
        <f t="shared" si="96"/>
        <v>0</v>
      </c>
      <c r="CV226" s="63">
        <f t="shared" si="97"/>
        <v>0</v>
      </c>
      <c r="CW226" s="63">
        <f t="shared" si="97"/>
        <v>0</v>
      </c>
      <c r="CX226" s="63">
        <f t="shared" si="97"/>
        <v>0</v>
      </c>
      <c r="CY226" s="63">
        <f t="shared" si="97"/>
        <v>0</v>
      </c>
      <c r="CZ226" s="63">
        <f t="shared" si="97"/>
        <v>0</v>
      </c>
      <c r="DA226" s="63">
        <f t="shared" si="97"/>
        <v>0</v>
      </c>
      <c r="DB226" s="63">
        <f t="shared" si="97"/>
        <v>0</v>
      </c>
      <c r="DC226" s="63">
        <f t="shared" si="97"/>
        <v>0</v>
      </c>
      <c r="DD226" s="63">
        <f t="shared" si="97"/>
        <v>0</v>
      </c>
      <c r="DE226" s="63">
        <f t="shared" si="97"/>
        <v>0</v>
      </c>
      <c r="DF226" s="63">
        <f t="shared" si="97"/>
        <v>0</v>
      </c>
      <c r="DG226" s="63">
        <f t="shared" si="97"/>
        <v>0</v>
      </c>
      <c r="DH226" s="63">
        <f t="shared" si="97"/>
        <v>0</v>
      </c>
      <c r="DI226" s="63">
        <f t="shared" si="97"/>
        <v>0</v>
      </c>
      <c r="DJ226" s="63">
        <f t="shared" si="100"/>
        <v>0</v>
      </c>
      <c r="DK226" s="63">
        <f t="shared" si="101"/>
        <v>0</v>
      </c>
      <c r="DL226" s="63">
        <f t="shared" si="102"/>
        <v>0</v>
      </c>
      <c r="DM226" s="63">
        <f t="shared" si="103"/>
        <v>0</v>
      </c>
      <c r="DN226" s="63">
        <f t="shared" si="104"/>
        <v>0</v>
      </c>
      <c r="DO226" s="63">
        <f t="shared" si="105"/>
        <v>0</v>
      </c>
    </row>
    <row r="227" spans="1:119" ht="12" hidden="1" customHeight="1">
      <c r="A227" s="628"/>
      <c r="B227" s="628"/>
      <c r="C227" s="623" t="str">
        <f t="shared" si="106"/>
        <v>Released</v>
      </c>
      <c r="D227" s="624" t="s">
        <v>42</v>
      </c>
      <c r="E227" s="624" t="s">
        <v>10</v>
      </c>
      <c r="F227" s="625" t="s">
        <v>12</v>
      </c>
      <c r="G227" s="626">
        <f t="shared" si="81"/>
        <v>0</v>
      </c>
      <c r="H227" s="823">
        <f t="shared" si="81"/>
        <v>0</v>
      </c>
      <c r="I227" s="823">
        <f t="shared" si="81"/>
        <v>0</v>
      </c>
      <c r="J227" s="626">
        <f t="shared" si="81"/>
        <v>0</v>
      </c>
      <c r="K227" s="626">
        <f t="shared" si="81"/>
        <v>0</v>
      </c>
      <c r="L227" s="626">
        <f t="shared" si="81"/>
        <v>0</v>
      </c>
      <c r="M227" s="626">
        <f t="shared" si="81"/>
        <v>0</v>
      </c>
      <c r="N227" s="626">
        <f t="shared" si="81"/>
        <v>0</v>
      </c>
      <c r="O227" s="626">
        <f t="shared" si="81"/>
        <v>0</v>
      </c>
      <c r="P227" s="626">
        <f t="shared" si="81"/>
        <v>0</v>
      </c>
      <c r="Q227" s="626">
        <f t="shared" si="82"/>
        <v>0</v>
      </c>
      <c r="R227" s="626">
        <f t="shared" si="82"/>
        <v>0</v>
      </c>
      <c r="S227" s="626">
        <f t="shared" si="82"/>
        <v>0</v>
      </c>
      <c r="T227" s="626">
        <f t="shared" si="82"/>
        <v>0</v>
      </c>
      <c r="U227" s="823">
        <f t="shared" si="82"/>
        <v>0</v>
      </c>
      <c r="V227" s="823">
        <f t="shared" si="82"/>
        <v>0</v>
      </c>
      <c r="W227" s="823">
        <f t="shared" si="82"/>
        <v>0</v>
      </c>
      <c r="X227" s="823">
        <f t="shared" si="82"/>
        <v>0</v>
      </c>
      <c r="Y227" s="823">
        <f t="shared" si="82"/>
        <v>0</v>
      </c>
      <c r="Z227" s="626">
        <f t="shared" si="82"/>
        <v>0</v>
      </c>
      <c r="AA227" s="626">
        <f t="shared" si="83"/>
        <v>0</v>
      </c>
      <c r="AB227" s="626">
        <f t="shared" si="83"/>
        <v>0</v>
      </c>
      <c r="AC227" s="626">
        <f t="shared" si="83"/>
        <v>0</v>
      </c>
      <c r="AD227" s="626">
        <f t="shared" si="83"/>
        <v>0</v>
      </c>
      <c r="AE227" s="626">
        <f t="shared" si="83"/>
        <v>0</v>
      </c>
      <c r="AF227" s="626">
        <f t="shared" si="83"/>
        <v>0</v>
      </c>
      <c r="AG227" s="626">
        <f t="shared" si="83"/>
        <v>0</v>
      </c>
      <c r="AH227" s="626">
        <f t="shared" si="83"/>
        <v>0</v>
      </c>
      <c r="AI227" s="626">
        <f t="shared" si="83"/>
        <v>0</v>
      </c>
      <c r="AJ227" s="626">
        <f t="shared" si="83"/>
        <v>0</v>
      </c>
      <c r="AK227" s="626">
        <f t="shared" si="84"/>
        <v>0</v>
      </c>
      <c r="AL227" s="626">
        <f t="shared" si="84"/>
        <v>0</v>
      </c>
      <c r="AM227" s="626">
        <f t="shared" si="84"/>
        <v>0</v>
      </c>
      <c r="AN227" s="626">
        <f t="shared" si="84"/>
        <v>0</v>
      </c>
      <c r="AO227" s="626">
        <f t="shared" si="84"/>
        <v>0</v>
      </c>
      <c r="AP227" s="626">
        <f t="shared" si="84"/>
        <v>0</v>
      </c>
      <c r="AQ227" s="626">
        <f t="shared" si="84"/>
        <v>0</v>
      </c>
      <c r="AR227" s="626">
        <f t="shared" si="84"/>
        <v>0</v>
      </c>
      <c r="AS227" s="626">
        <f t="shared" si="84"/>
        <v>0</v>
      </c>
      <c r="AT227" s="626">
        <f t="shared" si="84"/>
        <v>0</v>
      </c>
      <c r="AU227" s="626">
        <f t="shared" si="85"/>
        <v>0</v>
      </c>
      <c r="AV227" s="626">
        <f t="shared" si="85"/>
        <v>0</v>
      </c>
      <c r="AW227" s="626">
        <f t="shared" si="85"/>
        <v>0</v>
      </c>
      <c r="AX227" s="626">
        <f t="shared" si="85"/>
        <v>0</v>
      </c>
      <c r="AY227" s="626">
        <f t="shared" si="85"/>
        <v>0</v>
      </c>
      <c r="AZ227" s="626">
        <f t="shared" si="85"/>
        <v>0</v>
      </c>
      <c r="BA227" s="626">
        <f t="shared" si="85"/>
        <v>0</v>
      </c>
      <c r="BB227" s="626">
        <f t="shared" si="85"/>
        <v>0</v>
      </c>
      <c r="BC227" s="626">
        <f t="shared" si="85"/>
        <v>0</v>
      </c>
      <c r="BD227" s="626">
        <f t="shared" si="85"/>
        <v>0</v>
      </c>
      <c r="BE227" s="626">
        <f t="shared" si="86"/>
        <v>0</v>
      </c>
      <c r="BF227" s="626">
        <f t="shared" si="86"/>
        <v>0</v>
      </c>
      <c r="BG227" s="626">
        <f t="shared" si="86"/>
        <v>0</v>
      </c>
      <c r="BH227" s="626">
        <f t="shared" si="86"/>
        <v>0</v>
      </c>
      <c r="BI227" s="626">
        <f t="shared" si="86"/>
        <v>0</v>
      </c>
      <c r="BJ227" s="626">
        <f t="shared" si="86"/>
        <v>0</v>
      </c>
      <c r="BK227" s="626">
        <f t="shared" si="86"/>
        <v>0</v>
      </c>
      <c r="BL227" s="626">
        <f t="shared" si="86"/>
        <v>0</v>
      </c>
      <c r="BM227" s="626">
        <f t="shared" si="86"/>
        <v>0</v>
      </c>
      <c r="BN227" s="626">
        <f t="shared" si="86"/>
        <v>0</v>
      </c>
      <c r="BO227" s="626">
        <f t="shared" si="87"/>
        <v>0</v>
      </c>
      <c r="BP227" s="626">
        <f t="shared" si="87"/>
        <v>0</v>
      </c>
      <c r="BQ227" s="626">
        <f t="shared" si="87"/>
        <v>0</v>
      </c>
      <c r="BR227" s="626">
        <f t="shared" si="87"/>
        <v>0</v>
      </c>
      <c r="BS227" s="626">
        <f t="shared" si="87"/>
        <v>0</v>
      </c>
      <c r="BT227" s="626">
        <f t="shared" si="87"/>
        <v>0</v>
      </c>
      <c r="BU227" s="626">
        <f t="shared" si="87"/>
        <v>0</v>
      </c>
      <c r="BV227" s="626">
        <f t="shared" si="87"/>
        <v>0</v>
      </c>
      <c r="BW227" s="626">
        <f t="shared" si="87"/>
        <v>0</v>
      </c>
      <c r="BX227" s="626">
        <f t="shared" si="87"/>
        <v>0</v>
      </c>
      <c r="BY227" s="626">
        <f t="shared" si="87"/>
        <v>0</v>
      </c>
      <c r="BZ227" s="626">
        <f t="shared" si="87"/>
        <v>0</v>
      </c>
      <c r="CA227" s="287">
        <f t="shared" si="88"/>
        <v>0</v>
      </c>
      <c r="CB227" s="287">
        <f t="shared" si="89"/>
        <v>0</v>
      </c>
      <c r="CC227" s="287">
        <f t="shared" si="90"/>
        <v>0</v>
      </c>
      <c r="CD227" s="287">
        <f t="shared" si="91"/>
        <v>0</v>
      </c>
      <c r="CE227" s="287">
        <f t="shared" si="92"/>
        <v>0</v>
      </c>
      <c r="CF227" s="287">
        <f t="shared" si="93"/>
        <v>0</v>
      </c>
      <c r="CG227" s="59">
        <f t="shared" si="98"/>
        <v>0</v>
      </c>
      <c r="CH227" s="23"/>
      <c r="CI227" s="627" t="str">
        <f t="shared" si="94"/>
        <v>Released</v>
      </c>
      <c r="CJ227" s="627" t="str">
        <f t="shared" si="99"/>
        <v>Released</v>
      </c>
      <c r="CK227" s="627" t="str">
        <f t="shared" si="95"/>
        <v>RevEx</v>
      </c>
      <c r="CL227" s="63">
        <f t="shared" si="96"/>
        <v>0</v>
      </c>
      <c r="CM227" s="63">
        <f t="shared" si="96"/>
        <v>0</v>
      </c>
      <c r="CN227" s="63">
        <f t="shared" si="96"/>
        <v>0</v>
      </c>
      <c r="CO227" s="63">
        <f t="shared" si="96"/>
        <v>0</v>
      </c>
      <c r="CP227" s="63">
        <f t="shared" si="96"/>
        <v>0</v>
      </c>
      <c r="CQ227" s="63">
        <f t="shared" si="96"/>
        <v>0</v>
      </c>
      <c r="CR227" s="63">
        <f t="shared" si="96"/>
        <v>0</v>
      </c>
      <c r="CS227" s="63">
        <f t="shared" si="96"/>
        <v>0</v>
      </c>
      <c r="CT227" s="63">
        <f t="shared" si="96"/>
        <v>0</v>
      </c>
      <c r="CU227" s="63">
        <f t="shared" si="96"/>
        <v>0</v>
      </c>
      <c r="CV227" s="63">
        <f t="shared" si="97"/>
        <v>0</v>
      </c>
      <c r="CW227" s="63">
        <f t="shared" si="97"/>
        <v>0</v>
      </c>
      <c r="CX227" s="63">
        <f t="shared" si="97"/>
        <v>0</v>
      </c>
      <c r="CY227" s="63">
        <f t="shared" si="97"/>
        <v>0</v>
      </c>
      <c r="CZ227" s="63">
        <f t="shared" si="97"/>
        <v>0</v>
      </c>
      <c r="DA227" s="63">
        <f t="shared" si="97"/>
        <v>0</v>
      </c>
      <c r="DB227" s="63">
        <f t="shared" si="97"/>
        <v>0</v>
      </c>
      <c r="DC227" s="63">
        <f t="shared" si="97"/>
        <v>0</v>
      </c>
      <c r="DD227" s="63">
        <f t="shared" si="97"/>
        <v>0</v>
      </c>
      <c r="DE227" s="63">
        <f t="shared" si="97"/>
        <v>0</v>
      </c>
      <c r="DF227" s="63">
        <f t="shared" si="97"/>
        <v>0</v>
      </c>
      <c r="DG227" s="63">
        <f t="shared" si="97"/>
        <v>0</v>
      </c>
      <c r="DH227" s="63">
        <f t="shared" si="97"/>
        <v>0</v>
      </c>
      <c r="DI227" s="63">
        <f t="shared" si="97"/>
        <v>0</v>
      </c>
      <c r="DJ227" s="63">
        <f t="shared" si="100"/>
        <v>0</v>
      </c>
      <c r="DK227" s="63">
        <f t="shared" si="101"/>
        <v>0</v>
      </c>
      <c r="DL227" s="63">
        <f t="shared" si="102"/>
        <v>0</v>
      </c>
      <c r="DM227" s="63">
        <f t="shared" si="103"/>
        <v>0</v>
      </c>
      <c r="DN227" s="63">
        <f t="shared" si="104"/>
        <v>0</v>
      </c>
      <c r="DO227" s="63">
        <f t="shared" si="105"/>
        <v>0</v>
      </c>
    </row>
    <row r="228" spans="1:119" ht="12" hidden="1" customHeight="1">
      <c r="A228" s="628"/>
      <c r="B228" s="628"/>
      <c r="C228" s="623" t="str">
        <f t="shared" si="106"/>
        <v>Forecast</v>
      </c>
      <c r="D228" s="624" t="s">
        <v>42</v>
      </c>
      <c r="E228" s="624" t="s">
        <v>10</v>
      </c>
      <c r="F228" s="625" t="s">
        <v>13</v>
      </c>
      <c r="G228" s="626">
        <f t="shared" si="81"/>
        <v>0</v>
      </c>
      <c r="H228" s="823">
        <f t="shared" si="81"/>
        <v>0</v>
      </c>
      <c r="I228" s="823">
        <f t="shared" si="81"/>
        <v>0</v>
      </c>
      <c r="J228" s="626">
        <f t="shared" si="81"/>
        <v>0</v>
      </c>
      <c r="K228" s="626">
        <f t="shared" si="81"/>
        <v>0</v>
      </c>
      <c r="L228" s="626">
        <f t="shared" si="81"/>
        <v>0</v>
      </c>
      <c r="M228" s="626">
        <f t="shared" si="81"/>
        <v>0</v>
      </c>
      <c r="N228" s="626">
        <f t="shared" si="81"/>
        <v>0</v>
      </c>
      <c r="O228" s="626">
        <f t="shared" si="81"/>
        <v>0</v>
      </c>
      <c r="P228" s="626">
        <f t="shared" si="81"/>
        <v>0</v>
      </c>
      <c r="Q228" s="626">
        <f t="shared" si="82"/>
        <v>0</v>
      </c>
      <c r="R228" s="626">
        <f t="shared" si="82"/>
        <v>0</v>
      </c>
      <c r="S228" s="626">
        <f t="shared" si="82"/>
        <v>0</v>
      </c>
      <c r="T228" s="626">
        <f t="shared" si="82"/>
        <v>0</v>
      </c>
      <c r="U228" s="823">
        <f t="shared" si="82"/>
        <v>0</v>
      </c>
      <c r="V228" s="823">
        <f t="shared" si="82"/>
        <v>0</v>
      </c>
      <c r="W228" s="823">
        <f t="shared" si="82"/>
        <v>0</v>
      </c>
      <c r="X228" s="823">
        <f t="shared" si="82"/>
        <v>0</v>
      </c>
      <c r="Y228" s="823">
        <f t="shared" si="82"/>
        <v>0</v>
      </c>
      <c r="Z228" s="626">
        <f t="shared" si="82"/>
        <v>0</v>
      </c>
      <c r="AA228" s="626">
        <f t="shared" si="83"/>
        <v>0</v>
      </c>
      <c r="AB228" s="626">
        <f t="shared" si="83"/>
        <v>0</v>
      </c>
      <c r="AC228" s="626">
        <f t="shared" si="83"/>
        <v>0</v>
      </c>
      <c r="AD228" s="626">
        <f t="shared" si="83"/>
        <v>0</v>
      </c>
      <c r="AE228" s="626">
        <f t="shared" si="83"/>
        <v>0</v>
      </c>
      <c r="AF228" s="626">
        <f t="shared" si="83"/>
        <v>0</v>
      </c>
      <c r="AG228" s="626">
        <f t="shared" si="83"/>
        <v>0</v>
      </c>
      <c r="AH228" s="626">
        <f t="shared" si="83"/>
        <v>0</v>
      </c>
      <c r="AI228" s="626">
        <f t="shared" si="83"/>
        <v>0</v>
      </c>
      <c r="AJ228" s="626">
        <f t="shared" si="83"/>
        <v>0</v>
      </c>
      <c r="AK228" s="626">
        <f t="shared" si="84"/>
        <v>0</v>
      </c>
      <c r="AL228" s="626">
        <f t="shared" si="84"/>
        <v>0</v>
      </c>
      <c r="AM228" s="626">
        <f t="shared" si="84"/>
        <v>0</v>
      </c>
      <c r="AN228" s="626">
        <f t="shared" si="84"/>
        <v>0</v>
      </c>
      <c r="AO228" s="626">
        <f t="shared" si="84"/>
        <v>0</v>
      </c>
      <c r="AP228" s="626">
        <f t="shared" si="84"/>
        <v>0</v>
      </c>
      <c r="AQ228" s="626">
        <f t="shared" si="84"/>
        <v>0</v>
      </c>
      <c r="AR228" s="626">
        <f t="shared" si="84"/>
        <v>0</v>
      </c>
      <c r="AS228" s="626">
        <f t="shared" si="84"/>
        <v>0</v>
      </c>
      <c r="AT228" s="626">
        <f t="shared" si="84"/>
        <v>0</v>
      </c>
      <c r="AU228" s="626">
        <f t="shared" si="85"/>
        <v>0</v>
      </c>
      <c r="AV228" s="626">
        <f t="shared" si="85"/>
        <v>0</v>
      </c>
      <c r="AW228" s="626">
        <f t="shared" si="85"/>
        <v>0</v>
      </c>
      <c r="AX228" s="626">
        <f t="shared" si="85"/>
        <v>0</v>
      </c>
      <c r="AY228" s="626">
        <f t="shared" si="85"/>
        <v>0</v>
      </c>
      <c r="AZ228" s="626">
        <f t="shared" si="85"/>
        <v>0</v>
      </c>
      <c r="BA228" s="626">
        <f t="shared" si="85"/>
        <v>0</v>
      </c>
      <c r="BB228" s="626">
        <f t="shared" si="85"/>
        <v>0</v>
      </c>
      <c r="BC228" s="626">
        <f t="shared" si="85"/>
        <v>0</v>
      </c>
      <c r="BD228" s="626">
        <f t="shared" si="85"/>
        <v>0</v>
      </c>
      <c r="BE228" s="626">
        <f t="shared" si="86"/>
        <v>0</v>
      </c>
      <c r="BF228" s="626">
        <f t="shared" si="86"/>
        <v>0</v>
      </c>
      <c r="BG228" s="626">
        <f t="shared" si="86"/>
        <v>0</v>
      </c>
      <c r="BH228" s="626">
        <f t="shared" si="86"/>
        <v>0</v>
      </c>
      <c r="BI228" s="626">
        <f t="shared" si="86"/>
        <v>0</v>
      </c>
      <c r="BJ228" s="626">
        <f t="shared" si="86"/>
        <v>0</v>
      </c>
      <c r="BK228" s="626">
        <f t="shared" si="86"/>
        <v>0</v>
      </c>
      <c r="BL228" s="626">
        <f t="shared" si="86"/>
        <v>0</v>
      </c>
      <c r="BM228" s="626">
        <f t="shared" si="86"/>
        <v>0</v>
      </c>
      <c r="BN228" s="626">
        <f t="shared" si="86"/>
        <v>0</v>
      </c>
      <c r="BO228" s="626">
        <f t="shared" si="87"/>
        <v>0</v>
      </c>
      <c r="BP228" s="626">
        <f t="shared" si="87"/>
        <v>0</v>
      </c>
      <c r="BQ228" s="626">
        <f t="shared" si="87"/>
        <v>0</v>
      </c>
      <c r="BR228" s="626">
        <f t="shared" si="87"/>
        <v>0</v>
      </c>
      <c r="BS228" s="626">
        <f t="shared" si="87"/>
        <v>0</v>
      </c>
      <c r="BT228" s="626">
        <f t="shared" si="87"/>
        <v>0</v>
      </c>
      <c r="BU228" s="626">
        <f t="shared" si="87"/>
        <v>0</v>
      </c>
      <c r="BV228" s="626">
        <f t="shared" si="87"/>
        <v>0</v>
      </c>
      <c r="BW228" s="626">
        <f t="shared" si="87"/>
        <v>0</v>
      </c>
      <c r="BX228" s="626">
        <f t="shared" si="87"/>
        <v>0</v>
      </c>
      <c r="BY228" s="626">
        <f t="shared" si="87"/>
        <v>0</v>
      </c>
      <c r="BZ228" s="626">
        <f t="shared" si="87"/>
        <v>0</v>
      </c>
      <c r="CA228" s="287">
        <f t="shared" si="88"/>
        <v>0</v>
      </c>
      <c r="CB228" s="287">
        <f t="shared" si="89"/>
        <v>0</v>
      </c>
      <c r="CC228" s="287">
        <f t="shared" si="90"/>
        <v>0</v>
      </c>
      <c r="CD228" s="287">
        <f t="shared" si="91"/>
        <v>0</v>
      </c>
      <c r="CE228" s="287">
        <f t="shared" si="92"/>
        <v>0</v>
      </c>
      <c r="CF228" s="287">
        <f t="shared" si="93"/>
        <v>0</v>
      </c>
      <c r="CG228" s="59">
        <f t="shared" si="98"/>
        <v>0</v>
      </c>
      <c r="CH228" s="23"/>
      <c r="CI228" s="627" t="str">
        <f t="shared" si="94"/>
        <v>Forecast</v>
      </c>
      <c r="CJ228" s="627" t="str">
        <f t="shared" si="99"/>
        <v>Forecast</v>
      </c>
      <c r="CK228" s="627" t="str">
        <f t="shared" si="95"/>
        <v>RevEx</v>
      </c>
      <c r="CL228" s="63">
        <f t="shared" si="96"/>
        <v>0</v>
      </c>
      <c r="CM228" s="63">
        <f t="shared" si="96"/>
        <v>0</v>
      </c>
      <c r="CN228" s="63">
        <f t="shared" si="96"/>
        <v>0</v>
      </c>
      <c r="CO228" s="63">
        <f t="shared" si="96"/>
        <v>0</v>
      </c>
      <c r="CP228" s="63">
        <f t="shared" si="96"/>
        <v>0</v>
      </c>
      <c r="CQ228" s="63">
        <f t="shared" si="96"/>
        <v>0</v>
      </c>
      <c r="CR228" s="63">
        <f t="shared" si="96"/>
        <v>0</v>
      </c>
      <c r="CS228" s="63">
        <f t="shared" si="96"/>
        <v>0</v>
      </c>
      <c r="CT228" s="63">
        <f t="shared" si="96"/>
        <v>0</v>
      </c>
      <c r="CU228" s="63">
        <f t="shared" si="96"/>
        <v>0</v>
      </c>
      <c r="CV228" s="63">
        <f t="shared" si="97"/>
        <v>0</v>
      </c>
      <c r="CW228" s="63">
        <f t="shared" si="97"/>
        <v>0</v>
      </c>
      <c r="CX228" s="63">
        <f t="shared" si="97"/>
        <v>0</v>
      </c>
      <c r="CY228" s="63">
        <f t="shared" si="97"/>
        <v>0</v>
      </c>
      <c r="CZ228" s="63">
        <f t="shared" si="97"/>
        <v>0</v>
      </c>
      <c r="DA228" s="63">
        <f t="shared" si="97"/>
        <v>0</v>
      </c>
      <c r="DB228" s="63">
        <f t="shared" si="97"/>
        <v>0</v>
      </c>
      <c r="DC228" s="63">
        <f t="shared" si="97"/>
        <v>0</v>
      </c>
      <c r="DD228" s="63">
        <f t="shared" si="97"/>
        <v>0</v>
      </c>
      <c r="DE228" s="63">
        <f t="shared" si="97"/>
        <v>0</v>
      </c>
      <c r="DF228" s="63">
        <f t="shared" si="97"/>
        <v>0</v>
      </c>
      <c r="DG228" s="63">
        <f t="shared" si="97"/>
        <v>0</v>
      </c>
      <c r="DH228" s="63">
        <f t="shared" si="97"/>
        <v>0</v>
      </c>
      <c r="DI228" s="63">
        <f t="shared" si="97"/>
        <v>0</v>
      </c>
      <c r="DJ228" s="63">
        <f t="shared" si="100"/>
        <v>0</v>
      </c>
      <c r="DK228" s="63">
        <f t="shared" si="101"/>
        <v>0</v>
      </c>
      <c r="DL228" s="63">
        <f t="shared" si="102"/>
        <v>0</v>
      </c>
      <c r="DM228" s="63">
        <f t="shared" si="103"/>
        <v>0</v>
      </c>
      <c r="DN228" s="63">
        <f t="shared" si="104"/>
        <v>0</v>
      </c>
      <c r="DO228" s="63">
        <f t="shared" si="105"/>
        <v>0</v>
      </c>
    </row>
    <row r="229" spans="1:119" ht="12" hidden="1" customHeight="1">
      <c r="A229" s="628"/>
      <c r="B229" s="628"/>
      <c r="C229" s="623" t="str">
        <f t="shared" si="106"/>
        <v>Approval Request</v>
      </c>
      <c r="D229" s="624" t="s">
        <v>42</v>
      </c>
      <c r="E229" s="624" t="s">
        <v>10</v>
      </c>
      <c r="F229" s="625" t="s">
        <v>14</v>
      </c>
      <c r="G229" s="626">
        <f t="shared" si="81"/>
        <v>0</v>
      </c>
      <c r="H229" s="823">
        <f t="shared" si="81"/>
        <v>0</v>
      </c>
      <c r="I229" s="823">
        <f t="shared" si="81"/>
        <v>0</v>
      </c>
      <c r="J229" s="626">
        <f t="shared" si="81"/>
        <v>0</v>
      </c>
      <c r="K229" s="626">
        <f t="shared" si="81"/>
        <v>0</v>
      </c>
      <c r="L229" s="626">
        <f t="shared" si="81"/>
        <v>0</v>
      </c>
      <c r="M229" s="626">
        <f t="shared" si="81"/>
        <v>0</v>
      </c>
      <c r="N229" s="626">
        <f t="shared" si="81"/>
        <v>0</v>
      </c>
      <c r="O229" s="626">
        <f t="shared" si="81"/>
        <v>0</v>
      </c>
      <c r="P229" s="626">
        <f t="shared" si="81"/>
        <v>0</v>
      </c>
      <c r="Q229" s="626">
        <f t="shared" si="82"/>
        <v>0</v>
      </c>
      <c r="R229" s="626">
        <f t="shared" si="82"/>
        <v>0</v>
      </c>
      <c r="S229" s="626">
        <f t="shared" si="82"/>
        <v>0</v>
      </c>
      <c r="T229" s="626">
        <f t="shared" si="82"/>
        <v>0</v>
      </c>
      <c r="U229" s="823">
        <f t="shared" si="82"/>
        <v>0</v>
      </c>
      <c r="V229" s="823">
        <f t="shared" si="82"/>
        <v>0</v>
      </c>
      <c r="W229" s="823">
        <f t="shared" si="82"/>
        <v>0</v>
      </c>
      <c r="X229" s="823">
        <f t="shared" si="82"/>
        <v>0</v>
      </c>
      <c r="Y229" s="823">
        <f t="shared" si="82"/>
        <v>0</v>
      </c>
      <c r="Z229" s="626">
        <f t="shared" si="82"/>
        <v>0</v>
      </c>
      <c r="AA229" s="626">
        <f t="shared" si="83"/>
        <v>0</v>
      </c>
      <c r="AB229" s="626">
        <f t="shared" si="83"/>
        <v>0</v>
      </c>
      <c r="AC229" s="626">
        <f t="shared" si="83"/>
        <v>0</v>
      </c>
      <c r="AD229" s="626">
        <f t="shared" si="83"/>
        <v>0</v>
      </c>
      <c r="AE229" s="626">
        <f t="shared" si="83"/>
        <v>0</v>
      </c>
      <c r="AF229" s="626">
        <f t="shared" si="83"/>
        <v>0</v>
      </c>
      <c r="AG229" s="626">
        <f t="shared" si="83"/>
        <v>0</v>
      </c>
      <c r="AH229" s="626">
        <f t="shared" si="83"/>
        <v>0</v>
      </c>
      <c r="AI229" s="626">
        <f t="shared" si="83"/>
        <v>0</v>
      </c>
      <c r="AJ229" s="626">
        <f t="shared" si="83"/>
        <v>0</v>
      </c>
      <c r="AK229" s="626">
        <f t="shared" si="84"/>
        <v>0</v>
      </c>
      <c r="AL229" s="626">
        <f t="shared" si="84"/>
        <v>0</v>
      </c>
      <c r="AM229" s="626">
        <f t="shared" si="84"/>
        <v>0</v>
      </c>
      <c r="AN229" s="626">
        <f t="shared" si="84"/>
        <v>0</v>
      </c>
      <c r="AO229" s="626">
        <f t="shared" si="84"/>
        <v>0</v>
      </c>
      <c r="AP229" s="626">
        <f t="shared" si="84"/>
        <v>0</v>
      </c>
      <c r="AQ229" s="626">
        <f t="shared" si="84"/>
        <v>0</v>
      </c>
      <c r="AR229" s="626">
        <f t="shared" si="84"/>
        <v>0</v>
      </c>
      <c r="AS229" s="626">
        <f t="shared" si="84"/>
        <v>0</v>
      </c>
      <c r="AT229" s="626">
        <f t="shared" si="84"/>
        <v>0</v>
      </c>
      <c r="AU229" s="626">
        <f t="shared" si="85"/>
        <v>0</v>
      </c>
      <c r="AV229" s="626">
        <f t="shared" si="85"/>
        <v>0</v>
      </c>
      <c r="AW229" s="626">
        <f t="shared" si="85"/>
        <v>0</v>
      </c>
      <c r="AX229" s="626">
        <f t="shared" si="85"/>
        <v>0</v>
      </c>
      <c r="AY229" s="626">
        <f t="shared" si="85"/>
        <v>0</v>
      </c>
      <c r="AZ229" s="626">
        <f t="shared" si="85"/>
        <v>0</v>
      </c>
      <c r="BA229" s="626">
        <f t="shared" si="85"/>
        <v>0</v>
      </c>
      <c r="BB229" s="626">
        <f t="shared" si="85"/>
        <v>0</v>
      </c>
      <c r="BC229" s="626">
        <f t="shared" si="85"/>
        <v>0</v>
      </c>
      <c r="BD229" s="626">
        <f t="shared" si="85"/>
        <v>0</v>
      </c>
      <c r="BE229" s="626">
        <f t="shared" si="86"/>
        <v>0</v>
      </c>
      <c r="BF229" s="626">
        <f t="shared" si="86"/>
        <v>0</v>
      </c>
      <c r="BG229" s="626">
        <f t="shared" si="86"/>
        <v>0</v>
      </c>
      <c r="BH229" s="626">
        <f t="shared" si="86"/>
        <v>0</v>
      </c>
      <c r="BI229" s="626">
        <f t="shared" si="86"/>
        <v>0</v>
      </c>
      <c r="BJ229" s="626">
        <f t="shared" si="86"/>
        <v>0</v>
      </c>
      <c r="BK229" s="626">
        <f t="shared" si="86"/>
        <v>0</v>
      </c>
      <c r="BL229" s="626">
        <f t="shared" si="86"/>
        <v>0</v>
      </c>
      <c r="BM229" s="626">
        <f t="shared" si="86"/>
        <v>0</v>
      </c>
      <c r="BN229" s="626">
        <f t="shared" si="86"/>
        <v>0</v>
      </c>
      <c r="BO229" s="626">
        <f t="shared" si="87"/>
        <v>0</v>
      </c>
      <c r="BP229" s="626">
        <f t="shared" si="87"/>
        <v>0</v>
      </c>
      <c r="BQ229" s="626">
        <f t="shared" si="87"/>
        <v>0</v>
      </c>
      <c r="BR229" s="626">
        <f t="shared" si="87"/>
        <v>0</v>
      </c>
      <c r="BS229" s="626">
        <f t="shared" si="87"/>
        <v>0</v>
      </c>
      <c r="BT229" s="626">
        <f t="shared" si="87"/>
        <v>0</v>
      </c>
      <c r="BU229" s="626">
        <f t="shared" si="87"/>
        <v>0</v>
      </c>
      <c r="BV229" s="626">
        <f t="shared" si="87"/>
        <v>0</v>
      </c>
      <c r="BW229" s="626">
        <f t="shared" si="87"/>
        <v>0</v>
      </c>
      <c r="BX229" s="626">
        <f t="shared" si="87"/>
        <v>0</v>
      </c>
      <c r="BY229" s="626">
        <f t="shared" si="87"/>
        <v>0</v>
      </c>
      <c r="BZ229" s="626">
        <f t="shared" si="87"/>
        <v>0</v>
      </c>
      <c r="CA229" s="287">
        <f t="shared" si="88"/>
        <v>0</v>
      </c>
      <c r="CB229" s="287">
        <f t="shared" si="89"/>
        <v>0</v>
      </c>
      <c r="CC229" s="287">
        <f t="shared" si="90"/>
        <v>0</v>
      </c>
      <c r="CD229" s="287">
        <f t="shared" si="91"/>
        <v>0</v>
      </c>
      <c r="CE229" s="287">
        <f t="shared" si="92"/>
        <v>0</v>
      </c>
      <c r="CF229" s="287">
        <f t="shared" si="93"/>
        <v>0</v>
      </c>
      <c r="CG229" s="59">
        <f t="shared" si="98"/>
        <v>0</v>
      </c>
      <c r="CH229" s="23"/>
      <c r="CI229" s="627" t="str">
        <f t="shared" si="94"/>
        <v>Approval Request</v>
      </c>
      <c r="CJ229" s="627" t="str">
        <f t="shared" si="99"/>
        <v>Forecast</v>
      </c>
      <c r="CK229" s="627" t="str">
        <f t="shared" si="95"/>
        <v>RevEx</v>
      </c>
      <c r="CL229" s="63">
        <f t="shared" si="96"/>
        <v>0</v>
      </c>
      <c r="CM229" s="63">
        <f t="shared" si="96"/>
        <v>0</v>
      </c>
      <c r="CN229" s="63">
        <f t="shared" si="96"/>
        <v>0</v>
      </c>
      <c r="CO229" s="63">
        <f t="shared" si="96"/>
        <v>0</v>
      </c>
      <c r="CP229" s="63">
        <f t="shared" si="96"/>
        <v>0</v>
      </c>
      <c r="CQ229" s="63">
        <f t="shared" si="96"/>
        <v>0</v>
      </c>
      <c r="CR229" s="63">
        <f t="shared" si="96"/>
        <v>0</v>
      </c>
      <c r="CS229" s="63">
        <f t="shared" si="96"/>
        <v>0</v>
      </c>
      <c r="CT229" s="63">
        <f t="shared" si="96"/>
        <v>0</v>
      </c>
      <c r="CU229" s="63">
        <f t="shared" si="96"/>
        <v>0</v>
      </c>
      <c r="CV229" s="63">
        <f t="shared" si="97"/>
        <v>0</v>
      </c>
      <c r="CW229" s="63">
        <f t="shared" si="97"/>
        <v>0</v>
      </c>
      <c r="CX229" s="63">
        <f t="shared" si="97"/>
        <v>0</v>
      </c>
      <c r="CY229" s="63">
        <f t="shared" si="97"/>
        <v>0</v>
      </c>
      <c r="CZ229" s="63">
        <f t="shared" si="97"/>
        <v>0</v>
      </c>
      <c r="DA229" s="63">
        <f t="shared" si="97"/>
        <v>0</v>
      </c>
      <c r="DB229" s="63">
        <f t="shared" si="97"/>
        <v>0</v>
      </c>
      <c r="DC229" s="63">
        <f t="shared" si="97"/>
        <v>0</v>
      </c>
      <c r="DD229" s="63">
        <f t="shared" si="97"/>
        <v>0</v>
      </c>
      <c r="DE229" s="63">
        <f t="shared" si="97"/>
        <v>0</v>
      </c>
      <c r="DF229" s="63">
        <f t="shared" si="97"/>
        <v>0</v>
      </c>
      <c r="DG229" s="63">
        <f t="shared" si="97"/>
        <v>0</v>
      </c>
      <c r="DH229" s="63">
        <f t="shared" si="97"/>
        <v>0</v>
      </c>
      <c r="DI229" s="63">
        <f t="shared" si="97"/>
        <v>0</v>
      </c>
      <c r="DJ229" s="63">
        <f t="shared" si="100"/>
        <v>0</v>
      </c>
      <c r="DK229" s="63">
        <f t="shared" si="101"/>
        <v>0</v>
      </c>
      <c r="DL229" s="63">
        <f t="shared" si="102"/>
        <v>0</v>
      </c>
      <c r="DM229" s="63">
        <f t="shared" si="103"/>
        <v>0</v>
      </c>
      <c r="DN229" s="63">
        <f t="shared" si="104"/>
        <v>0</v>
      </c>
      <c r="DO229" s="63">
        <f t="shared" si="105"/>
        <v>0</v>
      </c>
    </row>
    <row r="230" spans="1:119" ht="12" hidden="1" customHeight="1">
      <c r="A230" s="628"/>
      <c r="B230" s="628"/>
      <c r="C230" s="623" t="str">
        <f t="shared" si="106"/>
        <v>Approval Request</v>
      </c>
      <c r="D230" s="624" t="s">
        <v>42</v>
      </c>
      <c r="E230" s="624" t="s">
        <v>10</v>
      </c>
      <c r="F230" s="625" t="s">
        <v>15</v>
      </c>
      <c r="G230" s="626">
        <f t="shared" si="81"/>
        <v>0</v>
      </c>
      <c r="H230" s="823">
        <f t="shared" si="81"/>
        <v>0</v>
      </c>
      <c r="I230" s="823">
        <f t="shared" si="81"/>
        <v>0</v>
      </c>
      <c r="J230" s="626">
        <f t="shared" si="81"/>
        <v>0</v>
      </c>
      <c r="K230" s="626">
        <f t="shared" si="81"/>
        <v>0</v>
      </c>
      <c r="L230" s="626">
        <f t="shared" si="81"/>
        <v>0</v>
      </c>
      <c r="M230" s="626">
        <f t="shared" si="81"/>
        <v>0</v>
      </c>
      <c r="N230" s="626">
        <f t="shared" si="81"/>
        <v>0</v>
      </c>
      <c r="O230" s="626">
        <f t="shared" si="81"/>
        <v>0</v>
      </c>
      <c r="P230" s="626">
        <f t="shared" si="81"/>
        <v>0</v>
      </c>
      <c r="Q230" s="626">
        <f t="shared" si="82"/>
        <v>0</v>
      </c>
      <c r="R230" s="626">
        <f t="shared" si="82"/>
        <v>0</v>
      </c>
      <c r="S230" s="626">
        <f t="shared" si="82"/>
        <v>0</v>
      </c>
      <c r="T230" s="626">
        <f t="shared" si="82"/>
        <v>0</v>
      </c>
      <c r="U230" s="823">
        <f t="shared" si="82"/>
        <v>0</v>
      </c>
      <c r="V230" s="823">
        <f t="shared" si="82"/>
        <v>0</v>
      </c>
      <c r="W230" s="823">
        <f t="shared" si="82"/>
        <v>0</v>
      </c>
      <c r="X230" s="823">
        <f t="shared" si="82"/>
        <v>0</v>
      </c>
      <c r="Y230" s="823">
        <f t="shared" si="82"/>
        <v>0</v>
      </c>
      <c r="Z230" s="626">
        <f t="shared" si="82"/>
        <v>0</v>
      </c>
      <c r="AA230" s="626">
        <f t="shared" si="83"/>
        <v>0</v>
      </c>
      <c r="AB230" s="626">
        <f t="shared" si="83"/>
        <v>0</v>
      </c>
      <c r="AC230" s="626">
        <f t="shared" si="83"/>
        <v>0</v>
      </c>
      <c r="AD230" s="626">
        <f t="shared" si="83"/>
        <v>0</v>
      </c>
      <c r="AE230" s="626">
        <f t="shared" si="83"/>
        <v>0</v>
      </c>
      <c r="AF230" s="626">
        <f t="shared" si="83"/>
        <v>0</v>
      </c>
      <c r="AG230" s="626">
        <f t="shared" si="83"/>
        <v>0</v>
      </c>
      <c r="AH230" s="626">
        <f t="shared" si="83"/>
        <v>0</v>
      </c>
      <c r="AI230" s="626">
        <f t="shared" si="83"/>
        <v>0</v>
      </c>
      <c r="AJ230" s="626">
        <f t="shared" si="83"/>
        <v>0</v>
      </c>
      <c r="AK230" s="626">
        <f t="shared" si="84"/>
        <v>0</v>
      </c>
      <c r="AL230" s="626">
        <f t="shared" si="84"/>
        <v>0</v>
      </c>
      <c r="AM230" s="626">
        <f t="shared" si="84"/>
        <v>0</v>
      </c>
      <c r="AN230" s="626">
        <f t="shared" si="84"/>
        <v>0</v>
      </c>
      <c r="AO230" s="626">
        <f t="shared" si="84"/>
        <v>0</v>
      </c>
      <c r="AP230" s="626">
        <f t="shared" si="84"/>
        <v>0</v>
      </c>
      <c r="AQ230" s="626">
        <f t="shared" si="84"/>
        <v>0</v>
      </c>
      <c r="AR230" s="626">
        <f t="shared" si="84"/>
        <v>0</v>
      </c>
      <c r="AS230" s="626">
        <f t="shared" si="84"/>
        <v>0</v>
      </c>
      <c r="AT230" s="626">
        <f t="shared" si="84"/>
        <v>0</v>
      </c>
      <c r="AU230" s="626">
        <f t="shared" si="85"/>
        <v>0</v>
      </c>
      <c r="AV230" s="626">
        <f t="shared" si="85"/>
        <v>0</v>
      </c>
      <c r="AW230" s="626">
        <f t="shared" si="85"/>
        <v>0</v>
      </c>
      <c r="AX230" s="626">
        <f t="shared" si="85"/>
        <v>0</v>
      </c>
      <c r="AY230" s="626">
        <f t="shared" si="85"/>
        <v>0</v>
      </c>
      <c r="AZ230" s="626">
        <f t="shared" si="85"/>
        <v>0</v>
      </c>
      <c r="BA230" s="626">
        <f t="shared" si="85"/>
        <v>0</v>
      </c>
      <c r="BB230" s="626">
        <f t="shared" si="85"/>
        <v>0</v>
      </c>
      <c r="BC230" s="626">
        <f t="shared" si="85"/>
        <v>0</v>
      </c>
      <c r="BD230" s="626">
        <f t="shared" si="85"/>
        <v>0</v>
      </c>
      <c r="BE230" s="626">
        <f t="shared" si="86"/>
        <v>0</v>
      </c>
      <c r="BF230" s="626">
        <f t="shared" si="86"/>
        <v>0</v>
      </c>
      <c r="BG230" s="626">
        <f t="shared" si="86"/>
        <v>0</v>
      </c>
      <c r="BH230" s="626">
        <f t="shared" si="86"/>
        <v>0</v>
      </c>
      <c r="BI230" s="626">
        <f t="shared" si="86"/>
        <v>0</v>
      </c>
      <c r="BJ230" s="626">
        <f t="shared" si="86"/>
        <v>0</v>
      </c>
      <c r="BK230" s="626">
        <f t="shared" si="86"/>
        <v>0</v>
      </c>
      <c r="BL230" s="626">
        <f t="shared" si="86"/>
        <v>0</v>
      </c>
      <c r="BM230" s="626">
        <f t="shared" si="86"/>
        <v>0</v>
      </c>
      <c r="BN230" s="626">
        <f t="shared" si="86"/>
        <v>0</v>
      </c>
      <c r="BO230" s="626">
        <f t="shared" si="87"/>
        <v>0</v>
      </c>
      <c r="BP230" s="626">
        <f t="shared" si="87"/>
        <v>0</v>
      </c>
      <c r="BQ230" s="626">
        <f t="shared" si="87"/>
        <v>0</v>
      </c>
      <c r="BR230" s="626">
        <f t="shared" si="87"/>
        <v>0</v>
      </c>
      <c r="BS230" s="626">
        <f t="shared" si="87"/>
        <v>0</v>
      </c>
      <c r="BT230" s="626">
        <f t="shared" si="87"/>
        <v>0</v>
      </c>
      <c r="BU230" s="626">
        <f t="shared" si="87"/>
        <v>0</v>
      </c>
      <c r="BV230" s="626">
        <f t="shared" si="87"/>
        <v>0</v>
      </c>
      <c r="BW230" s="626">
        <f t="shared" si="87"/>
        <v>0</v>
      </c>
      <c r="BX230" s="626">
        <f t="shared" si="87"/>
        <v>0</v>
      </c>
      <c r="BY230" s="626">
        <f t="shared" si="87"/>
        <v>0</v>
      </c>
      <c r="BZ230" s="626">
        <f t="shared" si="87"/>
        <v>0</v>
      </c>
      <c r="CA230" s="287">
        <f t="shared" si="88"/>
        <v>0</v>
      </c>
      <c r="CB230" s="287">
        <f t="shared" si="89"/>
        <v>0</v>
      </c>
      <c r="CC230" s="287">
        <f t="shared" si="90"/>
        <v>0</v>
      </c>
      <c r="CD230" s="287">
        <f t="shared" si="91"/>
        <v>0</v>
      </c>
      <c r="CE230" s="287">
        <f t="shared" si="92"/>
        <v>0</v>
      </c>
      <c r="CF230" s="287">
        <f t="shared" si="93"/>
        <v>0</v>
      </c>
      <c r="CG230" s="59">
        <f t="shared" si="98"/>
        <v>0</v>
      </c>
      <c r="CH230" s="23"/>
      <c r="CI230" s="627" t="str">
        <f t="shared" si="94"/>
        <v>Approval Request</v>
      </c>
      <c r="CJ230" s="627" t="str">
        <f t="shared" si="99"/>
        <v>Forecast</v>
      </c>
      <c r="CK230" s="627" t="str">
        <f t="shared" si="95"/>
        <v>RevEx</v>
      </c>
      <c r="CL230" s="63">
        <f t="shared" si="96"/>
        <v>0</v>
      </c>
      <c r="CM230" s="63">
        <f t="shared" si="96"/>
        <v>0</v>
      </c>
      <c r="CN230" s="63">
        <f t="shared" si="96"/>
        <v>0</v>
      </c>
      <c r="CO230" s="63">
        <f t="shared" si="96"/>
        <v>0</v>
      </c>
      <c r="CP230" s="63">
        <f t="shared" si="96"/>
        <v>0</v>
      </c>
      <c r="CQ230" s="63">
        <f t="shared" si="96"/>
        <v>0</v>
      </c>
      <c r="CR230" s="63">
        <f t="shared" si="96"/>
        <v>0</v>
      </c>
      <c r="CS230" s="63">
        <f t="shared" si="96"/>
        <v>0</v>
      </c>
      <c r="CT230" s="63">
        <f t="shared" si="96"/>
        <v>0</v>
      </c>
      <c r="CU230" s="63">
        <f t="shared" si="96"/>
        <v>0</v>
      </c>
      <c r="CV230" s="63">
        <f t="shared" si="97"/>
        <v>0</v>
      </c>
      <c r="CW230" s="63">
        <f t="shared" si="97"/>
        <v>0</v>
      </c>
      <c r="CX230" s="63">
        <f t="shared" si="97"/>
        <v>0</v>
      </c>
      <c r="CY230" s="63">
        <f t="shared" si="97"/>
        <v>0</v>
      </c>
      <c r="CZ230" s="63">
        <f t="shared" si="97"/>
        <v>0</v>
      </c>
      <c r="DA230" s="63">
        <f t="shared" si="97"/>
        <v>0</v>
      </c>
      <c r="DB230" s="63">
        <f t="shared" si="97"/>
        <v>0</v>
      </c>
      <c r="DC230" s="63">
        <f t="shared" si="97"/>
        <v>0</v>
      </c>
      <c r="DD230" s="63">
        <f t="shared" si="97"/>
        <v>0</v>
      </c>
      <c r="DE230" s="63">
        <f t="shared" si="97"/>
        <v>0</v>
      </c>
      <c r="DF230" s="63">
        <f t="shared" si="97"/>
        <v>0</v>
      </c>
      <c r="DG230" s="63">
        <f t="shared" si="97"/>
        <v>0</v>
      </c>
      <c r="DH230" s="63">
        <f t="shared" si="97"/>
        <v>0</v>
      </c>
      <c r="DI230" s="63">
        <f t="shared" si="97"/>
        <v>0</v>
      </c>
      <c r="DJ230" s="63">
        <f t="shared" si="100"/>
        <v>0</v>
      </c>
      <c r="DK230" s="63">
        <f t="shared" si="101"/>
        <v>0</v>
      </c>
      <c r="DL230" s="63">
        <f t="shared" si="102"/>
        <v>0</v>
      </c>
      <c r="DM230" s="63">
        <f t="shared" si="103"/>
        <v>0</v>
      </c>
      <c r="DN230" s="63">
        <f t="shared" si="104"/>
        <v>0</v>
      </c>
      <c r="DO230" s="63">
        <f t="shared" si="105"/>
        <v>0</v>
      </c>
    </row>
    <row r="231" spans="1:119" ht="12" hidden="1" customHeight="1">
      <c r="A231" s="17"/>
      <c r="B231" s="17"/>
      <c r="C231" s="623" t="str">
        <f>'Data Entry'!CJ17</f>
        <v>Released</v>
      </c>
      <c r="D231" s="624" t="s">
        <v>41</v>
      </c>
      <c r="E231" s="624" t="s">
        <v>9</v>
      </c>
      <c r="F231" s="625" t="s">
        <v>11</v>
      </c>
      <c r="G231" s="626">
        <f t="shared" ref="G231:P240" si="107">IF(CVP=$F231,SUMIFS(G$6:G$206,Capex_Revex,$E231,Spend,$D231),0)</f>
        <v>0</v>
      </c>
      <c r="H231" s="823">
        <f t="shared" si="107"/>
        <v>0</v>
      </c>
      <c r="I231" s="823">
        <f t="shared" si="107"/>
        <v>0</v>
      </c>
      <c r="J231" s="626">
        <f t="shared" si="107"/>
        <v>0</v>
      </c>
      <c r="K231" s="626">
        <f t="shared" si="107"/>
        <v>0</v>
      </c>
      <c r="L231" s="626">
        <f t="shared" si="107"/>
        <v>0</v>
      </c>
      <c r="M231" s="626">
        <f t="shared" si="107"/>
        <v>0</v>
      </c>
      <c r="N231" s="626">
        <f t="shared" si="107"/>
        <v>0</v>
      </c>
      <c r="O231" s="626">
        <f t="shared" si="107"/>
        <v>0</v>
      </c>
      <c r="P231" s="626">
        <f t="shared" si="107"/>
        <v>0</v>
      </c>
      <c r="Q231" s="626">
        <f t="shared" ref="Q231:Z240" si="108">IF(CVP=$F231,SUMIFS(Q$6:Q$206,Capex_Revex,$E231,Spend,$D231),0)</f>
        <v>0</v>
      </c>
      <c r="R231" s="626">
        <f t="shared" si="108"/>
        <v>0</v>
      </c>
      <c r="S231" s="626">
        <f t="shared" si="108"/>
        <v>0</v>
      </c>
      <c r="T231" s="626">
        <f t="shared" si="108"/>
        <v>0</v>
      </c>
      <c r="U231" s="823">
        <f t="shared" si="108"/>
        <v>0</v>
      </c>
      <c r="V231" s="823">
        <f t="shared" si="108"/>
        <v>0</v>
      </c>
      <c r="W231" s="823">
        <f t="shared" si="108"/>
        <v>0</v>
      </c>
      <c r="X231" s="823">
        <f t="shared" si="108"/>
        <v>0</v>
      </c>
      <c r="Y231" s="823">
        <f t="shared" si="108"/>
        <v>0</v>
      </c>
      <c r="Z231" s="626">
        <f t="shared" si="108"/>
        <v>0</v>
      </c>
      <c r="AA231" s="626">
        <f t="shared" ref="AA231:AJ240" si="109">IF(CVP=$F231,SUMIFS(AA$6:AA$206,Capex_Revex,$E231,Spend,$D231),0)</f>
        <v>0</v>
      </c>
      <c r="AB231" s="626">
        <f t="shared" si="109"/>
        <v>0</v>
      </c>
      <c r="AC231" s="626">
        <f t="shared" si="109"/>
        <v>0</v>
      </c>
      <c r="AD231" s="626">
        <f t="shared" si="109"/>
        <v>0</v>
      </c>
      <c r="AE231" s="626">
        <f t="shared" si="109"/>
        <v>0</v>
      </c>
      <c r="AF231" s="626">
        <f t="shared" si="109"/>
        <v>0</v>
      </c>
      <c r="AG231" s="626">
        <f t="shared" si="109"/>
        <v>0</v>
      </c>
      <c r="AH231" s="626">
        <f t="shared" si="109"/>
        <v>0</v>
      </c>
      <c r="AI231" s="626">
        <f t="shared" si="109"/>
        <v>0</v>
      </c>
      <c r="AJ231" s="626">
        <f t="shared" si="109"/>
        <v>0</v>
      </c>
      <c r="AK231" s="626">
        <f t="shared" ref="AK231:AT240" si="110">IF(CVP=$F231,SUMIFS(AK$6:AK$206,Capex_Revex,$E231,Spend,$D231),0)</f>
        <v>0</v>
      </c>
      <c r="AL231" s="626">
        <f t="shared" si="110"/>
        <v>0</v>
      </c>
      <c r="AM231" s="626">
        <f t="shared" si="110"/>
        <v>0</v>
      </c>
      <c r="AN231" s="626">
        <f t="shared" si="110"/>
        <v>0</v>
      </c>
      <c r="AO231" s="626">
        <f t="shared" si="110"/>
        <v>0</v>
      </c>
      <c r="AP231" s="626">
        <f t="shared" si="110"/>
        <v>0</v>
      </c>
      <c r="AQ231" s="626">
        <f t="shared" si="110"/>
        <v>0</v>
      </c>
      <c r="AR231" s="626">
        <f t="shared" si="110"/>
        <v>0</v>
      </c>
      <c r="AS231" s="626">
        <f t="shared" si="110"/>
        <v>0</v>
      </c>
      <c r="AT231" s="626">
        <f t="shared" si="110"/>
        <v>0</v>
      </c>
      <c r="AU231" s="626">
        <f t="shared" ref="AU231:BD240" si="111">IF(CVP=$F231,SUMIFS(AU$6:AU$206,Capex_Revex,$E231,Spend,$D231),0)</f>
        <v>0</v>
      </c>
      <c r="AV231" s="626">
        <f t="shared" si="111"/>
        <v>0</v>
      </c>
      <c r="AW231" s="626">
        <f t="shared" si="111"/>
        <v>0</v>
      </c>
      <c r="AX231" s="626">
        <f t="shared" si="111"/>
        <v>0</v>
      </c>
      <c r="AY231" s="626">
        <f t="shared" si="111"/>
        <v>0</v>
      </c>
      <c r="AZ231" s="626">
        <f t="shared" si="111"/>
        <v>0</v>
      </c>
      <c r="BA231" s="626">
        <f t="shared" si="111"/>
        <v>0</v>
      </c>
      <c r="BB231" s="626">
        <f t="shared" si="111"/>
        <v>0</v>
      </c>
      <c r="BC231" s="626">
        <f t="shared" si="111"/>
        <v>0</v>
      </c>
      <c r="BD231" s="626">
        <f t="shared" si="111"/>
        <v>0</v>
      </c>
      <c r="BE231" s="626">
        <f t="shared" ref="BE231:BN240" si="112">IF(CVP=$F231,SUMIFS(BE$6:BE$206,Capex_Revex,$E231,Spend,$D231),0)</f>
        <v>0</v>
      </c>
      <c r="BF231" s="626">
        <f t="shared" si="112"/>
        <v>0</v>
      </c>
      <c r="BG231" s="626">
        <f t="shared" si="112"/>
        <v>0</v>
      </c>
      <c r="BH231" s="626">
        <f t="shared" si="112"/>
        <v>0</v>
      </c>
      <c r="BI231" s="626">
        <f t="shared" si="112"/>
        <v>0</v>
      </c>
      <c r="BJ231" s="626">
        <f t="shared" si="112"/>
        <v>0</v>
      </c>
      <c r="BK231" s="626">
        <f t="shared" si="112"/>
        <v>0</v>
      </c>
      <c r="BL231" s="626">
        <f t="shared" si="112"/>
        <v>0</v>
      </c>
      <c r="BM231" s="626">
        <f t="shared" si="112"/>
        <v>0</v>
      </c>
      <c r="BN231" s="626">
        <f t="shared" si="112"/>
        <v>0</v>
      </c>
      <c r="BO231" s="626">
        <f t="shared" ref="BO231:BZ240" si="113">IF(CVP=$F231,SUMIFS(BO$6:BO$206,Capex_Revex,$E231,Spend,$D231),0)</f>
        <v>0</v>
      </c>
      <c r="BP231" s="626">
        <f t="shared" si="113"/>
        <v>0</v>
      </c>
      <c r="BQ231" s="626">
        <f t="shared" si="113"/>
        <v>0</v>
      </c>
      <c r="BR231" s="626">
        <f t="shared" si="113"/>
        <v>0</v>
      </c>
      <c r="BS231" s="626">
        <f t="shared" si="113"/>
        <v>0</v>
      </c>
      <c r="BT231" s="626">
        <f t="shared" si="113"/>
        <v>0</v>
      </c>
      <c r="BU231" s="626">
        <f t="shared" si="113"/>
        <v>0</v>
      </c>
      <c r="BV231" s="626">
        <f t="shared" si="113"/>
        <v>0</v>
      </c>
      <c r="BW231" s="626">
        <f t="shared" si="113"/>
        <v>0</v>
      </c>
      <c r="BX231" s="626">
        <f t="shared" si="113"/>
        <v>0</v>
      </c>
      <c r="BY231" s="626">
        <f t="shared" si="113"/>
        <v>0</v>
      </c>
      <c r="BZ231" s="626">
        <f t="shared" si="113"/>
        <v>0</v>
      </c>
      <c r="CA231" s="287">
        <f t="shared" si="88"/>
        <v>0</v>
      </c>
      <c r="CB231" s="287">
        <f t="shared" si="89"/>
        <v>0</v>
      </c>
      <c r="CC231" s="287">
        <f t="shared" si="90"/>
        <v>0</v>
      </c>
      <c r="CD231" s="287">
        <f t="shared" si="91"/>
        <v>0</v>
      </c>
      <c r="CE231" s="287">
        <f t="shared" si="92"/>
        <v>0</v>
      </c>
      <c r="CF231" s="287">
        <f t="shared" si="93"/>
        <v>0</v>
      </c>
      <c r="CG231" s="59">
        <f t="shared" si="98"/>
        <v>0</v>
      </c>
      <c r="CH231" s="23"/>
      <c r="CI231" s="627" t="str">
        <f t="shared" si="94"/>
        <v>Released</v>
      </c>
      <c r="CJ231" s="627" t="str">
        <f t="shared" si="99"/>
        <v>Released</v>
      </c>
      <c r="CK231" s="627" t="str">
        <f t="shared" si="95"/>
        <v>CapEx</v>
      </c>
      <c r="CL231" s="63">
        <f t="shared" ref="CL231:CU240" si="114">(SUMIFS($G231:$BZ231,$G$218:$BZ$218,CL$220)/1000)</f>
        <v>0</v>
      </c>
      <c r="CM231" s="63">
        <f t="shared" si="114"/>
        <v>0</v>
      </c>
      <c r="CN231" s="63">
        <f t="shared" si="114"/>
        <v>0</v>
      </c>
      <c r="CO231" s="63">
        <f t="shared" si="114"/>
        <v>0</v>
      </c>
      <c r="CP231" s="63">
        <f t="shared" si="114"/>
        <v>0</v>
      </c>
      <c r="CQ231" s="63">
        <f t="shared" si="114"/>
        <v>0</v>
      </c>
      <c r="CR231" s="63">
        <f t="shared" si="114"/>
        <v>0</v>
      </c>
      <c r="CS231" s="63">
        <f t="shared" si="114"/>
        <v>0</v>
      </c>
      <c r="CT231" s="63">
        <f t="shared" si="114"/>
        <v>0</v>
      </c>
      <c r="CU231" s="63">
        <f t="shared" si="114"/>
        <v>0</v>
      </c>
      <c r="CV231" s="63">
        <f t="shared" ref="CV231:DI240" si="115">(SUMIFS($G231:$BZ231,$G$218:$BZ$218,CV$220)/1000)</f>
        <v>0</v>
      </c>
      <c r="CW231" s="63">
        <f t="shared" si="115"/>
        <v>0</v>
      </c>
      <c r="CX231" s="63">
        <f t="shared" si="115"/>
        <v>0</v>
      </c>
      <c r="CY231" s="63">
        <f t="shared" si="115"/>
        <v>0</v>
      </c>
      <c r="CZ231" s="63">
        <f t="shared" si="115"/>
        <v>0</v>
      </c>
      <c r="DA231" s="63">
        <f t="shared" si="115"/>
        <v>0</v>
      </c>
      <c r="DB231" s="63">
        <f t="shared" si="115"/>
        <v>0</v>
      </c>
      <c r="DC231" s="63">
        <f t="shared" si="115"/>
        <v>0</v>
      </c>
      <c r="DD231" s="63">
        <f t="shared" si="115"/>
        <v>0</v>
      </c>
      <c r="DE231" s="63">
        <f t="shared" si="115"/>
        <v>0</v>
      </c>
      <c r="DF231" s="63">
        <f t="shared" si="115"/>
        <v>0</v>
      </c>
      <c r="DG231" s="63">
        <f t="shared" si="115"/>
        <v>0</v>
      </c>
      <c r="DH231" s="63">
        <f t="shared" si="115"/>
        <v>0</v>
      </c>
      <c r="DI231" s="63">
        <f t="shared" si="115"/>
        <v>0</v>
      </c>
      <c r="DJ231" s="63">
        <f t="shared" si="100"/>
        <v>0</v>
      </c>
      <c r="DK231" s="63">
        <f t="shared" si="101"/>
        <v>0</v>
      </c>
      <c r="DL231" s="63">
        <f t="shared" si="102"/>
        <v>0</v>
      </c>
      <c r="DM231" s="63">
        <f t="shared" si="103"/>
        <v>0</v>
      </c>
      <c r="DN231" s="63">
        <f t="shared" si="104"/>
        <v>0</v>
      </c>
      <c r="DO231" s="63">
        <f t="shared" si="105"/>
        <v>0</v>
      </c>
    </row>
    <row r="232" spans="1:119" ht="12" hidden="1" customHeight="1">
      <c r="A232" s="17"/>
      <c r="B232" s="17"/>
      <c r="C232" s="623" t="str">
        <f>'Data Entry'!CJ18</f>
        <v>Released</v>
      </c>
      <c r="D232" s="624" t="s">
        <v>41</v>
      </c>
      <c r="E232" s="624" t="s">
        <v>9</v>
      </c>
      <c r="F232" s="625" t="s">
        <v>12</v>
      </c>
      <c r="G232" s="626">
        <f t="shared" si="107"/>
        <v>0</v>
      </c>
      <c r="H232" s="823">
        <f t="shared" si="107"/>
        <v>0</v>
      </c>
      <c r="I232" s="823">
        <f t="shared" si="107"/>
        <v>0</v>
      </c>
      <c r="J232" s="626">
        <f t="shared" si="107"/>
        <v>0</v>
      </c>
      <c r="K232" s="626">
        <f t="shared" si="107"/>
        <v>0</v>
      </c>
      <c r="L232" s="626">
        <f t="shared" si="107"/>
        <v>0</v>
      </c>
      <c r="M232" s="626">
        <f t="shared" si="107"/>
        <v>0</v>
      </c>
      <c r="N232" s="626">
        <f t="shared" si="107"/>
        <v>0</v>
      </c>
      <c r="O232" s="626">
        <f t="shared" si="107"/>
        <v>0</v>
      </c>
      <c r="P232" s="626">
        <f t="shared" si="107"/>
        <v>0</v>
      </c>
      <c r="Q232" s="626">
        <f t="shared" si="108"/>
        <v>0</v>
      </c>
      <c r="R232" s="626">
        <f t="shared" si="108"/>
        <v>0</v>
      </c>
      <c r="S232" s="626">
        <f t="shared" si="108"/>
        <v>0</v>
      </c>
      <c r="T232" s="626">
        <f t="shared" si="108"/>
        <v>0</v>
      </c>
      <c r="U232" s="823">
        <f t="shared" si="108"/>
        <v>0</v>
      </c>
      <c r="V232" s="823">
        <f t="shared" si="108"/>
        <v>0</v>
      </c>
      <c r="W232" s="823">
        <f t="shared" si="108"/>
        <v>0</v>
      </c>
      <c r="X232" s="823">
        <f t="shared" si="108"/>
        <v>0</v>
      </c>
      <c r="Y232" s="823">
        <f t="shared" si="108"/>
        <v>0</v>
      </c>
      <c r="Z232" s="626">
        <f t="shared" si="108"/>
        <v>0</v>
      </c>
      <c r="AA232" s="626">
        <f t="shared" si="109"/>
        <v>0</v>
      </c>
      <c r="AB232" s="626">
        <f t="shared" si="109"/>
        <v>0</v>
      </c>
      <c r="AC232" s="626">
        <f t="shared" si="109"/>
        <v>0</v>
      </c>
      <c r="AD232" s="626">
        <f t="shared" si="109"/>
        <v>0</v>
      </c>
      <c r="AE232" s="626">
        <f t="shared" si="109"/>
        <v>0</v>
      </c>
      <c r="AF232" s="626">
        <f t="shared" si="109"/>
        <v>0</v>
      </c>
      <c r="AG232" s="626">
        <f t="shared" si="109"/>
        <v>0</v>
      </c>
      <c r="AH232" s="626">
        <f t="shared" si="109"/>
        <v>0</v>
      </c>
      <c r="AI232" s="626">
        <f t="shared" si="109"/>
        <v>0</v>
      </c>
      <c r="AJ232" s="626">
        <f t="shared" si="109"/>
        <v>0</v>
      </c>
      <c r="AK232" s="626">
        <f t="shared" si="110"/>
        <v>0</v>
      </c>
      <c r="AL232" s="626">
        <f t="shared" si="110"/>
        <v>0</v>
      </c>
      <c r="AM232" s="626">
        <f t="shared" si="110"/>
        <v>0</v>
      </c>
      <c r="AN232" s="626">
        <f t="shared" si="110"/>
        <v>0</v>
      </c>
      <c r="AO232" s="626">
        <f t="shared" si="110"/>
        <v>0</v>
      </c>
      <c r="AP232" s="626">
        <f t="shared" si="110"/>
        <v>0</v>
      </c>
      <c r="AQ232" s="626">
        <f t="shared" si="110"/>
        <v>0</v>
      </c>
      <c r="AR232" s="626">
        <f t="shared" si="110"/>
        <v>0</v>
      </c>
      <c r="AS232" s="626">
        <f t="shared" si="110"/>
        <v>0</v>
      </c>
      <c r="AT232" s="626">
        <f t="shared" si="110"/>
        <v>0</v>
      </c>
      <c r="AU232" s="626">
        <f t="shared" si="111"/>
        <v>0</v>
      </c>
      <c r="AV232" s="626">
        <f t="shared" si="111"/>
        <v>0</v>
      </c>
      <c r="AW232" s="626">
        <f t="shared" si="111"/>
        <v>0</v>
      </c>
      <c r="AX232" s="626">
        <f t="shared" si="111"/>
        <v>0</v>
      </c>
      <c r="AY232" s="626">
        <f t="shared" si="111"/>
        <v>0</v>
      </c>
      <c r="AZ232" s="626">
        <f t="shared" si="111"/>
        <v>0</v>
      </c>
      <c r="BA232" s="626">
        <f t="shared" si="111"/>
        <v>0</v>
      </c>
      <c r="BB232" s="626">
        <f t="shared" si="111"/>
        <v>0</v>
      </c>
      <c r="BC232" s="626">
        <f t="shared" si="111"/>
        <v>0</v>
      </c>
      <c r="BD232" s="626">
        <f t="shared" si="111"/>
        <v>0</v>
      </c>
      <c r="BE232" s="626">
        <f t="shared" si="112"/>
        <v>0</v>
      </c>
      <c r="BF232" s="626">
        <f t="shared" si="112"/>
        <v>0</v>
      </c>
      <c r="BG232" s="626">
        <f t="shared" si="112"/>
        <v>0</v>
      </c>
      <c r="BH232" s="626">
        <f t="shared" si="112"/>
        <v>0</v>
      </c>
      <c r="BI232" s="626">
        <f t="shared" si="112"/>
        <v>0</v>
      </c>
      <c r="BJ232" s="626">
        <f t="shared" si="112"/>
        <v>0</v>
      </c>
      <c r="BK232" s="626">
        <f t="shared" si="112"/>
        <v>0</v>
      </c>
      <c r="BL232" s="626">
        <f t="shared" si="112"/>
        <v>0</v>
      </c>
      <c r="BM232" s="626">
        <f t="shared" si="112"/>
        <v>0</v>
      </c>
      <c r="BN232" s="626">
        <f t="shared" si="112"/>
        <v>0</v>
      </c>
      <c r="BO232" s="626">
        <f t="shared" si="113"/>
        <v>0</v>
      </c>
      <c r="BP232" s="626">
        <f t="shared" si="113"/>
        <v>0</v>
      </c>
      <c r="BQ232" s="626">
        <f t="shared" si="113"/>
        <v>0</v>
      </c>
      <c r="BR232" s="626">
        <f t="shared" si="113"/>
        <v>0</v>
      </c>
      <c r="BS232" s="626">
        <f t="shared" si="113"/>
        <v>0</v>
      </c>
      <c r="BT232" s="626">
        <f t="shared" si="113"/>
        <v>0</v>
      </c>
      <c r="BU232" s="626">
        <f t="shared" si="113"/>
        <v>0</v>
      </c>
      <c r="BV232" s="626">
        <f t="shared" si="113"/>
        <v>0</v>
      </c>
      <c r="BW232" s="626">
        <f t="shared" si="113"/>
        <v>0</v>
      </c>
      <c r="BX232" s="626">
        <f t="shared" si="113"/>
        <v>0</v>
      </c>
      <c r="BY232" s="626">
        <f t="shared" si="113"/>
        <v>0</v>
      </c>
      <c r="BZ232" s="626">
        <f t="shared" si="113"/>
        <v>0</v>
      </c>
      <c r="CA232" s="287">
        <f t="shared" si="88"/>
        <v>0</v>
      </c>
      <c r="CB232" s="287">
        <f t="shared" si="89"/>
        <v>0</v>
      </c>
      <c r="CC232" s="287">
        <f t="shared" si="90"/>
        <v>0</v>
      </c>
      <c r="CD232" s="287">
        <f t="shared" si="91"/>
        <v>0</v>
      </c>
      <c r="CE232" s="287">
        <f t="shared" si="92"/>
        <v>0</v>
      </c>
      <c r="CF232" s="287">
        <f t="shared" si="93"/>
        <v>0</v>
      </c>
      <c r="CG232" s="59">
        <f t="shared" si="98"/>
        <v>0</v>
      </c>
      <c r="CH232" s="23"/>
      <c r="CI232" s="627" t="str">
        <f t="shared" si="94"/>
        <v>Released</v>
      </c>
      <c r="CJ232" s="627" t="str">
        <f t="shared" si="99"/>
        <v>Released</v>
      </c>
      <c r="CK232" s="627" t="str">
        <f t="shared" si="95"/>
        <v>CapEx</v>
      </c>
      <c r="CL232" s="63">
        <f t="shared" si="114"/>
        <v>0</v>
      </c>
      <c r="CM232" s="63">
        <f t="shared" si="114"/>
        <v>0</v>
      </c>
      <c r="CN232" s="63">
        <f t="shared" si="114"/>
        <v>0</v>
      </c>
      <c r="CO232" s="63">
        <f t="shared" si="114"/>
        <v>0</v>
      </c>
      <c r="CP232" s="63">
        <f t="shared" si="114"/>
        <v>0</v>
      </c>
      <c r="CQ232" s="63">
        <f t="shared" si="114"/>
        <v>0</v>
      </c>
      <c r="CR232" s="63">
        <f t="shared" si="114"/>
        <v>0</v>
      </c>
      <c r="CS232" s="63">
        <f t="shared" si="114"/>
        <v>0</v>
      </c>
      <c r="CT232" s="63">
        <f t="shared" si="114"/>
        <v>0</v>
      </c>
      <c r="CU232" s="63">
        <f t="shared" si="114"/>
        <v>0</v>
      </c>
      <c r="CV232" s="63">
        <f t="shared" si="115"/>
        <v>0</v>
      </c>
      <c r="CW232" s="63">
        <f t="shared" si="115"/>
        <v>0</v>
      </c>
      <c r="CX232" s="63">
        <f t="shared" si="115"/>
        <v>0</v>
      </c>
      <c r="CY232" s="63">
        <f t="shared" si="115"/>
        <v>0</v>
      </c>
      <c r="CZ232" s="63">
        <f t="shared" si="115"/>
        <v>0</v>
      </c>
      <c r="DA232" s="63">
        <f t="shared" si="115"/>
        <v>0</v>
      </c>
      <c r="DB232" s="63">
        <f t="shared" si="115"/>
        <v>0</v>
      </c>
      <c r="DC232" s="63">
        <f t="shared" si="115"/>
        <v>0</v>
      </c>
      <c r="DD232" s="63">
        <f t="shared" si="115"/>
        <v>0</v>
      </c>
      <c r="DE232" s="63">
        <f t="shared" si="115"/>
        <v>0</v>
      </c>
      <c r="DF232" s="63">
        <f t="shared" si="115"/>
        <v>0</v>
      </c>
      <c r="DG232" s="63">
        <f t="shared" si="115"/>
        <v>0</v>
      </c>
      <c r="DH232" s="63">
        <f t="shared" si="115"/>
        <v>0</v>
      </c>
      <c r="DI232" s="63">
        <f t="shared" si="115"/>
        <v>0</v>
      </c>
      <c r="DJ232" s="63">
        <f t="shared" si="100"/>
        <v>0</v>
      </c>
      <c r="DK232" s="63">
        <f t="shared" si="101"/>
        <v>0</v>
      </c>
      <c r="DL232" s="63">
        <f t="shared" si="102"/>
        <v>0</v>
      </c>
      <c r="DM232" s="63">
        <f t="shared" si="103"/>
        <v>0</v>
      </c>
      <c r="DN232" s="63">
        <f t="shared" si="104"/>
        <v>0</v>
      </c>
      <c r="DO232" s="63">
        <f t="shared" si="105"/>
        <v>0</v>
      </c>
    </row>
    <row r="233" spans="1:119" ht="12" hidden="1" customHeight="1">
      <c r="A233" s="17"/>
      <c r="B233" s="17"/>
      <c r="C233" s="623" t="str">
        <f>'Data Entry'!CJ19</f>
        <v>Forecast</v>
      </c>
      <c r="D233" s="624" t="s">
        <v>41</v>
      </c>
      <c r="E233" s="624" t="s">
        <v>9</v>
      </c>
      <c r="F233" s="625" t="s">
        <v>13</v>
      </c>
      <c r="G233" s="626">
        <f t="shared" si="107"/>
        <v>0</v>
      </c>
      <c r="H233" s="823">
        <f t="shared" si="107"/>
        <v>0</v>
      </c>
      <c r="I233" s="823">
        <f t="shared" si="107"/>
        <v>0</v>
      </c>
      <c r="J233" s="626">
        <f t="shared" si="107"/>
        <v>0</v>
      </c>
      <c r="K233" s="626">
        <f t="shared" si="107"/>
        <v>0</v>
      </c>
      <c r="L233" s="626">
        <f t="shared" si="107"/>
        <v>0</v>
      </c>
      <c r="M233" s="626">
        <f t="shared" si="107"/>
        <v>0</v>
      </c>
      <c r="N233" s="626">
        <f t="shared" si="107"/>
        <v>0</v>
      </c>
      <c r="O233" s="626">
        <f t="shared" si="107"/>
        <v>0</v>
      </c>
      <c r="P233" s="626">
        <f t="shared" si="107"/>
        <v>0</v>
      </c>
      <c r="Q233" s="626">
        <f t="shared" si="108"/>
        <v>0</v>
      </c>
      <c r="R233" s="626">
        <f t="shared" si="108"/>
        <v>0</v>
      </c>
      <c r="S233" s="626">
        <f t="shared" si="108"/>
        <v>0</v>
      </c>
      <c r="T233" s="626">
        <f t="shared" si="108"/>
        <v>0</v>
      </c>
      <c r="U233" s="823">
        <f t="shared" si="108"/>
        <v>0</v>
      </c>
      <c r="V233" s="823">
        <f t="shared" si="108"/>
        <v>0</v>
      </c>
      <c r="W233" s="823">
        <f t="shared" si="108"/>
        <v>0</v>
      </c>
      <c r="X233" s="823">
        <f t="shared" si="108"/>
        <v>0</v>
      </c>
      <c r="Y233" s="823">
        <f t="shared" si="108"/>
        <v>0</v>
      </c>
      <c r="Z233" s="626">
        <f t="shared" si="108"/>
        <v>0</v>
      </c>
      <c r="AA233" s="626">
        <f t="shared" si="109"/>
        <v>0</v>
      </c>
      <c r="AB233" s="626">
        <f t="shared" si="109"/>
        <v>0</v>
      </c>
      <c r="AC233" s="626">
        <f t="shared" si="109"/>
        <v>0</v>
      </c>
      <c r="AD233" s="626">
        <f t="shared" si="109"/>
        <v>0</v>
      </c>
      <c r="AE233" s="626">
        <f t="shared" si="109"/>
        <v>0</v>
      </c>
      <c r="AF233" s="626">
        <f t="shared" si="109"/>
        <v>0</v>
      </c>
      <c r="AG233" s="626">
        <f t="shared" si="109"/>
        <v>0</v>
      </c>
      <c r="AH233" s="626">
        <f t="shared" si="109"/>
        <v>0</v>
      </c>
      <c r="AI233" s="626">
        <f t="shared" si="109"/>
        <v>0</v>
      </c>
      <c r="AJ233" s="626">
        <f t="shared" si="109"/>
        <v>0</v>
      </c>
      <c r="AK233" s="626">
        <f t="shared" si="110"/>
        <v>0</v>
      </c>
      <c r="AL233" s="626">
        <f t="shared" si="110"/>
        <v>0</v>
      </c>
      <c r="AM233" s="626">
        <f t="shared" si="110"/>
        <v>0</v>
      </c>
      <c r="AN233" s="626">
        <f t="shared" si="110"/>
        <v>0</v>
      </c>
      <c r="AO233" s="626">
        <f t="shared" si="110"/>
        <v>0</v>
      </c>
      <c r="AP233" s="626">
        <f t="shared" si="110"/>
        <v>0</v>
      </c>
      <c r="AQ233" s="626">
        <f t="shared" si="110"/>
        <v>0</v>
      </c>
      <c r="AR233" s="626">
        <f t="shared" si="110"/>
        <v>0</v>
      </c>
      <c r="AS233" s="626">
        <f t="shared" si="110"/>
        <v>0</v>
      </c>
      <c r="AT233" s="626">
        <f t="shared" si="110"/>
        <v>0</v>
      </c>
      <c r="AU233" s="626">
        <f t="shared" si="111"/>
        <v>0</v>
      </c>
      <c r="AV233" s="626">
        <f t="shared" si="111"/>
        <v>0</v>
      </c>
      <c r="AW233" s="626">
        <f t="shared" si="111"/>
        <v>0</v>
      </c>
      <c r="AX233" s="626">
        <f t="shared" si="111"/>
        <v>0</v>
      </c>
      <c r="AY233" s="626">
        <f t="shared" si="111"/>
        <v>0</v>
      </c>
      <c r="AZ233" s="626">
        <f t="shared" si="111"/>
        <v>0</v>
      </c>
      <c r="BA233" s="626">
        <f t="shared" si="111"/>
        <v>0</v>
      </c>
      <c r="BB233" s="626">
        <f t="shared" si="111"/>
        <v>0</v>
      </c>
      <c r="BC233" s="626">
        <f t="shared" si="111"/>
        <v>0</v>
      </c>
      <c r="BD233" s="626">
        <f t="shared" si="111"/>
        <v>0</v>
      </c>
      <c r="BE233" s="626">
        <f t="shared" si="112"/>
        <v>0</v>
      </c>
      <c r="BF233" s="626">
        <f t="shared" si="112"/>
        <v>0</v>
      </c>
      <c r="BG233" s="626">
        <f t="shared" si="112"/>
        <v>0</v>
      </c>
      <c r="BH233" s="626">
        <f t="shared" si="112"/>
        <v>0</v>
      </c>
      <c r="BI233" s="626">
        <f t="shared" si="112"/>
        <v>0</v>
      </c>
      <c r="BJ233" s="626">
        <f t="shared" si="112"/>
        <v>0</v>
      </c>
      <c r="BK233" s="626">
        <f t="shared" si="112"/>
        <v>0</v>
      </c>
      <c r="BL233" s="626">
        <f t="shared" si="112"/>
        <v>0</v>
      </c>
      <c r="BM233" s="626">
        <f t="shared" si="112"/>
        <v>0</v>
      </c>
      <c r="BN233" s="626">
        <f t="shared" si="112"/>
        <v>0</v>
      </c>
      <c r="BO233" s="626">
        <f t="shared" si="113"/>
        <v>0</v>
      </c>
      <c r="BP233" s="626">
        <f t="shared" si="113"/>
        <v>0</v>
      </c>
      <c r="BQ233" s="626">
        <f t="shared" si="113"/>
        <v>0</v>
      </c>
      <c r="BR233" s="626">
        <f t="shared" si="113"/>
        <v>0</v>
      </c>
      <c r="BS233" s="626">
        <f t="shared" si="113"/>
        <v>0</v>
      </c>
      <c r="BT233" s="626">
        <f t="shared" si="113"/>
        <v>0</v>
      </c>
      <c r="BU233" s="626">
        <f t="shared" si="113"/>
        <v>0</v>
      </c>
      <c r="BV233" s="626">
        <f t="shared" si="113"/>
        <v>0</v>
      </c>
      <c r="BW233" s="626">
        <f t="shared" si="113"/>
        <v>0</v>
      </c>
      <c r="BX233" s="626">
        <f t="shared" si="113"/>
        <v>0</v>
      </c>
      <c r="BY233" s="626">
        <f t="shared" si="113"/>
        <v>0</v>
      </c>
      <c r="BZ233" s="626">
        <f t="shared" si="113"/>
        <v>0</v>
      </c>
      <c r="CA233" s="287">
        <f t="shared" si="88"/>
        <v>0</v>
      </c>
      <c r="CB233" s="287">
        <f t="shared" si="89"/>
        <v>0</v>
      </c>
      <c r="CC233" s="287">
        <f t="shared" si="90"/>
        <v>0</v>
      </c>
      <c r="CD233" s="287">
        <f t="shared" si="91"/>
        <v>0</v>
      </c>
      <c r="CE233" s="287">
        <f t="shared" si="92"/>
        <v>0</v>
      </c>
      <c r="CF233" s="287">
        <f t="shared" si="93"/>
        <v>0</v>
      </c>
      <c r="CG233" s="59">
        <f t="shared" si="98"/>
        <v>0</v>
      </c>
      <c r="CH233" s="23"/>
      <c r="CI233" s="627" t="str">
        <f t="shared" si="94"/>
        <v>Forecast</v>
      </c>
      <c r="CJ233" s="627" t="str">
        <f t="shared" si="99"/>
        <v>Forecast</v>
      </c>
      <c r="CK233" s="627" t="str">
        <f t="shared" si="95"/>
        <v>CapEx</v>
      </c>
      <c r="CL233" s="63">
        <f t="shared" si="114"/>
        <v>0</v>
      </c>
      <c r="CM233" s="63">
        <f t="shared" si="114"/>
        <v>0</v>
      </c>
      <c r="CN233" s="63">
        <f t="shared" si="114"/>
        <v>0</v>
      </c>
      <c r="CO233" s="63">
        <f t="shared" si="114"/>
        <v>0</v>
      </c>
      <c r="CP233" s="63">
        <f t="shared" si="114"/>
        <v>0</v>
      </c>
      <c r="CQ233" s="63">
        <f t="shared" si="114"/>
        <v>0</v>
      </c>
      <c r="CR233" s="63">
        <f t="shared" si="114"/>
        <v>0</v>
      </c>
      <c r="CS233" s="63">
        <f t="shared" si="114"/>
        <v>0</v>
      </c>
      <c r="CT233" s="63">
        <f t="shared" si="114"/>
        <v>0</v>
      </c>
      <c r="CU233" s="63">
        <f t="shared" si="114"/>
        <v>0</v>
      </c>
      <c r="CV233" s="63">
        <f t="shared" si="115"/>
        <v>0</v>
      </c>
      <c r="CW233" s="63">
        <f t="shared" si="115"/>
        <v>0</v>
      </c>
      <c r="CX233" s="63">
        <f t="shared" si="115"/>
        <v>0</v>
      </c>
      <c r="CY233" s="63">
        <f t="shared" si="115"/>
        <v>0</v>
      </c>
      <c r="CZ233" s="63">
        <f t="shared" si="115"/>
        <v>0</v>
      </c>
      <c r="DA233" s="63">
        <f t="shared" si="115"/>
        <v>0</v>
      </c>
      <c r="DB233" s="63">
        <f t="shared" si="115"/>
        <v>0</v>
      </c>
      <c r="DC233" s="63">
        <f t="shared" si="115"/>
        <v>0</v>
      </c>
      <c r="DD233" s="63">
        <f t="shared" si="115"/>
        <v>0</v>
      </c>
      <c r="DE233" s="63">
        <f t="shared" si="115"/>
        <v>0</v>
      </c>
      <c r="DF233" s="63">
        <f t="shared" si="115"/>
        <v>0</v>
      </c>
      <c r="DG233" s="63">
        <f t="shared" si="115"/>
        <v>0</v>
      </c>
      <c r="DH233" s="63">
        <f t="shared" si="115"/>
        <v>0</v>
      </c>
      <c r="DI233" s="63">
        <f t="shared" si="115"/>
        <v>0</v>
      </c>
      <c r="DJ233" s="63">
        <f t="shared" si="100"/>
        <v>0</v>
      </c>
      <c r="DK233" s="63">
        <f t="shared" si="101"/>
        <v>0</v>
      </c>
      <c r="DL233" s="63">
        <f t="shared" si="102"/>
        <v>0</v>
      </c>
      <c r="DM233" s="63">
        <f t="shared" si="103"/>
        <v>0</v>
      </c>
      <c r="DN233" s="63">
        <f t="shared" si="104"/>
        <v>0</v>
      </c>
      <c r="DO233" s="63">
        <f t="shared" si="105"/>
        <v>0</v>
      </c>
    </row>
    <row r="234" spans="1:119" ht="12" hidden="1" customHeight="1">
      <c r="A234" s="17"/>
      <c r="B234" s="17"/>
      <c r="C234" s="623" t="str">
        <f>'Data Entry'!CJ20</f>
        <v>Approval Request</v>
      </c>
      <c r="D234" s="624" t="s">
        <v>41</v>
      </c>
      <c r="E234" s="624" t="s">
        <v>9</v>
      </c>
      <c r="F234" s="625" t="s">
        <v>14</v>
      </c>
      <c r="G234" s="626">
        <f t="shared" si="107"/>
        <v>0</v>
      </c>
      <c r="H234" s="823">
        <f t="shared" si="107"/>
        <v>0</v>
      </c>
      <c r="I234" s="823">
        <f t="shared" si="107"/>
        <v>0</v>
      </c>
      <c r="J234" s="626">
        <f t="shared" si="107"/>
        <v>0</v>
      </c>
      <c r="K234" s="626">
        <f t="shared" si="107"/>
        <v>0</v>
      </c>
      <c r="L234" s="626">
        <f t="shared" si="107"/>
        <v>0</v>
      </c>
      <c r="M234" s="626">
        <f t="shared" si="107"/>
        <v>0</v>
      </c>
      <c r="N234" s="626">
        <f t="shared" si="107"/>
        <v>0</v>
      </c>
      <c r="O234" s="626">
        <f t="shared" si="107"/>
        <v>0</v>
      </c>
      <c r="P234" s="626">
        <f t="shared" si="107"/>
        <v>0</v>
      </c>
      <c r="Q234" s="626">
        <f t="shared" si="108"/>
        <v>0</v>
      </c>
      <c r="R234" s="626">
        <f t="shared" si="108"/>
        <v>0</v>
      </c>
      <c r="S234" s="626">
        <f t="shared" si="108"/>
        <v>0</v>
      </c>
      <c r="T234" s="626">
        <f t="shared" si="108"/>
        <v>0</v>
      </c>
      <c r="U234" s="823">
        <f t="shared" si="108"/>
        <v>0</v>
      </c>
      <c r="V234" s="823">
        <f t="shared" si="108"/>
        <v>0</v>
      </c>
      <c r="W234" s="823">
        <f t="shared" si="108"/>
        <v>0</v>
      </c>
      <c r="X234" s="823">
        <f t="shared" si="108"/>
        <v>0</v>
      </c>
      <c r="Y234" s="823">
        <f t="shared" si="108"/>
        <v>0</v>
      </c>
      <c r="Z234" s="626">
        <f t="shared" si="108"/>
        <v>0</v>
      </c>
      <c r="AA234" s="626">
        <f t="shared" si="109"/>
        <v>0</v>
      </c>
      <c r="AB234" s="626">
        <f t="shared" si="109"/>
        <v>0</v>
      </c>
      <c r="AC234" s="626">
        <f t="shared" si="109"/>
        <v>0</v>
      </c>
      <c r="AD234" s="626">
        <f t="shared" si="109"/>
        <v>0</v>
      </c>
      <c r="AE234" s="626">
        <f t="shared" si="109"/>
        <v>0</v>
      </c>
      <c r="AF234" s="626">
        <f t="shared" si="109"/>
        <v>0</v>
      </c>
      <c r="AG234" s="626">
        <f t="shared" si="109"/>
        <v>0</v>
      </c>
      <c r="AH234" s="626">
        <f t="shared" si="109"/>
        <v>0</v>
      </c>
      <c r="AI234" s="626">
        <f t="shared" si="109"/>
        <v>0</v>
      </c>
      <c r="AJ234" s="626">
        <f t="shared" si="109"/>
        <v>0</v>
      </c>
      <c r="AK234" s="626">
        <f t="shared" si="110"/>
        <v>0</v>
      </c>
      <c r="AL234" s="626">
        <f t="shared" si="110"/>
        <v>0</v>
      </c>
      <c r="AM234" s="626">
        <f t="shared" si="110"/>
        <v>0</v>
      </c>
      <c r="AN234" s="626">
        <f t="shared" si="110"/>
        <v>0</v>
      </c>
      <c r="AO234" s="626">
        <f t="shared" si="110"/>
        <v>0</v>
      </c>
      <c r="AP234" s="626">
        <f t="shared" si="110"/>
        <v>0</v>
      </c>
      <c r="AQ234" s="626">
        <f t="shared" si="110"/>
        <v>0</v>
      </c>
      <c r="AR234" s="626">
        <f t="shared" si="110"/>
        <v>0</v>
      </c>
      <c r="AS234" s="626">
        <f t="shared" si="110"/>
        <v>0</v>
      </c>
      <c r="AT234" s="626">
        <f t="shared" si="110"/>
        <v>0</v>
      </c>
      <c r="AU234" s="626">
        <f t="shared" si="111"/>
        <v>0</v>
      </c>
      <c r="AV234" s="626">
        <f t="shared" si="111"/>
        <v>0</v>
      </c>
      <c r="AW234" s="626">
        <f t="shared" si="111"/>
        <v>0</v>
      </c>
      <c r="AX234" s="626">
        <f t="shared" si="111"/>
        <v>0</v>
      </c>
      <c r="AY234" s="626">
        <f t="shared" si="111"/>
        <v>0</v>
      </c>
      <c r="AZ234" s="626">
        <f t="shared" si="111"/>
        <v>0</v>
      </c>
      <c r="BA234" s="626">
        <f t="shared" si="111"/>
        <v>0</v>
      </c>
      <c r="BB234" s="626">
        <f t="shared" si="111"/>
        <v>0</v>
      </c>
      <c r="BC234" s="626">
        <f t="shared" si="111"/>
        <v>0</v>
      </c>
      <c r="BD234" s="626">
        <f t="shared" si="111"/>
        <v>0</v>
      </c>
      <c r="BE234" s="626">
        <f t="shared" si="112"/>
        <v>0</v>
      </c>
      <c r="BF234" s="626">
        <f t="shared" si="112"/>
        <v>0</v>
      </c>
      <c r="BG234" s="626">
        <f t="shared" si="112"/>
        <v>0</v>
      </c>
      <c r="BH234" s="626">
        <f t="shared" si="112"/>
        <v>0</v>
      </c>
      <c r="BI234" s="626">
        <f t="shared" si="112"/>
        <v>0</v>
      </c>
      <c r="BJ234" s="626">
        <f t="shared" si="112"/>
        <v>0</v>
      </c>
      <c r="BK234" s="626">
        <f t="shared" si="112"/>
        <v>0</v>
      </c>
      <c r="BL234" s="626">
        <f t="shared" si="112"/>
        <v>0</v>
      </c>
      <c r="BM234" s="626">
        <f t="shared" si="112"/>
        <v>0</v>
      </c>
      <c r="BN234" s="626">
        <f t="shared" si="112"/>
        <v>0</v>
      </c>
      <c r="BO234" s="626">
        <f t="shared" si="113"/>
        <v>0</v>
      </c>
      <c r="BP234" s="626">
        <f t="shared" si="113"/>
        <v>0</v>
      </c>
      <c r="BQ234" s="626">
        <f t="shared" si="113"/>
        <v>0</v>
      </c>
      <c r="BR234" s="626">
        <f t="shared" si="113"/>
        <v>0</v>
      </c>
      <c r="BS234" s="626">
        <f t="shared" si="113"/>
        <v>0</v>
      </c>
      <c r="BT234" s="626">
        <f t="shared" si="113"/>
        <v>0</v>
      </c>
      <c r="BU234" s="626">
        <f t="shared" si="113"/>
        <v>0</v>
      </c>
      <c r="BV234" s="626">
        <f t="shared" si="113"/>
        <v>0</v>
      </c>
      <c r="BW234" s="626">
        <f t="shared" si="113"/>
        <v>0</v>
      </c>
      <c r="BX234" s="626">
        <f t="shared" si="113"/>
        <v>0</v>
      </c>
      <c r="BY234" s="626">
        <f t="shared" si="113"/>
        <v>0</v>
      </c>
      <c r="BZ234" s="626">
        <f t="shared" si="113"/>
        <v>0</v>
      </c>
      <c r="CA234" s="287">
        <f t="shared" si="88"/>
        <v>0</v>
      </c>
      <c r="CB234" s="287">
        <f t="shared" si="89"/>
        <v>0</v>
      </c>
      <c r="CC234" s="287">
        <f t="shared" si="90"/>
        <v>0</v>
      </c>
      <c r="CD234" s="287">
        <f t="shared" si="91"/>
        <v>0</v>
      </c>
      <c r="CE234" s="287">
        <f t="shared" si="92"/>
        <v>0</v>
      </c>
      <c r="CF234" s="287">
        <f t="shared" si="93"/>
        <v>0</v>
      </c>
      <c r="CG234" s="59">
        <f t="shared" si="98"/>
        <v>0</v>
      </c>
      <c r="CH234" s="23"/>
      <c r="CI234" s="627" t="str">
        <f t="shared" si="94"/>
        <v>Approval Request</v>
      </c>
      <c r="CJ234" s="627" t="str">
        <f t="shared" si="99"/>
        <v>Forecast</v>
      </c>
      <c r="CK234" s="627" t="str">
        <f t="shared" si="95"/>
        <v>CapEx</v>
      </c>
      <c r="CL234" s="63">
        <f t="shared" si="114"/>
        <v>0</v>
      </c>
      <c r="CM234" s="63">
        <f t="shared" si="114"/>
        <v>0</v>
      </c>
      <c r="CN234" s="63">
        <f t="shared" si="114"/>
        <v>0</v>
      </c>
      <c r="CO234" s="63">
        <f t="shared" si="114"/>
        <v>0</v>
      </c>
      <c r="CP234" s="63">
        <f t="shared" si="114"/>
        <v>0</v>
      </c>
      <c r="CQ234" s="63">
        <f t="shared" si="114"/>
        <v>0</v>
      </c>
      <c r="CR234" s="63">
        <f t="shared" si="114"/>
        <v>0</v>
      </c>
      <c r="CS234" s="63">
        <f t="shared" si="114"/>
        <v>0</v>
      </c>
      <c r="CT234" s="63">
        <f t="shared" si="114"/>
        <v>0</v>
      </c>
      <c r="CU234" s="63">
        <f t="shared" si="114"/>
        <v>0</v>
      </c>
      <c r="CV234" s="63">
        <f t="shared" si="115"/>
        <v>0</v>
      </c>
      <c r="CW234" s="63">
        <f t="shared" si="115"/>
        <v>0</v>
      </c>
      <c r="CX234" s="63">
        <f t="shared" si="115"/>
        <v>0</v>
      </c>
      <c r="CY234" s="63">
        <f t="shared" si="115"/>
        <v>0</v>
      </c>
      <c r="CZ234" s="63">
        <f t="shared" si="115"/>
        <v>0</v>
      </c>
      <c r="DA234" s="63">
        <f t="shared" si="115"/>
        <v>0</v>
      </c>
      <c r="DB234" s="63">
        <f t="shared" si="115"/>
        <v>0</v>
      </c>
      <c r="DC234" s="63">
        <f t="shared" si="115"/>
        <v>0</v>
      </c>
      <c r="DD234" s="63">
        <f t="shared" si="115"/>
        <v>0</v>
      </c>
      <c r="DE234" s="63">
        <f t="shared" si="115"/>
        <v>0</v>
      </c>
      <c r="DF234" s="63">
        <f t="shared" si="115"/>
        <v>0</v>
      </c>
      <c r="DG234" s="63">
        <f t="shared" si="115"/>
        <v>0</v>
      </c>
      <c r="DH234" s="63">
        <f t="shared" si="115"/>
        <v>0</v>
      </c>
      <c r="DI234" s="63">
        <f t="shared" si="115"/>
        <v>0</v>
      </c>
      <c r="DJ234" s="63">
        <f t="shared" si="100"/>
        <v>0</v>
      </c>
      <c r="DK234" s="63">
        <f t="shared" si="101"/>
        <v>0</v>
      </c>
      <c r="DL234" s="63">
        <f t="shared" si="102"/>
        <v>0</v>
      </c>
      <c r="DM234" s="63">
        <f t="shared" si="103"/>
        <v>0</v>
      </c>
      <c r="DN234" s="63">
        <f t="shared" si="104"/>
        <v>0</v>
      </c>
      <c r="DO234" s="63">
        <f t="shared" si="105"/>
        <v>0</v>
      </c>
    </row>
    <row r="235" spans="1:119" ht="12" hidden="1" customHeight="1">
      <c r="A235" s="17"/>
      <c r="B235" s="17"/>
      <c r="C235" s="623" t="str">
        <f>'Data Entry'!CJ21</f>
        <v>Approval Request</v>
      </c>
      <c r="D235" s="624" t="s">
        <v>41</v>
      </c>
      <c r="E235" s="624" t="s">
        <v>9</v>
      </c>
      <c r="F235" s="625" t="s">
        <v>15</v>
      </c>
      <c r="G235" s="626">
        <f t="shared" si="107"/>
        <v>0</v>
      </c>
      <c r="H235" s="823">
        <f t="shared" si="107"/>
        <v>0</v>
      </c>
      <c r="I235" s="823">
        <f t="shared" si="107"/>
        <v>0</v>
      </c>
      <c r="J235" s="626">
        <f t="shared" si="107"/>
        <v>0</v>
      </c>
      <c r="K235" s="626">
        <f t="shared" si="107"/>
        <v>0</v>
      </c>
      <c r="L235" s="626">
        <f t="shared" si="107"/>
        <v>0</v>
      </c>
      <c r="M235" s="626">
        <f t="shared" si="107"/>
        <v>0</v>
      </c>
      <c r="N235" s="626">
        <f t="shared" si="107"/>
        <v>0</v>
      </c>
      <c r="O235" s="626">
        <f t="shared" si="107"/>
        <v>0</v>
      </c>
      <c r="P235" s="626">
        <f t="shared" si="107"/>
        <v>0</v>
      </c>
      <c r="Q235" s="626">
        <f t="shared" si="108"/>
        <v>0</v>
      </c>
      <c r="R235" s="626">
        <f t="shared" si="108"/>
        <v>0</v>
      </c>
      <c r="S235" s="626">
        <f t="shared" si="108"/>
        <v>0</v>
      </c>
      <c r="T235" s="626">
        <f t="shared" si="108"/>
        <v>0</v>
      </c>
      <c r="U235" s="823">
        <f t="shared" si="108"/>
        <v>0</v>
      </c>
      <c r="V235" s="823">
        <f t="shared" si="108"/>
        <v>0</v>
      </c>
      <c r="W235" s="823">
        <f t="shared" si="108"/>
        <v>0</v>
      </c>
      <c r="X235" s="823">
        <f t="shared" si="108"/>
        <v>0</v>
      </c>
      <c r="Y235" s="823">
        <f t="shared" si="108"/>
        <v>0</v>
      </c>
      <c r="Z235" s="626">
        <f t="shared" si="108"/>
        <v>0</v>
      </c>
      <c r="AA235" s="626">
        <f t="shared" si="109"/>
        <v>0</v>
      </c>
      <c r="AB235" s="626">
        <f t="shared" si="109"/>
        <v>0</v>
      </c>
      <c r="AC235" s="626">
        <f t="shared" si="109"/>
        <v>0</v>
      </c>
      <c r="AD235" s="626">
        <f t="shared" si="109"/>
        <v>0</v>
      </c>
      <c r="AE235" s="626">
        <f t="shared" si="109"/>
        <v>0</v>
      </c>
      <c r="AF235" s="626">
        <f t="shared" si="109"/>
        <v>0</v>
      </c>
      <c r="AG235" s="626">
        <f t="shared" si="109"/>
        <v>0</v>
      </c>
      <c r="AH235" s="626">
        <f t="shared" si="109"/>
        <v>0</v>
      </c>
      <c r="AI235" s="626">
        <f t="shared" si="109"/>
        <v>0</v>
      </c>
      <c r="AJ235" s="626">
        <f t="shared" si="109"/>
        <v>0</v>
      </c>
      <c r="AK235" s="626">
        <f t="shared" si="110"/>
        <v>0</v>
      </c>
      <c r="AL235" s="626">
        <f t="shared" si="110"/>
        <v>0</v>
      </c>
      <c r="AM235" s="626">
        <f t="shared" si="110"/>
        <v>0</v>
      </c>
      <c r="AN235" s="626">
        <f t="shared" si="110"/>
        <v>0</v>
      </c>
      <c r="AO235" s="626">
        <f t="shared" si="110"/>
        <v>0</v>
      </c>
      <c r="AP235" s="626">
        <f t="shared" si="110"/>
        <v>0</v>
      </c>
      <c r="AQ235" s="626">
        <f t="shared" si="110"/>
        <v>0</v>
      </c>
      <c r="AR235" s="626">
        <f t="shared" si="110"/>
        <v>0</v>
      </c>
      <c r="AS235" s="626">
        <f t="shared" si="110"/>
        <v>0</v>
      </c>
      <c r="AT235" s="626">
        <f t="shared" si="110"/>
        <v>0</v>
      </c>
      <c r="AU235" s="626">
        <f t="shared" si="111"/>
        <v>0</v>
      </c>
      <c r="AV235" s="626">
        <f t="shared" si="111"/>
        <v>0</v>
      </c>
      <c r="AW235" s="626">
        <f t="shared" si="111"/>
        <v>0</v>
      </c>
      <c r="AX235" s="626">
        <f t="shared" si="111"/>
        <v>0</v>
      </c>
      <c r="AY235" s="626">
        <f t="shared" si="111"/>
        <v>0</v>
      </c>
      <c r="AZ235" s="626">
        <f t="shared" si="111"/>
        <v>0</v>
      </c>
      <c r="BA235" s="626">
        <f t="shared" si="111"/>
        <v>0</v>
      </c>
      <c r="BB235" s="626">
        <f t="shared" si="111"/>
        <v>0</v>
      </c>
      <c r="BC235" s="626">
        <f t="shared" si="111"/>
        <v>0</v>
      </c>
      <c r="BD235" s="626">
        <f t="shared" si="111"/>
        <v>0</v>
      </c>
      <c r="BE235" s="626">
        <f t="shared" si="112"/>
        <v>0</v>
      </c>
      <c r="BF235" s="626">
        <f t="shared" si="112"/>
        <v>0</v>
      </c>
      <c r="BG235" s="626">
        <f t="shared" si="112"/>
        <v>0</v>
      </c>
      <c r="BH235" s="626">
        <f t="shared" si="112"/>
        <v>0</v>
      </c>
      <c r="BI235" s="626">
        <f t="shared" si="112"/>
        <v>0</v>
      </c>
      <c r="BJ235" s="626">
        <f t="shared" si="112"/>
        <v>0</v>
      </c>
      <c r="BK235" s="626">
        <f t="shared" si="112"/>
        <v>0</v>
      </c>
      <c r="BL235" s="626">
        <f t="shared" si="112"/>
        <v>0</v>
      </c>
      <c r="BM235" s="626">
        <f t="shared" si="112"/>
        <v>0</v>
      </c>
      <c r="BN235" s="626">
        <f t="shared" si="112"/>
        <v>0</v>
      </c>
      <c r="BO235" s="626">
        <f t="shared" si="113"/>
        <v>0</v>
      </c>
      <c r="BP235" s="626">
        <f t="shared" si="113"/>
        <v>0</v>
      </c>
      <c r="BQ235" s="626">
        <f t="shared" si="113"/>
        <v>0</v>
      </c>
      <c r="BR235" s="626">
        <f t="shared" si="113"/>
        <v>0</v>
      </c>
      <c r="BS235" s="626">
        <f t="shared" si="113"/>
        <v>0</v>
      </c>
      <c r="BT235" s="626">
        <f t="shared" si="113"/>
        <v>0</v>
      </c>
      <c r="BU235" s="626">
        <f t="shared" si="113"/>
        <v>0</v>
      </c>
      <c r="BV235" s="626">
        <f t="shared" si="113"/>
        <v>0</v>
      </c>
      <c r="BW235" s="626">
        <f t="shared" si="113"/>
        <v>0</v>
      </c>
      <c r="BX235" s="626">
        <f t="shared" si="113"/>
        <v>0</v>
      </c>
      <c r="BY235" s="626">
        <f t="shared" si="113"/>
        <v>0</v>
      </c>
      <c r="BZ235" s="626">
        <f t="shared" si="113"/>
        <v>0</v>
      </c>
      <c r="CA235" s="287">
        <f t="shared" si="88"/>
        <v>0</v>
      </c>
      <c r="CB235" s="287">
        <f t="shared" si="89"/>
        <v>0</v>
      </c>
      <c r="CC235" s="287">
        <f t="shared" si="90"/>
        <v>0</v>
      </c>
      <c r="CD235" s="287">
        <f t="shared" si="91"/>
        <v>0</v>
      </c>
      <c r="CE235" s="287">
        <f t="shared" si="92"/>
        <v>0</v>
      </c>
      <c r="CF235" s="287">
        <f t="shared" si="93"/>
        <v>0</v>
      </c>
      <c r="CG235" s="59">
        <f t="shared" si="98"/>
        <v>0</v>
      </c>
      <c r="CH235" s="23"/>
      <c r="CI235" s="627" t="str">
        <f t="shared" si="94"/>
        <v>Approval Request</v>
      </c>
      <c r="CJ235" s="627" t="str">
        <f t="shared" si="99"/>
        <v>Forecast</v>
      </c>
      <c r="CK235" s="627" t="str">
        <f t="shared" si="95"/>
        <v>CapEx</v>
      </c>
      <c r="CL235" s="63">
        <f t="shared" si="114"/>
        <v>0</v>
      </c>
      <c r="CM235" s="63">
        <f t="shared" si="114"/>
        <v>0</v>
      </c>
      <c r="CN235" s="63">
        <f t="shared" si="114"/>
        <v>0</v>
      </c>
      <c r="CO235" s="63">
        <f t="shared" si="114"/>
        <v>0</v>
      </c>
      <c r="CP235" s="63">
        <f t="shared" si="114"/>
        <v>0</v>
      </c>
      <c r="CQ235" s="63">
        <f t="shared" si="114"/>
        <v>0</v>
      </c>
      <c r="CR235" s="63">
        <f t="shared" si="114"/>
        <v>0</v>
      </c>
      <c r="CS235" s="63">
        <f t="shared" si="114"/>
        <v>0</v>
      </c>
      <c r="CT235" s="63">
        <f t="shared" si="114"/>
        <v>0</v>
      </c>
      <c r="CU235" s="63">
        <f t="shared" si="114"/>
        <v>0</v>
      </c>
      <c r="CV235" s="63">
        <f t="shared" si="115"/>
        <v>0</v>
      </c>
      <c r="CW235" s="63">
        <f t="shared" si="115"/>
        <v>0</v>
      </c>
      <c r="CX235" s="63">
        <f t="shared" si="115"/>
        <v>0</v>
      </c>
      <c r="CY235" s="63">
        <f t="shared" si="115"/>
        <v>0</v>
      </c>
      <c r="CZ235" s="63">
        <f t="shared" si="115"/>
        <v>0</v>
      </c>
      <c r="DA235" s="63">
        <f t="shared" si="115"/>
        <v>0</v>
      </c>
      <c r="DB235" s="63">
        <f t="shared" si="115"/>
        <v>0</v>
      </c>
      <c r="DC235" s="63">
        <f t="shared" si="115"/>
        <v>0</v>
      </c>
      <c r="DD235" s="63">
        <f t="shared" si="115"/>
        <v>0</v>
      </c>
      <c r="DE235" s="63">
        <f t="shared" si="115"/>
        <v>0</v>
      </c>
      <c r="DF235" s="63">
        <f t="shared" si="115"/>
        <v>0</v>
      </c>
      <c r="DG235" s="63">
        <f t="shared" si="115"/>
        <v>0</v>
      </c>
      <c r="DH235" s="63">
        <f t="shared" si="115"/>
        <v>0</v>
      </c>
      <c r="DI235" s="63">
        <f t="shared" si="115"/>
        <v>0</v>
      </c>
      <c r="DJ235" s="63">
        <f t="shared" si="100"/>
        <v>0</v>
      </c>
      <c r="DK235" s="63">
        <f t="shared" si="101"/>
        <v>0</v>
      </c>
      <c r="DL235" s="63">
        <f t="shared" si="102"/>
        <v>0</v>
      </c>
      <c r="DM235" s="63">
        <f t="shared" si="103"/>
        <v>0</v>
      </c>
      <c r="DN235" s="63">
        <f t="shared" si="104"/>
        <v>0</v>
      </c>
      <c r="DO235" s="63">
        <f t="shared" si="105"/>
        <v>0</v>
      </c>
    </row>
    <row r="236" spans="1:119" ht="12" hidden="1" customHeight="1">
      <c r="A236" s="17"/>
      <c r="B236" s="17"/>
      <c r="C236" s="623" t="str">
        <f t="shared" si="106"/>
        <v>Released</v>
      </c>
      <c r="D236" s="624" t="s">
        <v>41</v>
      </c>
      <c r="E236" s="624" t="s">
        <v>10</v>
      </c>
      <c r="F236" s="625" t="s">
        <v>11</v>
      </c>
      <c r="G236" s="626">
        <f t="shared" si="107"/>
        <v>0</v>
      </c>
      <c r="H236" s="823">
        <f t="shared" si="107"/>
        <v>0</v>
      </c>
      <c r="I236" s="823">
        <f t="shared" si="107"/>
        <v>0</v>
      </c>
      <c r="J236" s="626">
        <f t="shared" si="107"/>
        <v>0</v>
      </c>
      <c r="K236" s="626">
        <f t="shared" si="107"/>
        <v>0</v>
      </c>
      <c r="L236" s="626">
        <f t="shared" si="107"/>
        <v>0</v>
      </c>
      <c r="M236" s="626">
        <f t="shared" si="107"/>
        <v>0</v>
      </c>
      <c r="N236" s="626">
        <f t="shared" si="107"/>
        <v>0</v>
      </c>
      <c r="O236" s="626">
        <f t="shared" si="107"/>
        <v>0</v>
      </c>
      <c r="P236" s="626">
        <f t="shared" si="107"/>
        <v>0</v>
      </c>
      <c r="Q236" s="626">
        <f t="shared" si="108"/>
        <v>0</v>
      </c>
      <c r="R236" s="626">
        <f t="shared" si="108"/>
        <v>0</v>
      </c>
      <c r="S236" s="626">
        <f t="shared" si="108"/>
        <v>0</v>
      </c>
      <c r="T236" s="626">
        <f t="shared" si="108"/>
        <v>0</v>
      </c>
      <c r="U236" s="823">
        <f t="shared" si="108"/>
        <v>0</v>
      </c>
      <c r="V236" s="823">
        <f t="shared" si="108"/>
        <v>0</v>
      </c>
      <c r="W236" s="823">
        <f t="shared" si="108"/>
        <v>0</v>
      </c>
      <c r="X236" s="823">
        <f t="shared" si="108"/>
        <v>0</v>
      </c>
      <c r="Y236" s="823">
        <f t="shared" si="108"/>
        <v>0</v>
      </c>
      <c r="Z236" s="626">
        <f t="shared" si="108"/>
        <v>0</v>
      </c>
      <c r="AA236" s="626">
        <f t="shared" si="109"/>
        <v>0</v>
      </c>
      <c r="AB236" s="626">
        <f t="shared" si="109"/>
        <v>0</v>
      </c>
      <c r="AC236" s="626">
        <f t="shared" si="109"/>
        <v>0</v>
      </c>
      <c r="AD236" s="626">
        <f t="shared" si="109"/>
        <v>0</v>
      </c>
      <c r="AE236" s="626">
        <f t="shared" si="109"/>
        <v>0</v>
      </c>
      <c r="AF236" s="626">
        <f t="shared" si="109"/>
        <v>0</v>
      </c>
      <c r="AG236" s="626">
        <f t="shared" si="109"/>
        <v>0</v>
      </c>
      <c r="AH236" s="626">
        <f t="shared" si="109"/>
        <v>0</v>
      </c>
      <c r="AI236" s="626">
        <f t="shared" si="109"/>
        <v>0</v>
      </c>
      <c r="AJ236" s="626">
        <f t="shared" si="109"/>
        <v>0</v>
      </c>
      <c r="AK236" s="626">
        <f t="shared" si="110"/>
        <v>0</v>
      </c>
      <c r="AL236" s="626">
        <f t="shared" si="110"/>
        <v>0</v>
      </c>
      <c r="AM236" s="626">
        <f t="shared" si="110"/>
        <v>0</v>
      </c>
      <c r="AN236" s="626">
        <f t="shared" si="110"/>
        <v>0</v>
      </c>
      <c r="AO236" s="626">
        <f t="shared" si="110"/>
        <v>0</v>
      </c>
      <c r="AP236" s="626">
        <f t="shared" si="110"/>
        <v>0</v>
      </c>
      <c r="AQ236" s="626">
        <f t="shared" si="110"/>
        <v>0</v>
      </c>
      <c r="AR236" s="626">
        <f t="shared" si="110"/>
        <v>0</v>
      </c>
      <c r="AS236" s="626">
        <f t="shared" si="110"/>
        <v>0</v>
      </c>
      <c r="AT236" s="626">
        <f t="shared" si="110"/>
        <v>0</v>
      </c>
      <c r="AU236" s="626">
        <f t="shared" si="111"/>
        <v>0</v>
      </c>
      <c r="AV236" s="626">
        <f t="shared" si="111"/>
        <v>0</v>
      </c>
      <c r="AW236" s="626">
        <f t="shared" si="111"/>
        <v>0</v>
      </c>
      <c r="AX236" s="626">
        <f t="shared" si="111"/>
        <v>0</v>
      </c>
      <c r="AY236" s="626">
        <f t="shared" si="111"/>
        <v>0</v>
      </c>
      <c r="AZ236" s="626">
        <f t="shared" si="111"/>
        <v>0</v>
      </c>
      <c r="BA236" s="626">
        <f t="shared" si="111"/>
        <v>0</v>
      </c>
      <c r="BB236" s="626">
        <f t="shared" si="111"/>
        <v>0</v>
      </c>
      <c r="BC236" s="626">
        <f t="shared" si="111"/>
        <v>0</v>
      </c>
      <c r="BD236" s="626">
        <f t="shared" si="111"/>
        <v>0</v>
      </c>
      <c r="BE236" s="626">
        <f t="shared" si="112"/>
        <v>0</v>
      </c>
      <c r="BF236" s="626">
        <f t="shared" si="112"/>
        <v>0</v>
      </c>
      <c r="BG236" s="626">
        <f t="shared" si="112"/>
        <v>0</v>
      </c>
      <c r="BH236" s="626">
        <f t="shared" si="112"/>
        <v>0</v>
      </c>
      <c r="BI236" s="626">
        <f t="shared" si="112"/>
        <v>0</v>
      </c>
      <c r="BJ236" s="626">
        <f t="shared" si="112"/>
        <v>0</v>
      </c>
      <c r="BK236" s="626">
        <f t="shared" si="112"/>
        <v>0</v>
      </c>
      <c r="BL236" s="626">
        <f t="shared" si="112"/>
        <v>0</v>
      </c>
      <c r="BM236" s="626">
        <f t="shared" si="112"/>
        <v>0</v>
      </c>
      <c r="BN236" s="626">
        <f t="shared" si="112"/>
        <v>0</v>
      </c>
      <c r="BO236" s="626">
        <f t="shared" si="113"/>
        <v>0</v>
      </c>
      <c r="BP236" s="626">
        <f t="shared" si="113"/>
        <v>0</v>
      </c>
      <c r="BQ236" s="626">
        <f t="shared" si="113"/>
        <v>0</v>
      </c>
      <c r="BR236" s="626">
        <f t="shared" si="113"/>
        <v>0</v>
      </c>
      <c r="BS236" s="626">
        <f t="shared" si="113"/>
        <v>0</v>
      </c>
      <c r="BT236" s="626">
        <f t="shared" si="113"/>
        <v>0</v>
      </c>
      <c r="BU236" s="626">
        <f t="shared" si="113"/>
        <v>0</v>
      </c>
      <c r="BV236" s="626">
        <f t="shared" si="113"/>
        <v>0</v>
      </c>
      <c r="BW236" s="626">
        <f t="shared" si="113"/>
        <v>0</v>
      </c>
      <c r="BX236" s="626">
        <f t="shared" si="113"/>
        <v>0</v>
      </c>
      <c r="BY236" s="626">
        <f t="shared" si="113"/>
        <v>0</v>
      </c>
      <c r="BZ236" s="626">
        <f t="shared" si="113"/>
        <v>0</v>
      </c>
      <c r="CA236" s="287">
        <f t="shared" si="88"/>
        <v>0</v>
      </c>
      <c r="CB236" s="287">
        <f t="shared" si="89"/>
        <v>0</v>
      </c>
      <c r="CC236" s="287">
        <f t="shared" si="90"/>
        <v>0</v>
      </c>
      <c r="CD236" s="287">
        <f t="shared" si="91"/>
        <v>0</v>
      </c>
      <c r="CE236" s="287">
        <f t="shared" si="92"/>
        <v>0</v>
      </c>
      <c r="CF236" s="287">
        <f t="shared" si="93"/>
        <v>0</v>
      </c>
      <c r="CG236" s="59">
        <f t="shared" si="98"/>
        <v>0</v>
      </c>
      <c r="CH236" s="23"/>
      <c r="CI236" s="627" t="str">
        <f t="shared" si="94"/>
        <v>Released</v>
      </c>
      <c r="CJ236" s="627" t="str">
        <f t="shared" si="99"/>
        <v>Released</v>
      </c>
      <c r="CK236" s="627" t="str">
        <f t="shared" si="95"/>
        <v>RevEx</v>
      </c>
      <c r="CL236" s="63">
        <f t="shared" si="114"/>
        <v>0</v>
      </c>
      <c r="CM236" s="63">
        <f t="shared" si="114"/>
        <v>0</v>
      </c>
      <c r="CN236" s="63">
        <f t="shared" si="114"/>
        <v>0</v>
      </c>
      <c r="CO236" s="63">
        <f t="shared" si="114"/>
        <v>0</v>
      </c>
      <c r="CP236" s="63">
        <f t="shared" si="114"/>
        <v>0</v>
      </c>
      <c r="CQ236" s="63">
        <f t="shared" si="114"/>
        <v>0</v>
      </c>
      <c r="CR236" s="63">
        <f t="shared" si="114"/>
        <v>0</v>
      </c>
      <c r="CS236" s="63">
        <f t="shared" si="114"/>
        <v>0</v>
      </c>
      <c r="CT236" s="63">
        <f t="shared" si="114"/>
        <v>0</v>
      </c>
      <c r="CU236" s="63">
        <f t="shared" si="114"/>
        <v>0</v>
      </c>
      <c r="CV236" s="63">
        <f t="shared" si="115"/>
        <v>0</v>
      </c>
      <c r="CW236" s="63">
        <f t="shared" si="115"/>
        <v>0</v>
      </c>
      <c r="CX236" s="63">
        <f t="shared" si="115"/>
        <v>0</v>
      </c>
      <c r="CY236" s="63">
        <f t="shared" si="115"/>
        <v>0</v>
      </c>
      <c r="CZ236" s="63">
        <f t="shared" si="115"/>
        <v>0</v>
      </c>
      <c r="DA236" s="63">
        <f t="shared" si="115"/>
        <v>0</v>
      </c>
      <c r="DB236" s="63">
        <f t="shared" si="115"/>
        <v>0</v>
      </c>
      <c r="DC236" s="63">
        <f t="shared" si="115"/>
        <v>0</v>
      </c>
      <c r="DD236" s="63">
        <f t="shared" si="115"/>
        <v>0</v>
      </c>
      <c r="DE236" s="63">
        <f t="shared" si="115"/>
        <v>0</v>
      </c>
      <c r="DF236" s="63">
        <f t="shared" si="115"/>
        <v>0</v>
      </c>
      <c r="DG236" s="63">
        <f t="shared" si="115"/>
        <v>0</v>
      </c>
      <c r="DH236" s="63">
        <f t="shared" si="115"/>
        <v>0</v>
      </c>
      <c r="DI236" s="63">
        <f t="shared" si="115"/>
        <v>0</v>
      </c>
      <c r="DJ236" s="63">
        <f t="shared" si="100"/>
        <v>0</v>
      </c>
      <c r="DK236" s="63">
        <f t="shared" si="101"/>
        <v>0</v>
      </c>
      <c r="DL236" s="63">
        <f t="shared" si="102"/>
        <v>0</v>
      </c>
      <c r="DM236" s="63">
        <f t="shared" si="103"/>
        <v>0</v>
      </c>
      <c r="DN236" s="63">
        <f t="shared" si="104"/>
        <v>0</v>
      </c>
      <c r="DO236" s="63">
        <f t="shared" si="105"/>
        <v>0</v>
      </c>
    </row>
    <row r="237" spans="1:119" ht="12" hidden="1" customHeight="1">
      <c r="A237" s="628"/>
      <c r="B237" s="628"/>
      <c r="C237" s="623" t="str">
        <f t="shared" si="106"/>
        <v>Released</v>
      </c>
      <c r="D237" s="624" t="s">
        <v>41</v>
      </c>
      <c r="E237" s="624" t="s">
        <v>10</v>
      </c>
      <c r="F237" s="625" t="s">
        <v>12</v>
      </c>
      <c r="G237" s="626">
        <f t="shared" si="107"/>
        <v>0</v>
      </c>
      <c r="H237" s="823">
        <f t="shared" si="107"/>
        <v>0</v>
      </c>
      <c r="I237" s="823">
        <f t="shared" si="107"/>
        <v>0</v>
      </c>
      <c r="J237" s="626">
        <f t="shared" si="107"/>
        <v>0</v>
      </c>
      <c r="K237" s="626">
        <f t="shared" si="107"/>
        <v>0</v>
      </c>
      <c r="L237" s="626">
        <f t="shared" si="107"/>
        <v>0</v>
      </c>
      <c r="M237" s="626">
        <f t="shared" si="107"/>
        <v>0</v>
      </c>
      <c r="N237" s="626">
        <f t="shared" si="107"/>
        <v>0</v>
      </c>
      <c r="O237" s="626">
        <f t="shared" si="107"/>
        <v>0</v>
      </c>
      <c r="P237" s="626">
        <f t="shared" si="107"/>
        <v>0</v>
      </c>
      <c r="Q237" s="626">
        <f t="shared" si="108"/>
        <v>0</v>
      </c>
      <c r="R237" s="626">
        <f t="shared" si="108"/>
        <v>0</v>
      </c>
      <c r="S237" s="626">
        <f t="shared" si="108"/>
        <v>0</v>
      </c>
      <c r="T237" s="626">
        <f t="shared" si="108"/>
        <v>0</v>
      </c>
      <c r="U237" s="823">
        <f t="shared" si="108"/>
        <v>0</v>
      </c>
      <c r="V237" s="823">
        <f t="shared" si="108"/>
        <v>0</v>
      </c>
      <c r="W237" s="823">
        <f t="shared" si="108"/>
        <v>0</v>
      </c>
      <c r="X237" s="823">
        <f t="shared" si="108"/>
        <v>0</v>
      </c>
      <c r="Y237" s="823">
        <f t="shared" si="108"/>
        <v>0</v>
      </c>
      <c r="Z237" s="626">
        <f t="shared" si="108"/>
        <v>0</v>
      </c>
      <c r="AA237" s="626">
        <f t="shared" si="109"/>
        <v>0</v>
      </c>
      <c r="AB237" s="626">
        <f t="shared" si="109"/>
        <v>0</v>
      </c>
      <c r="AC237" s="626">
        <f t="shared" si="109"/>
        <v>0</v>
      </c>
      <c r="AD237" s="626">
        <f t="shared" si="109"/>
        <v>0</v>
      </c>
      <c r="AE237" s="626">
        <f t="shared" si="109"/>
        <v>0</v>
      </c>
      <c r="AF237" s="626">
        <f t="shared" si="109"/>
        <v>0</v>
      </c>
      <c r="AG237" s="626">
        <f t="shared" si="109"/>
        <v>0</v>
      </c>
      <c r="AH237" s="626">
        <f t="shared" si="109"/>
        <v>0</v>
      </c>
      <c r="AI237" s="626">
        <f t="shared" si="109"/>
        <v>0</v>
      </c>
      <c r="AJ237" s="626">
        <f t="shared" si="109"/>
        <v>0</v>
      </c>
      <c r="AK237" s="626">
        <f t="shared" si="110"/>
        <v>0</v>
      </c>
      <c r="AL237" s="626">
        <f t="shared" si="110"/>
        <v>0</v>
      </c>
      <c r="AM237" s="626">
        <f t="shared" si="110"/>
        <v>0</v>
      </c>
      <c r="AN237" s="626">
        <f t="shared" si="110"/>
        <v>0</v>
      </c>
      <c r="AO237" s="626">
        <f t="shared" si="110"/>
        <v>0</v>
      </c>
      <c r="AP237" s="626">
        <f t="shared" si="110"/>
        <v>0</v>
      </c>
      <c r="AQ237" s="626">
        <f t="shared" si="110"/>
        <v>0</v>
      </c>
      <c r="AR237" s="626">
        <f t="shared" si="110"/>
        <v>0</v>
      </c>
      <c r="AS237" s="626">
        <f t="shared" si="110"/>
        <v>0</v>
      </c>
      <c r="AT237" s="626">
        <f t="shared" si="110"/>
        <v>0</v>
      </c>
      <c r="AU237" s="626">
        <f t="shared" si="111"/>
        <v>0</v>
      </c>
      <c r="AV237" s="626">
        <f t="shared" si="111"/>
        <v>0</v>
      </c>
      <c r="AW237" s="626">
        <f t="shared" si="111"/>
        <v>0</v>
      </c>
      <c r="AX237" s="626">
        <f t="shared" si="111"/>
        <v>0</v>
      </c>
      <c r="AY237" s="626">
        <f t="shared" si="111"/>
        <v>0</v>
      </c>
      <c r="AZ237" s="626">
        <f t="shared" si="111"/>
        <v>0</v>
      </c>
      <c r="BA237" s="626">
        <f t="shared" si="111"/>
        <v>0</v>
      </c>
      <c r="BB237" s="626">
        <f t="shared" si="111"/>
        <v>0</v>
      </c>
      <c r="BC237" s="626">
        <f t="shared" si="111"/>
        <v>0</v>
      </c>
      <c r="BD237" s="626">
        <f t="shared" si="111"/>
        <v>0</v>
      </c>
      <c r="BE237" s="626">
        <f t="shared" si="112"/>
        <v>0</v>
      </c>
      <c r="BF237" s="626">
        <f t="shared" si="112"/>
        <v>0</v>
      </c>
      <c r="BG237" s="626">
        <f t="shared" si="112"/>
        <v>0</v>
      </c>
      <c r="BH237" s="626">
        <f t="shared" si="112"/>
        <v>0</v>
      </c>
      <c r="BI237" s="626">
        <f t="shared" si="112"/>
        <v>0</v>
      </c>
      <c r="BJ237" s="626">
        <f t="shared" si="112"/>
        <v>0</v>
      </c>
      <c r="BK237" s="626">
        <f t="shared" si="112"/>
        <v>0</v>
      </c>
      <c r="BL237" s="626">
        <f t="shared" si="112"/>
        <v>0</v>
      </c>
      <c r="BM237" s="626">
        <f t="shared" si="112"/>
        <v>0</v>
      </c>
      <c r="BN237" s="626">
        <f t="shared" si="112"/>
        <v>0</v>
      </c>
      <c r="BO237" s="626">
        <f t="shared" si="113"/>
        <v>0</v>
      </c>
      <c r="BP237" s="626">
        <f t="shared" si="113"/>
        <v>0</v>
      </c>
      <c r="BQ237" s="626">
        <f t="shared" si="113"/>
        <v>0</v>
      </c>
      <c r="BR237" s="626">
        <f t="shared" si="113"/>
        <v>0</v>
      </c>
      <c r="BS237" s="626">
        <f t="shared" si="113"/>
        <v>0</v>
      </c>
      <c r="BT237" s="626">
        <f t="shared" si="113"/>
        <v>0</v>
      </c>
      <c r="BU237" s="626">
        <f t="shared" si="113"/>
        <v>0</v>
      </c>
      <c r="BV237" s="626">
        <f t="shared" si="113"/>
        <v>0</v>
      </c>
      <c r="BW237" s="626">
        <f t="shared" si="113"/>
        <v>0</v>
      </c>
      <c r="BX237" s="626">
        <f t="shared" si="113"/>
        <v>0</v>
      </c>
      <c r="BY237" s="626">
        <f t="shared" si="113"/>
        <v>0</v>
      </c>
      <c r="BZ237" s="626">
        <f t="shared" si="113"/>
        <v>0</v>
      </c>
      <c r="CA237" s="287">
        <f t="shared" si="88"/>
        <v>0</v>
      </c>
      <c r="CB237" s="287">
        <f t="shared" si="89"/>
        <v>0</v>
      </c>
      <c r="CC237" s="287">
        <f t="shared" si="90"/>
        <v>0</v>
      </c>
      <c r="CD237" s="287">
        <f t="shared" si="91"/>
        <v>0</v>
      </c>
      <c r="CE237" s="287">
        <f t="shared" si="92"/>
        <v>0</v>
      </c>
      <c r="CF237" s="287">
        <f t="shared" si="93"/>
        <v>0</v>
      </c>
      <c r="CG237" s="59">
        <f t="shared" si="98"/>
        <v>0</v>
      </c>
      <c r="CH237" s="23"/>
      <c r="CI237" s="627" t="str">
        <f t="shared" si="94"/>
        <v>Released</v>
      </c>
      <c r="CJ237" s="627" t="str">
        <f t="shared" si="99"/>
        <v>Released</v>
      </c>
      <c r="CK237" s="627" t="str">
        <f t="shared" si="95"/>
        <v>RevEx</v>
      </c>
      <c r="CL237" s="63">
        <f t="shared" si="114"/>
        <v>0</v>
      </c>
      <c r="CM237" s="63">
        <f t="shared" si="114"/>
        <v>0</v>
      </c>
      <c r="CN237" s="63">
        <f t="shared" si="114"/>
        <v>0</v>
      </c>
      <c r="CO237" s="63">
        <f t="shared" si="114"/>
        <v>0</v>
      </c>
      <c r="CP237" s="63">
        <f t="shared" si="114"/>
        <v>0</v>
      </c>
      <c r="CQ237" s="63">
        <f t="shared" si="114"/>
        <v>0</v>
      </c>
      <c r="CR237" s="63">
        <f t="shared" si="114"/>
        <v>0</v>
      </c>
      <c r="CS237" s="63">
        <f t="shared" si="114"/>
        <v>0</v>
      </c>
      <c r="CT237" s="63">
        <f t="shared" si="114"/>
        <v>0</v>
      </c>
      <c r="CU237" s="63">
        <f t="shared" si="114"/>
        <v>0</v>
      </c>
      <c r="CV237" s="63">
        <f t="shared" si="115"/>
        <v>0</v>
      </c>
      <c r="CW237" s="63">
        <f t="shared" si="115"/>
        <v>0</v>
      </c>
      <c r="CX237" s="63">
        <f t="shared" si="115"/>
        <v>0</v>
      </c>
      <c r="CY237" s="63">
        <f t="shared" si="115"/>
        <v>0</v>
      </c>
      <c r="CZ237" s="63">
        <f t="shared" si="115"/>
        <v>0</v>
      </c>
      <c r="DA237" s="63">
        <f t="shared" si="115"/>
        <v>0</v>
      </c>
      <c r="DB237" s="63">
        <f t="shared" si="115"/>
        <v>0</v>
      </c>
      <c r="DC237" s="63">
        <f t="shared" si="115"/>
        <v>0</v>
      </c>
      <c r="DD237" s="63">
        <f t="shared" si="115"/>
        <v>0</v>
      </c>
      <c r="DE237" s="63">
        <f t="shared" si="115"/>
        <v>0</v>
      </c>
      <c r="DF237" s="63">
        <f t="shared" si="115"/>
        <v>0</v>
      </c>
      <c r="DG237" s="63">
        <f t="shared" si="115"/>
        <v>0</v>
      </c>
      <c r="DH237" s="63">
        <f t="shared" si="115"/>
        <v>0</v>
      </c>
      <c r="DI237" s="63">
        <f t="shared" si="115"/>
        <v>0</v>
      </c>
      <c r="DJ237" s="63">
        <f t="shared" si="100"/>
        <v>0</v>
      </c>
      <c r="DK237" s="63">
        <f t="shared" si="101"/>
        <v>0</v>
      </c>
      <c r="DL237" s="63">
        <f t="shared" si="102"/>
        <v>0</v>
      </c>
      <c r="DM237" s="63">
        <f t="shared" si="103"/>
        <v>0</v>
      </c>
      <c r="DN237" s="63">
        <f t="shared" si="104"/>
        <v>0</v>
      </c>
      <c r="DO237" s="63">
        <f t="shared" si="105"/>
        <v>0</v>
      </c>
    </row>
    <row r="238" spans="1:119" ht="12" hidden="1" customHeight="1">
      <c r="A238" s="628"/>
      <c r="B238" s="628"/>
      <c r="C238" s="623" t="str">
        <f t="shared" si="106"/>
        <v>Forecast</v>
      </c>
      <c r="D238" s="624" t="s">
        <v>41</v>
      </c>
      <c r="E238" s="624" t="s">
        <v>10</v>
      </c>
      <c r="F238" s="625" t="s">
        <v>13</v>
      </c>
      <c r="G238" s="626">
        <f t="shared" si="107"/>
        <v>0</v>
      </c>
      <c r="H238" s="823">
        <f t="shared" si="107"/>
        <v>0</v>
      </c>
      <c r="I238" s="823">
        <f t="shared" si="107"/>
        <v>0</v>
      </c>
      <c r="J238" s="626">
        <f t="shared" si="107"/>
        <v>0</v>
      </c>
      <c r="K238" s="626">
        <f t="shared" si="107"/>
        <v>0</v>
      </c>
      <c r="L238" s="626">
        <f t="shared" si="107"/>
        <v>0</v>
      </c>
      <c r="M238" s="626">
        <f t="shared" si="107"/>
        <v>0</v>
      </c>
      <c r="N238" s="626">
        <f t="shared" si="107"/>
        <v>0</v>
      </c>
      <c r="O238" s="626">
        <f t="shared" si="107"/>
        <v>0</v>
      </c>
      <c r="P238" s="626">
        <f t="shared" si="107"/>
        <v>0</v>
      </c>
      <c r="Q238" s="626">
        <f t="shared" si="108"/>
        <v>0</v>
      </c>
      <c r="R238" s="626">
        <f t="shared" si="108"/>
        <v>0</v>
      </c>
      <c r="S238" s="626">
        <f t="shared" si="108"/>
        <v>0</v>
      </c>
      <c r="T238" s="626">
        <f t="shared" si="108"/>
        <v>0</v>
      </c>
      <c r="U238" s="823">
        <f t="shared" si="108"/>
        <v>0</v>
      </c>
      <c r="V238" s="823">
        <f t="shared" si="108"/>
        <v>0</v>
      </c>
      <c r="W238" s="823">
        <f t="shared" si="108"/>
        <v>0</v>
      </c>
      <c r="X238" s="823">
        <f t="shared" si="108"/>
        <v>0</v>
      </c>
      <c r="Y238" s="823">
        <f t="shared" si="108"/>
        <v>0</v>
      </c>
      <c r="Z238" s="626">
        <f t="shared" si="108"/>
        <v>0</v>
      </c>
      <c r="AA238" s="626">
        <f t="shared" si="109"/>
        <v>0</v>
      </c>
      <c r="AB238" s="626">
        <f t="shared" si="109"/>
        <v>0</v>
      </c>
      <c r="AC238" s="626">
        <f t="shared" si="109"/>
        <v>0</v>
      </c>
      <c r="AD238" s="626">
        <f t="shared" si="109"/>
        <v>0</v>
      </c>
      <c r="AE238" s="626">
        <f t="shared" si="109"/>
        <v>0</v>
      </c>
      <c r="AF238" s="626">
        <f t="shared" si="109"/>
        <v>0</v>
      </c>
      <c r="AG238" s="626">
        <f t="shared" si="109"/>
        <v>0</v>
      </c>
      <c r="AH238" s="626">
        <f t="shared" si="109"/>
        <v>0</v>
      </c>
      <c r="AI238" s="626">
        <f t="shared" si="109"/>
        <v>0</v>
      </c>
      <c r="AJ238" s="626">
        <f t="shared" si="109"/>
        <v>0</v>
      </c>
      <c r="AK238" s="626">
        <f t="shared" si="110"/>
        <v>0</v>
      </c>
      <c r="AL238" s="626">
        <f t="shared" si="110"/>
        <v>0</v>
      </c>
      <c r="AM238" s="626">
        <f t="shared" si="110"/>
        <v>0</v>
      </c>
      <c r="AN238" s="626">
        <f t="shared" si="110"/>
        <v>0</v>
      </c>
      <c r="AO238" s="626">
        <f t="shared" si="110"/>
        <v>0</v>
      </c>
      <c r="AP238" s="626">
        <f t="shared" si="110"/>
        <v>0</v>
      </c>
      <c r="AQ238" s="626">
        <f t="shared" si="110"/>
        <v>0</v>
      </c>
      <c r="AR238" s="626">
        <f t="shared" si="110"/>
        <v>0</v>
      </c>
      <c r="AS238" s="626">
        <f t="shared" si="110"/>
        <v>0</v>
      </c>
      <c r="AT238" s="626">
        <f t="shared" si="110"/>
        <v>0</v>
      </c>
      <c r="AU238" s="626">
        <f t="shared" si="111"/>
        <v>0</v>
      </c>
      <c r="AV238" s="626">
        <f t="shared" si="111"/>
        <v>0</v>
      </c>
      <c r="AW238" s="626">
        <f t="shared" si="111"/>
        <v>0</v>
      </c>
      <c r="AX238" s="626">
        <f t="shared" si="111"/>
        <v>0</v>
      </c>
      <c r="AY238" s="626">
        <f t="shared" si="111"/>
        <v>0</v>
      </c>
      <c r="AZ238" s="626">
        <f t="shared" si="111"/>
        <v>0</v>
      </c>
      <c r="BA238" s="626">
        <f t="shared" si="111"/>
        <v>0</v>
      </c>
      <c r="BB238" s="626">
        <f t="shared" si="111"/>
        <v>0</v>
      </c>
      <c r="BC238" s="626">
        <f t="shared" si="111"/>
        <v>0</v>
      </c>
      <c r="BD238" s="626">
        <f t="shared" si="111"/>
        <v>0</v>
      </c>
      <c r="BE238" s="626">
        <f t="shared" si="112"/>
        <v>0</v>
      </c>
      <c r="BF238" s="626">
        <f t="shared" si="112"/>
        <v>0</v>
      </c>
      <c r="BG238" s="626">
        <f t="shared" si="112"/>
        <v>0</v>
      </c>
      <c r="BH238" s="626">
        <f t="shared" si="112"/>
        <v>0</v>
      </c>
      <c r="BI238" s="626">
        <f t="shared" si="112"/>
        <v>0</v>
      </c>
      <c r="BJ238" s="626">
        <f t="shared" si="112"/>
        <v>0</v>
      </c>
      <c r="BK238" s="626">
        <f t="shared" si="112"/>
        <v>0</v>
      </c>
      <c r="BL238" s="626">
        <f t="shared" si="112"/>
        <v>0</v>
      </c>
      <c r="BM238" s="626">
        <f t="shared" si="112"/>
        <v>0</v>
      </c>
      <c r="BN238" s="626">
        <f t="shared" si="112"/>
        <v>0</v>
      </c>
      <c r="BO238" s="626">
        <f t="shared" si="113"/>
        <v>0</v>
      </c>
      <c r="BP238" s="626">
        <f t="shared" si="113"/>
        <v>0</v>
      </c>
      <c r="BQ238" s="626">
        <f t="shared" si="113"/>
        <v>0</v>
      </c>
      <c r="BR238" s="626">
        <f t="shared" si="113"/>
        <v>0</v>
      </c>
      <c r="BS238" s="626">
        <f t="shared" si="113"/>
        <v>0</v>
      </c>
      <c r="BT238" s="626">
        <f t="shared" si="113"/>
        <v>0</v>
      </c>
      <c r="BU238" s="626">
        <f t="shared" si="113"/>
        <v>0</v>
      </c>
      <c r="BV238" s="626">
        <f t="shared" si="113"/>
        <v>0</v>
      </c>
      <c r="BW238" s="626">
        <f t="shared" si="113"/>
        <v>0</v>
      </c>
      <c r="BX238" s="626">
        <f t="shared" si="113"/>
        <v>0</v>
      </c>
      <c r="BY238" s="626">
        <f t="shared" si="113"/>
        <v>0</v>
      </c>
      <c r="BZ238" s="626">
        <f t="shared" si="113"/>
        <v>0</v>
      </c>
      <c r="CA238" s="287">
        <f t="shared" si="88"/>
        <v>0</v>
      </c>
      <c r="CB238" s="287">
        <f t="shared" si="89"/>
        <v>0</v>
      </c>
      <c r="CC238" s="287">
        <f t="shared" si="90"/>
        <v>0</v>
      </c>
      <c r="CD238" s="287">
        <f t="shared" si="91"/>
        <v>0</v>
      </c>
      <c r="CE238" s="287">
        <f t="shared" si="92"/>
        <v>0</v>
      </c>
      <c r="CF238" s="287">
        <f t="shared" si="93"/>
        <v>0</v>
      </c>
      <c r="CG238" s="59">
        <f t="shared" si="98"/>
        <v>0</v>
      </c>
      <c r="CH238" s="23"/>
      <c r="CI238" s="627" t="str">
        <f t="shared" si="94"/>
        <v>Forecast</v>
      </c>
      <c r="CJ238" s="627" t="str">
        <f t="shared" si="99"/>
        <v>Forecast</v>
      </c>
      <c r="CK238" s="627" t="str">
        <f t="shared" si="95"/>
        <v>RevEx</v>
      </c>
      <c r="CL238" s="63">
        <f t="shared" si="114"/>
        <v>0</v>
      </c>
      <c r="CM238" s="63">
        <f t="shared" si="114"/>
        <v>0</v>
      </c>
      <c r="CN238" s="63">
        <f t="shared" si="114"/>
        <v>0</v>
      </c>
      <c r="CO238" s="63">
        <f t="shared" si="114"/>
        <v>0</v>
      </c>
      <c r="CP238" s="63">
        <f t="shared" si="114"/>
        <v>0</v>
      </c>
      <c r="CQ238" s="63">
        <f t="shared" si="114"/>
        <v>0</v>
      </c>
      <c r="CR238" s="63">
        <f t="shared" si="114"/>
        <v>0</v>
      </c>
      <c r="CS238" s="63">
        <f t="shared" si="114"/>
        <v>0</v>
      </c>
      <c r="CT238" s="63">
        <f t="shared" si="114"/>
        <v>0</v>
      </c>
      <c r="CU238" s="63">
        <f t="shared" si="114"/>
        <v>0</v>
      </c>
      <c r="CV238" s="63">
        <f t="shared" si="115"/>
        <v>0</v>
      </c>
      <c r="CW238" s="63">
        <f t="shared" si="115"/>
        <v>0</v>
      </c>
      <c r="CX238" s="63">
        <f t="shared" si="115"/>
        <v>0</v>
      </c>
      <c r="CY238" s="63">
        <f t="shared" si="115"/>
        <v>0</v>
      </c>
      <c r="CZ238" s="63">
        <f t="shared" si="115"/>
        <v>0</v>
      </c>
      <c r="DA238" s="63">
        <f t="shared" si="115"/>
        <v>0</v>
      </c>
      <c r="DB238" s="63">
        <f t="shared" si="115"/>
        <v>0</v>
      </c>
      <c r="DC238" s="63">
        <f t="shared" si="115"/>
        <v>0</v>
      </c>
      <c r="DD238" s="63">
        <f t="shared" si="115"/>
        <v>0</v>
      </c>
      <c r="DE238" s="63">
        <f t="shared" si="115"/>
        <v>0</v>
      </c>
      <c r="DF238" s="63">
        <f t="shared" si="115"/>
        <v>0</v>
      </c>
      <c r="DG238" s="63">
        <f t="shared" si="115"/>
        <v>0</v>
      </c>
      <c r="DH238" s="63">
        <f t="shared" si="115"/>
        <v>0</v>
      </c>
      <c r="DI238" s="63">
        <f t="shared" si="115"/>
        <v>0</v>
      </c>
      <c r="DJ238" s="63">
        <f t="shared" si="100"/>
        <v>0</v>
      </c>
      <c r="DK238" s="63">
        <f t="shared" si="101"/>
        <v>0</v>
      </c>
      <c r="DL238" s="63">
        <f t="shared" si="102"/>
        <v>0</v>
      </c>
      <c r="DM238" s="63">
        <f t="shared" si="103"/>
        <v>0</v>
      </c>
      <c r="DN238" s="63">
        <f t="shared" si="104"/>
        <v>0</v>
      </c>
      <c r="DO238" s="63">
        <f t="shared" si="105"/>
        <v>0</v>
      </c>
    </row>
    <row r="239" spans="1:119" ht="12" hidden="1" customHeight="1">
      <c r="A239" s="628"/>
      <c r="B239" s="628"/>
      <c r="C239" s="623" t="str">
        <f t="shared" si="106"/>
        <v>Approval Request</v>
      </c>
      <c r="D239" s="624" t="s">
        <v>41</v>
      </c>
      <c r="E239" s="624" t="s">
        <v>10</v>
      </c>
      <c r="F239" s="625" t="s">
        <v>14</v>
      </c>
      <c r="G239" s="626">
        <f t="shared" si="107"/>
        <v>0</v>
      </c>
      <c r="H239" s="823">
        <f t="shared" si="107"/>
        <v>0</v>
      </c>
      <c r="I239" s="823">
        <f t="shared" si="107"/>
        <v>0</v>
      </c>
      <c r="J239" s="626">
        <f t="shared" si="107"/>
        <v>0</v>
      </c>
      <c r="K239" s="626">
        <f t="shared" si="107"/>
        <v>0</v>
      </c>
      <c r="L239" s="626">
        <f t="shared" si="107"/>
        <v>0</v>
      </c>
      <c r="M239" s="626">
        <f t="shared" si="107"/>
        <v>0</v>
      </c>
      <c r="N239" s="626">
        <f t="shared" si="107"/>
        <v>0</v>
      </c>
      <c r="O239" s="626">
        <f t="shared" si="107"/>
        <v>0</v>
      </c>
      <c r="P239" s="626">
        <f t="shared" si="107"/>
        <v>0</v>
      </c>
      <c r="Q239" s="626">
        <f t="shared" si="108"/>
        <v>0</v>
      </c>
      <c r="R239" s="626">
        <f t="shared" si="108"/>
        <v>0</v>
      </c>
      <c r="S239" s="626">
        <f t="shared" si="108"/>
        <v>0</v>
      </c>
      <c r="T239" s="626">
        <f t="shared" si="108"/>
        <v>0</v>
      </c>
      <c r="U239" s="823">
        <f t="shared" si="108"/>
        <v>0</v>
      </c>
      <c r="V239" s="823">
        <f t="shared" si="108"/>
        <v>0</v>
      </c>
      <c r="W239" s="823">
        <f t="shared" si="108"/>
        <v>0</v>
      </c>
      <c r="X239" s="823">
        <f t="shared" si="108"/>
        <v>0</v>
      </c>
      <c r="Y239" s="823">
        <f t="shared" si="108"/>
        <v>0</v>
      </c>
      <c r="Z239" s="626">
        <f t="shared" si="108"/>
        <v>0</v>
      </c>
      <c r="AA239" s="626">
        <f t="shared" si="109"/>
        <v>0</v>
      </c>
      <c r="AB239" s="626">
        <f t="shared" si="109"/>
        <v>0</v>
      </c>
      <c r="AC239" s="626">
        <f t="shared" si="109"/>
        <v>0</v>
      </c>
      <c r="AD239" s="626">
        <f t="shared" si="109"/>
        <v>0</v>
      </c>
      <c r="AE239" s="626">
        <f t="shared" si="109"/>
        <v>0</v>
      </c>
      <c r="AF239" s="626">
        <f t="shared" si="109"/>
        <v>0</v>
      </c>
      <c r="AG239" s="626">
        <f t="shared" si="109"/>
        <v>0</v>
      </c>
      <c r="AH239" s="626">
        <f t="shared" si="109"/>
        <v>0</v>
      </c>
      <c r="AI239" s="626">
        <f t="shared" si="109"/>
        <v>0</v>
      </c>
      <c r="AJ239" s="626">
        <f t="shared" si="109"/>
        <v>0</v>
      </c>
      <c r="AK239" s="626">
        <f t="shared" si="110"/>
        <v>0</v>
      </c>
      <c r="AL239" s="626">
        <f t="shared" si="110"/>
        <v>0</v>
      </c>
      <c r="AM239" s="626">
        <f t="shared" si="110"/>
        <v>0</v>
      </c>
      <c r="AN239" s="626">
        <f t="shared" si="110"/>
        <v>0</v>
      </c>
      <c r="AO239" s="626">
        <f t="shared" si="110"/>
        <v>0</v>
      </c>
      <c r="AP239" s="626">
        <f t="shared" si="110"/>
        <v>0</v>
      </c>
      <c r="AQ239" s="626">
        <f t="shared" si="110"/>
        <v>0</v>
      </c>
      <c r="AR239" s="626">
        <f t="shared" si="110"/>
        <v>0</v>
      </c>
      <c r="AS239" s="626">
        <f t="shared" si="110"/>
        <v>0</v>
      </c>
      <c r="AT239" s="626">
        <f t="shared" si="110"/>
        <v>0</v>
      </c>
      <c r="AU239" s="626">
        <f t="shared" si="111"/>
        <v>0</v>
      </c>
      <c r="AV239" s="626">
        <f t="shared" si="111"/>
        <v>0</v>
      </c>
      <c r="AW239" s="626">
        <f t="shared" si="111"/>
        <v>0</v>
      </c>
      <c r="AX239" s="626">
        <f t="shared" si="111"/>
        <v>0</v>
      </c>
      <c r="AY239" s="626">
        <f t="shared" si="111"/>
        <v>0</v>
      </c>
      <c r="AZ239" s="626">
        <f t="shared" si="111"/>
        <v>0</v>
      </c>
      <c r="BA239" s="626">
        <f t="shared" si="111"/>
        <v>0</v>
      </c>
      <c r="BB239" s="626">
        <f t="shared" si="111"/>
        <v>0</v>
      </c>
      <c r="BC239" s="626">
        <f t="shared" si="111"/>
        <v>0</v>
      </c>
      <c r="BD239" s="626">
        <f t="shared" si="111"/>
        <v>0</v>
      </c>
      <c r="BE239" s="626">
        <f t="shared" si="112"/>
        <v>0</v>
      </c>
      <c r="BF239" s="626">
        <f t="shared" si="112"/>
        <v>0</v>
      </c>
      <c r="BG239" s="626">
        <f t="shared" si="112"/>
        <v>0</v>
      </c>
      <c r="BH239" s="626">
        <f t="shared" si="112"/>
        <v>0</v>
      </c>
      <c r="BI239" s="626">
        <f t="shared" si="112"/>
        <v>0</v>
      </c>
      <c r="BJ239" s="626">
        <f t="shared" si="112"/>
        <v>0</v>
      </c>
      <c r="BK239" s="626">
        <f t="shared" si="112"/>
        <v>0</v>
      </c>
      <c r="BL239" s="626">
        <f t="shared" si="112"/>
        <v>0</v>
      </c>
      <c r="BM239" s="626">
        <f t="shared" si="112"/>
        <v>0</v>
      </c>
      <c r="BN239" s="626">
        <f t="shared" si="112"/>
        <v>0</v>
      </c>
      <c r="BO239" s="626">
        <f t="shared" si="113"/>
        <v>0</v>
      </c>
      <c r="BP239" s="626">
        <f t="shared" si="113"/>
        <v>0</v>
      </c>
      <c r="BQ239" s="626">
        <f t="shared" si="113"/>
        <v>0</v>
      </c>
      <c r="BR239" s="626">
        <f t="shared" si="113"/>
        <v>0</v>
      </c>
      <c r="BS239" s="626">
        <f t="shared" si="113"/>
        <v>0</v>
      </c>
      <c r="BT239" s="626">
        <f t="shared" si="113"/>
        <v>0</v>
      </c>
      <c r="BU239" s="626">
        <f t="shared" si="113"/>
        <v>0</v>
      </c>
      <c r="BV239" s="626">
        <f t="shared" si="113"/>
        <v>0</v>
      </c>
      <c r="BW239" s="626">
        <f t="shared" si="113"/>
        <v>0</v>
      </c>
      <c r="BX239" s="626">
        <f t="shared" si="113"/>
        <v>0</v>
      </c>
      <c r="BY239" s="626">
        <f t="shared" si="113"/>
        <v>0</v>
      </c>
      <c r="BZ239" s="626">
        <f t="shared" si="113"/>
        <v>0</v>
      </c>
      <c r="CA239" s="287">
        <f t="shared" si="88"/>
        <v>0</v>
      </c>
      <c r="CB239" s="287">
        <f t="shared" si="89"/>
        <v>0</v>
      </c>
      <c r="CC239" s="287">
        <f t="shared" si="90"/>
        <v>0</v>
      </c>
      <c r="CD239" s="287">
        <f t="shared" si="91"/>
        <v>0</v>
      </c>
      <c r="CE239" s="287">
        <f t="shared" si="92"/>
        <v>0</v>
      </c>
      <c r="CF239" s="287">
        <f t="shared" si="93"/>
        <v>0</v>
      </c>
      <c r="CG239" s="59">
        <f t="shared" si="98"/>
        <v>0</v>
      </c>
      <c r="CH239" s="23"/>
      <c r="CI239" s="627" t="str">
        <f t="shared" si="94"/>
        <v>Approval Request</v>
      </c>
      <c r="CJ239" s="627" t="str">
        <f t="shared" si="99"/>
        <v>Forecast</v>
      </c>
      <c r="CK239" s="627" t="str">
        <f t="shared" si="95"/>
        <v>RevEx</v>
      </c>
      <c r="CL239" s="63">
        <f t="shared" si="114"/>
        <v>0</v>
      </c>
      <c r="CM239" s="63">
        <f t="shared" si="114"/>
        <v>0</v>
      </c>
      <c r="CN239" s="63">
        <f t="shared" si="114"/>
        <v>0</v>
      </c>
      <c r="CO239" s="63">
        <f t="shared" si="114"/>
        <v>0</v>
      </c>
      <c r="CP239" s="63">
        <f t="shared" si="114"/>
        <v>0</v>
      </c>
      <c r="CQ239" s="63">
        <f t="shared" si="114"/>
        <v>0</v>
      </c>
      <c r="CR239" s="63">
        <f t="shared" si="114"/>
        <v>0</v>
      </c>
      <c r="CS239" s="63">
        <f t="shared" si="114"/>
        <v>0</v>
      </c>
      <c r="CT239" s="63">
        <f t="shared" si="114"/>
        <v>0</v>
      </c>
      <c r="CU239" s="63">
        <f t="shared" si="114"/>
        <v>0</v>
      </c>
      <c r="CV239" s="63">
        <f t="shared" si="115"/>
        <v>0</v>
      </c>
      <c r="CW239" s="63">
        <f t="shared" si="115"/>
        <v>0</v>
      </c>
      <c r="CX239" s="63">
        <f t="shared" si="115"/>
        <v>0</v>
      </c>
      <c r="CY239" s="63">
        <f t="shared" si="115"/>
        <v>0</v>
      </c>
      <c r="CZ239" s="63">
        <f t="shared" si="115"/>
        <v>0</v>
      </c>
      <c r="DA239" s="63">
        <f t="shared" si="115"/>
        <v>0</v>
      </c>
      <c r="DB239" s="63">
        <f t="shared" si="115"/>
        <v>0</v>
      </c>
      <c r="DC239" s="63">
        <f t="shared" si="115"/>
        <v>0</v>
      </c>
      <c r="DD239" s="63">
        <f t="shared" si="115"/>
        <v>0</v>
      </c>
      <c r="DE239" s="63">
        <f t="shared" si="115"/>
        <v>0</v>
      </c>
      <c r="DF239" s="63">
        <f t="shared" si="115"/>
        <v>0</v>
      </c>
      <c r="DG239" s="63">
        <f t="shared" si="115"/>
        <v>0</v>
      </c>
      <c r="DH239" s="63">
        <f t="shared" si="115"/>
        <v>0</v>
      </c>
      <c r="DI239" s="63">
        <f t="shared" si="115"/>
        <v>0</v>
      </c>
      <c r="DJ239" s="63">
        <f t="shared" si="100"/>
        <v>0</v>
      </c>
      <c r="DK239" s="63">
        <f t="shared" si="101"/>
        <v>0</v>
      </c>
      <c r="DL239" s="63">
        <f t="shared" si="102"/>
        <v>0</v>
      </c>
      <c r="DM239" s="63">
        <f t="shared" si="103"/>
        <v>0</v>
      </c>
      <c r="DN239" s="63">
        <f t="shared" si="104"/>
        <v>0</v>
      </c>
      <c r="DO239" s="63">
        <f t="shared" si="105"/>
        <v>0</v>
      </c>
    </row>
    <row r="240" spans="1:119" ht="12" hidden="1" customHeight="1">
      <c r="A240" s="628"/>
      <c r="B240" s="628"/>
      <c r="C240" s="623" t="str">
        <f t="shared" si="106"/>
        <v>Approval Request</v>
      </c>
      <c r="D240" s="624" t="s">
        <v>41</v>
      </c>
      <c r="E240" s="624" t="s">
        <v>10</v>
      </c>
      <c r="F240" s="625" t="s">
        <v>15</v>
      </c>
      <c r="G240" s="626">
        <f t="shared" si="107"/>
        <v>0</v>
      </c>
      <c r="H240" s="823">
        <f t="shared" si="107"/>
        <v>0</v>
      </c>
      <c r="I240" s="823">
        <f t="shared" si="107"/>
        <v>0</v>
      </c>
      <c r="J240" s="626">
        <f t="shared" si="107"/>
        <v>0</v>
      </c>
      <c r="K240" s="626">
        <f t="shared" si="107"/>
        <v>0</v>
      </c>
      <c r="L240" s="626">
        <f t="shared" si="107"/>
        <v>0</v>
      </c>
      <c r="M240" s="626">
        <f t="shared" si="107"/>
        <v>0</v>
      </c>
      <c r="N240" s="626">
        <f t="shared" si="107"/>
        <v>0</v>
      </c>
      <c r="O240" s="626">
        <f t="shared" si="107"/>
        <v>0</v>
      </c>
      <c r="P240" s="626">
        <f t="shared" si="107"/>
        <v>0</v>
      </c>
      <c r="Q240" s="626">
        <f t="shared" si="108"/>
        <v>0</v>
      </c>
      <c r="R240" s="626">
        <f t="shared" si="108"/>
        <v>0</v>
      </c>
      <c r="S240" s="626">
        <f t="shared" si="108"/>
        <v>0</v>
      </c>
      <c r="T240" s="626">
        <f t="shared" si="108"/>
        <v>0</v>
      </c>
      <c r="U240" s="823">
        <f t="shared" si="108"/>
        <v>0</v>
      </c>
      <c r="V240" s="823">
        <f t="shared" si="108"/>
        <v>0</v>
      </c>
      <c r="W240" s="823">
        <f t="shared" si="108"/>
        <v>0</v>
      </c>
      <c r="X240" s="823">
        <f t="shared" si="108"/>
        <v>0</v>
      </c>
      <c r="Y240" s="823">
        <f t="shared" si="108"/>
        <v>0</v>
      </c>
      <c r="Z240" s="626">
        <f t="shared" si="108"/>
        <v>0</v>
      </c>
      <c r="AA240" s="626">
        <f t="shared" si="109"/>
        <v>0</v>
      </c>
      <c r="AB240" s="626">
        <f t="shared" si="109"/>
        <v>0</v>
      </c>
      <c r="AC240" s="626">
        <f t="shared" si="109"/>
        <v>0</v>
      </c>
      <c r="AD240" s="626">
        <f t="shared" si="109"/>
        <v>0</v>
      </c>
      <c r="AE240" s="626">
        <f t="shared" si="109"/>
        <v>0</v>
      </c>
      <c r="AF240" s="626">
        <f t="shared" si="109"/>
        <v>0</v>
      </c>
      <c r="AG240" s="626">
        <f t="shared" si="109"/>
        <v>0</v>
      </c>
      <c r="AH240" s="626">
        <f t="shared" si="109"/>
        <v>0</v>
      </c>
      <c r="AI240" s="626">
        <f t="shared" si="109"/>
        <v>0</v>
      </c>
      <c r="AJ240" s="626">
        <f t="shared" si="109"/>
        <v>0</v>
      </c>
      <c r="AK240" s="626">
        <f t="shared" si="110"/>
        <v>0</v>
      </c>
      <c r="AL240" s="626">
        <f t="shared" si="110"/>
        <v>0</v>
      </c>
      <c r="AM240" s="626">
        <f t="shared" si="110"/>
        <v>0</v>
      </c>
      <c r="AN240" s="626">
        <f t="shared" si="110"/>
        <v>0</v>
      </c>
      <c r="AO240" s="626">
        <f t="shared" si="110"/>
        <v>0</v>
      </c>
      <c r="AP240" s="626">
        <f t="shared" si="110"/>
        <v>0</v>
      </c>
      <c r="AQ240" s="626">
        <f t="shared" si="110"/>
        <v>0</v>
      </c>
      <c r="AR240" s="626">
        <f t="shared" si="110"/>
        <v>0</v>
      </c>
      <c r="AS240" s="626">
        <f t="shared" si="110"/>
        <v>0</v>
      </c>
      <c r="AT240" s="626">
        <f t="shared" si="110"/>
        <v>0</v>
      </c>
      <c r="AU240" s="626">
        <f t="shared" si="111"/>
        <v>0</v>
      </c>
      <c r="AV240" s="626">
        <f t="shared" si="111"/>
        <v>0</v>
      </c>
      <c r="AW240" s="626">
        <f t="shared" si="111"/>
        <v>0</v>
      </c>
      <c r="AX240" s="626">
        <f t="shared" si="111"/>
        <v>0</v>
      </c>
      <c r="AY240" s="626">
        <f t="shared" si="111"/>
        <v>0</v>
      </c>
      <c r="AZ240" s="626">
        <f t="shared" si="111"/>
        <v>0</v>
      </c>
      <c r="BA240" s="626">
        <f t="shared" si="111"/>
        <v>0</v>
      </c>
      <c r="BB240" s="626">
        <f t="shared" si="111"/>
        <v>0</v>
      </c>
      <c r="BC240" s="626">
        <f t="shared" si="111"/>
        <v>0</v>
      </c>
      <c r="BD240" s="626">
        <f t="shared" si="111"/>
        <v>0</v>
      </c>
      <c r="BE240" s="626">
        <f t="shared" si="112"/>
        <v>0</v>
      </c>
      <c r="BF240" s="626">
        <f t="shared" si="112"/>
        <v>0</v>
      </c>
      <c r="BG240" s="626">
        <f t="shared" si="112"/>
        <v>0</v>
      </c>
      <c r="BH240" s="626">
        <f t="shared" si="112"/>
        <v>0</v>
      </c>
      <c r="BI240" s="626">
        <f t="shared" si="112"/>
        <v>0</v>
      </c>
      <c r="BJ240" s="626">
        <f t="shared" si="112"/>
        <v>0</v>
      </c>
      <c r="BK240" s="626">
        <f t="shared" si="112"/>
        <v>0</v>
      </c>
      <c r="BL240" s="626">
        <f t="shared" si="112"/>
        <v>0</v>
      </c>
      <c r="BM240" s="626">
        <f t="shared" si="112"/>
        <v>0</v>
      </c>
      <c r="BN240" s="626">
        <f t="shared" si="112"/>
        <v>0</v>
      </c>
      <c r="BO240" s="626">
        <f t="shared" si="113"/>
        <v>0</v>
      </c>
      <c r="BP240" s="626">
        <f t="shared" si="113"/>
        <v>0</v>
      </c>
      <c r="BQ240" s="626">
        <f t="shared" si="113"/>
        <v>0</v>
      </c>
      <c r="BR240" s="626">
        <f t="shared" si="113"/>
        <v>0</v>
      </c>
      <c r="BS240" s="626">
        <f t="shared" si="113"/>
        <v>0</v>
      </c>
      <c r="BT240" s="626">
        <f t="shared" si="113"/>
        <v>0</v>
      </c>
      <c r="BU240" s="626">
        <f t="shared" si="113"/>
        <v>0</v>
      </c>
      <c r="BV240" s="626">
        <f t="shared" si="113"/>
        <v>0</v>
      </c>
      <c r="BW240" s="626">
        <f t="shared" si="113"/>
        <v>0</v>
      </c>
      <c r="BX240" s="626">
        <f t="shared" si="113"/>
        <v>0</v>
      </c>
      <c r="BY240" s="626">
        <f t="shared" si="113"/>
        <v>0</v>
      </c>
      <c r="BZ240" s="626">
        <f t="shared" si="113"/>
        <v>0</v>
      </c>
      <c r="CA240" s="287">
        <f t="shared" si="88"/>
        <v>0</v>
      </c>
      <c r="CB240" s="287">
        <f t="shared" si="89"/>
        <v>0</v>
      </c>
      <c r="CC240" s="287">
        <f t="shared" si="90"/>
        <v>0</v>
      </c>
      <c r="CD240" s="287">
        <f t="shared" si="91"/>
        <v>0</v>
      </c>
      <c r="CE240" s="287">
        <f t="shared" si="92"/>
        <v>0</v>
      </c>
      <c r="CF240" s="287">
        <f t="shared" si="93"/>
        <v>0</v>
      </c>
      <c r="CG240" s="59">
        <f t="shared" si="98"/>
        <v>0</v>
      </c>
      <c r="CH240" s="23"/>
      <c r="CI240" s="627" t="str">
        <f t="shared" si="94"/>
        <v>Approval Request</v>
      </c>
      <c r="CJ240" s="627" t="str">
        <f t="shared" si="99"/>
        <v>Forecast</v>
      </c>
      <c r="CK240" s="627" t="str">
        <f t="shared" si="95"/>
        <v>RevEx</v>
      </c>
      <c r="CL240" s="63">
        <f t="shared" si="114"/>
        <v>0</v>
      </c>
      <c r="CM240" s="63">
        <f t="shared" si="114"/>
        <v>0</v>
      </c>
      <c r="CN240" s="63">
        <f t="shared" si="114"/>
        <v>0</v>
      </c>
      <c r="CO240" s="63">
        <f t="shared" si="114"/>
        <v>0</v>
      </c>
      <c r="CP240" s="63">
        <f t="shared" si="114"/>
        <v>0</v>
      </c>
      <c r="CQ240" s="63">
        <f t="shared" si="114"/>
        <v>0</v>
      </c>
      <c r="CR240" s="63">
        <f t="shared" si="114"/>
        <v>0</v>
      </c>
      <c r="CS240" s="63">
        <f t="shared" si="114"/>
        <v>0</v>
      </c>
      <c r="CT240" s="63">
        <f t="shared" si="114"/>
        <v>0</v>
      </c>
      <c r="CU240" s="63">
        <f t="shared" si="114"/>
        <v>0</v>
      </c>
      <c r="CV240" s="63">
        <f t="shared" si="115"/>
        <v>0</v>
      </c>
      <c r="CW240" s="63">
        <f t="shared" si="115"/>
        <v>0</v>
      </c>
      <c r="CX240" s="63">
        <f t="shared" si="115"/>
        <v>0</v>
      </c>
      <c r="CY240" s="63">
        <f t="shared" si="115"/>
        <v>0</v>
      </c>
      <c r="CZ240" s="63">
        <f t="shared" si="115"/>
        <v>0</v>
      </c>
      <c r="DA240" s="63">
        <f t="shared" si="115"/>
        <v>0</v>
      </c>
      <c r="DB240" s="63">
        <f t="shared" si="115"/>
        <v>0</v>
      </c>
      <c r="DC240" s="63">
        <f t="shared" si="115"/>
        <v>0</v>
      </c>
      <c r="DD240" s="63">
        <f t="shared" si="115"/>
        <v>0</v>
      </c>
      <c r="DE240" s="63">
        <f t="shared" si="115"/>
        <v>0</v>
      </c>
      <c r="DF240" s="63">
        <f t="shared" si="115"/>
        <v>0</v>
      </c>
      <c r="DG240" s="63">
        <f t="shared" si="115"/>
        <v>0</v>
      </c>
      <c r="DH240" s="63">
        <f t="shared" si="115"/>
        <v>0</v>
      </c>
      <c r="DI240" s="63">
        <f t="shared" si="115"/>
        <v>0</v>
      </c>
      <c r="DJ240" s="63">
        <f t="shared" si="100"/>
        <v>0</v>
      </c>
      <c r="DK240" s="63">
        <f t="shared" si="101"/>
        <v>0</v>
      </c>
      <c r="DL240" s="63">
        <f t="shared" si="102"/>
        <v>0</v>
      </c>
      <c r="DM240" s="63">
        <f t="shared" si="103"/>
        <v>0</v>
      </c>
      <c r="DN240" s="63">
        <f t="shared" si="104"/>
        <v>0</v>
      </c>
      <c r="DO240" s="63">
        <f t="shared" si="105"/>
        <v>0</v>
      </c>
    </row>
    <row r="241" spans="1:119" ht="12" hidden="1" customHeight="1">
      <c r="A241" s="17"/>
      <c r="B241" s="17"/>
      <c r="C241" s="623" t="str">
        <f>C226</f>
        <v>Released</v>
      </c>
      <c r="D241" s="624" t="s">
        <v>75</v>
      </c>
      <c r="E241" s="624" t="s">
        <v>9</v>
      </c>
      <c r="F241" s="625" t="s">
        <v>11</v>
      </c>
      <c r="G241" s="626">
        <f t="shared" ref="G241:P250" si="116">IF(CVP=$F241,SUMIFS(G$6:G$206,Capex_Revex,$E241,Spend,$D241),0)</f>
        <v>0</v>
      </c>
      <c r="H241" s="823">
        <f t="shared" si="116"/>
        <v>0</v>
      </c>
      <c r="I241" s="823">
        <f t="shared" si="116"/>
        <v>0</v>
      </c>
      <c r="J241" s="626">
        <f t="shared" si="116"/>
        <v>0</v>
      </c>
      <c r="K241" s="626">
        <f t="shared" si="116"/>
        <v>0</v>
      </c>
      <c r="L241" s="626">
        <f t="shared" si="116"/>
        <v>0</v>
      </c>
      <c r="M241" s="626">
        <f t="shared" si="116"/>
        <v>0</v>
      </c>
      <c r="N241" s="626">
        <f t="shared" si="116"/>
        <v>0</v>
      </c>
      <c r="O241" s="626">
        <f t="shared" si="116"/>
        <v>0</v>
      </c>
      <c r="P241" s="626">
        <f t="shared" si="116"/>
        <v>0</v>
      </c>
      <c r="Q241" s="626">
        <f t="shared" ref="Q241:Z250" si="117">IF(CVP=$F241,SUMIFS(Q$6:Q$206,Capex_Revex,$E241,Spend,$D241),0)</f>
        <v>0</v>
      </c>
      <c r="R241" s="626">
        <f t="shared" si="117"/>
        <v>0</v>
      </c>
      <c r="S241" s="626">
        <f t="shared" si="117"/>
        <v>0</v>
      </c>
      <c r="T241" s="626">
        <f t="shared" si="117"/>
        <v>0</v>
      </c>
      <c r="U241" s="823">
        <f t="shared" si="117"/>
        <v>0</v>
      </c>
      <c r="V241" s="823">
        <f t="shared" si="117"/>
        <v>0</v>
      </c>
      <c r="W241" s="823">
        <f t="shared" si="117"/>
        <v>0</v>
      </c>
      <c r="X241" s="823">
        <f t="shared" si="117"/>
        <v>0</v>
      </c>
      <c r="Y241" s="823">
        <f t="shared" si="117"/>
        <v>0</v>
      </c>
      <c r="Z241" s="626">
        <f t="shared" si="117"/>
        <v>0</v>
      </c>
      <c r="AA241" s="626">
        <f t="shared" ref="AA241:AJ250" si="118">IF(CVP=$F241,SUMIFS(AA$6:AA$206,Capex_Revex,$E241,Spend,$D241),0)</f>
        <v>0</v>
      </c>
      <c r="AB241" s="626">
        <f t="shared" si="118"/>
        <v>0</v>
      </c>
      <c r="AC241" s="626">
        <f t="shared" si="118"/>
        <v>0</v>
      </c>
      <c r="AD241" s="626">
        <f t="shared" si="118"/>
        <v>0</v>
      </c>
      <c r="AE241" s="626">
        <f t="shared" si="118"/>
        <v>0</v>
      </c>
      <c r="AF241" s="626">
        <f t="shared" si="118"/>
        <v>0</v>
      </c>
      <c r="AG241" s="626">
        <f t="shared" si="118"/>
        <v>0</v>
      </c>
      <c r="AH241" s="626">
        <f t="shared" si="118"/>
        <v>0</v>
      </c>
      <c r="AI241" s="626">
        <f t="shared" si="118"/>
        <v>0</v>
      </c>
      <c r="AJ241" s="626">
        <f t="shared" si="118"/>
        <v>0</v>
      </c>
      <c r="AK241" s="626">
        <f t="shared" ref="AK241:AT250" si="119">IF(CVP=$F241,SUMIFS(AK$6:AK$206,Capex_Revex,$E241,Spend,$D241),0)</f>
        <v>0</v>
      </c>
      <c r="AL241" s="626">
        <f t="shared" si="119"/>
        <v>0</v>
      </c>
      <c r="AM241" s="626">
        <f t="shared" si="119"/>
        <v>0</v>
      </c>
      <c r="AN241" s="626">
        <f t="shared" si="119"/>
        <v>0</v>
      </c>
      <c r="AO241" s="626">
        <f t="shared" si="119"/>
        <v>0</v>
      </c>
      <c r="AP241" s="626">
        <f t="shared" si="119"/>
        <v>0</v>
      </c>
      <c r="AQ241" s="626">
        <f t="shared" si="119"/>
        <v>0</v>
      </c>
      <c r="AR241" s="626">
        <f t="shared" si="119"/>
        <v>0</v>
      </c>
      <c r="AS241" s="626">
        <f t="shared" si="119"/>
        <v>0</v>
      </c>
      <c r="AT241" s="626">
        <f t="shared" si="119"/>
        <v>0</v>
      </c>
      <c r="AU241" s="626">
        <f t="shared" ref="AU241:BD250" si="120">IF(CVP=$F241,SUMIFS(AU$6:AU$206,Capex_Revex,$E241,Spend,$D241),0)</f>
        <v>0</v>
      </c>
      <c r="AV241" s="626">
        <f t="shared" si="120"/>
        <v>0</v>
      </c>
      <c r="AW241" s="626">
        <f t="shared" si="120"/>
        <v>0</v>
      </c>
      <c r="AX241" s="626">
        <f t="shared" si="120"/>
        <v>0</v>
      </c>
      <c r="AY241" s="626">
        <f t="shared" si="120"/>
        <v>0</v>
      </c>
      <c r="AZ241" s="626">
        <f t="shared" si="120"/>
        <v>0</v>
      </c>
      <c r="BA241" s="626">
        <f t="shared" si="120"/>
        <v>0</v>
      </c>
      <c r="BB241" s="626">
        <f t="shared" si="120"/>
        <v>0</v>
      </c>
      <c r="BC241" s="626">
        <f t="shared" si="120"/>
        <v>0</v>
      </c>
      <c r="BD241" s="626">
        <f t="shared" si="120"/>
        <v>0</v>
      </c>
      <c r="BE241" s="626">
        <f t="shared" ref="BE241:BN250" si="121">IF(CVP=$F241,SUMIFS(BE$6:BE$206,Capex_Revex,$E241,Spend,$D241),0)</f>
        <v>0</v>
      </c>
      <c r="BF241" s="626">
        <f t="shared" si="121"/>
        <v>0</v>
      </c>
      <c r="BG241" s="626">
        <f t="shared" si="121"/>
        <v>0</v>
      </c>
      <c r="BH241" s="626">
        <f t="shared" si="121"/>
        <v>0</v>
      </c>
      <c r="BI241" s="626">
        <f t="shared" si="121"/>
        <v>0</v>
      </c>
      <c r="BJ241" s="626">
        <f t="shared" si="121"/>
        <v>0</v>
      </c>
      <c r="BK241" s="626">
        <f t="shared" si="121"/>
        <v>0</v>
      </c>
      <c r="BL241" s="626">
        <f t="shared" si="121"/>
        <v>0</v>
      </c>
      <c r="BM241" s="626">
        <f t="shared" si="121"/>
        <v>0</v>
      </c>
      <c r="BN241" s="626">
        <f t="shared" si="121"/>
        <v>0</v>
      </c>
      <c r="BO241" s="626">
        <f t="shared" ref="BO241:BZ250" si="122">IF(CVP=$F241,SUMIFS(BO$6:BO$206,Capex_Revex,$E241,Spend,$D241),0)</f>
        <v>0</v>
      </c>
      <c r="BP241" s="626">
        <f t="shared" si="122"/>
        <v>0</v>
      </c>
      <c r="BQ241" s="626">
        <f t="shared" si="122"/>
        <v>0</v>
      </c>
      <c r="BR241" s="626">
        <f t="shared" si="122"/>
        <v>0</v>
      </c>
      <c r="BS241" s="626">
        <f t="shared" si="122"/>
        <v>0</v>
      </c>
      <c r="BT241" s="626">
        <f t="shared" si="122"/>
        <v>0</v>
      </c>
      <c r="BU241" s="626">
        <f t="shared" si="122"/>
        <v>0</v>
      </c>
      <c r="BV241" s="626">
        <f t="shared" si="122"/>
        <v>0</v>
      </c>
      <c r="BW241" s="626">
        <f t="shared" si="122"/>
        <v>0</v>
      </c>
      <c r="BX241" s="626">
        <f t="shared" si="122"/>
        <v>0</v>
      </c>
      <c r="BY241" s="626">
        <f t="shared" si="122"/>
        <v>0</v>
      </c>
      <c r="BZ241" s="626">
        <f t="shared" si="122"/>
        <v>0</v>
      </c>
      <c r="CA241" s="287">
        <f t="shared" si="88"/>
        <v>0</v>
      </c>
      <c r="CB241" s="287">
        <f t="shared" si="89"/>
        <v>0</v>
      </c>
      <c r="CC241" s="287">
        <f t="shared" si="90"/>
        <v>0</v>
      </c>
      <c r="CD241" s="287">
        <f t="shared" si="91"/>
        <v>0</v>
      </c>
      <c r="CE241" s="287">
        <f t="shared" si="92"/>
        <v>0</v>
      </c>
      <c r="CF241" s="287">
        <f t="shared" si="93"/>
        <v>0</v>
      </c>
      <c r="CG241" s="59">
        <f t="shared" si="98"/>
        <v>0</v>
      </c>
      <c r="CH241" s="17"/>
      <c r="CI241" s="627" t="str">
        <f t="shared" si="94"/>
        <v>Released</v>
      </c>
      <c r="CJ241" s="627" t="str">
        <f t="shared" si="99"/>
        <v>Released</v>
      </c>
      <c r="CK241" s="627" t="str">
        <f t="shared" si="95"/>
        <v>CapEx</v>
      </c>
      <c r="CL241" s="63">
        <f t="shared" ref="CL241:CU250" si="123">(SUMIFS($G241:$BZ241,$G$218:$BZ$218,CL$220)/1000)</f>
        <v>0</v>
      </c>
      <c r="CM241" s="63">
        <f t="shared" si="123"/>
        <v>0</v>
      </c>
      <c r="CN241" s="63">
        <f t="shared" si="123"/>
        <v>0</v>
      </c>
      <c r="CO241" s="63">
        <f t="shared" si="123"/>
        <v>0</v>
      </c>
      <c r="CP241" s="63">
        <f t="shared" si="123"/>
        <v>0</v>
      </c>
      <c r="CQ241" s="63">
        <f t="shared" si="123"/>
        <v>0</v>
      </c>
      <c r="CR241" s="63">
        <f t="shared" si="123"/>
        <v>0</v>
      </c>
      <c r="CS241" s="63">
        <f t="shared" si="123"/>
        <v>0</v>
      </c>
      <c r="CT241" s="63">
        <f t="shared" si="123"/>
        <v>0</v>
      </c>
      <c r="CU241" s="63">
        <f t="shared" si="123"/>
        <v>0</v>
      </c>
      <c r="CV241" s="63">
        <f t="shared" ref="CV241:DI250" si="124">(SUMIFS($G241:$BZ241,$G$218:$BZ$218,CV$220)/1000)</f>
        <v>0</v>
      </c>
      <c r="CW241" s="63">
        <f t="shared" si="124"/>
        <v>0</v>
      </c>
      <c r="CX241" s="63">
        <f t="shared" si="124"/>
        <v>0</v>
      </c>
      <c r="CY241" s="63">
        <f t="shared" si="124"/>
        <v>0</v>
      </c>
      <c r="CZ241" s="63">
        <f t="shared" si="124"/>
        <v>0</v>
      </c>
      <c r="DA241" s="63">
        <f t="shared" si="124"/>
        <v>0</v>
      </c>
      <c r="DB241" s="63">
        <f t="shared" si="124"/>
        <v>0</v>
      </c>
      <c r="DC241" s="63">
        <f t="shared" si="124"/>
        <v>0</v>
      </c>
      <c r="DD241" s="63">
        <f t="shared" si="124"/>
        <v>0</v>
      </c>
      <c r="DE241" s="63">
        <f t="shared" si="124"/>
        <v>0</v>
      </c>
      <c r="DF241" s="63">
        <f t="shared" si="124"/>
        <v>0</v>
      </c>
      <c r="DG241" s="63">
        <f t="shared" si="124"/>
        <v>0</v>
      </c>
      <c r="DH241" s="63">
        <f t="shared" si="124"/>
        <v>0</v>
      </c>
      <c r="DI241" s="63">
        <f t="shared" si="124"/>
        <v>0</v>
      </c>
      <c r="DJ241" s="63">
        <f t="shared" si="100"/>
        <v>0</v>
      </c>
      <c r="DK241" s="63">
        <f t="shared" si="101"/>
        <v>0</v>
      </c>
      <c r="DL241" s="63">
        <f t="shared" si="102"/>
        <v>0</v>
      </c>
      <c r="DM241" s="63">
        <f t="shared" si="103"/>
        <v>0</v>
      </c>
      <c r="DN241" s="63">
        <f t="shared" si="104"/>
        <v>0</v>
      </c>
      <c r="DO241" s="63">
        <f t="shared" si="105"/>
        <v>0</v>
      </c>
    </row>
    <row r="242" spans="1:119" ht="12" hidden="1" customHeight="1">
      <c r="A242" s="17"/>
      <c r="B242" s="17"/>
      <c r="C242" s="623" t="str">
        <f>C227</f>
        <v>Released</v>
      </c>
      <c r="D242" s="624" t="s">
        <v>75</v>
      </c>
      <c r="E242" s="624" t="s">
        <v>9</v>
      </c>
      <c r="F242" s="625" t="s">
        <v>12</v>
      </c>
      <c r="G242" s="626">
        <f t="shared" si="116"/>
        <v>0</v>
      </c>
      <c r="H242" s="823">
        <f t="shared" si="116"/>
        <v>0</v>
      </c>
      <c r="I242" s="823">
        <f t="shared" si="116"/>
        <v>0</v>
      </c>
      <c r="J242" s="626">
        <f t="shared" si="116"/>
        <v>0</v>
      </c>
      <c r="K242" s="626">
        <f t="shared" si="116"/>
        <v>0</v>
      </c>
      <c r="L242" s="626">
        <f t="shared" si="116"/>
        <v>0</v>
      </c>
      <c r="M242" s="626">
        <f t="shared" si="116"/>
        <v>0</v>
      </c>
      <c r="N242" s="626">
        <f t="shared" si="116"/>
        <v>0</v>
      </c>
      <c r="O242" s="626">
        <f t="shared" si="116"/>
        <v>0</v>
      </c>
      <c r="P242" s="626">
        <f t="shared" si="116"/>
        <v>0</v>
      </c>
      <c r="Q242" s="626">
        <f t="shared" si="117"/>
        <v>0</v>
      </c>
      <c r="R242" s="626">
        <f t="shared" si="117"/>
        <v>0</v>
      </c>
      <c r="S242" s="626">
        <f t="shared" si="117"/>
        <v>0</v>
      </c>
      <c r="T242" s="626">
        <f t="shared" si="117"/>
        <v>0</v>
      </c>
      <c r="U242" s="823">
        <f t="shared" si="117"/>
        <v>0</v>
      </c>
      <c r="V242" s="823">
        <f t="shared" si="117"/>
        <v>0</v>
      </c>
      <c r="W242" s="823">
        <f t="shared" si="117"/>
        <v>0</v>
      </c>
      <c r="X242" s="823">
        <f t="shared" si="117"/>
        <v>0</v>
      </c>
      <c r="Y242" s="823">
        <f t="shared" si="117"/>
        <v>0</v>
      </c>
      <c r="Z242" s="626">
        <f t="shared" si="117"/>
        <v>0</v>
      </c>
      <c r="AA242" s="626">
        <f t="shared" si="118"/>
        <v>0</v>
      </c>
      <c r="AB242" s="626">
        <f t="shared" si="118"/>
        <v>0</v>
      </c>
      <c r="AC242" s="626">
        <f t="shared" si="118"/>
        <v>0</v>
      </c>
      <c r="AD242" s="626">
        <f t="shared" si="118"/>
        <v>0</v>
      </c>
      <c r="AE242" s="626">
        <f t="shared" si="118"/>
        <v>0</v>
      </c>
      <c r="AF242" s="626">
        <f t="shared" si="118"/>
        <v>0</v>
      </c>
      <c r="AG242" s="626">
        <f t="shared" si="118"/>
        <v>0</v>
      </c>
      <c r="AH242" s="626">
        <f t="shared" si="118"/>
        <v>0</v>
      </c>
      <c r="AI242" s="626">
        <f t="shared" si="118"/>
        <v>0</v>
      </c>
      <c r="AJ242" s="626">
        <f t="shared" si="118"/>
        <v>0</v>
      </c>
      <c r="AK242" s="626">
        <f t="shared" si="119"/>
        <v>0</v>
      </c>
      <c r="AL242" s="626">
        <f t="shared" si="119"/>
        <v>0</v>
      </c>
      <c r="AM242" s="626">
        <f t="shared" si="119"/>
        <v>0</v>
      </c>
      <c r="AN242" s="626">
        <f t="shared" si="119"/>
        <v>0</v>
      </c>
      <c r="AO242" s="626">
        <f t="shared" si="119"/>
        <v>0</v>
      </c>
      <c r="AP242" s="626">
        <f t="shared" si="119"/>
        <v>0</v>
      </c>
      <c r="AQ242" s="626">
        <f t="shared" si="119"/>
        <v>0</v>
      </c>
      <c r="AR242" s="626">
        <f t="shared" si="119"/>
        <v>0</v>
      </c>
      <c r="AS242" s="626">
        <f t="shared" si="119"/>
        <v>0</v>
      </c>
      <c r="AT242" s="626">
        <f t="shared" si="119"/>
        <v>0</v>
      </c>
      <c r="AU242" s="626">
        <f t="shared" si="120"/>
        <v>0</v>
      </c>
      <c r="AV242" s="626">
        <f t="shared" si="120"/>
        <v>0</v>
      </c>
      <c r="AW242" s="626">
        <f t="shared" si="120"/>
        <v>0</v>
      </c>
      <c r="AX242" s="626">
        <f t="shared" si="120"/>
        <v>0</v>
      </c>
      <c r="AY242" s="626">
        <f t="shared" si="120"/>
        <v>0</v>
      </c>
      <c r="AZ242" s="626">
        <f t="shared" si="120"/>
        <v>0</v>
      </c>
      <c r="BA242" s="626">
        <f t="shared" si="120"/>
        <v>0</v>
      </c>
      <c r="BB242" s="626">
        <f t="shared" si="120"/>
        <v>0</v>
      </c>
      <c r="BC242" s="626">
        <f t="shared" si="120"/>
        <v>0</v>
      </c>
      <c r="BD242" s="626">
        <f t="shared" si="120"/>
        <v>0</v>
      </c>
      <c r="BE242" s="626">
        <f t="shared" si="121"/>
        <v>0</v>
      </c>
      <c r="BF242" s="626">
        <f t="shared" si="121"/>
        <v>0</v>
      </c>
      <c r="BG242" s="626">
        <f t="shared" si="121"/>
        <v>0</v>
      </c>
      <c r="BH242" s="626">
        <f t="shared" si="121"/>
        <v>0</v>
      </c>
      <c r="BI242" s="626">
        <f t="shared" si="121"/>
        <v>0</v>
      </c>
      <c r="BJ242" s="626">
        <f t="shared" si="121"/>
        <v>0</v>
      </c>
      <c r="BK242" s="626">
        <f t="shared" si="121"/>
        <v>0</v>
      </c>
      <c r="BL242" s="626">
        <f t="shared" si="121"/>
        <v>0</v>
      </c>
      <c r="BM242" s="626">
        <f t="shared" si="121"/>
        <v>0</v>
      </c>
      <c r="BN242" s="626">
        <f t="shared" si="121"/>
        <v>0</v>
      </c>
      <c r="BO242" s="626">
        <f t="shared" si="122"/>
        <v>0</v>
      </c>
      <c r="BP242" s="626">
        <f t="shared" si="122"/>
        <v>0</v>
      </c>
      <c r="BQ242" s="626">
        <f t="shared" si="122"/>
        <v>0</v>
      </c>
      <c r="BR242" s="626">
        <f t="shared" si="122"/>
        <v>0</v>
      </c>
      <c r="BS242" s="626">
        <f t="shared" si="122"/>
        <v>0</v>
      </c>
      <c r="BT242" s="626">
        <f t="shared" si="122"/>
        <v>0</v>
      </c>
      <c r="BU242" s="626">
        <f t="shared" si="122"/>
        <v>0</v>
      </c>
      <c r="BV242" s="626">
        <f t="shared" si="122"/>
        <v>0</v>
      </c>
      <c r="BW242" s="626">
        <f t="shared" si="122"/>
        <v>0</v>
      </c>
      <c r="BX242" s="626">
        <f t="shared" si="122"/>
        <v>0</v>
      </c>
      <c r="BY242" s="626">
        <f t="shared" si="122"/>
        <v>0</v>
      </c>
      <c r="BZ242" s="626">
        <f t="shared" si="122"/>
        <v>0</v>
      </c>
      <c r="CA242" s="287">
        <f t="shared" si="88"/>
        <v>0</v>
      </c>
      <c r="CB242" s="287">
        <f t="shared" si="89"/>
        <v>0</v>
      </c>
      <c r="CC242" s="287">
        <f t="shared" si="90"/>
        <v>0</v>
      </c>
      <c r="CD242" s="287">
        <f t="shared" si="91"/>
        <v>0</v>
      </c>
      <c r="CE242" s="287">
        <f t="shared" si="92"/>
        <v>0</v>
      </c>
      <c r="CF242" s="287">
        <f t="shared" si="93"/>
        <v>0</v>
      </c>
      <c r="CG242" s="59">
        <f t="shared" si="98"/>
        <v>0</v>
      </c>
      <c r="CI242" s="627" t="str">
        <f t="shared" si="94"/>
        <v>Released</v>
      </c>
      <c r="CJ242" s="627" t="str">
        <f t="shared" si="99"/>
        <v>Released</v>
      </c>
      <c r="CK242" s="627" t="str">
        <f t="shared" si="95"/>
        <v>CapEx</v>
      </c>
      <c r="CL242" s="63">
        <f t="shared" si="123"/>
        <v>0</v>
      </c>
      <c r="CM242" s="63">
        <f t="shared" si="123"/>
        <v>0</v>
      </c>
      <c r="CN242" s="63">
        <f t="shared" si="123"/>
        <v>0</v>
      </c>
      <c r="CO242" s="63">
        <f t="shared" si="123"/>
        <v>0</v>
      </c>
      <c r="CP242" s="63">
        <f t="shared" si="123"/>
        <v>0</v>
      </c>
      <c r="CQ242" s="63">
        <f t="shared" si="123"/>
        <v>0</v>
      </c>
      <c r="CR242" s="63">
        <f t="shared" si="123"/>
        <v>0</v>
      </c>
      <c r="CS242" s="63">
        <f t="shared" si="123"/>
        <v>0</v>
      </c>
      <c r="CT242" s="63">
        <f t="shared" si="123"/>
        <v>0</v>
      </c>
      <c r="CU242" s="63">
        <f t="shared" si="123"/>
        <v>0</v>
      </c>
      <c r="CV242" s="63">
        <f t="shared" si="124"/>
        <v>0</v>
      </c>
      <c r="CW242" s="63">
        <f t="shared" si="124"/>
        <v>0</v>
      </c>
      <c r="CX242" s="63">
        <f t="shared" si="124"/>
        <v>0</v>
      </c>
      <c r="CY242" s="63">
        <f t="shared" si="124"/>
        <v>0</v>
      </c>
      <c r="CZ242" s="63">
        <f t="shared" si="124"/>
        <v>0</v>
      </c>
      <c r="DA242" s="63">
        <f t="shared" si="124"/>
        <v>0</v>
      </c>
      <c r="DB242" s="63">
        <f t="shared" si="124"/>
        <v>0</v>
      </c>
      <c r="DC242" s="63">
        <f t="shared" si="124"/>
        <v>0</v>
      </c>
      <c r="DD242" s="63">
        <f t="shared" si="124"/>
        <v>0</v>
      </c>
      <c r="DE242" s="63">
        <f t="shared" si="124"/>
        <v>0</v>
      </c>
      <c r="DF242" s="63">
        <f t="shared" si="124"/>
        <v>0</v>
      </c>
      <c r="DG242" s="63">
        <f t="shared" si="124"/>
        <v>0</v>
      </c>
      <c r="DH242" s="63">
        <f t="shared" si="124"/>
        <v>0</v>
      </c>
      <c r="DI242" s="63">
        <f t="shared" si="124"/>
        <v>0</v>
      </c>
      <c r="DJ242" s="63">
        <f t="shared" si="100"/>
        <v>0</v>
      </c>
      <c r="DK242" s="63">
        <f t="shared" si="101"/>
        <v>0</v>
      </c>
      <c r="DL242" s="63">
        <f t="shared" si="102"/>
        <v>0</v>
      </c>
      <c r="DM242" s="63">
        <f t="shared" si="103"/>
        <v>0</v>
      </c>
      <c r="DN242" s="63">
        <f t="shared" si="104"/>
        <v>0</v>
      </c>
      <c r="DO242" s="63">
        <f t="shared" si="105"/>
        <v>0</v>
      </c>
    </row>
    <row r="243" spans="1:119" ht="12" hidden="1" customHeight="1">
      <c r="A243" s="17"/>
      <c r="B243" s="17"/>
      <c r="C243" s="623" t="str">
        <f>C228</f>
        <v>Forecast</v>
      </c>
      <c r="D243" s="624" t="s">
        <v>75</v>
      </c>
      <c r="E243" s="624" t="s">
        <v>9</v>
      </c>
      <c r="F243" s="625" t="s">
        <v>13</v>
      </c>
      <c r="G243" s="626">
        <f t="shared" si="116"/>
        <v>0</v>
      </c>
      <c r="H243" s="823">
        <f t="shared" si="116"/>
        <v>0</v>
      </c>
      <c r="I243" s="823">
        <f t="shared" si="116"/>
        <v>0</v>
      </c>
      <c r="J243" s="626">
        <f t="shared" si="116"/>
        <v>0</v>
      </c>
      <c r="K243" s="626">
        <f t="shared" si="116"/>
        <v>0</v>
      </c>
      <c r="L243" s="626">
        <f t="shared" si="116"/>
        <v>0</v>
      </c>
      <c r="M243" s="626">
        <f t="shared" si="116"/>
        <v>0</v>
      </c>
      <c r="N243" s="626">
        <f t="shared" si="116"/>
        <v>0</v>
      </c>
      <c r="O243" s="626">
        <f t="shared" si="116"/>
        <v>0</v>
      </c>
      <c r="P243" s="626">
        <f t="shared" si="116"/>
        <v>0</v>
      </c>
      <c r="Q243" s="626">
        <f t="shared" si="117"/>
        <v>0</v>
      </c>
      <c r="R243" s="626">
        <f t="shared" si="117"/>
        <v>0</v>
      </c>
      <c r="S243" s="626">
        <f t="shared" si="117"/>
        <v>0</v>
      </c>
      <c r="T243" s="626">
        <f t="shared" si="117"/>
        <v>0</v>
      </c>
      <c r="U243" s="823">
        <f t="shared" si="117"/>
        <v>0</v>
      </c>
      <c r="V243" s="823">
        <f t="shared" si="117"/>
        <v>0</v>
      </c>
      <c r="W243" s="823">
        <f t="shared" si="117"/>
        <v>0</v>
      </c>
      <c r="X243" s="823">
        <f t="shared" si="117"/>
        <v>0</v>
      </c>
      <c r="Y243" s="823">
        <f t="shared" si="117"/>
        <v>0</v>
      </c>
      <c r="Z243" s="626">
        <f t="shared" si="117"/>
        <v>0</v>
      </c>
      <c r="AA243" s="626">
        <f t="shared" si="118"/>
        <v>0</v>
      </c>
      <c r="AB243" s="626">
        <f t="shared" si="118"/>
        <v>0</v>
      </c>
      <c r="AC243" s="626">
        <f t="shared" si="118"/>
        <v>0</v>
      </c>
      <c r="AD243" s="626">
        <f t="shared" si="118"/>
        <v>0</v>
      </c>
      <c r="AE243" s="626">
        <f t="shared" si="118"/>
        <v>0</v>
      </c>
      <c r="AF243" s="626">
        <f t="shared" si="118"/>
        <v>0</v>
      </c>
      <c r="AG243" s="626">
        <f t="shared" si="118"/>
        <v>0</v>
      </c>
      <c r="AH243" s="626">
        <f t="shared" si="118"/>
        <v>0</v>
      </c>
      <c r="AI243" s="626">
        <f t="shared" si="118"/>
        <v>0</v>
      </c>
      <c r="AJ243" s="626">
        <f t="shared" si="118"/>
        <v>0</v>
      </c>
      <c r="AK243" s="626">
        <f t="shared" si="119"/>
        <v>0</v>
      </c>
      <c r="AL243" s="626">
        <f t="shared" si="119"/>
        <v>0</v>
      </c>
      <c r="AM243" s="626">
        <f t="shared" si="119"/>
        <v>0</v>
      </c>
      <c r="AN243" s="626">
        <f t="shared" si="119"/>
        <v>0</v>
      </c>
      <c r="AO243" s="626">
        <f t="shared" si="119"/>
        <v>0</v>
      </c>
      <c r="AP243" s="626">
        <f t="shared" si="119"/>
        <v>0</v>
      </c>
      <c r="AQ243" s="626">
        <f t="shared" si="119"/>
        <v>0</v>
      </c>
      <c r="AR243" s="626">
        <f t="shared" si="119"/>
        <v>0</v>
      </c>
      <c r="AS243" s="626">
        <f t="shared" si="119"/>
        <v>0</v>
      </c>
      <c r="AT243" s="626">
        <f t="shared" si="119"/>
        <v>0</v>
      </c>
      <c r="AU243" s="626">
        <f t="shared" si="120"/>
        <v>0</v>
      </c>
      <c r="AV243" s="626">
        <f t="shared" si="120"/>
        <v>0</v>
      </c>
      <c r="AW243" s="626">
        <f t="shared" si="120"/>
        <v>0</v>
      </c>
      <c r="AX243" s="626">
        <f t="shared" si="120"/>
        <v>0</v>
      </c>
      <c r="AY243" s="626">
        <f t="shared" si="120"/>
        <v>0</v>
      </c>
      <c r="AZ243" s="626">
        <f t="shared" si="120"/>
        <v>0</v>
      </c>
      <c r="BA243" s="626">
        <f t="shared" si="120"/>
        <v>0</v>
      </c>
      <c r="BB243" s="626">
        <f t="shared" si="120"/>
        <v>0</v>
      </c>
      <c r="BC243" s="626">
        <f t="shared" si="120"/>
        <v>0</v>
      </c>
      <c r="BD243" s="626">
        <f t="shared" si="120"/>
        <v>0</v>
      </c>
      <c r="BE243" s="626">
        <f t="shared" si="121"/>
        <v>0</v>
      </c>
      <c r="BF243" s="626">
        <f t="shared" si="121"/>
        <v>0</v>
      </c>
      <c r="BG243" s="626">
        <f t="shared" si="121"/>
        <v>0</v>
      </c>
      <c r="BH243" s="626">
        <f t="shared" si="121"/>
        <v>0</v>
      </c>
      <c r="BI243" s="626">
        <f t="shared" si="121"/>
        <v>0</v>
      </c>
      <c r="BJ243" s="626">
        <f t="shared" si="121"/>
        <v>0</v>
      </c>
      <c r="BK243" s="626">
        <f t="shared" si="121"/>
        <v>0</v>
      </c>
      <c r="BL243" s="626">
        <f t="shared" si="121"/>
        <v>0</v>
      </c>
      <c r="BM243" s="626">
        <f t="shared" si="121"/>
        <v>0</v>
      </c>
      <c r="BN243" s="626">
        <f t="shared" si="121"/>
        <v>0</v>
      </c>
      <c r="BO243" s="626">
        <f t="shared" si="122"/>
        <v>0</v>
      </c>
      <c r="BP243" s="626">
        <f t="shared" si="122"/>
        <v>0</v>
      </c>
      <c r="BQ243" s="626">
        <f t="shared" si="122"/>
        <v>0</v>
      </c>
      <c r="BR243" s="626">
        <f t="shared" si="122"/>
        <v>0</v>
      </c>
      <c r="BS243" s="626">
        <f t="shared" si="122"/>
        <v>0</v>
      </c>
      <c r="BT243" s="626">
        <f t="shared" si="122"/>
        <v>0</v>
      </c>
      <c r="BU243" s="626">
        <f t="shared" si="122"/>
        <v>0</v>
      </c>
      <c r="BV243" s="626">
        <f t="shared" si="122"/>
        <v>0</v>
      </c>
      <c r="BW243" s="626">
        <f t="shared" si="122"/>
        <v>0</v>
      </c>
      <c r="BX243" s="626">
        <f t="shared" si="122"/>
        <v>0</v>
      </c>
      <c r="BY243" s="626">
        <f t="shared" si="122"/>
        <v>0</v>
      </c>
      <c r="BZ243" s="626">
        <f t="shared" si="122"/>
        <v>0</v>
      </c>
      <c r="CA243" s="287">
        <f t="shared" si="88"/>
        <v>0</v>
      </c>
      <c r="CB243" s="287">
        <f t="shared" si="89"/>
        <v>0</v>
      </c>
      <c r="CC243" s="287">
        <f t="shared" si="90"/>
        <v>0</v>
      </c>
      <c r="CD243" s="287">
        <f t="shared" si="91"/>
        <v>0</v>
      </c>
      <c r="CE243" s="287">
        <f t="shared" si="92"/>
        <v>0</v>
      </c>
      <c r="CF243" s="287">
        <f t="shared" si="93"/>
        <v>0</v>
      </c>
      <c r="CG243" s="59">
        <f t="shared" si="98"/>
        <v>0</v>
      </c>
      <c r="CI243" s="627" t="str">
        <f t="shared" si="94"/>
        <v>Forecast</v>
      </c>
      <c r="CJ243" s="627" t="str">
        <f t="shared" si="99"/>
        <v>Forecast</v>
      </c>
      <c r="CK243" s="627" t="str">
        <f t="shared" si="95"/>
        <v>CapEx</v>
      </c>
      <c r="CL243" s="63">
        <f t="shared" si="123"/>
        <v>0</v>
      </c>
      <c r="CM243" s="63">
        <f t="shared" si="123"/>
        <v>0</v>
      </c>
      <c r="CN243" s="63">
        <f t="shared" si="123"/>
        <v>0</v>
      </c>
      <c r="CO243" s="63">
        <f t="shared" si="123"/>
        <v>0</v>
      </c>
      <c r="CP243" s="63">
        <f t="shared" si="123"/>
        <v>0</v>
      </c>
      <c r="CQ243" s="63">
        <f t="shared" si="123"/>
        <v>0</v>
      </c>
      <c r="CR243" s="63">
        <f t="shared" si="123"/>
        <v>0</v>
      </c>
      <c r="CS243" s="63">
        <f t="shared" si="123"/>
        <v>0</v>
      </c>
      <c r="CT243" s="63">
        <f t="shared" si="123"/>
        <v>0</v>
      </c>
      <c r="CU243" s="63">
        <f t="shared" si="123"/>
        <v>0</v>
      </c>
      <c r="CV243" s="63">
        <f t="shared" si="124"/>
        <v>0</v>
      </c>
      <c r="CW243" s="63">
        <f t="shared" si="124"/>
        <v>0</v>
      </c>
      <c r="CX243" s="63">
        <f t="shared" si="124"/>
        <v>0</v>
      </c>
      <c r="CY243" s="63">
        <f t="shared" si="124"/>
        <v>0</v>
      </c>
      <c r="CZ243" s="63">
        <f t="shared" si="124"/>
        <v>0</v>
      </c>
      <c r="DA243" s="63">
        <f t="shared" si="124"/>
        <v>0</v>
      </c>
      <c r="DB243" s="63">
        <f t="shared" si="124"/>
        <v>0</v>
      </c>
      <c r="DC243" s="63">
        <f t="shared" si="124"/>
        <v>0</v>
      </c>
      <c r="DD243" s="63">
        <f t="shared" si="124"/>
        <v>0</v>
      </c>
      <c r="DE243" s="63">
        <f t="shared" si="124"/>
        <v>0</v>
      </c>
      <c r="DF243" s="63">
        <f t="shared" si="124"/>
        <v>0</v>
      </c>
      <c r="DG243" s="63">
        <f t="shared" si="124"/>
        <v>0</v>
      </c>
      <c r="DH243" s="63">
        <f t="shared" si="124"/>
        <v>0</v>
      </c>
      <c r="DI243" s="63">
        <f t="shared" si="124"/>
        <v>0</v>
      </c>
      <c r="DJ243" s="63">
        <f t="shared" si="100"/>
        <v>0</v>
      </c>
      <c r="DK243" s="63">
        <f t="shared" si="101"/>
        <v>0</v>
      </c>
      <c r="DL243" s="63">
        <f t="shared" si="102"/>
        <v>0</v>
      </c>
      <c r="DM243" s="63">
        <f t="shared" si="103"/>
        <v>0</v>
      </c>
      <c r="DN243" s="63">
        <f t="shared" si="104"/>
        <v>0</v>
      </c>
      <c r="DO243" s="63">
        <f t="shared" si="105"/>
        <v>0</v>
      </c>
    </row>
    <row r="244" spans="1:119" ht="12" hidden="1" customHeight="1">
      <c r="B244" s="17"/>
      <c r="C244" s="623" t="str">
        <f>C229</f>
        <v>Approval Request</v>
      </c>
      <c r="D244" s="624" t="s">
        <v>75</v>
      </c>
      <c r="E244" s="624" t="s">
        <v>9</v>
      </c>
      <c r="F244" s="625" t="s">
        <v>14</v>
      </c>
      <c r="G244" s="626">
        <f t="shared" si="116"/>
        <v>0</v>
      </c>
      <c r="H244" s="823">
        <f t="shared" si="116"/>
        <v>0</v>
      </c>
      <c r="I244" s="823">
        <f t="shared" si="116"/>
        <v>0</v>
      </c>
      <c r="J244" s="626">
        <f t="shared" si="116"/>
        <v>0</v>
      </c>
      <c r="K244" s="626">
        <f t="shared" si="116"/>
        <v>0</v>
      </c>
      <c r="L244" s="626">
        <f t="shared" si="116"/>
        <v>0</v>
      </c>
      <c r="M244" s="626">
        <f t="shared" si="116"/>
        <v>0</v>
      </c>
      <c r="N244" s="626">
        <f t="shared" si="116"/>
        <v>0</v>
      </c>
      <c r="O244" s="626">
        <f t="shared" si="116"/>
        <v>0</v>
      </c>
      <c r="P244" s="626">
        <f t="shared" si="116"/>
        <v>0</v>
      </c>
      <c r="Q244" s="626">
        <f t="shared" si="117"/>
        <v>0</v>
      </c>
      <c r="R244" s="626">
        <f t="shared" si="117"/>
        <v>0</v>
      </c>
      <c r="S244" s="626">
        <f t="shared" si="117"/>
        <v>0</v>
      </c>
      <c r="T244" s="626">
        <f t="shared" si="117"/>
        <v>0</v>
      </c>
      <c r="U244" s="823">
        <f t="shared" si="117"/>
        <v>0</v>
      </c>
      <c r="V244" s="823">
        <f t="shared" si="117"/>
        <v>0</v>
      </c>
      <c r="W244" s="823">
        <f t="shared" si="117"/>
        <v>0</v>
      </c>
      <c r="X244" s="823">
        <f t="shared" si="117"/>
        <v>0</v>
      </c>
      <c r="Y244" s="823">
        <f t="shared" si="117"/>
        <v>0</v>
      </c>
      <c r="Z244" s="626">
        <f t="shared" si="117"/>
        <v>0</v>
      </c>
      <c r="AA244" s="626">
        <f t="shared" si="118"/>
        <v>0</v>
      </c>
      <c r="AB244" s="626">
        <f t="shared" si="118"/>
        <v>0</v>
      </c>
      <c r="AC244" s="626">
        <f t="shared" si="118"/>
        <v>0</v>
      </c>
      <c r="AD244" s="626">
        <f t="shared" si="118"/>
        <v>0</v>
      </c>
      <c r="AE244" s="626">
        <f t="shared" si="118"/>
        <v>0</v>
      </c>
      <c r="AF244" s="626">
        <f t="shared" si="118"/>
        <v>0</v>
      </c>
      <c r="AG244" s="626">
        <f t="shared" si="118"/>
        <v>0</v>
      </c>
      <c r="AH244" s="626">
        <f t="shared" si="118"/>
        <v>0</v>
      </c>
      <c r="AI244" s="626">
        <f t="shared" si="118"/>
        <v>0</v>
      </c>
      <c r="AJ244" s="626">
        <f t="shared" si="118"/>
        <v>0</v>
      </c>
      <c r="AK244" s="626">
        <f t="shared" si="119"/>
        <v>0</v>
      </c>
      <c r="AL244" s="626">
        <f t="shared" si="119"/>
        <v>0</v>
      </c>
      <c r="AM244" s="626">
        <f t="shared" si="119"/>
        <v>0</v>
      </c>
      <c r="AN244" s="626">
        <f t="shared" si="119"/>
        <v>0</v>
      </c>
      <c r="AO244" s="626">
        <f t="shared" si="119"/>
        <v>0</v>
      </c>
      <c r="AP244" s="626">
        <f t="shared" si="119"/>
        <v>0</v>
      </c>
      <c r="AQ244" s="626">
        <f t="shared" si="119"/>
        <v>0</v>
      </c>
      <c r="AR244" s="626">
        <f t="shared" si="119"/>
        <v>0</v>
      </c>
      <c r="AS244" s="626">
        <f t="shared" si="119"/>
        <v>0</v>
      </c>
      <c r="AT244" s="626">
        <f t="shared" si="119"/>
        <v>0</v>
      </c>
      <c r="AU244" s="626">
        <f t="shared" si="120"/>
        <v>0</v>
      </c>
      <c r="AV244" s="626">
        <f t="shared" si="120"/>
        <v>0</v>
      </c>
      <c r="AW244" s="626">
        <f t="shared" si="120"/>
        <v>0</v>
      </c>
      <c r="AX244" s="626">
        <f t="shared" si="120"/>
        <v>0</v>
      </c>
      <c r="AY244" s="626">
        <f t="shared" si="120"/>
        <v>0</v>
      </c>
      <c r="AZ244" s="626">
        <f t="shared" si="120"/>
        <v>0</v>
      </c>
      <c r="BA244" s="626">
        <f t="shared" si="120"/>
        <v>0</v>
      </c>
      <c r="BB244" s="626">
        <f t="shared" si="120"/>
        <v>0</v>
      </c>
      <c r="BC244" s="626">
        <f t="shared" si="120"/>
        <v>0</v>
      </c>
      <c r="BD244" s="626">
        <f t="shared" si="120"/>
        <v>0</v>
      </c>
      <c r="BE244" s="626">
        <f t="shared" si="121"/>
        <v>0</v>
      </c>
      <c r="BF244" s="626">
        <f t="shared" si="121"/>
        <v>0</v>
      </c>
      <c r="BG244" s="626">
        <f t="shared" si="121"/>
        <v>0</v>
      </c>
      <c r="BH244" s="626">
        <f t="shared" si="121"/>
        <v>0</v>
      </c>
      <c r="BI244" s="626">
        <f t="shared" si="121"/>
        <v>0</v>
      </c>
      <c r="BJ244" s="626">
        <f t="shared" si="121"/>
        <v>0</v>
      </c>
      <c r="BK244" s="626">
        <f t="shared" si="121"/>
        <v>0</v>
      </c>
      <c r="BL244" s="626">
        <f t="shared" si="121"/>
        <v>0</v>
      </c>
      <c r="BM244" s="626">
        <f t="shared" si="121"/>
        <v>0</v>
      </c>
      <c r="BN244" s="626">
        <f t="shared" si="121"/>
        <v>0</v>
      </c>
      <c r="BO244" s="626">
        <f t="shared" si="122"/>
        <v>0</v>
      </c>
      <c r="BP244" s="626">
        <f t="shared" si="122"/>
        <v>0</v>
      </c>
      <c r="BQ244" s="626">
        <f t="shared" si="122"/>
        <v>0</v>
      </c>
      <c r="BR244" s="626">
        <f t="shared" si="122"/>
        <v>0</v>
      </c>
      <c r="BS244" s="626">
        <f t="shared" si="122"/>
        <v>0</v>
      </c>
      <c r="BT244" s="626">
        <f t="shared" si="122"/>
        <v>0</v>
      </c>
      <c r="BU244" s="626">
        <f t="shared" si="122"/>
        <v>0</v>
      </c>
      <c r="BV244" s="626">
        <f t="shared" si="122"/>
        <v>0</v>
      </c>
      <c r="BW244" s="626">
        <f t="shared" si="122"/>
        <v>0</v>
      </c>
      <c r="BX244" s="626">
        <f t="shared" si="122"/>
        <v>0</v>
      </c>
      <c r="BY244" s="626">
        <f t="shared" si="122"/>
        <v>0</v>
      </c>
      <c r="BZ244" s="626">
        <f t="shared" si="122"/>
        <v>0</v>
      </c>
      <c r="CA244" s="287">
        <f t="shared" si="88"/>
        <v>0</v>
      </c>
      <c r="CB244" s="287">
        <f t="shared" si="89"/>
        <v>0</v>
      </c>
      <c r="CC244" s="287">
        <f t="shared" si="90"/>
        <v>0</v>
      </c>
      <c r="CD244" s="287">
        <f t="shared" si="91"/>
        <v>0</v>
      </c>
      <c r="CE244" s="287">
        <f t="shared" si="92"/>
        <v>0</v>
      </c>
      <c r="CF244" s="287">
        <f t="shared" si="93"/>
        <v>0</v>
      </c>
      <c r="CG244" s="59">
        <f t="shared" si="98"/>
        <v>0</v>
      </c>
      <c r="CI244" s="627" t="str">
        <f t="shared" si="94"/>
        <v>Approval Request</v>
      </c>
      <c r="CJ244" s="627" t="str">
        <f t="shared" si="99"/>
        <v>Forecast</v>
      </c>
      <c r="CK244" s="627" t="str">
        <f t="shared" si="95"/>
        <v>CapEx</v>
      </c>
      <c r="CL244" s="63">
        <f t="shared" si="123"/>
        <v>0</v>
      </c>
      <c r="CM244" s="63">
        <f t="shared" si="123"/>
        <v>0</v>
      </c>
      <c r="CN244" s="63">
        <f t="shared" si="123"/>
        <v>0</v>
      </c>
      <c r="CO244" s="63">
        <f t="shared" si="123"/>
        <v>0</v>
      </c>
      <c r="CP244" s="63">
        <f t="shared" si="123"/>
        <v>0</v>
      </c>
      <c r="CQ244" s="63">
        <f t="shared" si="123"/>
        <v>0</v>
      </c>
      <c r="CR244" s="63">
        <f t="shared" si="123"/>
        <v>0</v>
      </c>
      <c r="CS244" s="63">
        <f t="shared" si="123"/>
        <v>0</v>
      </c>
      <c r="CT244" s="63">
        <f t="shared" si="123"/>
        <v>0</v>
      </c>
      <c r="CU244" s="63">
        <f t="shared" si="123"/>
        <v>0</v>
      </c>
      <c r="CV244" s="63">
        <f t="shared" si="124"/>
        <v>0</v>
      </c>
      <c r="CW244" s="63">
        <f t="shared" si="124"/>
        <v>0</v>
      </c>
      <c r="CX244" s="63">
        <f t="shared" si="124"/>
        <v>0</v>
      </c>
      <c r="CY244" s="63">
        <f t="shared" si="124"/>
        <v>0</v>
      </c>
      <c r="CZ244" s="63">
        <f t="shared" si="124"/>
        <v>0</v>
      </c>
      <c r="DA244" s="63">
        <f t="shared" si="124"/>
        <v>0</v>
      </c>
      <c r="DB244" s="63">
        <f t="shared" si="124"/>
        <v>0</v>
      </c>
      <c r="DC244" s="63">
        <f t="shared" si="124"/>
        <v>0</v>
      </c>
      <c r="DD244" s="63">
        <f t="shared" si="124"/>
        <v>0</v>
      </c>
      <c r="DE244" s="63">
        <f t="shared" si="124"/>
        <v>0</v>
      </c>
      <c r="DF244" s="63">
        <f t="shared" si="124"/>
        <v>0</v>
      </c>
      <c r="DG244" s="63">
        <f t="shared" si="124"/>
        <v>0</v>
      </c>
      <c r="DH244" s="63">
        <f t="shared" si="124"/>
        <v>0</v>
      </c>
      <c r="DI244" s="63">
        <f t="shared" si="124"/>
        <v>0</v>
      </c>
      <c r="DJ244" s="63">
        <f t="shared" si="100"/>
        <v>0</v>
      </c>
      <c r="DK244" s="63">
        <f t="shared" si="101"/>
        <v>0</v>
      </c>
      <c r="DL244" s="63">
        <f t="shared" si="102"/>
        <v>0</v>
      </c>
      <c r="DM244" s="63">
        <f t="shared" si="103"/>
        <v>0</v>
      </c>
      <c r="DN244" s="63">
        <f t="shared" si="104"/>
        <v>0</v>
      </c>
      <c r="DO244" s="63">
        <f t="shared" si="105"/>
        <v>0</v>
      </c>
    </row>
    <row r="245" spans="1:119" ht="12" hidden="1" customHeight="1">
      <c r="B245" s="17"/>
      <c r="C245" s="623" t="str">
        <f>C230</f>
        <v>Approval Request</v>
      </c>
      <c r="D245" s="624" t="s">
        <v>75</v>
      </c>
      <c r="E245" s="624" t="s">
        <v>9</v>
      </c>
      <c r="F245" s="625" t="s">
        <v>15</v>
      </c>
      <c r="G245" s="626">
        <f t="shared" si="116"/>
        <v>0</v>
      </c>
      <c r="H245" s="823">
        <f t="shared" si="116"/>
        <v>0</v>
      </c>
      <c r="I245" s="823">
        <f t="shared" si="116"/>
        <v>0</v>
      </c>
      <c r="J245" s="626">
        <f t="shared" si="116"/>
        <v>0</v>
      </c>
      <c r="K245" s="626">
        <f t="shared" si="116"/>
        <v>0</v>
      </c>
      <c r="L245" s="626">
        <f t="shared" si="116"/>
        <v>0</v>
      </c>
      <c r="M245" s="626">
        <f t="shared" si="116"/>
        <v>0</v>
      </c>
      <c r="N245" s="626">
        <f t="shared" si="116"/>
        <v>0</v>
      </c>
      <c r="O245" s="626">
        <f t="shared" si="116"/>
        <v>0</v>
      </c>
      <c r="P245" s="626">
        <f t="shared" si="116"/>
        <v>0</v>
      </c>
      <c r="Q245" s="626">
        <f t="shared" si="117"/>
        <v>0</v>
      </c>
      <c r="R245" s="626">
        <f t="shared" si="117"/>
        <v>0</v>
      </c>
      <c r="S245" s="626">
        <f t="shared" si="117"/>
        <v>0</v>
      </c>
      <c r="T245" s="626">
        <f t="shared" si="117"/>
        <v>0</v>
      </c>
      <c r="U245" s="823">
        <f t="shared" si="117"/>
        <v>0</v>
      </c>
      <c r="V245" s="823">
        <f t="shared" si="117"/>
        <v>0</v>
      </c>
      <c r="W245" s="823">
        <f t="shared" si="117"/>
        <v>0</v>
      </c>
      <c r="X245" s="823">
        <f t="shared" si="117"/>
        <v>0</v>
      </c>
      <c r="Y245" s="823">
        <f t="shared" si="117"/>
        <v>0</v>
      </c>
      <c r="Z245" s="626">
        <f t="shared" si="117"/>
        <v>0</v>
      </c>
      <c r="AA245" s="626">
        <f t="shared" si="118"/>
        <v>0</v>
      </c>
      <c r="AB245" s="626">
        <f t="shared" si="118"/>
        <v>0</v>
      </c>
      <c r="AC245" s="626">
        <f t="shared" si="118"/>
        <v>0</v>
      </c>
      <c r="AD245" s="626">
        <f t="shared" si="118"/>
        <v>0</v>
      </c>
      <c r="AE245" s="626">
        <f t="shared" si="118"/>
        <v>0</v>
      </c>
      <c r="AF245" s="626">
        <f t="shared" si="118"/>
        <v>0</v>
      </c>
      <c r="AG245" s="626">
        <f t="shared" si="118"/>
        <v>0</v>
      </c>
      <c r="AH245" s="626">
        <f t="shared" si="118"/>
        <v>0</v>
      </c>
      <c r="AI245" s="626">
        <f t="shared" si="118"/>
        <v>0</v>
      </c>
      <c r="AJ245" s="626">
        <f t="shared" si="118"/>
        <v>0</v>
      </c>
      <c r="AK245" s="626">
        <f t="shared" si="119"/>
        <v>0</v>
      </c>
      <c r="AL245" s="626">
        <f t="shared" si="119"/>
        <v>0</v>
      </c>
      <c r="AM245" s="626">
        <f t="shared" si="119"/>
        <v>0</v>
      </c>
      <c r="AN245" s="626">
        <f t="shared" si="119"/>
        <v>0</v>
      </c>
      <c r="AO245" s="626">
        <f t="shared" si="119"/>
        <v>0</v>
      </c>
      <c r="AP245" s="626">
        <f t="shared" si="119"/>
        <v>0</v>
      </c>
      <c r="AQ245" s="626">
        <f t="shared" si="119"/>
        <v>0</v>
      </c>
      <c r="AR245" s="626">
        <f t="shared" si="119"/>
        <v>0</v>
      </c>
      <c r="AS245" s="626">
        <f t="shared" si="119"/>
        <v>0</v>
      </c>
      <c r="AT245" s="626">
        <f t="shared" si="119"/>
        <v>0</v>
      </c>
      <c r="AU245" s="626">
        <f t="shared" si="120"/>
        <v>0</v>
      </c>
      <c r="AV245" s="626">
        <f t="shared" si="120"/>
        <v>0</v>
      </c>
      <c r="AW245" s="626">
        <f t="shared" si="120"/>
        <v>0</v>
      </c>
      <c r="AX245" s="626">
        <f t="shared" si="120"/>
        <v>0</v>
      </c>
      <c r="AY245" s="626">
        <f t="shared" si="120"/>
        <v>0</v>
      </c>
      <c r="AZ245" s="626">
        <f t="shared" si="120"/>
        <v>0</v>
      </c>
      <c r="BA245" s="626">
        <f t="shared" si="120"/>
        <v>0</v>
      </c>
      <c r="BB245" s="626">
        <f t="shared" si="120"/>
        <v>0</v>
      </c>
      <c r="BC245" s="626">
        <f t="shared" si="120"/>
        <v>0</v>
      </c>
      <c r="BD245" s="626">
        <f t="shared" si="120"/>
        <v>0</v>
      </c>
      <c r="BE245" s="626">
        <f t="shared" si="121"/>
        <v>0</v>
      </c>
      <c r="BF245" s="626">
        <f t="shared" si="121"/>
        <v>0</v>
      </c>
      <c r="BG245" s="626">
        <f t="shared" si="121"/>
        <v>0</v>
      </c>
      <c r="BH245" s="626">
        <f t="shared" si="121"/>
        <v>0</v>
      </c>
      <c r="BI245" s="626">
        <f t="shared" si="121"/>
        <v>0</v>
      </c>
      <c r="BJ245" s="626">
        <f t="shared" si="121"/>
        <v>0</v>
      </c>
      <c r="BK245" s="626">
        <f t="shared" si="121"/>
        <v>0</v>
      </c>
      <c r="BL245" s="626">
        <f t="shared" si="121"/>
        <v>0</v>
      </c>
      <c r="BM245" s="626">
        <f t="shared" si="121"/>
        <v>0</v>
      </c>
      <c r="BN245" s="626">
        <f t="shared" si="121"/>
        <v>0</v>
      </c>
      <c r="BO245" s="626">
        <f t="shared" si="122"/>
        <v>0</v>
      </c>
      <c r="BP245" s="626">
        <f t="shared" si="122"/>
        <v>0</v>
      </c>
      <c r="BQ245" s="626">
        <f t="shared" si="122"/>
        <v>0</v>
      </c>
      <c r="BR245" s="626">
        <f t="shared" si="122"/>
        <v>0</v>
      </c>
      <c r="BS245" s="626">
        <f t="shared" si="122"/>
        <v>0</v>
      </c>
      <c r="BT245" s="626">
        <f t="shared" si="122"/>
        <v>0</v>
      </c>
      <c r="BU245" s="626">
        <f t="shared" si="122"/>
        <v>0</v>
      </c>
      <c r="BV245" s="626">
        <f t="shared" si="122"/>
        <v>0</v>
      </c>
      <c r="BW245" s="626">
        <f t="shared" si="122"/>
        <v>0</v>
      </c>
      <c r="BX245" s="626">
        <f t="shared" si="122"/>
        <v>0</v>
      </c>
      <c r="BY245" s="626">
        <f t="shared" si="122"/>
        <v>0</v>
      </c>
      <c r="BZ245" s="626">
        <f t="shared" si="122"/>
        <v>0</v>
      </c>
      <c r="CA245" s="287">
        <f t="shared" si="88"/>
        <v>0</v>
      </c>
      <c r="CB245" s="287">
        <f t="shared" si="89"/>
        <v>0</v>
      </c>
      <c r="CC245" s="287">
        <f t="shared" si="90"/>
        <v>0</v>
      </c>
      <c r="CD245" s="287">
        <f t="shared" si="91"/>
        <v>0</v>
      </c>
      <c r="CE245" s="287">
        <f t="shared" si="92"/>
        <v>0</v>
      </c>
      <c r="CF245" s="287">
        <f t="shared" si="93"/>
        <v>0</v>
      </c>
      <c r="CG245" s="59">
        <f t="shared" si="98"/>
        <v>0</v>
      </c>
      <c r="CH245" s="27"/>
      <c r="CI245" s="627" t="str">
        <f t="shared" si="94"/>
        <v>Approval Request</v>
      </c>
      <c r="CJ245" s="627" t="str">
        <f t="shared" si="99"/>
        <v>Forecast</v>
      </c>
      <c r="CK245" s="627" t="str">
        <f t="shared" si="95"/>
        <v>CapEx</v>
      </c>
      <c r="CL245" s="63">
        <f t="shared" si="123"/>
        <v>0</v>
      </c>
      <c r="CM245" s="63">
        <f t="shared" si="123"/>
        <v>0</v>
      </c>
      <c r="CN245" s="63">
        <f t="shared" si="123"/>
        <v>0</v>
      </c>
      <c r="CO245" s="63">
        <f t="shared" si="123"/>
        <v>0</v>
      </c>
      <c r="CP245" s="63">
        <f t="shared" si="123"/>
        <v>0</v>
      </c>
      <c r="CQ245" s="63">
        <f t="shared" si="123"/>
        <v>0</v>
      </c>
      <c r="CR245" s="63">
        <f t="shared" si="123"/>
        <v>0</v>
      </c>
      <c r="CS245" s="63">
        <f t="shared" si="123"/>
        <v>0</v>
      </c>
      <c r="CT245" s="63">
        <f t="shared" si="123"/>
        <v>0</v>
      </c>
      <c r="CU245" s="63">
        <f t="shared" si="123"/>
        <v>0</v>
      </c>
      <c r="CV245" s="63">
        <f t="shared" si="124"/>
        <v>0</v>
      </c>
      <c r="CW245" s="63">
        <f t="shared" si="124"/>
        <v>0</v>
      </c>
      <c r="CX245" s="63">
        <f t="shared" si="124"/>
        <v>0</v>
      </c>
      <c r="CY245" s="63">
        <f t="shared" si="124"/>
        <v>0</v>
      </c>
      <c r="CZ245" s="63">
        <f t="shared" si="124"/>
        <v>0</v>
      </c>
      <c r="DA245" s="63">
        <f t="shared" si="124"/>
        <v>0</v>
      </c>
      <c r="DB245" s="63">
        <f t="shared" si="124"/>
        <v>0</v>
      </c>
      <c r="DC245" s="63">
        <f t="shared" si="124"/>
        <v>0</v>
      </c>
      <c r="DD245" s="63">
        <f t="shared" si="124"/>
        <v>0</v>
      </c>
      <c r="DE245" s="63">
        <f t="shared" si="124"/>
        <v>0</v>
      </c>
      <c r="DF245" s="63">
        <f t="shared" si="124"/>
        <v>0</v>
      </c>
      <c r="DG245" s="63">
        <f t="shared" si="124"/>
        <v>0</v>
      </c>
      <c r="DH245" s="63">
        <f t="shared" si="124"/>
        <v>0</v>
      </c>
      <c r="DI245" s="63">
        <f t="shared" si="124"/>
        <v>0</v>
      </c>
      <c r="DJ245" s="63">
        <f t="shared" si="100"/>
        <v>0</v>
      </c>
      <c r="DK245" s="63">
        <f t="shared" si="101"/>
        <v>0</v>
      </c>
      <c r="DL245" s="63">
        <f t="shared" si="102"/>
        <v>0</v>
      </c>
      <c r="DM245" s="63">
        <f t="shared" si="103"/>
        <v>0</v>
      </c>
      <c r="DN245" s="63">
        <f t="shared" si="104"/>
        <v>0</v>
      </c>
      <c r="DO245" s="63">
        <f t="shared" si="105"/>
        <v>0</v>
      </c>
    </row>
    <row r="246" spans="1:119" ht="12" hidden="1" customHeight="1">
      <c r="B246" s="17"/>
      <c r="C246" s="623" t="str">
        <f t="shared" si="106"/>
        <v>Released</v>
      </c>
      <c r="D246" s="624" t="s">
        <v>75</v>
      </c>
      <c r="E246" s="624" t="s">
        <v>10</v>
      </c>
      <c r="F246" s="625" t="s">
        <v>11</v>
      </c>
      <c r="G246" s="626">
        <f t="shared" si="116"/>
        <v>0</v>
      </c>
      <c r="H246" s="823">
        <f t="shared" si="116"/>
        <v>0</v>
      </c>
      <c r="I246" s="823">
        <f t="shared" si="116"/>
        <v>0</v>
      </c>
      <c r="J246" s="626">
        <f t="shared" si="116"/>
        <v>0</v>
      </c>
      <c r="K246" s="626">
        <f t="shared" si="116"/>
        <v>0</v>
      </c>
      <c r="L246" s="626">
        <f t="shared" si="116"/>
        <v>0</v>
      </c>
      <c r="M246" s="626">
        <f t="shared" si="116"/>
        <v>0</v>
      </c>
      <c r="N246" s="626">
        <f t="shared" si="116"/>
        <v>0</v>
      </c>
      <c r="O246" s="626">
        <f t="shared" si="116"/>
        <v>0</v>
      </c>
      <c r="P246" s="626">
        <f t="shared" si="116"/>
        <v>0</v>
      </c>
      <c r="Q246" s="626">
        <f t="shared" si="117"/>
        <v>0</v>
      </c>
      <c r="R246" s="626">
        <f t="shared" si="117"/>
        <v>0</v>
      </c>
      <c r="S246" s="626">
        <f t="shared" si="117"/>
        <v>0</v>
      </c>
      <c r="T246" s="626">
        <f t="shared" si="117"/>
        <v>0</v>
      </c>
      <c r="U246" s="823">
        <f t="shared" si="117"/>
        <v>0</v>
      </c>
      <c r="V246" s="823">
        <f t="shared" si="117"/>
        <v>0</v>
      </c>
      <c r="W246" s="823">
        <f t="shared" si="117"/>
        <v>0</v>
      </c>
      <c r="X246" s="823">
        <f t="shared" si="117"/>
        <v>0</v>
      </c>
      <c r="Y246" s="823">
        <f t="shared" si="117"/>
        <v>0</v>
      </c>
      <c r="Z246" s="626">
        <f t="shared" si="117"/>
        <v>0</v>
      </c>
      <c r="AA246" s="626">
        <f t="shared" si="118"/>
        <v>0</v>
      </c>
      <c r="AB246" s="626">
        <f t="shared" si="118"/>
        <v>0</v>
      </c>
      <c r="AC246" s="626">
        <f t="shared" si="118"/>
        <v>0</v>
      </c>
      <c r="AD246" s="626">
        <f t="shared" si="118"/>
        <v>0</v>
      </c>
      <c r="AE246" s="626">
        <f t="shared" si="118"/>
        <v>0</v>
      </c>
      <c r="AF246" s="626">
        <f t="shared" si="118"/>
        <v>0</v>
      </c>
      <c r="AG246" s="626">
        <f t="shared" si="118"/>
        <v>0</v>
      </c>
      <c r="AH246" s="626">
        <f t="shared" si="118"/>
        <v>0</v>
      </c>
      <c r="AI246" s="626">
        <f t="shared" si="118"/>
        <v>0</v>
      </c>
      <c r="AJ246" s="626">
        <f t="shared" si="118"/>
        <v>0</v>
      </c>
      <c r="AK246" s="626">
        <f t="shared" si="119"/>
        <v>0</v>
      </c>
      <c r="AL246" s="626">
        <f t="shared" si="119"/>
        <v>0</v>
      </c>
      <c r="AM246" s="626">
        <f t="shared" si="119"/>
        <v>0</v>
      </c>
      <c r="AN246" s="626">
        <f t="shared" si="119"/>
        <v>0</v>
      </c>
      <c r="AO246" s="626">
        <f t="shared" si="119"/>
        <v>0</v>
      </c>
      <c r="AP246" s="626">
        <f t="shared" si="119"/>
        <v>0</v>
      </c>
      <c r="AQ246" s="626">
        <f t="shared" si="119"/>
        <v>0</v>
      </c>
      <c r="AR246" s="626">
        <f t="shared" si="119"/>
        <v>0</v>
      </c>
      <c r="AS246" s="626">
        <f t="shared" si="119"/>
        <v>0</v>
      </c>
      <c r="AT246" s="626">
        <f t="shared" si="119"/>
        <v>0</v>
      </c>
      <c r="AU246" s="626">
        <f t="shared" si="120"/>
        <v>0</v>
      </c>
      <c r="AV246" s="626">
        <f t="shared" si="120"/>
        <v>0</v>
      </c>
      <c r="AW246" s="626">
        <f t="shared" si="120"/>
        <v>0</v>
      </c>
      <c r="AX246" s="626">
        <f t="shared" si="120"/>
        <v>0</v>
      </c>
      <c r="AY246" s="626">
        <f t="shared" si="120"/>
        <v>0</v>
      </c>
      <c r="AZ246" s="626">
        <f t="shared" si="120"/>
        <v>0</v>
      </c>
      <c r="BA246" s="626">
        <f t="shared" si="120"/>
        <v>0</v>
      </c>
      <c r="BB246" s="626">
        <f t="shared" si="120"/>
        <v>0</v>
      </c>
      <c r="BC246" s="626">
        <f t="shared" si="120"/>
        <v>0</v>
      </c>
      <c r="BD246" s="626">
        <f t="shared" si="120"/>
        <v>0</v>
      </c>
      <c r="BE246" s="626">
        <f t="shared" si="121"/>
        <v>0</v>
      </c>
      <c r="BF246" s="626">
        <f t="shared" si="121"/>
        <v>0</v>
      </c>
      <c r="BG246" s="626">
        <f t="shared" si="121"/>
        <v>0</v>
      </c>
      <c r="BH246" s="626">
        <f t="shared" si="121"/>
        <v>0</v>
      </c>
      <c r="BI246" s="626">
        <f t="shared" si="121"/>
        <v>0</v>
      </c>
      <c r="BJ246" s="626">
        <f t="shared" si="121"/>
        <v>0</v>
      </c>
      <c r="BK246" s="626">
        <f t="shared" si="121"/>
        <v>0</v>
      </c>
      <c r="BL246" s="626">
        <f t="shared" si="121"/>
        <v>0</v>
      </c>
      <c r="BM246" s="626">
        <f t="shared" si="121"/>
        <v>0</v>
      </c>
      <c r="BN246" s="626">
        <f t="shared" si="121"/>
        <v>0</v>
      </c>
      <c r="BO246" s="626">
        <f t="shared" si="122"/>
        <v>0</v>
      </c>
      <c r="BP246" s="626">
        <f t="shared" si="122"/>
        <v>0</v>
      </c>
      <c r="BQ246" s="626">
        <f t="shared" si="122"/>
        <v>0</v>
      </c>
      <c r="BR246" s="626">
        <f t="shared" si="122"/>
        <v>0</v>
      </c>
      <c r="BS246" s="626">
        <f t="shared" si="122"/>
        <v>0</v>
      </c>
      <c r="BT246" s="626">
        <f t="shared" si="122"/>
        <v>0</v>
      </c>
      <c r="BU246" s="626">
        <f t="shared" si="122"/>
        <v>0</v>
      </c>
      <c r="BV246" s="626">
        <f t="shared" si="122"/>
        <v>0</v>
      </c>
      <c r="BW246" s="626">
        <f t="shared" si="122"/>
        <v>0</v>
      </c>
      <c r="BX246" s="626">
        <f t="shared" si="122"/>
        <v>0</v>
      </c>
      <c r="BY246" s="626">
        <f t="shared" si="122"/>
        <v>0</v>
      </c>
      <c r="BZ246" s="626">
        <f t="shared" si="122"/>
        <v>0</v>
      </c>
      <c r="CA246" s="287">
        <f t="shared" si="88"/>
        <v>0</v>
      </c>
      <c r="CB246" s="287">
        <f t="shared" si="89"/>
        <v>0</v>
      </c>
      <c r="CC246" s="287">
        <f t="shared" si="90"/>
        <v>0</v>
      </c>
      <c r="CD246" s="287">
        <f t="shared" si="91"/>
        <v>0</v>
      </c>
      <c r="CE246" s="287">
        <f t="shared" si="92"/>
        <v>0</v>
      </c>
      <c r="CF246" s="287">
        <f t="shared" si="93"/>
        <v>0</v>
      </c>
      <c r="CG246" s="59">
        <f t="shared" si="98"/>
        <v>0</v>
      </c>
      <c r="CH246" s="27"/>
      <c r="CI246" s="627" t="str">
        <f t="shared" si="94"/>
        <v>Released</v>
      </c>
      <c r="CJ246" s="627" t="str">
        <f t="shared" si="99"/>
        <v>Released</v>
      </c>
      <c r="CK246" s="627" t="str">
        <f t="shared" si="95"/>
        <v>RevEx</v>
      </c>
      <c r="CL246" s="63">
        <f t="shared" si="123"/>
        <v>0</v>
      </c>
      <c r="CM246" s="63">
        <f t="shared" si="123"/>
        <v>0</v>
      </c>
      <c r="CN246" s="63">
        <f t="shared" si="123"/>
        <v>0</v>
      </c>
      <c r="CO246" s="63">
        <f t="shared" si="123"/>
        <v>0</v>
      </c>
      <c r="CP246" s="63">
        <f t="shared" si="123"/>
        <v>0</v>
      </c>
      <c r="CQ246" s="63">
        <f t="shared" si="123"/>
        <v>0</v>
      </c>
      <c r="CR246" s="63">
        <f t="shared" si="123"/>
        <v>0</v>
      </c>
      <c r="CS246" s="63">
        <f t="shared" si="123"/>
        <v>0</v>
      </c>
      <c r="CT246" s="63">
        <f t="shared" si="123"/>
        <v>0</v>
      </c>
      <c r="CU246" s="63">
        <f t="shared" si="123"/>
        <v>0</v>
      </c>
      <c r="CV246" s="63">
        <f t="shared" si="124"/>
        <v>0</v>
      </c>
      <c r="CW246" s="63">
        <f t="shared" si="124"/>
        <v>0</v>
      </c>
      <c r="CX246" s="63">
        <f t="shared" si="124"/>
        <v>0</v>
      </c>
      <c r="CY246" s="63">
        <f t="shared" si="124"/>
        <v>0</v>
      </c>
      <c r="CZ246" s="63">
        <f t="shared" si="124"/>
        <v>0</v>
      </c>
      <c r="DA246" s="63">
        <f t="shared" si="124"/>
        <v>0</v>
      </c>
      <c r="DB246" s="63">
        <f t="shared" si="124"/>
        <v>0</v>
      </c>
      <c r="DC246" s="63">
        <f t="shared" si="124"/>
        <v>0</v>
      </c>
      <c r="DD246" s="63">
        <f t="shared" si="124"/>
        <v>0</v>
      </c>
      <c r="DE246" s="63">
        <f t="shared" si="124"/>
        <v>0</v>
      </c>
      <c r="DF246" s="63">
        <f t="shared" si="124"/>
        <v>0</v>
      </c>
      <c r="DG246" s="63">
        <f t="shared" si="124"/>
        <v>0</v>
      </c>
      <c r="DH246" s="63">
        <f t="shared" si="124"/>
        <v>0</v>
      </c>
      <c r="DI246" s="63">
        <f t="shared" si="124"/>
        <v>0</v>
      </c>
      <c r="DJ246" s="63">
        <f t="shared" si="100"/>
        <v>0</v>
      </c>
      <c r="DK246" s="63">
        <f t="shared" si="101"/>
        <v>0</v>
      </c>
      <c r="DL246" s="63">
        <f t="shared" si="102"/>
        <v>0</v>
      </c>
      <c r="DM246" s="63">
        <f t="shared" si="103"/>
        <v>0</v>
      </c>
      <c r="DN246" s="63">
        <f t="shared" si="104"/>
        <v>0</v>
      </c>
      <c r="DO246" s="63">
        <f t="shared" si="105"/>
        <v>0</v>
      </c>
    </row>
    <row r="247" spans="1:119" ht="12" hidden="1" customHeight="1">
      <c r="B247" s="628"/>
      <c r="C247" s="623" t="str">
        <f t="shared" si="106"/>
        <v>Released</v>
      </c>
      <c r="D247" s="624" t="s">
        <v>75</v>
      </c>
      <c r="E247" s="624" t="s">
        <v>10</v>
      </c>
      <c r="F247" s="625" t="s">
        <v>12</v>
      </c>
      <c r="G247" s="626">
        <f t="shared" si="116"/>
        <v>0</v>
      </c>
      <c r="H247" s="823">
        <f t="shared" si="116"/>
        <v>0</v>
      </c>
      <c r="I247" s="823">
        <f t="shared" si="116"/>
        <v>0</v>
      </c>
      <c r="J247" s="626">
        <f t="shared" si="116"/>
        <v>0</v>
      </c>
      <c r="K247" s="626">
        <f t="shared" si="116"/>
        <v>0</v>
      </c>
      <c r="L247" s="626">
        <f t="shared" si="116"/>
        <v>0</v>
      </c>
      <c r="M247" s="626">
        <f t="shared" si="116"/>
        <v>0</v>
      </c>
      <c r="N247" s="626">
        <f t="shared" si="116"/>
        <v>0</v>
      </c>
      <c r="O247" s="626">
        <f t="shared" si="116"/>
        <v>0</v>
      </c>
      <c r="P247" s="626">
        <f t="shared" si="116"/>
        <v>0</v>
      </c>
      <c r="Q247" s="626">
        <f t="shared" si="117"/>
        <v>0</v>
      </c>
      <c r="R247" s="626">
        <f t="shared" si="117"/>
        <v>0</v>
      </c>
      <c r="S247" s="626">
        <f t="shared" si="117"/>
        <v>0</v>
      </c>
      <c r="T247" s="626">
        <f t="shared" si="117"/>
        <v>0</v>
      </c>
      <c r="U247" s="823">
        <f t="shared" si="117"/>
        <v>0</v>
      </c>
      <c r="V247" s="823">
        <f t="shared" si="117"/>
        <v>0</v>
      </c>
      <c r="W247" s="823">
        <f t="shared" si="117"/>
        <v>0</v>
      </c>
      <c r="X247" s="823">
        <f t="shared" si="117"/>
        <v>0</v>
      </c>
      <c r="Y247" s="823">
        <f t="shared" si="117"/>
        <v>0</v>
      </c>
      <c r="Z247" s="626">
        <f t="shared" si="117"/>
        <v>0</v>
      </c>
      <c r="AA247" s="626">
        <f t="shared" si="118"/>
        <v>0</v>
      </c>
      <c r="AB247" s="626">
        <f t="shared" si="118"/>
        <v>0</v>
      </c>
      <c r="AC247" s="626">
        <f t="shared" si="118"/>
        <v>0</v>
      </c>
      <c r="AD247" s="626">
        <f t="shared" si="118"/>
        <v>0</v>
      </c>
      <c r="AE247" s="626">
        <f t="shared" si="118"/>
        <v>0</v>
      </c>
      <c r="AF247" s="626">
        <f t="shared" si="118"/>
        <v>0</v>
      </c>
      <c r="AG247" s="626">
        <f t="shared" si="118"/>
        <v>0</v>
      </c>
      <c r="AH247" s="626">
        <f t="shared" si="118"/>
        <v>0</v>
      </c>
      <c r="AI247" s="626">
        <f t="shared" si="118"/>
        <v>0</v>
      </c>
      <c r="AJ247" s="626">
        <f t="shared" si="118"/>
        <v>0</v>
      </c>
      <c r="AK247" s="626">
        <f t="shared" si="119"/>
        <v>0</v>
      </c>
      <c r="AL247" s="626">
        <f t="shared" si="119"/>
        <v>0</v>
      </c>
      <c r="AM247" s="626">
        <f t="shared" si="119"/>
        <v>0</v>
      </c>
      <c r="AN247" s="626">
        <f t="shared" si="119"/>
        <v>0</v>
      </c>
      <c r="AO247" s="626">
        <f t="shared" si="119"/>
        <v>0</v>
      </c>
      <c r="AP247" s="626">
        <f t="shared" si="119"/>
        <v>0</v>
      </c>
      <c r="AQ247" s="626">
        <f t="shared" si="119"/>
        <v>0</v>
      </c>
      <c r="AR247" s="626">
        <f t="shared" si="119"/>
        <v>0</v>
      </c>
      <c r="AS247" s="626">
        <f t="shared" si="119"/>
        <v>0</v>
      </c>
      <c r="AT247" s="626">
        <f t="shared" si="119"/>
        <v>0</v>
      </c>
      <c r="AU247" s="626">
        <f t="shared" si="120"/>
        <v>0</v>
      </c>
      <c r="AV247" s="626">
        <f t="shared" si="120"/>
        <v>0</v>
      </c>
      <c r="AW247" s="626">
        <f t="shared" si="120"/>
        <v>0</v>
      </c>
      <c r="AX247" s="626">
        <f t="shared" si="120"/>
        <v>0</v>
      </c>
      <c r="AY247" s="626">
        <f t="shared" si="120"/>
        <v>0</v>
      </c>
      <c r="AZ247" s="626">
        <f t="shared" si="120"/>
        <v>0</v>
      </c>
      <c r="BA247" s="626">
        <f t="shared" si="120"/>
        <v>0</v>
      </c>
      <c r="BB247" s="626">
        <f t="shared" si="120"/>
        <v>0</v>
      </c>
      <c r="BC247" s="626">
        <f t="shared" si="120"/>
        <v>0</v>
      </c>
      <c r="BD247" s="626">
        <f t="shared" si="120"/>
        <v>0</v>
      </c>
      <c r="BE247" s="626">
        <f t="shared" si="121"/>
        <v>0</v>
      </c>
      <c r="BF247" s="626">
        <f t="shared" si="121"/>
        <v>0</v>
      </c>
      <c r="BG247" s="626">
        <f t="shared" si="121"/>
        <v>0</v>
      </c>
      <c r="BH247" s="626">
        <f t="shared" si="121"/>
        <v>0</v>
      </c>
      <c r="BI247" s="626">
        <f t="shared" si="121"/>
        <v>0</v>
      </c>
      <c r="BJ247" s="626">
        <f t="shared" si="121"/>
        <v>0</v>
      </c>
      <c r="BK247" s="626">
        <f t="shared" si="121"/>
        <v>0</v>
      </c>
      <c r="BL247" s="626">
        <f t="shared" si="121"/>
        <v>0</v>
      </c>
      <c r="BM247" s="626">
        <f t="shared" si="121"/>
        <v>0</v>
      </c>
      <c r="BN247" s="626">
        <f t="shared" si="121"/>
        <v>0</v>
      </c>
      <c r="BO247" s="626">
        <f t="shared" si="122"/>
        <v>0</v>
      </c>
      <c r="BP247" s="626">
        <f t="shared" si="122"/>
        <v>0</v>
      </c>
      <c r="BQ247" s="626">
        <f t="shared" si="122"/>
        <v>0</v>
      </c>
      <c r="BR247" s="626">
        <f t="shared" si="122"/>
        <v>0</v>
      </c>
      <c r="BS247" s="626">
        <f t="shared" si="122"/>
        <v>0</v>
      </c>
      <c r="BT247" s="626">
        <f t="shared" si="122"/>
        <v>0</v>
      </c>
      <c r="BU247" s="626">
        <f t="shared" si="122"/>
        <v>0</v>
      </c>
      <c r="BV247" s="626">
        <f t="shared" si="122"/>
        <v>0</v>
      </c>
      <c r="BW247" s="626">
        <f t="shared" si="122"/>
        <v>0</v>
      </c>
      <c r="BX247" s="626">
        <f t="shared" si="122"/>
        <v>0</v>
      </c>
      <c r="BY247" s="626">
        <f t="shared" si="122"/>
        <v>0</v>
      </c>
      <c r="BZ247" s="626">
        <f t="shared" si="122"/>
        <v>0</v>
      </c>
      <c r="CA247" s="287">
        <f t="shared" si="88"/>
        <v>0</v>
      </c>
      <c r="CB247" s="287">
        <f t="shared" si="89"/>
        <v>0</v>
      </c>
      <c r="CC247" s="287">
        <f t="shared" si="90"/>
        <v>0</v>
      </c>
      <c r="CD247" s="287">
        <f t="shared" si="91"/>
        <v>0</v>
      </c>
      <c r="CE247" s="287">
        <f t="shared" si="92"/>
        <v>0</v>
      </c>
      <c r="CF247" s="287">
        <f t="shared" si="93"/>
        <v>0</v>
      </c>
      <c r="CG247" s="59">
        <f t="shared" si="98"/>
        <v>0</v>
      </c>
      <c r="CH247" s="27"/>
      <c r="CI247" s="627" t="str">
        <f t="shared" si="94"/>
        <v>Released</v>
      </c>
      <c r="CJ247" s="627" t="str">
        <f t="shared" si="99"/>
        <v>Released</v>
      </c>
      <c r="CK247" s="627" t="str">
        <f t="shared" si="95"/>
        <v>RevEx</v>
      </c>
      <c r="CL247" s="63">
        <f t="shared" si="123"/>
        <v>0</v>
      </c>
      <c r="CM247" s="63">
        <f t="shared" si="123"/>
        <v>0</v>
      </c>
      <c r="CN247" s="63">
        <f t="shared" si="123"/>
        <v>0</v>
      </c>
      <c r="CO247" s="63">
        <f t="shared" si="123"/>
        <v>0</v>
      </c>
      <c r="CP247" s="63">
        <f t="shared" si="123"/>
        <v>0</v>
      </c>
      <c r="CQ247" s="63">
        <f t="shared" si="123"/>
        <v>0</v>
      </c>
      <c r="CR247" s="63">
        <f t="shared" si="123"/>
        <v>0</v>
      </c>
      <c r="CS247" s="63">
        <f t="shared" si="123"/>
        <v>0</v>
      </c>
      <c r="CT247" s="63">
        <f t="shared" si="123"/>
        <v>0</v>
      </c>
      <c r="CU247" s="63">
        <f t="shared" si="123"/>
        <v>0</v>
      </c>
      <c r="CV247" s="63">
        <f t="shared" si="124"/>
        <v>0</v>
      </c>
      <c r="CW247" s="63">
        <f t="shared" si="124"/>
        <v>0</v>
      </c>
      <c r="CX247" s="63">
        <f t="shared" si="124"/>
        <v>0</v>
      </c>
      <c r="CY247" s="63">
        <f t="shared" si="124"/>
        <v>0</v>
      </c>
      <c r="CZ247" s="63">
        <f t="shared" si="124"/>
        <v>0</v>
      </c>
      <c r="DA247" s="63">
        <f t="shared" si="124"/>
        <v>0</v>
      </c>
      <c r="DB247" s="63">
        <f t="shared" si="124"/>
        <v>0</v>
      </c>
      <c r="DC247" s="63">
        <f t="shared" si="124"/>
        <v>0</v>
      </c>
      <c r="DD247" s="63">
        <f t="shared" si="124"/>
        <v>0</v>
      </c>
      <c r="DE247" s="63">
        <f t="shared" si="124"/>
        <v>0</v>
      </c>
      <c r="DF247" s="63">
        <f t="shared" si="124"/>
        <v>0</v>
      </c>
      <c r="DG247" s="63">
        <f t="shared" si="124"/>
        <v>0</v>
      </c>
      <c r="DH247" s="63">
        <f t="shared" si="124"/>
        <v>0</v>
      </c>
      <c r="DI247" s="63">
        <f t="shared" si="124"/>
        <v>0</v>
      </c>
      <c r="DJ247" s="63">
        <f t="shared" si="100"/>
        <v>0</v>
      </c>
      <c r="DK247" s="63">
        <f t="shared" si="101"/>
        <v>0</v>
      </c>
      <c r="DL247" s="63">
        <f t="shared" si="102"/>
        <v>0</v>
      </c>
      <c r="DM247" s="63">
        <f t="shared" si="103"/>
        <v>0</v>
      </c>
      <c r="DN247" s="63">
        <f t="shared" si="104"/>
        <v>0</v>
      </c>
      <c r="DO247" s="63">
        <f t="shared" si="105"/>
        <v>0</v>
      </c>
    </row>
    <row r="248" spans="1:119" ht="12" hidden="1" customHeight="1">
      <c r="B248" s="628"/>
      <c r="C248" s="623" t="str">
        <f t="shared" si="106"/>
        <v>Forecast</v>
      </c>
      <c r="D248" s="624" t="s">
        <v>75</v>
      </c>
      <c r="E248" s="624" t="s">
        <v>10</v>
      </c>
      <c r="F248" s="625" t="s">
        <v>13</v>
      </c>
      <c r="G248" s="626">
        <f t="shared" si="116"/>
        <v>0</v>
      </c>
      <c r="H248" s="823">
        <f t="shared" si="116"/>
        <v>0</v>
      </c>
      <c r="I248" s="823">
        <f t="shared" si="116"/>
        <v>0</v>
      </c>
      <c r="J248" s="626">
        <f t="shared" si="116"/>
        <v>0</v>
      </c>
      <c r="K248" s="626">
        <f t="shared" si="116"/>
        <v>0</v>
      </c>
      <c r="L248" s="626">
        <f t="shared" si="116"/>
        <v>0</v>
      </c>
      <c r="M248" s="626">
        <f t="shared" si="116"/>
        <v>0</v>
      </c>
      <c r="N248" s="626">
        <f t="shared" si="116"/>
        <v>0</v>
      </c>
      <c r="O248" s="626">
        <f t="shared" si="116"/>
        <v>0</v>
      </c>
      <c r="P248" s="626">
        <f t="shared" si="116"/>
        <v>0</v>
      </c>
      <c r="Q248" s="626">
        <f t="shared" si="117"/>
        <v>0</v>
      </c>
      <c r="R248" s="626">
        <f t="shared" si="117"/>
        <v>0</v>
      </c>
      <c r="S248" s="626">
        <f t="shared" si="117"/>
        <v>0</v>
      </c>
      <c r="T248" s="626">
        <f t="shared" si="117"/>
        <v>0</v>
      </c>
      <c r="U248" s="823">
        <f t="shared" si="117"/>
        <v>0</v>
      </c>
      <c r="V248" s="823">
        <f t="shared" si="117"/>
        <v>0</v>
      </c>
      <c r="W248" s="823">
        <f t="shared" si="117"/>
        <v>0</v>
      </c>
      <c r="X248" s="823">
        <f t="shared" si="117"/>
        <v>0</v>
      </c>
      <c r="Y248" s="823">
        <f t="shared" si="117"/>
        <v>0</v>
      </c>
      <c r="Z248" s="626">
        <f t="shared" si="117"/>
        <v>0</v>
      </c>
      <c r="AA248" s="626">
        <f t="shared" si="118"/>
        <v>0</v>
      </c>
      <c r="AB248" s="626">
        <f t="shared" si="118"/>
        <v>0</v>
      </c>
      <c r="AC248" s="626">
        <f t="shared" si="118"/>
        <v>0</v>
      </c>
      <c r="AD248" s="626">
        <f t="shared" si="118"/>
        <v>0</v>
      </c>
      <c r="AE248" s="626">
        <f t="shared" si="118"/>
        <v>0</v>
      </c>
      <c r="AF248" s="626">
        <f t="shared" si="118"/>
        <v>0</v>
      </c>
      <c r="AG248" s="626">
        <f t="shared" si="118"/>
        <v>0</v>
      </c>
      <c r="AH248" s="626">
        <f t="shared" si="118"/>
        <v>0</v>
      </c>
      <c r="AI248" s="626">
        <f t="shared" si="118"/>
        <v>0</v>
      </c>
      <c r="AJ248" s="626">
        <f t="shared" si="118"/>
        <v>0</v>
      </c>
      <c r="AK248" s="626">
        <f t="shared" si="119"/>
        <v>0</v>
      </c>
      <c r="AL248" s="626">
        <f t="shared" si="119"/>
        <v>0</v>
      </c>
      <c r="AM248" s="626">
        <f t="shared" si="119"/>
        <v>0</v>
      </c>
      <c r="AN248" s="626">
        <f t="shared" si="119"/>
        <v>0</v>
      </c>
      <c r="AO248" s="626">
        <f t="shared" si="119"/>
        <v>0</v>
      </c>
      <c r="AP248" s="626">
        <f t="shared" si="119"/>
        <v>0</v>
      </c>
      <c r="AQ248" s="626">
        <f t="shared" si="119"/>
        <v>0</v>
      </c>
      <c r="AR248" s="626">
        <f t="shared" si="119"/>
        <v>0</v>
      </c>
      <c r="AS248" s="626">
        <f t="shared" si="119"/>
        <v>0</v>
      </c>
      <c r="AT248" s="626">
        <f t="shared" si="119"/>
        <v>0</v>
      </c>
      <c r="AU248" s="626">
        <f t="shared" si="120"/>
        <v>0</v>
      </c>
      <c r="AV248" s="626">
        <f t="shared" si="120"/>
        <v>0</v>
      </c>
      <c r="AW248" s="626">
        <f t="shared" si="120"/>
        <v>0</v>
      </c>
      <c r="AX248" s="626">
        <f t="shared" si="120"/>
        <v>0</v>
      </c>
      <c r="AY248" s="626">
        <f t="shared" si="120"/>
        <v>0</v>
      </c>
      <c r="AZ248" s="626">
        <f t="shared" si="120"/>
        <v>0</v>
      </c>
      <c r="BA248" s="626">
        <f t="shared" si="120"/>
        <v>0</v>
      </c>
      <c r="BB248" s="626">
        <f t="shared" si="120"/>
        <v>0</v>
      </c>
      <c r="BC248" s="626">
        <f t="shared" si="120"/>
        <v>0</v>
      </c>
      <c r="BD248" s="626">
        <f t="shared" si="120"/>
        <v>0</v>
      </c>
      <c r="BE248" s="626">
        <f t="shared" si="121"/>
        <v>0</v>
      </c>
      <c r="BF248" s="626">
        <f t="shared" si="121"/>
        <v>0</v>
      </c>
      <c r="BG248" s="626">
        <f t="shared" si="121"/>
        <v>0</v>
      </c>
      <c r="BH248" s="626">
        <f t="shared" si="121"/>
        <v>0</v>
      </c>
      <c r="BI248" s="626">
        <f t="shared" si="121"/>
        <v>0</v>
      </c>
      <c r="BJ248" s="626">
        <f t="shared" si="121"/>
        <v>0</v>
      </c>
      <c r="BK248" s="626">
        <f t="shared" si="121"/>
        <v>0</v>
      </c>
      <c r="BL248" s="626">
        <f t="shared" si="121"/>
        <v>0</v>
      </c>
      <c r="BM248" s="626">
        <f t="shared" si="121"/>
        <v>0</v>
      </c>
      <c r="BN248" s="626">
        <f t="shared" si="121"/>
        <v>0</v>
      </c>
      <c r="BO248" s="626">
        <f t="shared" si="122"/>
        <v>0</v>
      </c>
      <c r="BP248" s="626">
        <f t="shared" si="122"/>
        <v>0</v>
      </c>
      <c r="BQ248" s="626">
        <f t="shared" si="122"/>
        <v>0</v>
      </c>
      <c r="BR248" s="626">
        <f t="shared" si="122"/>
        <v>0</v>
      </c>
      <c r="BS248" s="626">
        <f t="shared" si="122"/>
        <v>0</v>
      </c>
      <c r="BT248" s="626">
        <f t="shared" si="122"/>
        <v>0</v>
      </c>
      <c r="BU248" s="626">
        <f t="shared" si="122"/>
        <v>0</v>
      </c>
      <c r="BV248" s="626">
        <f t="shared" si="122"/>
        <v>0</v>
      </c>
      <c r="BW248" s="626">
        <f t="shared" si="122"/>
        <v>0</v>
      </c>
      <c r="BX248" s="626">
        <f t="shared" si="122"/>
        <v>0</v>
      </c>
      <c r="BY248" s="626">
        <f t="shared" si="122"/>
        <v>0</v>
      </c>
      <c r="BZ248" s="626">
        <f t="shared" si="122"/>
        <v>0</v>
      </c>
      <c r="CA248" s="287">
        <f t="shared" si="88"/>
        <v>0</v>
      </c>
      <c r="CB248" s="287">
        <f t="shared" si="89"/>
        <v>0</v>
      </c>
      <c r="CC248" s="287">
        <f t="shared" si="90"/>
        <v>0</v>
      </c>
      <c r="CD248" s="287">
        <f t="shared" si="91"/>
        <v>0</v>
      </c>
      <c r="CE248" s="287">
        <f t="shared" si="92"/>
        <v>0</v>
      </c>
      <c r="CF248" s="287">
        <f t="shared" si="93"/>
        <v>0</v>
      </c>
      <c r="CG248" s="59">
        <f t="shared" si="98"/>
        <v>0</v>
      </c>
      <c r="CH248" s="27"/>
      <c r="CI248" s="627" t="str">
        <f t="shared" si="94"/>
        <v>Forecast</v>
      </c>
      <c r="CJ248" s="627" t="str">
        <f t="shared" si="99"/>
        <v>Forecast</v>
      </c>
      <c r="CK248" s="627" t="str">
        <f t="shared" si="95"/>
        <v>RevEx</v>
      </c>
      <c r="CL248" s="63">
        <f t="shared" si="123"/>
        <v>0</v>
      </c>
      <c r="CM248" s="63">
        <f t="shared" si="123"/>
        <v>0</v>
      </c>
      <c r="CN248" s="63">
        <f t="shared" si="123"/>
        <v>0</v>
      </c>
      <c r="CO248" s="63">
        <f t="shared" si="123"/>
        <v>0</v>
      </c>
      <c r="CP248" s="63">
        <f t="shared" si="123"/>
        <v>0</v>
      </c>
      <c r="CQ248" s="63">
        <f t="shared" si="123"/>
        <v>0</v>
      </c>
      <c r="CR248" s="63">
        <f t="shared" si="123"/>
        <v>0</v>
      </c>
      <c r="CS248" s="63">
        <f t="shared" si="123"/>
        <v>0</v>
      </c>
      <c r="CT248" s="63">
        <f t="shared" si="123"/>
        <v>0</v>
      </c>
      <c r="CU248" s="63">
        <f t="shared" si="123"/>
        <v>0</v>
      </c>
      <c r="CV248" s="63">
        <f t="shared" si="124"/>
        <v>0</v>
      </c>
      <c r="CW248" s="63">
        <f t="shared" si="124"/>
        <v>0</v>
      </c>
      <c r="CX248" s="63">
        <f t="shared" si="124"/>
        <v>0</v>
      </c>
      <c r="CY248" s="63">
        <f t="shared" si="124"/>
        <v>0</v>
      </c>
      <c r="CZ248" s="63">
        <f t="shared" si="124"/>
        <v>0</v>
      </c>
      <c r="DA248" s="63">
        <f t="shared" si="124"/>
        <v>0</v>
      </c>
      <c r="DB248" s="63">
        <f t="shared" si="124"/>
        <v>0</v>
      </c>
      <c r="DC248" s="63">
        <f t="shared" si="124"/>
        <v>0</v>
      </c>
      <c r="DD248" s="63">
        <f t="shared" si="124"/>
        <v>0</v>
      </c>
      <c r="DE248" s="63">
        <f t="shared" si="124"/>
        <v>0</v>
      </c>
      <c r="DF248" s="63">
        <f t="shared" si="124"/>
        <v>0</v>
      </c>
      <c r="DG248" s="63">
        <f t="shared" si="124"/>
        <v>0</v>
      </c>
      <c r="DH248" s="63">
        <f t="shared" si="124"/>
        <v>0</v>
      </c>
      <c r="DI248" s="63">
        <f t="shared" si="124"/>
        <v>0</v>
      </c>
      <c r="DJ248" s="63">
        <f t="shared" si="100"/>
        <v>0</v>
      </c>
      <c r="DK248" s="63">
        <f t="shared" si="101"/>
        <v>0</v>
      </c>
      <c r="DL248" s="63">
        <f t="shared" si="102"/>
        <v>0</v>
      </c>
      <c r="DM248" s="63">
        <f t="shared" si="103"/>
        <v>0</v>
      </c>
      <c r="DN248" s="63">
        <f t="shared" si="104"/>
        <v>0</v>
      </c>
      <c r="DO248" s="63">
        <f t="shared" si="105"/>
        <v>0</v>
      </c>
    </row>
    <row r="249" spans="1:119" ht="12" hidden="1" customHeight="1">
      <c r="B249" s="628"/>
      <c r="C249" s="623" t="str">
        <f t="shared" si="106"/>
        <v>Approval Request</v>
      </c>
      <c r="D249" s="624" t="s">
        <v>75</v>
      </c>
      <c r="E249" s="624" t="s">
        <v>10</v>
      </c>
      <c r="F249" s="625" t="s">
        <v>14</v>
      </c>
      <c r="G249" s="626">
        <f t="shared" si="116"/>
        <v>0</v>
      </c>
      <c r="H249" s="823">
        <f t="shared" si="116"/>
        <v>0</v>
      </c>
      <c r="I249" s="823">
        <f t="shared" si="116"/>
        <v>0</v>
      </c>
      <c r="J249" s="626">
        <f t="shared" si="116"/>
        <v>0</v>
      </c>
      <c r="K249" s="626">
        <f t="shared" si="116"/>
        <v>0</v>
      </c>
      <c r="L249" s="626">
        <f t="shared" si="116"/>
        <v>0</v>
      </c>
      <c r="M249" s="626">
        <f t="shared" si="116"/>
        <v>0</v>
      </c>
      <c r="N249" s="626">
        <f t="shared" si="116"/>
        <v>0</v>
      </c>
      <c r="O249" s="626">
        <f t="shared" si="116"/>
        <v>0</v>
      </c>
      <c r="P249" s="626">
        <f t="shared" si="116"/>
        <v>0</v>
      </c>
      <c r="Q249" s="626">
        <f t="shared" si="117"/>
        <v>0</v>
      </c>
      <c r="R249" s="626">
        <f t="shared" si="117"/>
        <v>0</v>
      </c>
      <c r="S249" s="626">
        <f t="shared" si="117"/>
        <v>0</v>
      </c>
      <c r="T249" s="626">
        <f t="shared" si="117"/>
        <v>0</v>
      </c>
      <c r="U249" s="823">
        <f t="shared" si="117"/>
        <v>0</v>
      </c>
      <c r="V249" s="823">
        <f t="shared" si="117"/>
        <v>0</v>
      </c>
      <c r="W249" s="823">
        <f t="shared" si="117"/>
        <v>0</v>
      </c>
      <c r="X249" s="823">
        <f t="shared" si="117"/>
        <v>0</v>
      </c>
      <c r="Y249" s="823">
        <f t="shared" si="117"/>
        <v>0</v>
      </c>
      <c r="Z249" s="626">
        <f t="shared" si="117"/>
        <v>0</v>
      </c>
      <c r="AA249" s="626">
        <f t="shared" si="118"/>
        <v>0</v>
      </c>
      <c r="AB249" s="626">
        <f t="shared" si="118"/>
        <v>0</v>
      </c>
      <c r="AC249" s="626">
        <f t="shared" si="118"/>
        <v>0</v>
      </c>
      <c r="AD249" s="626">
        <f t="shared" si="118"/>
        <v>0</v>
      </c>
      <c r="AE249" s="626">
        <f t="shared" si="118"/>
        <v>0</v>
      </c>
      <c r="AF249" s="626">
        <f t="shared" si="118"/>
        <v>0</v>
      </c>
      <c r="AG249" s="626">
        <f t="shared" si="118"/>
        <v>0</v>
      </c>
      <c r="AH249" s="626">
        <f t="shared" si="118"/>
        <v>0</v>
      </c>
      <c r="AI249" s="626">
        <f t="shared" si="118"/>
        <v>0</v>
      </c>
      <c r="AJ249" s="626">
        <f t="shared" si="118"/>
        <v>0</v>
      </c>
      <c r="AK249" s="626">
        <f t="shared" si="119"/>
        <v>0</v>
      </c>
      <c r="AL249" s="626">
        <f t="shared" si="119"/>
        <v>0</v>
      </c>
      <c r="AM249" s="626">
        <f t="shared" si="119"/>
        <v>0</v>
      </c>
      <c r="AN249" s="626">
        <f t="shared" si="119"/>
        <v>0</v>
      </c>
      <c r="AO249" s="626">
        <f t="shared" si="119"/>
        <v>0</v>
      </c>
      <c r="AP249" s="626">
        <f t="shared" si="119"/>
        <v>0</v>
      </c>
      <c r="AQ249" s="626">
        <f t="shared" si="119"/>
        <v>0</v>
      </c>
      <c r="AR249" s="626">
        <f t="shared" si="119"/>
        <v>0</v>
      </c>
      <c r="AS249" s="626">
        <f t="shared" si="119"/>
        <v>0</v>
      </c>
      <c r="AT249" s="626">
        <f t="shared" si="119"/>
        <v>0</v>
      </c>
      <c r="AU249" s="626">
        <f t="shared" si="120"/>
        <v>0</v>
      </c>
      <c r="AV249" s="626">
        <f t="shared" si="120"/>
        <v>0</v>
      </c>
      <c r="AW249" s="626">
        <f t="shared" si="120"/>
        <v>0</v>
      </c>
      <c r="AX249" s="626">
        <f t="shared" si="120"/>
        <v>0</v>
      </c>
      <c r="AY249" s="626">
        <f t="shared" si="120"/>
        <v>0</v>
      </c>
      <c r="AZ249" s="626">
        <f t="shared" si="120"/>
        <v>0</v>
      </c>
      <c r="BA249" s="626">
        <f t="shared" si="120"/>
        <v>0</v>
      </c>
      <c r="BB249" s="626">
        <f t="shared" si="120"/>
        <v>0</v>
      </c>
      <c r="BC249" s="626">
        <f t="shared" si="120"/>
        <v>0</v>
      </c>
      <c r="BD249" s="626">
        <f t="shared" si="120"/>
        <v>0</v>
      </c>
      <c r="BE249" s="626">
        <f t="shared" si="121"/>
        <v>0</v>
      </c>
      <c r="BF249" s="626">
        <f t="shared" si="121"/>
        <v>0</v>
      </c>
      <c r="BG249" s="626">
        <f t="shared" si="121"/>
        <v>0</v>
      </c>
      <c r="BH249" s="626">
        <f t="shared" si="121"/>
        <v>0</v>
      </c>
      <c r="BI249" s="626">
        <f t="shared" si="121"/>
        <v>0</v>
      </c>
      <c r="BJ249" s="626">
        <f t="shared" si="121"/>
        <v>0</v>
      </c>
      <c r="BK249" s="626">
        <f t="shared" si="121"/>
        <v>0</v>
      </c>
      <c r="BL249" s="626">
        <f t="shared" si="121"/>
        <v>0</v>
      </c>
      <c r="BM249" s="626">
        <f t="shared" si="121"/>
        <v>0</v>
      </c>
      <c r="BN249" s="626">
        <f t="shared" si="121"/>
        <v>0</v>
      </c>
      <c r="BO249" s="626">
        <f t="shared" si="122"/>
        <v>0</v>
      </c>
      <c r="BP249" s="626">
        <f t="shared" si="122"/>
        <v>0</v>
      </c>
      <c r="BQ249" s="626">
        <f t="shared" si="122"/>
        <v>0</v>
      </c>
      <c r="BR249" s="626">
        <f t="shared" si="122"/>
        <v>0</v>
      </c>
      <c r="BS249" s="626">
        <f t="shared" si="122"/>
        <v>0</v>
      </c>
      <c r="BT249" s="626">
        <f t="shared" si="122"/>
        <v>0</v>
      </c>
      <c r="BU249" s="626">
        <f t="shared" si="122"/>
        <v>0</v>
      </c>
      <c r="BV249" s="626">
        <f t="shared" si="122"/>
        <v>0</v>
      </c>
      <c r="BW249" s="626">
        <f t="shared" si="122"/>
        <v>0</v>
      </c>
      <c r="BX249" s="626">
        <f t="shared" si="122"/>
        <v>0</v>
      </c>
      <c r="BY249" s="626">
        <f t="shared" si="122"/>
        <v>0</v>
      </c>
      <c r="BZ249" s="626">
        <f t="shared" si="122"/>
        <v>0</v>
      </c>
      <c r="CA249" s="287">
        <f t="shared" si="88"/>
        <v>0</v>
      </c>
      <c r="CB249" s="287">
        <f t="shared" si="89"/>
        <v>0</v>
      </c>
      <c r="CC249" s="287">
        <f t="shared" si="90"/>
        <v>0</v>
      </c>
      <c r="CD249" s="287">
        <f t="shared" si="91"/>
        <v>0</v>
      </c>
      <c r="CE249" s="287">
        <f t="shared" si="92"/>
        <v>0</v>
      </c>
      <c r="CF249" s="287">
        <f t="shared" si="93"/>
        <v>0</v>
      </c>
      <c r="CG249" s="59">
        <f t="shared" si="98"/>
        <v>0</v>
      </c>
      <c r="CH249" s="27"/>
      <c r="CI249" s="627" t="str">
        <f t="shared" si="94"/>
        <v>Approval Request</v>
      </c>
      <c r="CJ249" s="627" t="str">
        <f t="shared" si="99"/>
        <v>Forecast</v>
      </c>
      <c r="CK249" s="627" t="str">
        <f t="shared" si="95"/>
        <v>RevEx</v>
      </c>
      <c r="CL249" s="63">
        <f t="shared" si="123"/>
        <v>0</v>
      </c>
      <c r="CM249" s="63">
        <f t="shared" si="123"/>
        <v>0</v>
      </c>
      <c r="CN249" s="63">
        <f t="shared" si="123"/>
        <v>0</v>
      </c>
      <c r="CO249" s="63">
        <f t="shared" si="123"/>
        <v>0</v>
      </c>
      <c r="CP249" s="63">
        <f t="shared" si="123"/>
        <v>0</v>
      </c>
      <c r="CQ249" s="63">
        <f t="shared" si="123"/>
        <v>0</v>
      </c>
      <c r="CR249" s="63">
        <f t="shared" si="123"/>
        <v>0</v>
      </c>
      <c r="CS249" s="63">
        <f t="shared" si="123"/>
        <v>0</v>
      </c>
      <c r="CT249" s="63">
        <f t="shared" si="123"/>
        <v>0</v>
      </c>
      <c r="CU249" s="63">
        <f t="shared" si="123"/>
        <v>0</v>
      </c>
      <c r="CV249" s="63">
        <f t="shared" si="124"/>
        <v>0</v>
      </c>
      <c r="CW249" s="63">
        <f t="shared" si="124"/>
        <v>0</v>
      </c>
      <c r="CX249" s="63">
        <f t="shared" si="124"/>
        <v>0</v>
      </c>
      <c r="CY249" s="63">
        <f t="shared" si="124"/>
        <v>0</v>
      </c>
      <c r="CZ249" s="63">
        <f t="shared" si="124"/>
        <v>0</v>
      </c>
      <c r="DA249" s="63">
        <f t="shared" si="124"/>
        <v>0</v>
      </c>
      <c r="DB249" s="63">
        <f t="shared" si="124"/>
        <v>0</v>
      </c>
      <c r="DC249" s="63">
        <f t="shared" si="124"/>
        <v>0</v>
      </c>
      <c r="DD249" s="63">
        <f t="shared" si="124"/>
        <v>0</v>
      </c>
      <c r="DE249" s="63">
        <f t="shared" si="124"/>
        <v>0</v>
      </c>
      <c r="DF249" s="63">
        <f t="shared" si="124"/>
        <v>0</v>
      </c>
      <c r="DG249" s="63">
        <f t="shared" si="124"/>
        <v>0</v>
      </c>
      <c r="DH249" s="63">
        <f t="shared" si="124"/>
        <v>0</v>
      </c>
      <c r="DI249" s="63">
        <f t="shared" si="124"/>
        <v>0</v>
      </c>
      <c r="DJ249" s="63">
        <f t="shared" si="100"/>
        <v>0</v>
      </c>
      <c r="DK249" s="63">
        <f t="shared" si="101"/>
        <v>0</v>
      </c>
      <c r="DL249" s="63">
        <f t="shared" si="102"/>
        <v>0</v>
      </c>
      <c r="DM249" s="63">
        <f t="shared" si="103"/>
        <v>0</v>
      </c>
      <c r="DN249" s="63">
        <f t="shared" si="104"/>
        <v>0</v>
      </c>
      <c r="DO249" s="63">
        <f t="shared" si="105"/>
        <v>0</v>
      </c>
    </row>
    <row r="250" spans="1:119" ht="12" hidden="1" customHeight="1">
      <c r="B250" s="628"/>
      <c r="C250" s="623" t="str">
        <f t="shared" si="106"/>
        <v>Approval Request</v>
      </c>
      <c r="D250" s="624" t="s">
        <v>75</v>
      </c>
      <c r="E250" s="624" t="s">
        <v>10</v>
      </c>
      <c r="F250" s="625" t="s">
        <v>15</v>
      </c>
      <c r="G250" s="626">
        <f t="shared" si="116"/>
        <v>0</v>
      </c>
      <c r="H250" s="823">
        <f t="shared" si="116"/>
        <v>0</v>
      </c>
      <c r="I250" s="823">
        <f t="shared" si="116"/>
        <v>0</v>
      </c>
      <c r="J250" s="626">
        <f t="shared" si="116"/>
        <v>0</v>
      </c>
      <c r="K250" s="626">
        <f t="shared" si="116"/>
        <v>0</v>
      </c>
      <c r="L250" s="626">
        <f t="shared" si="116"/>
        <v>0</v>
      </c>
      <c r="M250" s="626">
        <f t="shared" si="116"/>
        <v>0</v>
      </c>
      <c r="N250" s="626">
        <f t="shared" si="116"/>
        <v>0</v>
      </c>
      <c r="O250" s="626">
        <f t="shared" si="116"/>
        <v>0</v>
      </c>
      <c r="P250" s="626">
        <f t="shared" si="116"/>
        <v>0</v>
      </c>
      <c r="Q250" s="626">
        <f t="shared" si="117"/>
        <v>0</v>
      </c>
      <c r="R250" s="626">
        <f t="shared" si="117"/>
        <v>0</v>
      </c>
      <c r="S250" s="626">
        <f t="shared" si="117"/>
        <v>0</v>
      </c>
      <c r="T250" s="626">
        <f t="shared" si="117"/>
        <v>0</v>
      </c>
      <c r="U250" s="823">
        <f t="shared" si="117"/>
        <v>0</v>
      </c>
      <c r="V250" s="823">
        <f t="shared" si="117"/>
        <v>0</v>
      </c>
      <c r="W250" s="823">
        <f t="shared" si="117"/>
        <v>0</v>
      </c>
      <c r="X250" s="823">
        <f t="shared" si="117"/>
        <v>0</v>
      </c>
      <c r="Y250" s="823">
        <f t="shared" si="117"/>
        <v>0</v>
      </c>
      <c r="Z250" s="626">
        <f t="shared" si="117"/>
        <v>0</v>
      </c>
      <c r="AA250" s="626">
        <f t="shared" si="118"/>
        <v>0</v>
      </c>
      <c r="AB250" s="626">
        <f t="shared" si="118"/>
        <v>0</v>
      </c>
      <c r="AC250" s="626">
        <f t="shared" si="118"/>
        <v>0</v>
      </c>
      <c r="AD250" s="626">
        <f t="shared" si="118"/>
        <v>0</v>
      </c>
      <c r="AE250" s="626">
        <f t="shared" si="118"/>
        <v>0</v>
      </c>
      <c r="AF250" s="626">
        <f t="shared" si="118"/>
        <v>0</v>
      </c>
      <c r="AG250" s="626">
        <f t="shared" si="118"/>
        <v>0</v>
      </c>
      <c r="AH250" s="626">
        <f t="shared" si="118"/>
        <v>0</v>
      </c>
      <c r="AI250" s="626">
        <f t="shared" si="118"/>
        <v>0</v>
      </c>
      <c r="AJ250" s="626">
        <f t="shared" si="118"/>
        <v>0</v>
      </c>
      <c r="AK250" s="626">
        <f t="shared" si="119"/>
        <v>0</v>
      </c>
      <c r="AL250" s="626">
        <f t="shared" si="119"/>
        <v>0</v>
      </c>
      <c r="AM250" s="626">
        <f t="shared" si="119"/>
        <v>0</v>
      </c>
      <c r="AN250" s="626">
        <f t="shared" si="119"/>
        <v>0</v>
      </c>
      <c r="AO250" s="626">
        <f t="shared" si="119"/>
        <v>0</v>
      </c>
      <c r="AP250" s="626">
        <f t="shared" si="119"/>
        <v>0</v>
      </c>
      <c r="AQ250" s="626">
        <f t="shared" si="119"/>
        <v>0</v>
      </c>
      <c r="AR250" s="626">
        <f t="shared" si="119"/>
        <v>0</v>
      </c>
      <c r="AS250" s="626">
        <f t="shared" si="119"/>
        <v>0</v>
      </c>
      <c r="AT250" s="626">
        <f t="shared" si="119"/>
        <v>0</v>
      </c>
      <c r="AU250" s="626">
        <f t="shared" si="120"/>
        <v>0</v>
      </c>
      <c r="AV250" s="626">
        <f t="shared" si="120"/>
        <v>0</v>
      </c>
      <c r="AW250" s="626">
        <f t="shared" si="120"/>
        <v>0</v>
      </c>
      <c r="AX250" s="626">
        <f t="shared" si="120"/>
        <v>0</v>
      </c>
      <c r="AY250" s="626">
        <f t="shared" si="120"/>
        <v>0</v>
      </c>
      <c r="AZ250" s="626">
        <f t="shared" si="120"/>
        <v>0</v>
      </c>
      <c r="BA250" s="626">
        <f t="shared" si="120"/>
        <v>0</v>
      </c>
      <c r="BB250" s="626">
        <f t="shared" si="120"/>
        <v>0</v>
      </c>
      <c r="BC250" s="626">
        <f t="shared" si="120"/>
        <v>0</v>
      </c>
      <c r="BD250" s="626">
        <f t="shared" si="120"/>
        <v>0</v>
      </c>
      <c r="BE250" s="626">
        <f t="shared" si="121"/>
        <v>0</v>
      </c>
      <c r="BF250" s="626">
        <f t="shared" si="121"/>
        <v>0</v>
      </c>
      <c r="BG250" s="626">
        <f t="shared" si="121"/>
        <v>0</v>
      </c>
      <c r="BH250" s="626">
        <f t="shared" si="121"/>
        <v>0</v>
      </c>
      <c r="BI250" s="626">
        <f t="shared" si="121"/>
        <v>0</v>
      </c>
      <c r="BJ250" s="626">
        <f t="shared" si="121"/>
        <v>0</v>
      </c>
      <c r="BK250" s="626">
        <f t="shared" si="121"/>
        <v>0</v>
      </c>
      <c r="BL250" s="626">
        <f t="shared" si="121"/>
        <v>0</v>
      </c>
      <c r="BM250" s="626">
        <f t="shared" si="121"/>
        <v>0</v>
      </c>
      <c r="BN250" s="626">
        <f t="shared" si="121"/>
        <v>0</v>
      </c>
      <c r="BO250" s="626">
        <f t="shared" si="122"/>
        <v>0</v>
      </c>
      <c r="BP250" s="626">
        <f t="shared" si="122"/>
        <v>0</v>
      </c>
      <c r="BQ250" s="626">
        <f t="shared" si="122"/>
        <v>0</v>
      </c>
      <c r="BR250" s="626">
        <f t="shared" si="122"/>
        <v>0</v>
      </c>
      <c r="BS250" s="626">
        <f t="shared" si="122"/>
        <v>0</v>
      </c>
      <c r="BT250" s="626">
        <f t="shared" si="122"/>
        <v>0</v>
      </c>
      <c r="BU250" s="626">
        <f t="shared" si="122"/>
        <v>0</v>
      </c>
      <c r="BV250" s="626">
        <f t="shared" si="122"/>
        <v>0</v>
      </c>
      <c r="BW250" s="626">
        <f t="shared" si="122"/>
        <v>0</v>
      </c>
      <c r="BX250" s="626">
        <f t="shared" si="122"/>
        <v>0</v>
      </c>
      <c r="BY250" s="626">
        <f t="shared" si="122"/>
        <v>0</v>
      </c>
      <c r="BZ250" s="626">
        <f t="shared" si="122"/>
        <v>0</v>
      </c>
      <c r="CA250" s="287">
        <f t="shared" si="88"/>
        <v>0</v>
      </c>
      <c r="CB250" s="287">
        <f t="shared" si="89"/>
        <v>0</v>
      </c>
      <c r="CC250" s="287">
        <f t="shared" si="90"/>
        <v>0</v>
      </c>
      <c r="CD250" s="287">
        <f t="shared" si="91"/>
        <v>0</v>
      </c>
      <c r="CE250" s="287">
        <f t="shared" si="92"/>
        <v>0</v>
      </c>
      <c r="CF250" s="287">
        <f t="shared" si="93"/>
        <v>0</v>
      </c>
      <c r="CG250" s="59">
        <f t="shared" si="98"/>
        <v>0</v>
      </c>
      <c r="CH250" s="27"/>
      <c r="CI250" s="627" t="str">
        <f t="shared" si="94"/>
        <v>Approval Request</v>
      </c>
      <c r="CJ250" s="627" t="str">
        <f t="shared" si="99"/>
        <v>Forecast</v>
      </c>
      <c r="CK250" s="627" t="str">
        <f t="shared" si="95"/>
        <v>RevEx</v>
      </c>
      <c r="CL250" s="63">
        <f t="shared" si="123"/>
        <v>0</v>
      </c>
      <c r="CM250" s="63">
        <f t="shared" si="123"/>
        <v>0</v>
      </c>
      <c r="CN250" s="63">
        <f t="shared" si="123"/>
        <v>0</v>
      </c>
      <c r="CO250" s="63">
        <f t="shared" si="123"/>
        <v>0</v>
      </c>
      <c r="CP250" s="63">
        <f t="shared" si="123"/>
        <v>0</v>
      </c>
      <c r="CQ250" s="63">
        <f t="shared" si="123"/>
        <v>0</v>
      </c>
      <c r="CR250" s="63">
        <f t="shared" si="123"/>
        <v>0</v>
      </c>
      <c r="CS250" s="63">
        <f t="shared" si="123"/>
        <v>0</v>
      </c>
      <c r="CT250" s="63">
        <f t="shared" si="123"/>
        <v>0</v>
      </c>
      <c r="CU250" s="63">
        <f t="shared" si="123"/>
        <v>0</v>
      </c>
      <c r="CV250" s="63">
        <f t="shared" si="124"/>
        <v>0</v>
      </c>
      <c r="CW250" s="63">
        <f t="shared" si="124"/>
        <v>0</v>
      </c>
      <c r="CX250" s="63">
        <f t="shared" si="124"/>
        <v>0</v>
      </c>
      <c r="CY250" s="63">
        <f t="shared" si="124"/>
        <v>0</v>
      </c>
      <c r="CZ250" s="63">
        <f t="shared" si="124"/>
        <v>0</v>
      </c>
      <c r="DA250" s="63">
        <f t="shared" si="124"/>
        <v>0</v>
      </c>
      <c r="DB250" s="63">
        <f t="shared" si="124"/>
        <v>0</v>
      </c>
      <c r="DC250" s="63">
        <f t="shared" si="124"/>
        <v>0</v>
      </c>
      <c r="DD250" s="63">
        <f t="shared" si="124"/>
        <v>0</v>
      </c>
      <c r="DE250" s="63">
        <f t="shared" si="124"/>
        <v>0</v>
      </c>
      <c r="DF250" s="63">
        <f t="shared" si="124"/>
        <v>0</v>
      </c>
      <c r="DG250" s="63">
        <f t="shared" si="124"/>
        <v>0</v>
      </c>
      <c r="DH250" s="63">
        <f t="shared" si="124"/>
        <v>0</v>
      </c>
      <c r="DI250" s="63">
        <f t="shared" si="124"/>
        <v>0</v>
      </c>
      <c r="DJ250" s="63">
        <f t="shared" si="100"/>
        <v>0</v>
      </c>
      <c r="DK250" s="63">
        <f t="shared" si="101"/>
        <v>0</v>
      </c>
      <c r="DL250" s="63">
        <f t="shared" si="102"/>
        <v>0</v>
      </c>
      <c r="DM250" s="63">
        <f t="shared" si="103"/>
        <v>0</v>
      </c>
      <c r="DN250" s="63">
        <f t="shared" si="104"/>
        <v>0</v>
      </c>
      <c r="DO250" s="63">
        <f t="shared" si="105"/>
        <v>0</v>
      </c>
    </row>
    <row r="251" spans="1:119" ht="12" hidden="1" customHeight="1">
      <c r="A251" s="17"/>
      <c r="B251" s="17"/>
      <c r="C251" s="623" t="str">
        <f>C231</f>
        <v>Released</v>
      </c>
      <c r="D251" s="624" t="s">
        <v>817</v>
      </c>
      <c r="E251" s="624" t="s">
        <v>9</v>
      </c>
      <c r="F251" s="625" t="s">
        <v>11</v>
      </c>
      <c r="G251" s="626">
        <f t="shared" ref="G251:P260" si="125">IF(CVP=$F251,SUMIFS(G$6:G$206,Capex_Revex,$E251,Spend,$D251),0)</f>
        <v>0</v>
      </c>
      <c r="H251" s="823">
        <f t="shared" si="125"/>
        <v>0</v>
      </c>
      <c r="I251" s="823">
        <f t="shared" si="125"/>
        <v>0</v>
      </c>
      <c r="J251" s="626">
        <f t="shared" si="125"/>
        <v>0</v>
      </c>
      <c r="K251" s="626">
        <f t="shared" si="125"/>
        <v>0</v>
      </c>
      <c r="L251" s="626">
        <f t="shared" si="125"/>
        <v>0</v>
      </c>
      <c r="M251" s="626">
        <f t="shared" si="125"/>
        <v>0</v>
      </c>
      <c r="N251" s="626">
        <f t="shared" si="125"/>
        <v>0</v>
      </c>
      <c r="O251" s="626">
        <f t="shared" si="125"/>
        <v>0</v>
      </c>
      <c r="P251" s="626">
        <f t="shared" si="125"/>
        <v>0</v>
      </c>
      <c r="Q251" s="626">
        <f t="shared" ref="Q251:Z260" si="126">IF(CVP=$F251,SUMIFS(Q$6:Q$206,Capex_Revex,$E251,Spend,$D251),0)</f>
        <v>0</v>
      </c>
      <c r="R251" s="626">
        <f t="shared" si="126"/>
        <v>0</v>
      </c>
      <c r="S251" s="626">
        <f t="shared" si="126"/>
        <v>0</v>
      </c>
      <c r="T251" s="626">
        <f t="shared" si="126"/>
        <v>0</v>
      </c>
      <c r="U251" s="823">
        <f t="shared" si="126"/>
        <v>0</v>
      </c>
      <c r="V251" s="823">
        <f t="shared" si="126"/>
        <v>0</v>
      </c>
      <c r="W251" s="823">
        <f t="shared" si="126"/>
        <v>0</v>
      </c>
      <c r="X251" s="823">
        <f t="shared" si="126"/>
        <v>0</v>
      </c>
      <c r="Y251" s="823">
        <f t="shared" si="126"/>
        <v>0</v>
      </c>
      <c r="Z251" s="626">
        <f t="shared" si="126"/>
        <v>0</v>
      </c>
      <c r="AA251" s="626">
        <f t="shared" ref="AA251:AJ260" si="127">IF(CVP=$F251,SUMIFS(AA$6:AA$206,Capex_Revex,$E251,Spend,$D251),0)</f>
        <v>0</v>
      </c>
      <c r="AB251" s="626">
        <f t="shared" si="127"/>
        <v>0</v>
      </c>
      <c r="AC251" s="626">
        <f t="shared" si="127"/>
        <v>0</v>
      </c>
      <c r="AD251" s="626">
        <f t="shared" si="127"/>
        <v>0</v>
      </c>
      <c r="AE251" s="626">
        <f t="shared" si="127"/>
        <v>0</v>
      </c>
      <c r="AF251" s="626">
        <f t="shared" si="127"/>
        <v>0</v>
      </c>
      <c r="AG251" s="626">
        <f t="shared" si="127"/>
        <v>0</v>
      </c>
      <c r="AH251" s="626">
        <f t="shared" si="127"/>
        <v>0</v>
      </c>
      <c r="AI251" s="626">
        <f t="shared" si="127"/>
        <v>0</v>
      </c>
      <c r="AJ251" s="626">
        <f t="shared" si="127"/>
        <v>0</v>
      </c>
      <c r="AK251" s="626">
        <f t="shared" ref="AK251:AT260" si="128">IF(CVP=$F251,SUMIFS(AK$6:AK$206,Capex_Revex,$E251,Spend,$D251),0)</f>
        <v>0</v>
      </c>
      <c r="AL251" s="626">
        <f t="shared" si="128"/>
        <v>0</v>
      </c>
      <c r="AM251" s="626">
        <f t="shared" si="128"/>
        <v>0</v>
      </c>
      <c r="AN251" s="626">
        <f t="shared" si="128"/>
        <v>0</v>
      </c>
      <c r="AO251" s="626">
        <f t="shared" si="128"/>
        <v>0</v>
      </c>
      <c r="AP251" s="626">
        <f t="shared" si="128"/>
        <v>0</v>
      </c>
      <c r="AQ251" s="626">
        <f t="shared" si="128"/>
        <v>0</v>
      </c>
      <c r="AR251" s="626">
        <f t="shared" si="128"/>
        <v>0</v>
      </c>
      <c r="AS251" s="626">
        <f t="shared" si="128"/>
        <v>0</v>
      </c>
      <c r="AT251" s="626">
        <f t="shared" si="128"/>
        <v>0</v>
      </c>
      <c r="AU251" s="626">
        <f t="shared" ref="AU251:BD260" si="129">IF(CVP=$F251,SUMIFS(AU$6:AU$206,Capex_Revex,$E251,Spend,$D251),0)</f>
        <v>0</v>
      </c>
      <c r="AV251" s="626">
        <f t="shared" si="129"/>
        <v>0</v>
      </c>
      <c r="AW251" s="626">
        <f t="shared" si="129"/>
        <v>0</v>
      </c>
      <c r="AX251" s="626">
        <f t="shared" si="129"/>
        <v>0</v>
      </c>
      <c r="AY251" s="626">
        <f t="shared" si="129"/>
        <v>0</v>
      </c>
      <c r="AZ251" s="626">
        <f t="shared" si="129"/>
        <v>0</v>
      </c>
      <c r="BA251" s="626">
        <f t="shared" si="129"/>
        <v>0</v>
      </c>
      <c r="BB251" s="626">
        <f t="shared" si="129"/>
        <v>0</v>
      </c>
      <c r="BC251" s="626">
        <f t="shared" si="129"/>
        <v>0</v>
      </c>
      <c r="BD251" s="626">
        <f t="shared" si="129"/>
        <v>0</v>
      </c>
      <c r="BE251" s="626">
        <f t="shared" ref="BE251:BN260" si="130">IF(CVP=$F251,SUMIFS(BE$6:BE$206,Capex_Revex,$E251,Spend,$D251),0)</f>
        <v>0</v>
      </c>
      <c r="BF251" s="626">
        <f t="shared" si="130"/>
        <v>0</v>
      </c>
      <c r="BG251" s="626">
        <f t="shared" si="130"/>
        <v>0</v>
      </c>
      <c r="BH251" s="626">
        <f t="shared" si="130"/>
        <v>0</v>
      </c>
      <c r="BI251" s="626">
        <f t="shared" si="130"/>
        <v>0</v>
      </c>
      <c r="BJ251" s="626">
        <f t="shared" si="130"/>
        <v>0</v>
      </c>
      <c r="BK251" s="626">
        <f t="shared" si="130"/>
        <v>0</v>
      </c>
      <c r="BL251" s="626">
        <f t="shared" si="130"/>
        <v>0</v>
      </c>
      <c r="BM251" s="626">
        <f t="shared" si="130"/>
        <v>0</v>
      </c>
      <c r="BN251" s="626">
        <f t="shared" si="130"/>
        <v>0</v>
      </c>
      <c r="BO251" s="626">
        <f t="shared" ref="BO251:BZ260" si="131">IF(CVP=$F251,SUMIFS(BO$6:BO$206,Capex_Revex,$E251,Spend,$D251),0)</f>
        <v>0</v>
      </c>
      <c r="BP251" s="626">
        <f t="shared" si="131"/>
        <v>0</v>
      </c>
      <c r="BQ251" s="626">
        <f t="shared" si="131"/>
        <v>0</v>
      </c>
      <c r="BR251" s="626">
        <f t="shared" si="131"/>
        <v>0</v>
      </c>
      <c r="BS251" s="626">
        <f t="shared" si="131"/>
        <v>0</v>
      </c>
      <c r="BT251" s="626">
        <f t="shared" si="131"/>
        <v>0</v>
      </c>
      <c r="BU251" s="626">
        <f t="shared" si="131"/>
        <v>0</v>
      </c>
      <c r="BV251" s="626">
        <f t="shared" si="131"/>
        <v>0</v>
      </c>
      <c r="BW251" s="626">
        <f t="shared" si="131"/>
        <v>0</v>
      </c>
      <c r="BX251" s="626">
        <f t="shared" si="131"/>
        <v>0</v>
      </c>
      <c r="BY251" s="626">
        <f t="shared" si="131"/>
        <v>0</v>
      </c>
      <c r="BZ251" s="626">
        <f t="shared" si="131"/>
        <v>0</v>
      </c>
      <c r="CA251" s="287">
        <f t="shared" si="88"/>
        <v>0</v>
      </c>
      <c r="CB251" s="287">
        <f t="shared" si="89"/>
        <v>0</v>
      </c>
      <c r="CC251" s="287">
        <f t="shared" si="90"/>
        <v>0</v>
      </c>
      <c r="CD251" s="287">
        <f t="shared" si="91"/>
        <v>0</v>
      </c>
      <c r="CE251" s="287">
        <f t="shared" si="92"/>
        <v>0</v>
      </c>
      <c r="CF251" s="287">
        <f t="shared" si="93"/>
        <v>0</v>
      </c>
      <c r="CG251" s="59">
        <f t="shared" ref="CG251:CG260" si="132">SUM(CA251:CF251)</f>
        <v>0</v>
      </c>
      <c r="CH251" s="17"/>
      <c r="CI251" s="627" t="str">
        <f t="shared" si="94"/>
        <v>Released</v>
      </c>
      <c r="CJ251" s="627" t="str">
        <f t="shared" si="99"/>
        <v>Released</v>
      </c>
      <c r="CK251" s="627" t="str">
        <f t="shared" si="95"/>
        <v>CapEx</v>
      </c>
      <c r="CL251" s="63">
        <f t="shared" ref="CL251:CU260" si="133">(SUMIFS($G251:$BZ251,$G$218:$BZ$218,CL$220)/1000)</f>
        <v>0</v>
      </c>
      <c r="CM251" s="63">
        <f t="shared" si="133"/>
        <v>0</v>
      </c>
      <c r="CN251" s="63">
        <f t="shared" si="133"/>
        <v>0</v>
      </c>
      <c r="CO251" s="63">
        <f t="shared" si="133"/>
        <v>0</v>
      </c>
      <c r="CP251" s="63">
        <f t="shared" si="133"/>
        <v>0</v>
      </c>
      <c r="CQ251" s="63">
        <f t="shared" si="133"/>
        <v>0</v>
      </c>
      <c r="CR251" s="63">
        <f t="shared" si="133"/>
        <v>0</v>
      </c>
      <c r="CS251" s="63">
        <f t="shared" si="133"/>
        <v>0</v>
      </c>
      <c r="CT251" s="63">
        <f t="shared" si="133"/>
        <v>0</v>
      </c>
      <c r="CU251" s="63">
        <f t="shared" si="133"/>
        <v>0</v>
      </c>
      <c r="CV251" s="63">
        <f t="shared" ref="CV251:DI260" si="134">(SUMIFS($G251:$BZ251,$G$218:$BZ$218,CV$220)/1000)</f>
        <v>0</v>
      </c>
      <c r="CW251" s="63">
        <f t="shared" si="134"/>
        <v>0</v>
      </c>
      <c r="CX251" s="63">
        <f t="shared" si="134"/>
        <v>0</v>
      </c>
      <c r="CY251" s="63">
        <f t="shared" si="134"/>
        <v>0</v>
      </c>
      <c r="CZ251" s="63">
        <f t="shared" si="134"/>
        <v>0</v>
      </c>
      <c r="DA251" s="63">
        <f t="shared" si="134"/>
        <v>0</v>
      </c>
      <c r="DB251" s="63">
        <f t="shared" si="134"/>
        <v>0</v>
      </c>
      <c r="DC251" s="63">
        <f t="shared" si="134"/>
        <v>0</v>
      </c>
      <c r="DD251" s="63">
        <f t="shared" si="134"/>
        <v>0</v>
      </c>
      <c r="DE251" s="63">
        <f t="shared" si="134"/>
        <v>0</v>
      </c>
      <c r="DF251" s="63">
        <f t="shared" si="134"/>
        <v>0</v>
      </c>
      <c r="DG251" s="63">
        <f t="shared" si="134"/>
        <v>0</v>
      </c>
      <c r="DH251" s="63">
        <f t="shared" si="134"/>
        <v>0</v>
      </c>
      <c r="DI251" s="63">
        <f t="shared" si="134"/>
        <v>0</v>
      </c>
      <c r="DJ251" s="63">
        <f t="shared" si="100"/>
        <v>0</v>
      </c>
      <c r="DK251" s="63">
        <f t="shared" si="101"/>
        <v>0</v>
      </c>
      <c r="DL251" s="63">
        <f t="shared" si="102"/>
        <v>0</v>
      </c>
      <c r="DM251" s="63">
        <f t="shared" si="103"/>
        <v>0</v>
      </c>
      <c r="DN251" s="63">
        <f t="shared" si="104"/>
        <v>0</v>
      </c>
      <c r="DO251" s="63">
        <f t="shared" si="105"/>
        <v>0</v>
      </c>
    </row>
    <row r="252" spans="1:119" ht="12" hidden="1" customHeight="1">
      <c r="A252" s="17"/>
      <c r="B252" s="17"/>
      <c r="C252" s="623" t="str">
        <f t="shared" ref="C252:C260" si="135">C232</f>
        <v>Released</v>
      </c>
      <c r="D252" s="624" t="s">
        <v>817</v>
      </c>
      <c r="E252" s="624" t="s">
        <v>9</v>
      </c>
      <c r="F252" s="625" t="s">
        <v>12</v>
      </c>
      <c r="G252" s="626">
        <f t="shared" si="125"/>
        <v>0</v>
      </c>
      <c r="H252" s="823">
        <f t="shared" si="125"/>
        <v>0</v>
      </c>
      <c r="I252" s="823">
        <f t="shared" si="125"/>
        <v>0</v>
      </c>
      <c r="J252" s="626">
        <f t="shared" si="125"/>
        <v>0</v>
      </c>
      <c r="K252" s="626">
        <f t="shared" si="125"/>
        <v>0</v>
      </c>
      <c r="L252" s="626">
        <f t="shared" si="125"/>
        <v>0</v>
      </c>
      <c r="M252" s="626">
        <f t="shared" si="125"/>
        <v>0</v>
      </c>
      <c r="N252" s="626">
        <f t="shared" si="125"/>
        <v>0</v>
      </c>
      <c r="O252" s="626">
        <f t="shared" si="125"/>
        <v>0</v>
      </c>
      <c r="P252" s="626">
        <f t="shared" si="125"/>
        <v>0</v>
      </c>
      <c r="Q252" s="626">
        <f t="shared" si="126"/>
        <v>0</v>
      </c>
      <c r="R252" s="626">
        <f t="shared" si="126"/>
        <v>0</v>
      </c>
      <c r="S252" s="626">
        <f t="shared" si="126"/>
        <v>0</v>
      </c>
      <c r="T252" s="626">
        <f t="shared" si="126"/>
        <v>0</v>
      </c>
      <c r="U252" s="823">
        <f t="shared" si="126"/>
        <v>0</v>
      </c>
      <c r="V252" s="823">
        <f t="shared" si="126"/>
        <v>0</v>
      </c>
      <c r="W252" s="823">
        <f t="shared" si="126"/>
        <v>0</v>
      </c>
      <c r="X252" s="823">
        <f t="shared" si="126"/>
        <v>0</v>
      </c>
      <c r="Y252" s="823">
        <f t="shared" si="126"/>
        <v>0</v>
      </c>
      <c r="Z252" s="626">
        <f t="shared" si="126"/>
        <v>0</v>
      </c>
      <c r="AA252" s="626">
        <f t="shared" si="127"/>
        <v>0</v>
      </c>
      <c r="AB252" s="626">
        <f t="shared" si="127"/>
        <v>0</v>
      </c>
      <c r="AC252" s="626">
        <f t="shared" si="127"/>
        <v>0</v>
      </c>
      <c r="AD252" s="626">
        <f t="shared" si="127"/>
        <v>0</v>
      </c>
      <c r="AE252" s="626">
        <f t="shared" si="127"/>
        <v>0</v>
      </c>
      <c r="AF252" s="626">
        <f t="shared" si="127"/>
        <v>0</v>
      </c>
      <c r="AG252" s="626">
        <f t="shared" si="127"/>
        <v>0</v>
      </c>
      <c r="AH252" s="626">
        <f t="shared" si="127"/>
        <v>0</v>
      </c>
      <c r="AI252" s="626">
        <f t="shared" si="127"/>
        <v>0</v>
      </c>
      <c r="AJ252" s="626">
        <f t="shared" si="127"/>
        <v>0</v>
      </c>
      <c r="AK252" s="626">
        <f t="shared" si="128"/>
        <v>0</v>
      </c>
      <c r="AL252" s="626">
        <f t="shared" si="128"/>
        <v>0</v>
      </c>
      <c r="AM252" s="626">
        <f t="shared" si="128"/>
        <v>0</v>
      </c>
      <c r="AN252" s="626">
        <f t="shared" si="128"/>
        <v>0</v>
      </c>
      <c r="AO252" s="626">
        <f t="shared" si="128"/>
        <v>0</v>
      </c>
      <c r="AP252" s="626">
        <f t="shared" si="128"/>
        <v>0</v>
      </c>
      <c r="AQ252" s="626">
        <f t="shared" si="128"/>
        <v>0</v>
      </c>
      <c r="AR252" s="626">
        <f t="shared" si="128"/>
        <v>0</v>
      </c>
      <c r="AS252" s="626">
        <f t="shared" si="128"/>
        <v>0</v>
      </c>
      <c r="AT252" s="626">
        <f t="shared" si="128"/>
        <v>0</v>
      </c>
      <c r="AU252" s="626">
        <f t="shared" si="129"/>
        <v>0</v>
      </c>
      <c r="AV252" s="626">
        <f t="shared" si="129"/>
        <v>0</v>
      </c>
      <c r="AW252" s="626">
        <f t="shared" si="129"/>
        <v>0</v>
      </c>
      <c r="AX252" s="626">
        <f t="shared" si="129"/>
        <v>0</v>
      </c>
      <c r="AY252" s="626">
        <f t="shared" si="129"/>
        <v>0</v>
      </c>
      <c r="AZ252" s="626">
        <f t="shared" si="129"/>
        <v>0</v>
      </c>
      <c r="BA252" s="626">
        <f t="shared" si="129"/>
        <v>0</v>
      </c>
      <c r="BB252" s="626">
        <f t="shared" si="129"/>
        <v>0</v>
      </c>
      <c r="BC252" s="626">
        <f t="shared" si="129"/>
        <v>0</v>
      </c>
      <c r="BD252" s="626">
        <f t="shared" si="129"/>
        <v>0</v>
      </c>
      <c r="BE252" s="626">
        <f t="shared" si="130"/>
        <v>0</v>
      </c>
      <c r="BF252" s="626">
        <f t="shared" si="130"/>
        <v>0</v>
      </c>
      <c r="BG252" s="626">
        <f t="shared" si="130"/>
        <v>0</v>
      </c>
      <c r="BH252" s="626">
        <f t="shared" si="130"/>
        <v>0</v>
      </c>
      <c r="BI252" s="626">
        <f t="shared" si="130"/>
        <v>0</v>
      </c>
      <c r="BJ252" s="626">
        <f t="shared" si="130"/>
        <v>0</v>
      </c>
      <c r="BK252" s="626">
        <f t="shared" si="130"/>
        <v>0</v>
      </c>
      <c r="BL252" s="626">
        <f t="shared" si="130"/>
        <v>0</v>
      </c>
      <c r="BM252" s="626">
        <f t="shared" si="130"/>
        <v>0</v>
      </c>
      <c r="BN252" s="626">
        <f t="shared" si="130"/>
        <v>0</v>
      </c>
      <c r="BO252" s="626">
        <f t="shared" si="131"/>
        <v>0</v>
      </c>
      <c r="BP252" s="626">
        <f t="shared" si="131"/>
        <v>0</v>
      </c>
      <c r="BQ252" s="626">
        <f t="shared" si="131"/>
        <v>0</v>
      </c>
      <c r="BR252" s="626">
        <f t="shared" si="131"/>
        <v>0</v>
      </c>
      <c r="BS252" s="626">
        <f t="shared" si="131"/>
        <v>0</v>
      </c>
      <c r="BT252" s="626">
        <f t="shared" si="131"/>
        <v>0</v>
      </c>
      <c r="BU252" s="626">
        <f t="shared" si="131"/>
        <v>0</v>
      </c>
      <c r="BV252" s="626">
        <f t="shared" si="131"/>
        <v>0</v>
      </c>
      <c r="BW252" s="626">
        <f t="shared" si="131"/>
        <v>0</v>
      </c>
      <c r="BX252" s="626">
        <f t="shared" si="131"/>
        <v>0</v>
      </c>
      <c r="BY252" s="626">
        <f t="shared" si="131"/>
        <v>0</v>
      </c>
      <c r="BZ252" s="626">
        <f t="shared" si="131"/>
        <v>0</v>
      </c>
      <c r="CA252" s="287">
        <f t="shared" si="88"/>
        <v>0</v>
      </c>
      <c r="CB252" s="287">
        <f t="shared" si="89"/>
        <v>0</v>
      </c>
      <c r="CC252" s="287">
        <f t="shared" si="90"/>
        <v>0</v>
      </c>
      <c r="CD252" s="287">
        <f t="shared" si="91"/>
        <v>0</v>
      </c>
      <c r="CE252" s="287">
        <f t="shared" si="92"/>
        <v>0</v>
      </c>
      <c r="CF252" s="287">
        <f t="shared" si="93"/>
        <v>0</v>
      </c>
      <c r="CG252" s="59">
        <f t="shared" si="132"/>
        <v>0</v>
      </c>
      <c r="CI252" s="627" t="str">
        <f t="shared" si="94"/>
        <v>Released</v>
      </c>
      <c r="CJ252" s="627" t="str">
        <f t="shared" si="99"/>
        <v>Released</v>
      </c>
      <c r="CK252" s="627" t="str">
        <f t="shared" si="95"/>
        <v>CapEx</v>
      </c>
      <c r="CL252" s="63">
        <f t="shared" si="133"/>
        <v>0</v>
      </c>
      <c r="CM252" s="63">
        <f t="shared" si="133"/>
        <v>0</v>
      </c>
      <c r="CN252" s="63">
        <f t="shared" si="133"/>
        <v>0</v>
      </c>
      <c r="CO252" s="63">
        <f t="shared" si="133"/>
        <v>0</v>
      </c>
      <c r="CP252" s="63">
        <f t="shared" si="133"/>
        <v>0</v>
      </c>
      <c r="CQ252" s="63">
        <f t="shared" si="133"/>
        <v>0</v>
      </c>
      <c r="CR252" s="63">
        <f t="shared" si="133"/>
        <v>0</v>
      </c>
      <c r="CS252" s="63">
        <f t="shared" si="133"/>
        <v>0</v>
      </c>
      <c r="CT252" s="63">
        <f t="shared" si="133"/>
        <v>0</v>
      </c>
      <c r="CU252" s="63">
        <f t="shared" si="133"/>
        <v>0</v>
      </c>
      <c r="CV252" s="63">
        <f t="shared" si="134"/>
        <v>0</v>
      </c>
      <c r="CW252" s="63">
        <f t="shared" si="134"/>
        <v>0</v>
      </c>
      <c r="CX252" s="63">
        <f t="shared" si="134"/>
        <v>0</v>
      </c>
      <c r="CY252" s="63">
        <f t="shared" si="134"/>
        <v>0</v>
      </c>
      <c r="CZ252" s="63">
        <f t="shared" si="134"/>
        <v>0</v>
      </c>
      <c r="DA252" s="63">
        <f t="shared" si="134"/>
        <v>0</v>
      </c>
      <c r="DB252" s="63">
        <f t="shared" si="134"/>
        <v>0</v>
      </c>
      <c r="DC252" s="63">
        <f t="shared" si="134"/>
        <v>0</v>
      </c>
      <c r="DD252" s="63">
        <f t="shared" si="134"/>
        <v>0</v>
      </c>
      <c r="DE252" s="63">
        <f t="shared" si="134"/>
        <v>0</v>
      </c>
      <c r="DF252" s="63">
        <f t="shared" si="134"/>
        <v>0</v>
      </c>
      <c r="DG252" s="63">
        <f t="shared" si="134"/>
        <v>0</v>
      </c>
      <c r="DH252" s="63">
        <f t="shared" si="134"/>
        <v>0</v>
      </c>
      <c r="DI252" s="63">
        <f t="shared" si="134"/>
        <v>0</v>
      </c>
      <c r="DJ252" s="63">
        <f t="shared" si="100"/>
        <v>0</v>
      </c>
      <c r="DK252" s="63">
        <f t="shared" si="101"/>
        <v>0</v>
      </c>
      <c r="DL252" s="63">
        <f t="shared" si="102"/>
        <v>0</v>
      </c>
      <c r="DM252" s="63">
        <f t="shared" si="103"/>
        <v>0</v>
      </c>
      <c r="DN252" s="63">
        <f t="shared" si="104"/>
        <v>0</v>
      </c>
      <c r="DO252" s="63">
        <f t="shared" si="105"/>
        <v>0</v>
      </c>
    </row>
    <row r="253" spans="1:119" ht="12" hidden="1" customHeight="1">
      <c r="A253" s="17"/>
      <c r="B253" s="17"/>
      <c r="C253" s="623" t="str">
        <f t="shared" si="135"/>
        <v>Forecast</v>
      </c>
      <c r="D253" s="624" t="s">
        <v>817</v>
      </c>
      <c r="E253" s="624" t="s">
        <v>9</v>
      </c>
      <c r="F253" s="625" t="s">
        <v>13</v>
      </c>
      <c r="G253" s="626">
        <f t="shared" si="125"/>
        <v>0</v>
      </c>
      <c r="H253" s="823">
        <f t="shared" si="125"/>
        <v>0</v>
      </c>
      <c r="I253" s="823">
        <f t="shared" si="125"/>
        <v>0</v>
      </c>
      <c r="J253" s="626">
        <f t="shared" si="125"/>
        <v>0</v>
      </c>
      <c r="K253" s="626">
        <f t="shared" si="125"/>
        <v>0</v>
      </c>
      <c r="L253" s="626">
        <f t="shared" si="125"/>
        <v>0</v>
      </c>
      <c r="M253" s="626">
        <f t="shared" si="125"/>
        <v>0</v>
      </c>
      <c r="N253" s="626">
        <f t="shared" si="125"/>
        <v>0</v>
      </c>
      <c r="O253" s="626">
        <f t="shared" si="125"/>
        <v>0</v>
      </c>
      <c r="P253" s="626">
        <f t="shared" si="125"/>
        <v>0</v>
      </c>
      <c r="Q253" s="626">
        <f t="shared" si="126"/>
        <v>0</v>
      </c>
      <c r="R253" s="626">
        <f t="shared" si="126"/>
        <v>0</v>
      </c>
      <c r="S253" s="626">
        <f t="shared" si="126"/>
        <v>0</v>
      </c>
      <c r="T253" s="626">
        <f t="shared" si="126"/>
        <v>0</v>
      </c>
      <c r="U253" s="823">
        <f t="shared" si="126"/>
        <v>0</v>
      </c>
      <c r="V253" s="823">
        <f t="shared" si="126"/>
        <v>0</v>
      </c>
      <c r="W253" s="823">
        <f t="shared" si="126"/>
        <v>0</v>
      </c>
      <c r="X253" s="823">
        <f t="shared" si="126"/>
        <v>0</v>
      </c>
      <c r="Y253" s="823">
        <f t="shared" si="126"/>
        <v>0</v>
      </c>
      <c r="Z253" s="626">
        <f t="shared" si="126"/>
        <v>0</v>
      </c>
      <c r="AA253" s="626">
        <f t="shared" si="127"/>
        <v>0</v>
      </c>
      <c r="AB253" s="626">
        <f t="shared" si="127"/>
        <v>0</v>
      </c>
      <c r="AC253" s="626">
        <f t="shared" si="127"/>
        <v>0</v>
      </c>
      <c r="AD253" s="626">
        <f t="shared" si="127"/>
        <v>0</v>
      </c>
      <c r="AE253" s="626">
        <f t="shared" si="127"/>
        <v>0</v>
      </c>
      <c r="AF253" s="626">
        <f t="shared" si="127"/>
        <v>0</v>
      </c>
      <c r="AG253" s="626">
        <f t="shared" si="127"/>
        <v>0</v>
      </c>
      <c r="AH253" s="626">
        <f t="shared" si="127"/>
        <v>0</v>
      </c>
      <c r="AI253" s="626">
        <f t="shared" si="127"/>
        <v>0</v>
      </c>
      <c r="AJ253" s="626">
        <f t="shared" si="127"/>
        <v>0</v>
      </c>
      <c r="AK253" s="626">
        <f t="shared" si="128"/>
        <v>0</v>
      </c>
      <c r="AL253" s="626">
        <f t="shared" si="128"/>
        <v>0</v>
      </c>
      <c r="AM253" s="626">
        <f t="shared" si="128"/>
        <v>0</v>
      </c>
      <c r="AN253" s="626">
        <f t="shared" si="128"/>
        <v>0</v>
      </c>
      <c r="AO253" s="626">
        <f t="shared" si="128"/>
        <v>0</v>
      </c>
      <c r="AP253" s="626">
        <f t="shared" si="128"/>
        <v>0</v>
      </c>
      <c r="AQ253" s="626">
        <f t="shared" si="128"/>
        <v>0</v>
      </c>
      <c r="AR253" s="626">
        <f t="shared" si="128"/>
        <v>0</v>
      </c>
      <c r="AS253" s="626">
        <f t="shared" si="128"/>
        <v>0</v>
      </c>
      <c r="AT253" s="626">
        <f t="shared" si="128"/>
        <v>0</v>
      </c>
      <c r="AU253" s="626">
        <f t="shared" si="129"/>
        <v>0</v>
      </c>
      <c r="AV253" s="626">
        <f t="shared" si="129"/>
        <v>0</v>
      </c>
      <c r="AW253" s="626">
        <f t="shared" si="129"/>
        <v>0</v>
      </c>
      <c r="AX253" s="626">
        <f t="shared" si="129"/>
        <v>0</v>
      </c>
      <c r="AY253" s="626">
        <f t="shared" si="129"/>
        <v>0</v>
      </c>
      <c r="AZ253" s="626">
        <f t="shared" si="129"/>
        <v>0</v>
      </c>
      <c r="BA253" s="626">
        <f t="shared" si="129"/>
        <v>0</v>
      </c>
      <c r="BB253" s="626">
        <f t="shared" si="129"/>
        <v>0</v>
      </c>
      <c r="BC253" s="626">
        <f t="shared" si="129"/>
        <v>0</v>
      </c>
      <c r="BD253" s="626">
        <f t="shared" si="129"/>
        <v>0</v>
      </c>
      <c r="BE253" s="626">
        <f t="shared" si="130"/>
        <v>0</v>
      </c>
      <c r="BF253" s="626">
        <f t="shared" si="130"/>
        <v>0</v>
      </c>
      <c r="BG253" s="626">
        <f t="shared" si="130"/>
        <v>0</v>
      </c>
      <c r="BH253" s="626">
        <f t="shared" si="130"/>
        <v>0</v>
      </c>
      <c r="BI253" s="626">
        <f t="shared" si="130"/>
        <v>0</v>
      </c>
      <c r="BJ253" s="626">
        <f t="shared" si="130"/>
        <v>0</v>
      </c>
      <c r="BK253" s="626">
        <f t="shared" si="130"/>
        <v>0</v>
      </c>
      <c r="BL253" s="626">
        <f t="shared" si="130"/>
        <v>0</v>
      </c>
      <c r="BM253" s="626">
        <f t="shared" si="130"/>
        <v>0</v>
      </c>
      <c r="BN253" s="626">
        <f t="shared" si="130"/>
        <v>0</v>
      </c>
      <c r="BO253" s="626">
        <f t="shared" si="131"/>
        <v>0</v>
      </c>
      <c r="BP253" s="626">
        <f t="shared" si="131"/>
        <v>0</v>
      </c>
      <c r="BQ253" s="626">
        <f t="shared" si="131"/>
        <v>0</v>
      </c>
      <c r="BR253" s="626">
        <f t="shared" si="131"/>
        <v>0</v>
      </c>
      <c r="BS253" s="626">
        <f t="shared" si="131"/>
        <v>0</v>
      </c>
      <c r="BT253" s="626">
        <f t="shared" si="131"/>
        <v>0</v>
      </c>
      <c r="BU253" s="626">
        <f t="shared" si="131"/>
        <v>0</v>
      </c>
      <c r="BV253" s="626">
        <f t="shared" si="131"/>
        <v>0</v>
      </c>
      <c r="BW253" s="626">
        <f t="shared" si="131"/>
        <v>0</v>
      </c>
      <c r="BX253" s="626">
        <f t="shared" si="131"/>
        <v>0</v>
      </c>
      <c r="BY253" s="626">
        <f t="shared" si="131"/>
        <v>0</v>
      </c>
      <c r="BZ253" s="626">
        <f t="shared" si="131"/>
        <v>0</v>
      </c>
      <c r="CA253" s="287">
        <f t="shared" si="88"/>
        <v>0</v>
      </c>
      <c r="CB253" s="287">
        <f t="shared" si="89"/>
        <v>0</v>
      </c>
      <c r="CC253" s="287">
        <f t="shared" si="90"/>
        <v>0</v>
      </c>
      <c r="CD253" s="287">
        <f t="shared" si="91"/>
        <v>0</v>
      </c>
      <c r="CE253" s="287">
        <f t="shared" si="92"/>
        <v>0</v>
      </c>
      <c r="CF253" s="287">
        <f t="shared" si="93"/>
        <v>0</v>
      </c>
      <c r="CG253" s="59">
        <f t="shared" si="132"/>
        <v>0</v>
      </c>
      <c r="CI253" s="627" t="str">
        <f t="shared" si="94"/>
        <v>Forecast</v>
      </c>
      <c r="CJ253" s="627" t="str">
        <f t="shared" si="99"/>
        <v>Forecast</v>
      </c>
      <c r="CK253" s="627" t="str">
        <f t="shared" si="95"/>
        <v>CapEx</v>
      </c>
      <c r="CL253" s="63">
        <f t="shared" si="133"/>
        <v>0</v>
      </c>
      <c r="CM253" s="63">
        <f t="shared" si="133"/>
        <v>0</v>
      </c>
      <c r="CN253" s="63">
        <f t="shared" si="133"/>
        <v>0</v>
      </c>
      <c r="CO253" s="63">
        <f t="shared" si="133"/>
        <v>0</v>
      </c>
      <c r="CP253" s="63">
        <f t="shared" si="133"/>
        <v>0</v>
      </c>
      <c r="CQ253" s="63">
        <f t="shared" si="133"/>
        <v>0</v>
      </c>
      <c r="CR253" s="63">
        <f t="shared" si="133"/>
        <v>0</v>
      </c>
      <c r="CS253" s="63">
        <f t="shared" si="133"/>
        <v>0</v>
      </c>
      <c r="CT253" s="63">
        <f t="shared" si="133"/>
        <v>0</v>
      </c>
      <c r="CU253" s="63">
        <f t="shared" si="133"/>
        <v>0</v>
      </c>
      <c r="CV253" s="63">
        <f t="shared" si="134"/>
        <v>0</v>
      </c>
      <c r="CW253" s="63">
        <f t="shared" si="134"/>
        <v>0</v>
      </c>
      <c r="CX253" s="63">
        <f t="shared" si="134"/>
        <v>0</v>
      </c>
      <c r="CY253" s="63">
        <f t="shared" si="134"/>
        <v>0</v>
      </c>
      <c r="CZ253" s="63">
        <f t="shared" si="134"/>
        <v>0</v>
      </c>
      <c r="DA253" s="63">
        <f t="shared" si="134"/>
        <v>0</v>
      </c>
      <c r="DB253" s="63">
        <f t="shared" si="134"/>
        <v>0</v>
      </c>
      <c r="DC253" s="63">
        <f t="shared" si="134"/>
        <v>0</v>
      </c>
      <c r="DD253" s="63">
        <f t="shared" si="134"/>
        <v>0</v>
      </c>
      <c r="DE253" s="63">
        <f t="shared" si="134"/>
        <v>0</v>
      </c>
      <c r="DF253" s="63">
        <f t="shared" si="134"/>
        <v>0</v>
      </c>
      <c r="DG253" s="63">
        <f t="shared" si="134"/>
        <v>0</v>
      </c>
      <c r="DH253" s="63">
        <f t="shared" si="134"/>
        <v>0</v>
      </c>
      <c r="DI253" s="63">
        <f t="shared" si="134"/>
        <v>0</v>
      </c>
      <c r="DJ253" s="63">
        <f t="shared" si="100"/>
        <v>0</v>
      </c>
      <c r="DK253" s="63">
        <f t="shared" si="101"/>
        <v>0</v>
      </c>
      <c r="DL253" s="63">
        <f t="shared" si="102"/>
        <v>0</v>
      </c>
      <c r="DM253" s="63">
        <f t="shared" si="103"/>
        <v>0</v>
      </c>
      <c r="DN253" s="63">
        <f t="shared" si="104"/>
        <v>0</v>
      </c>
      <c r="DO253" s="63">
        <f t="shared" si="105"/>
        <v>0</v>
      </c>
    </row>
    <row r="254" spans="1:119" ht="12" hidden="1" customHeight="1">
      <c r="B254" s="17"/>
      <c r="C254" s="623" t="str">
        <f t="shared" si="135"/>
        <v>Approval Request</v>
      </c>
      <c r="D254" s="624" t="s">
        <v>817</v>
      </c>
      <c r="E254" s="624" t="s">
        <v>9</v>
      </c>
      <c r="F254" s="625" t="s">
        <v>14</v>
      </c>
      <c r="G254" s="626">
        <f t="shared" si="125"/>
        <v>0</v>
      </c>
      <c r="H254" s="823">
        <f t="shared" si="125"/>
        <v>0</v>
      </c>
      <c r="I254" s="823">
        <f t="shared" si="125"/>
        <v>0</v>
      </c>
      <c r="J254" s="626">
        <f t="shared" si="125"/>
        <v>0</v>
      </c>
      <c r="K254" s="626">
        <f t="shared" si="125"/>
        <v>0</v>
      </c>
      <c r="L254" s="626">
        <f t="shared" si="125"/>
        <v>0</v>
      </c>
      <c r="M254" s="626">
        <f t="shared" si="125"/>
        <v>0</v>
      </c>
      <c r="N254" s="626">
        <f t="shared" si="125"/>
        <v>0</v>
      </c>
      <c r="O254" s="626">
        <f t="shared" si="125"/>
        <v>0</v>
      </c>
      <c r="P254" s="626">
        <f t="shared" si="125"/>
        <v>0</v>
      </c>
      <c r="Q254" s="626">
        <f t="shared" si="126"/>
        <v>0</v>
      </c>
      <c r="R254" s="626">
        <f t="shared" si="126"/>
        <v>0</v>
      </c>
      <c r="S254" s="626">
        <f t="shared" si="126"/>
        <v>0</v>
      </c>
      <c r="T254" s="626">
        <f t="shared" si="126"/>
        <v>0</v>
      </c>
      <c r="U254" s="823">
        <f t="shared" si="126"/>
        <v>0</v>
      </c>
      <c r="V254" s="823">
        <f t="shared" si="126"/>
        <v>0</v>
      </c>
      <c r="W254" s="823">
        <f t="shared" si="126"/>
        <v>0</v>
      </c>
      <c r="X254" s="823">
        <f t="shared" si="126"/>
        <v>0</v>
      </c>
      <c r="Y254" s="823">
        <f t="shared" si="126"/>
        <v>0</v>
      </c>
      <c r="Z254" s="626">
        <f t="shared" si="126"/>
        <v>0</v>
      </c>
      <c r="AA254" s="626">
        <f t="shared" si="127"/>
        <v>0</v>
      </c>
      <c r="AB254" s="626">
        <f t="shared" si="127"/>
        <v>0</v>
      </c>
      <c r="AC254" s="626">
        <f t="shared" si="127"/>
        <v>0</v>
      </c>
      <c r="AD254" s="626">
        <f t="shared" si="127"/>
        <v>0</v>
      </c>
      <c r="AE254" s="626">
        <f t="shared" si="127"/>
        <v>0</v>
      </c>
      <c r="AF254" s="626">
        <f t="shared" si="127"/>
        <v>0</v>
      </c>
      <c r="AG254" s="626">
        <f t="shared" si="127"/>
        <v>0</v>
      </c>
      <c r="AH254" s="626">
        <f t="shared" si="127"/>
        <v>0</v>
      </c>
      <c r="AI254" s="626">
        <f t="shared" si="127"/>
        <v>0</v>
      </c>
      <c r="AJ254" s="626">
        <f t="shared" si="127"/>
        <v>0</v>
      </c>
      <c r="AK254" s="626">
        <f t="shared" si="128"/>
        <v>0</v>
      </c>
      <c r="AL254" s="626">
        <f t="shared" si="128"/>
        <v>0</v>
      </c>
      <c r="AM254" s="626">
        <f t="shared" si="128"/>
        <v>0</v>
      </c>
      <c r="AN254" s="626">
        <f t="shared" si="128"/>
        <v>0</v>
      </c>
      <c r="AO254" s="626">
        <f t="shared" si="128"/>
        <v>0</v>
      </c>
      <c r="AP254" s="626">
        <f t="shared" si="128"/>
        <v>0</v>
      </c>
      <c r="AQ254" s="626">
        <f t="shared" si="128"/>
        <v>0</v>
      </c>
      <c r="AR254" s="626">
        <f t="shared" si="128"/>
        <v>0</v>
      </c>
      <c r="AS254" s="626">
        <f t="shared" si="128"/>
        <v>0</v>
      </c>
      <c r="AT254" s="626">
        <f t="shared" si="128"/>
        <v>0</v>
      </c>
      <c r="AU254" s="626">
        <f t="shared" si="129"/>
        <v>0</v>
      </c>
      <c r="AV254" s="626">
        <f t="shared" si="129"/>
        <v>0</v>
      </c>
      <c r="AW254" s="626">
        <f t="shared" si="129"/>
        <v>0</v>
      </c>
      <c r="AX254" s="626">
        <f t="shared" si="129"/>
        <v>0</v>
      </c>
      <c r="AY254" s="626">
        <f t="shared" si="129"/>
        <v>0</v>
      </c>
      <c r="AZ254" s="626">
        <f t="shared" si="129"/>
        <v>0</v>
      </c>
      <c r="BA254" s="626">
        <f t="shared" si="129"/>
        <v>0</v>
      </c>
      <c r="BB254" s="626">
        <f t="shared" si="129"/>
        <v>0</v>
      </c>
      <c r="BC254" s="626">
        <f t="shared" si="129"/>
        <v>0</v>
      </c>
      <c r="BD254" s="626">
        <f t="shared" si="129"/>
        <v>0</v>
      </c>
      <c r="BE254" s="626">
        <f t="shared" si="130"/>
        <v>0</v>
      </c>
      <c r="BF254" s="626">
        <f t="shared" si="130"/>
        <v>0</v>
      </c>
      <c r="BG254" s="626">
        <f t="shared" si="130"/>
        <v>0</v>
      </c>
      <c r="BH254" s="626">
        <f t="shared" si="130"/>
        <v>0</v>
      </c>
      <c r="BI254" s="626">
        <f t="shared" si="130"/>
        <v>0</v>
      </c>
      <c r="BJ254" s="626">
        <f t="shared" si="130"/>
        <v>0</v>
      </c>
      <c r="BK254" s="626">
        <f t="shared" si="130"/>
        <v>0</v>
      </c>
      <c r="BL254" s="626">
        <f t="shared" si="130"/>
        <v>0</v>
      </c>
      <c r="BM254" s="626">
        <f t="shared" si="130"/>
        <v>0</v>
      </c>
      <c r="BN254" s="626">
        <f t="shared" si="130"/>
        <v>0</v>
      </c>
      <c r="BO254" s="626">
        <f t="shared" si="131"/>
        <v>0</v>
      </c>
      <c r="BP254" s="626">
        <f t="shared" si="131"/>
        <v>0</v>
      </c>
      <c r="BQ254" s="626">
        <f t="shared" si="131"/>
        <v>0</v>
      </c>
      <c r="BR254" s="626">
        <f t="shared" si="131"/>
        <v>0</v>
      </c>
      <c r="BS254" s="626">
        <f t="shared" si="131"/>
        <v>0</v>
      </c>
      <c r="BT254" s="626">
        <f t="shared" si="131"/>
        <v>0</v>
      </c>
      <c r="BU254" s="626">
        <f t="shared" si="131"/>
        <v>0</v>
      </c>
      <c r="BV254" s="626">
        <f t="shared" si="131"/>
        <v>0</v>
      </c>
      <c r="BW254" s="626">
        <f t="shared" si="131"/>
        <v>0</v>
      </c>
      <c r="BX254" s="626">
        <f t="shared" si="131"/>
        <v>0</v>
      </c>
      <c r="BY254" s="626">
        <f t="shared" si="131"/>
        <v>0</v>
      </c>
      <c r="BZ254" s="626">
        <f t="shared" si="131"/>
        <v>0</v>
      </c>
      <c r="CA254" s="287">
        <f t="shared" si="88"/>
        <v>0</v>
      </c>
      <c r="CB254" s="287">
        <f t="shared" si="89"/>
        <v>0</v>
      </c>
      <c r="CC254" s="287">
        <f t="shared" si="90"/>
        <v>0</v>
      </c>
      <c r="CD254" s="287">
        <f t="shared" si="91"/>
        <v>0</v>
      </c>
      <c r="CE254" s="287">
        <f t="shared" si="92"/>
        <v>0</v>
      </c>
      <c r="CF254" s="287">
        <f t="shared" si="93"/>
        <v>0</v>
      </c>
      <c r="CG254" s="59">
        <f t="shared" si="132"/>
        <v>0</v>
      </c>
      <c r="CI254" s="627" t="str">
        <f t="shared" si="94"/>
        <v>Approval Request</v>
      </c>
      <c r="CJ254" s="627" t="str">
        <f t="shared" si="99"/>
        <v>Forecast</v>
      </c>
      <c r="CK254" s="627" t="str">
        <f t="shared" si="95"/>
        <v>CapEx</v>
      </c>
      <c r="CL254" s="63">
        <f t="shared" si="133"/>
        <v>0</v>
      </c>
      <c r="CM254" s="63">
        <f t="shared" si="133"/>
        <v>0</v>
      </c>
      <c r="CN254" s="63">
        <f t="shared" si="133"/>
        <v>0</v>
      </c>
      <c r="CO254" s="63">
        <f t="shared" si="133"/>
        <v>0</v>
      </c>
      <c r="CP254" s="63">
        <f t="shared" si="133"/>
        <v>0</v>
      </c>
      <c r="CQ254" s="63">
        <f t="shared" si="133"/>
        <v>0</v>
      </c>
      <c r="CR254" s="63">
        <f t="shared" si="133"/>
        <v>0</v>
      </c>
      <c r="CS254" s="63">
        <f t="shared" si="133"/>
        <v>0</v>
      </c>
      <c r="CT254" s="63">
        <f t="shared" si="133"/>
        <v>0</v>
      </c>
      <c r="CU254" s="63">
        <f t="shared" si="133"/>
        <v>0</v>
      </c>
      <c r="CV254" s="63">
        <f t="shared" si="134"/>
        <v>0</v>
      </c>
      <c r="CW254" s="63">
        <f t="shared" si="134"/>
        <v>0</v>
      </c>
      <c r="CX254" s="63">
        <f t="shared" si="134"/>
        <v>0</v>
      </c>
      <c r="CY254" s="63">
        <f t="shared" si="134"/>
        <v>0</v>
      </c>
      <c r="CZ254" s="63">
        <f t="shared" si="134"/>
        <v>0</v>
      </c>
      <c r="DA254" s="63">
        <f t="shared" si="134"/>
        <v>0</v>
      </c>
      <c r="DB254" s="63">
        <f t="shared" si="134"/>
        <v>0</v>
      </c>
      <c r="DC254" s="63">
        <f t="shared" si="134"/>
        <v>0</v>
      </c>
      <c r="DD254" s="63">
        <f t="shared" si="134"/>
        <v>0</v>
      </c>
      <c r="DE254" s="63">
        <f t="shared" si="134"/>
        <v>0</v>
      </c>
      <c r="DF254" s="63">
        <f t="shared" si="134"/>
        <v>0</v>
      </c>
      <c r="DG254" s="63">
        <f t="shared" si="134"/>
        <v>0</v>
      </c>
      <c r="DH254" s="63">
        <f t="shared" si="134"/>
        <v>0</v>
      </c>
      <c r="DI254" s="63">
        <f t="shared" si="134"/>
        <v>0</v>
      </c>
      <c r="DJ254" s="63">
        <f t="shared" si="100"/>
        <v>0</v>
      </c>
      <c r="DK254" s="63">
        <f t="shared" si="101"/>
        <v>0</v>
      </c>
      <c r="DL254" s="63">
        <f t="shared" si="102"/>
        <v>0</v>
      </c>
      <c r="DM254" s="63">
        <f t="shared" si="103"/>
        <v>0</v>
      </c>
      <c r="DN254" s="63">
        <f t="shared" si="104"/>
        <v>0</v>
      </c>
      <c r="DO254" s="63">
        <f t="shared" si="105"/>
        <v>0</v>
      </c>
    </row>
    <row r="255" spans="1:119" ht="12" hidden="1" customHeight="1">
      <c r="B255" s="17"/>
      <c r="C255" s="623" t="str">
        <f t="shared" si="135"/>
        <v>Approval Request</v>
      </c>
      <c r="D255" s="624" t="s">
        <v>817</v>
      </c>
      <c r="E255" s="624" t="s">
        <v>9</v>
      </c>
      <c r="F255" s="625" t="s">
        <v>15</v>
      </c>
      <c r="G255" s="626">
        <f t="shared" si="125"/>
        <v>0</v>
      </c>
      <c r="H255" s="823">
        <f t="shared" si="125"/>
        <v>0</v>
      </c>
      <c r="I255" s="823">
        <f t="shared" si="125"/>
        <v>0</v>
      </c>
      <c r="J255" s="626">
        <f t="shared" si="125"/>
        <v>0</v>
      </c>
      <c r="K255" s="626">
        <f t="shared" si="125"/>
        <v>0</v>
      </c>
      <c r="L255" s="626">
        <f t="shared" si="125"/>
        <v>0</v>
      </c>
      <c r="M255" s="626">
        <f t="shared" si="125"/>
        <v>0</v>
      </c>
      <c r="N255" s="626">
        <f t="shared" si="125"/>
        <v>0</v>
      </c>
      <c r="O255" s="626">
        <f t="shared" si="125"/>
        <v>0</v>
      </c>
      <c r="P255" s="626">
        <f t="shared" si="125"/>
        <v>0</v>
      </c>
      <c r="Q255" s="626">
        <f t="shared" si="126"/>
        <v>0</v>
      </c>
      <c r="R255" s="626">
        <f t="shared" si="126"/>
        <v>0</v>
      </c>
      <c r="S255" s="626">
        <f t="shared" si="126"/>
        <v>0</v>
      </c>
      <c r="T255" s="626">
        <f t="shared" si="126"/>
        <v>0</v>
      </c>
      <c r="U255" s="823">
        <f t="shared" si="126"/>
        <v>0</v>
      </c>
      <c r="V255" s="823">
        <f t="shared" si="126"/>
        <v>0</v>
      </c>
      <c r="W255" s="823">
        <f t="shared" si="126"/>
        <v>0</v>
      </c>
      <c r="X255" s="823">
        <f t="shared" si="126"/>
        <v>0</v>
      </c>
      <c r="Y255" s="823">
        <f t="shared" si="126"/>
        <v>0</v>
      </c>
      <c r="Z255" s="626">
        <f t="shared" si="126"/>
        <v>0</v>
      </c>
      <c r="AA255" s="626">
        <f t="shared" si="127"/>
        <v>0</v>
      </c>
      <c r="AB255" s="626">
        <f t="shared" si="127"/>
        <v>0</v>
      </c>
      <c r="AC255" s="626">
        <f t="shared" si="127"/>
        <v>0</v>
      </c>
      <c r="AD255" s="626">
        <f t="shared" si="127"/>
        <v>0</v>
      </c>
      <c r="AE255" s="626">
        <f t="shared" si="127"/>
        <v>0</v>
      </c>
      <c r="AF255" s="626">
        <f t="shared" si="127"/>
        <v>0</v>
      </c>
      <c r="AG255" s="626">
        <f t="shared" si="127"/>
        <v>0</v>
      </c>
      <c r="AH255" s="626">
        <f t="shared" si="127"/>
        <v>0</v>
      </c>
      <c r="AI255" s="626">
        <f t="shared" si="127"/>
        <v>0</v>
      </c>
      <c r="AJ255" s="626">
        <f t="shared" si="127"/>
        <v>0</v>
      </c>
      <c r="AK255" s="626">
        <f t="shared" si="128"/>
        <v>0</v>
      </c>
      <c r="AL255" s="626">
        <f t="shared" si="128"/>
        <v>0</v>
      </c>
      <c r="AM255" s="626">
        <f t="shared" si="128"/>
        <v>0</v>
      </c>
      <c r="AN255" s="626">
        <f t="shared" si="128"/>
        <v>0</v>
      </c>
      <c r="AO255" s="626">
        <f t="shared" si="128"/>
        <v>0</v>
      </c>
      <c r="AP255" s="626">
        <f t="shared" si="128"/>
        <v>0</v>
      </c>
      <c r="AQ255" s="626">
        <f t="shared" si="128"/>
        <v>0</v>
      </c>
      <c r="AR255" s="626">
        <f t="shared" si="128"/>
        <v>0</v>
      </c>
      <c r="AS255" s="626">
        <f t="shared" si="128"/>
        <v>0</v>
      </c>
      <c r="AT255" s="626">
        <f t="shared" si="128"/>
        <v>0</v>
      </c>
      <c r="AU255" s="626">
        <f t="shared" si="129"/>
        <v>0</v>
      </c>
      <c r="AV255" s="626">
        <f t="shared" si="129"/>
        <v>0</v>
      </c>
      <c r="AW255" s="626">
        <f t="shared" si="129"/>
        <v>0</v>
      </c>
      <c r="AX255" s="626">
        <f t="shared" si="129"/>
        <v>0</v>
      </c>
      <c r="AY255" s="626">
        <f t="shared" si="129"/>
        <v>0</v>
      </c>
      <c r="AZ255" s="626">
        <f t="shared" si="129"/>
        <v>0</v>
      </c>
      <c r="BA255" s="626">
        <f t="shared" si="129"/>
        <v>0</v>
      </c>
      <c r="BB255" s="626">
        <f t="shared" si="129"/>
        <v>0</v>
      </c>
      <c r="BC255" s="626">
        <f t="shared" si="129"/>
        <v>0</v>
      </c>
      <c r="BD255" s="626">
        <f t="shared" si="129"/>
        <v>0</v>
      </c>
      <c r="BE255" s="626">
        <f t="shared" si="130"/>
        <v>0</v>
      </c>
      <c r="BF255" s="626">
        <f t="shared" si="130"/>
        <v>0</v>
      </c>
      <c r="BG255" s="626">
        <f t="shared" si="130"/>
        <v>0</v>
      </c>
      <c r="BH255" s="626">
        <f t="shared" si="130"/>
        <v>0</v>
      </c>
      <c r="BI255" s="626">
        <f t="shared" si="130"/>
        <v>0</v>
      </c>
      <c r="BJ255" s="626">
        <f t="shared" si="130"/>
        <v>0</v>
      </c>
      <c r="BK255" s="626">
        <f t="shared" si="130"/>
        <v>0</v>
      </c>
      <c r="BL255" s="626">
        <f t="shared" si="130"/>
        <v>0</v>
      </c>
      <c r="BM255" s="626">
        <f t="shared" si="130"/>
        <v>0</v>
      </c>
      <c r="BN255" s="626">
        <f t="shared" si="130"/>
        <v>0</v>
      </c>
      <c r="BO255" s="626">
        <f t="shared" si="131"/>
        <v>0</v>
      </c>
      <c r="BP255" s="626">
        <f t="shared" si="131"/>
        <v>0</v>
      </c>
      <c r="BQ255" s="626">
        <f t="shared" si="131"/>
        <v>0</v>
      </c>
      <c r="BR255" s="626">
        <f t="shared" si="131"/>
        <v>0</v>
      </c>
      <c r="BS255" s="626">
        <f t="shared" si="131"/>
        <v>0</v>
      </c>
      <c r="BT255" s="626">
        <f t="shared" si="131"/>
        <v>0</v>
      </c>
      <c r="BU255" s="626">
        <f t="shared" si="131"/>
        <v>0</v>
      </c>
      <c r="BV255" s="626">
        <f t="shared" si="131"/>
        <v>0</v>
      </c>
      <c r="BW255" s="626">
        <f t="shared" si="131"/>
        <v>0</v>
      </c>
      <c r="BX255" s="626">
        <f t="shared" si="131"/>
        <v>0</v>
      </c>
      <c r="BY255" s="626">
        <f t="shared" si="131"/>
        <v>0</v>
      </c>
      <c r="BZ255" s="626">
        <f t="shared" si="131"/>
        <v>0</v>
      </c>
      <c r="CA255" s="287">
        <f t="shared" si="88"/>
        <v>0</v>
      </c>
      <c r="CB255" s="287">
        <f t="shared" si="89"/>
        <v>0</v>
      </c>
      <c r="CC255" s="287">
        <f t="shared" si="90"/>
        <v>0</v>
      </c>
      <c r="CD255" s="287">
        <f t="shared" si="91"/>
        <v>0</v>
      </c>
      <c r="CE255" s="287">
        <f t="shared" si="92"/>
        <v>0</v>
      </c>
      <c r="CF255" s="287">
        <f t="shared" si="93"/>
        <v>0</v>
      </c>
      <c r="CG255" s="59">
        <f t="shared" si="132"/>
        <v>0</v>
      </c>
      <c r="CH255" s="27"/>
      <c r="CI255" s="627" t="str">
        <f t="shared" si="94"/>
        <v>Approval Request</v>
      </c>
      <c r="CJ255" s="627" t="str">
        <f t="shared" si="99"/>
        <v>Forecast</v>
      </c>
      <c r="CK255" s="627" t="str">
        <f t="shared" si="95"/>
        <v>CapEx</v>
      </c>
      <c r="CL255" s="63">
        <f t="shared" si="133"/>
        <v>0</v>
      </c>
      <c r="CM255" s="63">
        <f t="shared" si="133"/>
        <v>0</v>
      </c>
      <c r="CN255" s="63">
        <f t="shared" si="133"/>
        <v>0</v>
      </c>
      <c r="CO255" s="63">
        <f t="shared" si="133"/>
        <v>0</v>
      </c>
      <c r="CP255" s="63">
        <f t="shared" si="133"/>
        <v>0</v>
      </c>
      <c r="CQ255" s="63">
        <f t="shared" si="133"/>
        <v>0</v>
      </c>
      <c r="CR255" s="63">
        <f t="shared" si="133"/>
        <v>0</v>
      </c>
      <c r="CS255" s="63">
        <f t="shared" si="133"/>
        <v>0</v>
      </c>
      <c r="CT255" s="63">
        <f t="shared" si="133"/>
        <v>0</v>
      </c>
      <c r="CU255" s="63">
        <f t="shared" si="133"/>
        <v>0</v>
      </c>
      <c r="CV255" s="63">
        <f t="shared" si="134"/>
        <v>0</v>
      </c>
      <c r="CW255" s="63">
        <f t="shared" si="134"/>
        <v>0</v>
      </c>
      <c r="CX255" s="63">
        <f t="shared" si="134"/>
        <v>0</v>
      </c>
      <c r="CY255" s="63">
        <f t="shared" si="134"/>
        <v>0</v>
      </c>
      <c r="CZ255" s="63">
        <f t="shared" si="134"/>
        <v>0</v>
      </c>
      <c r="DA255" s="63">
        <f t="shared" si="134"/>
        <v>0</v>
      </c>
      <c r="DB255" s="63">
        <f t="shared" si="134"/>
        <v>0</v>
      </c>
      <c r="DC255" s="63">
        <f t="shared" si="134"/>
        <v>0</v>
      </c>
      <c r="DD255" s="63">
        <f t="shared" si="134"/>
        <v>0</v>
      </c>
      <c r="DE255" s="63">
        <f t="shared" si="134"/>
        <v>0</v>
      </c>
      <c r="DF255" s="63">
        <f t="shared" si="134"/>
        <v>0</v>
      </c>
      <c r="DG255" s="63">
        <f t="shared" si="134"/>
        <v>0</v>
      </c>
      <c r="DH255" s="63">
        <f t="shared" si="134"/>
        <v>0</v>
      </c>
      <c r="DI255" s="63">
        <f t="shared" si="134"/>
        <v>0</v>
      </c>
      <c r="DJ255" s="63">
        <f t="shared" si="100"/>
        <v>0</v>
      </c>
      <c r="DK255" s="63">
        <f t="shared" si="101"/>
        <v>0</v>
      </c>
      <c r="DL255" s="63">
        <f t="shared" si="102"/>
        <v>0</v>
      </c>
      <c r="DM255" s="63">
        <f t="shared" si="103"/>
        <v>0</v>
      </c>
      <c r="DN255" s="63">
        <f t="shared" si="104"/>
        <v>0</v>
      </c>
      <c r="DO255" s="63">
        <f t="shared" si="105"/>
        <v>0</v>
      </c>
    </row>
    <row r="256" spans="1:119" ht="12" hidden="1" customHeight="1">
      <c r="B256" s="17"/>
      <c r="C256" s="623" t="str">
        <f t="shared" si="135"/>
        <v>Released</v>
      </c>
      <c r="D256" s="624" t="s">
        <v>817</v>
      </c>
      <c r="E256" s="624" t="s">
        <v>10</v>
      </c>
      <c r="F256" s="625" t="s">
        <v>11</v>
      </c>
      <c r="G256" s="626">
        <f t="shared" si="125"/>
        <v>0</v>
      </c>
      <c r="H256" s="823">
        <f t="shared" si="125"/>
        <v>0</v>
      </c>
      <c r="I256" s="823">
        <f t="shared" si="125"/>
        <v>0</v>
      </c>
      <c r="J256" s="626">
        <f t="shared" si="125"/>
        <v>0</v>
      </c>
      <c r="K256" s="626">
        <f t="shared" si="125"/>
        <v>0</v>
      </c>
      <c r="L256" s="626">
        <f t="shared" si="125"/>
        <v>0</v>
      </c>
      <c r="M256" s="626">
        <f t="shared" si="125"/>
        <v>0</v>
      </c>
      <c r="N256" s="626">
        <f t="shared" si="125"/>
        <v>0</v>
      </c>
      <c r="O256" s="626">
        <f t="shared" si="125"/>
        <v>0</v>
      </c>
      <c r="P256" s="626">
        <f t="shared" si="125"/>
        <v>0</v>
      </c>
      <c r="Q256" s="626">
        <f t="shared" si="126"/>
        <v>0</v>
      </c>
      <c r="R256" s="626">
        <f t="shared" si="126"/>
        <v>0</v>
      </c>
      <c r="S256" s="626">
        <f t="shared" si="126"/>
        <v>0</v>
      </c>
      <c r="T256" s="626">
        <f t="shared" si="126"/>
        <v>0</v>
      </c>
      <c r="U256" s="823">
        <f t="shared" si="126"/>
        <v>0</v>
      </c>
      <c r="V256" s="823">
        <f t="shared" si="126"/>
        <v>0</v>
      </c>
      <c r="W256" s="823">
        <f t="shared" si="126"/>
        <v>0</v>
      </c>
      <c r="X256" s="823">
        <f t="shared" si="126"/>
        <v>0</v>
      </c>
      <c r="Y256" s="823">
        <f t="shared" si="126"/>
        <v>0</v>
      </c>
      <c r="Z256" s="626">
        <f t="shared" si="126"/>
        <v>0</v>
      </c>
      <c r="AA256" s="626">
        <f t="shared" si="127"/>
        <v>0</v>
      </c>
      <c r="AB256" s="626">
        <f t="shared" si="127"/>
        <v>0</v>
      </c>
      <c r="AC256" s="626">
        <f t="shared" si="127"/>
        <v>0</v>
      </c>
      <c r="AD256" s="626">
        <f t="shared" si="127"/>
        <v>0</v>
      </c>
      <c r="AE256" s="626">
        <f t="shared" si="127"/>
        <v>0</v>
      </c>
      <c r="AF256" s="626">
        <f t="shared" si="127"/>
        <v>0</v>
      </c>
      <c r="AG256" s="626">
        <f t="shared" si="127"/>
        <v>0</v>
      </c>
      <c r="AH256" s="626">
        <f t="shared" si="127"/>
        <v>0</v>
      </c>
      <c r="AI256" s="626">
        <f t="shared" si="127"/>
        <v>0</v>
      </c>
      <c r="AJ256" s="626">
        <f t="shared" si="127"/>
        <v>0</v>
      </c>
      <c r="AK256" s="626">
        <f t="shared" si="128"/>
        <v>0</v>
      </c>
      <c r="AL256" s="626">
        <f t="shared" si="128"/>
        <v>0</v>
      </c>
      <c r="AM256" s="626">
        <f t="shared" si="128"/>
        <v>0</v>
      </c>
      <c r="AN256" s="626">
        <f t="shared" si="128"/>
        <v>0</v>
      </c>
      <c r="AO256" s="626">
        <f t="shared" si="128"/>
        <v>0</v>
      </c>
      <c r="AP256" s="626">
        <f t="shared" si="128"/>
        <v>0</v>
      </c>
      <c r="AQ256" s="626">
        <f t="shared" si="128"/>
        <v>0</v>
      </c>
      <c r="AR256" s="626">
        <f t="shared" si="128"/>
        <v>0</v>
      </c>
      <c r="AS256" s="626">
        <f t="shared" si="128"/>
        <v>0</v>
      </c>
      <c r="AT256" s="626">
        <f t="shared" si="128"/>
        <v>0</v>
      </c>
      <c r="AU256" s="626">
        <f t="shared" si="129"/>
        <v>0</v>
      </c>
      <c r="AV256" s="626">
        <f t="shared" si="129"/>
        <v>0</v>
      </c>
      <c r="AW256" s="626">
        <f t="shared" si="129"/>
        <v>0</v>
      </c>
      <c r="AX256" s="626">
        <f t="shared" si="129"/>
        <v>0</v>
      </c>
      <c r="AY256" s="626">
        <f t="shared" si="129"/>
        <v>0</v>
      </c>
      <c r="AZ256" s="626">
        <f t="shared" si="129"/>
        <v>0</v>
      </c>
      <c r="BA256" s="626">
        <f t="shared" si="129"/>
        <v>0</v>
      </c>
      <c r="BB256" s="626">
        <f t="shared" si="129"/>
        <v>0</v>
      </c>
      <c r="BC256" s="626">
        <f t="shared" si="129"/>
        <v>0</v>
      </c>
      <c r="BD256" s="626">
        <f t="shared" si="129"/>
        <v>0</v>
      </c>
      <c r="BE256" s="626">
        <f t="shared" si="130"/>
        <v>0</v>
      </c>
      <c r="BF256" s="626">
        <f t="shared" si="130"/>
        <v>0</v>
      </c>
      <c r="BG256" s="626">
        <f t="shared" si="130"/>
        <v>0</v>
      </c>
      <c r="BH256" s="626">
        <f t="shared" si="130"/>
        <v>0</v>
      </c>
      <c r="BI256" s="626">
        <f t="shared" si="130"/>
        <v>0</v>
      </c>
      <c r="BJ256" s="626">
        <f t="shared" si="130"/>
        <v>0</v>
      </c>
      <c r="BK256" s="626">
        <f t="shared" si="130"/>
        <v>0</v>
      </c>
      <c r="BL256" s="626">
        <f t="shared" si="130"/>
        <v>0</v>
      </c>
      <c r="BM256" s="626">
        <f t="shared" si="130"/>
        <v>0</v>
      </c>
      <c r="BN256" s="626">
        <f t="shared" si="130"/>
        <v>0</v>
      </c>
      <c r="BO256" s="626">
        <f t="shared" si="131"/>
        <v>0</v>
      </c>
      <c r="BP256" s="626">
        <f t="shared" si="131"/>
        <v>0</v>
      </c>
      <c r="BQ256" s="626">
        <f t="shared" si="131"/>
        <v>0</v>
      </c>
      <c r="BR256" s="626">
        <f t="shared" si="131"/>
        <v>0</v>
      </c>
      <c r="BS256" s="626">
        <f t="shared" si="131"/>
        <v>0</v>
      </c>
      <c r="BT256" s="626">
        <f t="shared" si="131"/>
        <v>0</v>
      </c>
      <c r="BU256" s="626">
        <f t="shared" si="131"/>
        <v>0</v>
      </c>
      <c r="BV256" s="626">
        <f t="shared" si="131"/>
        <v>0</v>
      </c>
      <c r="BW256" s="626">
        <f t="shared" si="131"/>
        <v>0</v>
      </c>
      <c r="BX256" s="626">
        <f t="shared" si="131"/>
        <v>0</v>
      </c>
      <c r="BY256" s="626">
        <f t="shared" si="131"/>
        <v>0</v>
      </c>
      <c r="BZ256" s="626">
        <f t="shared" si="131"/>
        <v>0</v>
      </c>
      <c r="CA256" s="287">
        <f t="shared" si="88"/>
        <v>0</v>
      </c>
      <c r="CB256" s="287">
        <f t="shared" si="89"/>
        <v>0</v>
      </c>
      <c r="CC256" s="287">
        <f t="shared" si="90"/>
        <v>0</v>
      </c>
      <c r="CD256" s="287">
        <f t="shared" si="91"/>
        <v>0</v>
      </c>
      <c r="CE256" s="287">
        <f t="shared" si="92"/>
        <v>0</v>
      </c>
      <c r="CF256" s="287">
        <f t="shared" si="93"/>
        <v>0</v>
      </c>
      <c r="CG256" s="59">
        <f t="shared" si="132"/>
        <v>0</v>
      </c>
      <c r="CH256" s="27"/>
      <c r="CI256" s="627" t="str">
        <f t="shared" si="94"/>
        <v>Released</v>
      </c>
      <c r="CJ256" s="627" t="str">
        <f t="shared" si="99"/>
        <v>Released</v>
      </c>
      <c r="CK256" s="627" t="str">
        <f t="shared" si="95"/>
        <v>RevEx</v>
      </c>
      <c r="CL256" s="63">
        <f t="shared" si="133"/>
        <v>0</v>
      </c>
      <c r="CM256" s="63">
        <f t="shared" si="133"/>
        <v>0</v>
      </c>
      <c r="CN256" s="63">
        <f t="shared" si="133"/>
        <v>0</v>
      </c>
      <c r="CO256" s="63">
        <f t="shared" si="133"/>
        <v>0</v>
      </c>
      <c r="CP256" s="63">
        <f t="shared" si="133"/>
        <v>0</v>
      </c>
      <c r="CQ256" s="63">
        <f t="shared" si="133"/>
        <v>0</v>
      </c>
      <c r="CR256" s="63">
        <f t="shared" si="133"/>
        <v>0</v>
      </c>
      <c r="CS256" s="63">
        <f t="shared" si="133"/>
        <v>0</v>
      </c>
      <c r="CT256" s="63">
        <f t="shared" si="133"/>
        <v>0</v>
      </c>
      <c r="CU256" s="63">
        <f t="shared" si="133"/>
        <v>0</v>
      </c>
      <c r="CV256" s="63">
        <f t="shared" si="134"/>
        <v>0</v>
      </c>
      <c r="CW256" s="63">
        <f t="shared" si="134"/>
        <v>0</v>
      </c>
      <c r="CX256" s="63">
        <f t="shared" si="134"/>
        <v>0</v>
      </c>
      <c r="CY256" s="63">
        <f t="shared" si="134"/>
        <v>0</v>
      </c>
      <c r="CZ256" s="63">
        <f t="shared" si="134"/>
        <v>0</v>
      </c>
      <c r="DA256" s="63">
        <f t="shared" si="134"/>
        <v>0</v>
      </c>
      <c r="DB256" s="63">
        <f t="shared" si="134"/>
        <v>0</v>
      </c>
      <c r="DC256" s="63">
        <f t="shared" si="134"/>
        <v>0</v>
      </c>
      <c r="DD256" s="63">
        <f t="shared" si="134"/>
        <v>0</v>
      </c>
      <c r="DE256" s="63">
        <f t="shared" si="134"/>
        <v>0</v>
      </c>
      <c r="DF256" s="63">
        <f t="shared" si="134"/>
        <v>0</v>
      </c>
      <c r="DG256" s="63">
        <f t="shared" si="134"/>
        <v>0</v>
      </c>
      <c r="DH256" s="63">
        <f t="shared" si="134"/>
        <v>0</v>
      </c>
      <c r="DI256" s="63">
        <f t="shared" si="134"/>
        <v>0</v>
      </c>
      <c r="DJ256" s="63">
        <f t="shared" si="100"/>
        <v>0</v>
      </c>
      <c r="DK256" s="63">
        <f t="shared" si="101"/>
        <v>0</v>
      </c>
      <c r="DL256" s="63">
        <f t="shared" si="102"/>
        <v>0</v>
      </c>
      <c r="DM256" s="63">
        <f t="shared" si="103"/>
        <v>0</v>
      </c>
      <c r="DN256" s="63">
        <f t="shared" si="104"/>
        <v>0</v>
      </c>
      <c r="DO256" s="63">
        <f t="shared" si="105"/>
        <v>0</v>
      </c>
    </row>
    <row r="257" spans="2:119" ht="12" hidden="1" customHeight="1">
      <c r="B257" s="628"/>
      <c r="C257" s="623" t="str">
        <f t="shared" si="135"/>
        <v>Released</v>
      </c>
      <c r="D257" s="624" t="s">
        <v>817</v>
      </c>
      <c r="E257" s="624" t="s">
        <v>10</v>
      </c>
      <c r="F257" s="625" t="s">
        <v>12</v>
      </c>
      <c r="G257" s="626">
        <f t="shared" si="125"/>
        <v>0</v>
      </c>
      <c r="H257" s="823">
        <f t="shared" si="125"/>
        <v>0</v>
      </c>
      <c r="I257" s="823">
        <f t="shared" si="125"/>
        <v>0</v>
      </c>
      <c r="J257" s="626">
        <f t="shared" si="125"/>
        <v>0</v>
      </c>
      <c r="K257" s="626">
        <f t="shared" si="125"/>
        <v>0</v>
      </c>
      <c r="L257" s="626">
        <f t="shared" si="125"/>
        <v>0</v>
      </c>
      <c r="M257" s="626">
        <f t="shared" si="125"/>
        <v>0</v>
      </c>
      <c r="N257" s="626">
        <f t="shared" si="125"/>
        <v>0</v>
      </c>
      <c r="O257" s="626">
        <f t="shared" si="125"/>
        <v>0</v>
      </c>
      <c r="P257" s="626">
        <f t="shared" si="125"/>
        <v>0</v>
      </c>
      <c r="Q257" s="626">
        <f t="shared" si="126"/>
        <v>0</v>
      </c>
      <c r="R257" s="626">
        <f t="shared" si="126"/>
        <v>0</v>
      </c>
      <c r="S257" s="626">
        <f t="shared" si="126"/>
        <v>0</v>
      </c>
      <c r="T257" s="626">
        <f t="shared" si="126"/>
        <v>0</v>
      </c>
      <c r="U257" s="823">
        <f t="shared" si="126"/>
        <v>0</v>
      </c>
      <c r="V257" s="823">
        <f t="shared" si="126"/>
        <v>0</v>
      </c>
      <c r="W257" s="823">
        <f t="shared" si="126"/>
        <v>0</v>
      </c>
      <c r="X257" s="823">
        <f t="shared" si="126"/>
        <v>0</v>
      </c>
      <c r="Y257" s="823">
        <f t="shared" si="126"/>
        <v>0</v>
      </c>
      <c r="Z257" s="626">
        <f t="shared" si="126"/>
        <v>0</v>
      </c>
      <c r="AA257" s="626">
        <f t="shared" si="127"/>
        <v>0</v>
      </c>
      <c r="AB257" s="626">
        <f t="shared" si="127"/>
        <v>0</v>
      </c>
      <c r="AC257" s="626">
        <f t="shared" si="127"/>
        <v>0</v>
      </c>
      <c r="AD257" s="626">
        <f t="shared" si="127"/>
        <v>0</v>
      </c>
      <c r="AE257" s="626">
        <f t="shared" si="127"/>
        <v>0</v>
      </c>
      <c r="AF257" s="626">
        <f t="shared" si="127"/>
        <v>0</v>
      </c>
      <c r="AG257" s="626">
        <f t="shared" si="127"/>
        <v>0</v>
      </c>
      <c r="AH257" s="626">
        <f t="shared" si="127"/>
        <v>0</v>
      </c>
      <c r="AI257" s="626">
        <f t="shared" si="127"/>
        <v>0</v>
      </c>
      <c r="AJ257" s="626">
        <f t="shared" si="127"/>
        <v>0</v>
      </c>
      <c r="AK257" s="626">
        <f t="shared" si="128"/>
        <v>0</v>
      </c>
      <c r="AL257" s="626">
        <f t="shared" si="128"/>
        <v>0</v>
      </c>
      <c r="AM257" s="626">
        <f t="shared" si="128"/>
        <v>0</v>
      </c>
      <c r="AN257" s="626">
        <f t="shared" si="128"/>
        <v>0</v>
      </c>
      <c r="AO257" s="626">
        <f t="shared" si="128"/>
        <v>0</v>
      </c>
      <c r="AP257" s="626">
        <f t="shared" si="128"/>
        <v>0</v>
      </c>
      <c r="AQ257" s="626">
        <f t="shared" si="128"/>
        <v>0</v>
      </c>
      <c r="AR257" s="626">
        <f t="shared" si="128"/>
        <v>0</v>
      </c>
      <c r="AS257" s="626">
        <f t="shared" si="128"/>
        <v>0</v>
      </c>
      <c r="AT257" s="626">
        <f t="shared" si="128"/>
        <v>0</v>
      </c>
      <c r="AU257" s="626">
        <f t="shared" si="129"/>
        <v>0</v>
      </c>
      <c r="AV257" s="626">
        <f t="shared" si="129"/>
        <v>0</v>
      </c>
      <c r="AW257" s="626">
        <f t="shared" si="129"/>
        <v>0</v>
      </c>
      <c r="AX257" s="626">
        <f t="shared" si="129"/>
        <v>0</v>
      </c>
      <c r="AY257" s="626">
        <f t="shared" si="129"/>
        <v>0</v>
      </c>
      <c r="AZ257" s="626">
        <f t="shared" si="129"/>
        <v>0</v>
      </c>
      <c r="BA257" s="626">
        <f t="shared" si="129"/>
        <v>0</v>
      </c>
      <c r="BB257" s="626">
        <f t="shared" si="129"/>
        <v>0</v>
      </c>
      <c r="BC257" s="626">
        <f t="shared" si="129"/>
        <v>0</v>
      </c>
      <c r="BD257" s="626">
        <f t="shared" si="129"/>
        <v>0</v>
      </c>
      <c r="BE257" s="626">
        <f t="shared" si="130"/>
        <v>0</v>
      </c>
      <c r="BF257" s="626">
        <f t="shared" si="130"/>
        <v>0</v>
      </c>
      <c r="BG257" s="626">
        <f t="shared" si="130"/>
        <v>0</v>
      </c>
      <c r="BH257" s="626">
        <f t="shared" si="130"/>
        <v>0</v>
      </c>
      <c r="BI257" s="626">
        <f t="shared" si="130"/>
        <v>0</v>
      </c>
      <c r="BJ257" s="626">
        <f t="shared" si="130"/>
        <v>0</v>
      </c>
      <c r="BK257" s="626">
        <f t="shared" si="130"/>
        <v>0</v>
      </c>
      <c r="BL257" s="626">
        <f t="shared" si="130"/>
        <v>0</v>
      </c>
      <c r="BM257" s="626">
        <f t="shared" si="130"/>
        <v>0</v>
      </c>
      <c r="BN257" s="626">
        <f t="shared" si="130"/>
        <v>0</v>
      </c>
      <c r="BO257" s="626">
        <f t="shared" si="131"/>
        <v>0</v>
      </c>
      <c r="BP257" s="626">
        <f t="shared" si="131"/>
        <v>0</v>
      </c>
      <c r="BQ257" s="626">
        <f t="shared" si="131"/>
        <v>0</v>
      </c>
      <c r="BR257" s="626">
        <f t="shared" si="131"/>
        <v>0</v>
      </c>
      <c r="BS257" s="626">
        <f t="shared" si="131"/>
        <v>0</v>
      </c>
      <c r="BT257" s="626">
        <f t="shared" si="131"/>
        <v>0</v>
      </c>
      <c r="BU257" s="626">
        <f t="shared" si="131"/>
        <v>0</v>
      </c>
      <c r="BV257" s="626">
        <f t="shared" si="131"/>
        <v>0</v>
      </c>
      <c r="BW257" s="626">
        <f t="shared" si="131"/>
        <v>0</v>
      </c>
      <c r="BX257" s="626">
        <f t="shared" si="131"/>
        <v>0</v>
      </c>
      <c r="BY257" s="626">
        <f t="shared" si="131"/>
        <v>0</v>
      </c>
      <c r="BZ257" s="626">
        <f t="shared" si="131"/>
        <v>0</v>
      </c>
      <c r="CA257" s="287">
        <f t="shared" si="88"/>
        <v>0</v>
      </c>
      <c r="CB257" s="287">
        <f t="shared" si="89"/>
        <v>0</v>
      </c>
      <c r="CC257" s="287">
        <f t="shared" si="90"/>
        <v>0</v>
      </c>
      <c r="CD257" s="287">
        <f t="shared" si="91"/>
        <v>0</v>
      </c>
      <c r="CE257" s="287">
        <f t="shared" si="92"/>
        <v>0</v>
      </c>
      <c r="CF257" s="287">
        <f t="shared" si="93"/>
        <v>0</v>
      </c>
      <c r="CG257" s="59">
        <f t="shared" si="132"/>
        <v>0</v>
      </c>
      <c r="CH257" s="27"/>
      <c r="CI257" s="627" t="str">
        <f t="shared" si="94"/>
        <v>Released</v>
      </c>
      <c r="CJ257" s="627" t="str">
        <f t="shared" si="99"/>
        <v>Released</v>
      </c>
      <c r="CK257" s="627" t="str">
        <f t="shared" si="95"/>
        <v>RevEx</v>
      </c>
      <c r="CL257" s="63">
        <f t="shared" si="133"/>
        <v>0</v>
      </c>
      <c r="CM257" s="63">
        <f t="shared" si="133"/>
        <v>0</v>
      </c>
      <c r="CN257" s="63">
        <f t="shared" si="133"/>
        <v>0</v>
      </c>
      <c r="CO257" s="63">
        <f t="shared" si="133"/>
        <v>0</v>
      </c>
      <c r="CP257" s="63">
        <f t="shared" si="133"/>
        <v>0</v>
      </c>
      <c r="CQ257" s="63">
        <f t="shared" si="133"/>
        <v>0</v>
      </c>
      <c r="CR257" s="63">
        <f t="shared" si="133"/>
        <v>0</v>
      </c>
      <c r="CS257" s="63">
        <f t="shared" si="133"/>
        <v>0</v>
      </c>
      <c r="CT257" s="63">
        <f t="shared" si="133"/>
        <v>0</v>
      </c>
      <c r="CU257" s="63">
        <f t="shared" si="133"/>
        <v>0</v>
      </c>
      <c r="CV257" s="63">
        <f t="shared" si="134"/>
        <v>0</v>
      </c>
      <c r="CW257" s="63">
        <f t="shared" si="134"/>
        <v>0</v>
      </c>
      <c r="CX257" s="63">
        <f t="shared" si="134"/>
        <v>0</v>
      </c>
      <c r="CY257" s="63">
        <f t="shared" si="134"/>
        <v>0</v>
      </c>
      <c r="CZ257" s="63">
        <f t="shared" si="134"/>
        <v>0</v>
      </c>
      <c r="DA257" s="63">
        <f t="shared" si="134"/>
        <v>0</v>
      </c>
      <c r="DB257" s="63">
        <f t="shared" si="134"/>
        <v>0</v>
      </c>
      <c r="DC257" s="63">
        <f t="shared" si="134"/>
        <v>0</v>
      </c>
      <c r="DD257" s="63">
        <f t="shared" si="134"/>
        <v>0</v>
      </c>
      <c r="DE257" s="63">
        <f t="shared" si="134"/>
        <v>0</v>
      </c>
      <c r="DF257" s="63">
        <f t="shared" si="134"/>
        <v>0</v>
      </c>
      <c r="DG257" s="63">
        <f t="shared" si="134"/>
        <v>0</v>
      </c>
      <c r="DH257" s="63">
        <f t="shared" si="134"/>
        <v>0</v>
      </c>
      <c r="DI257" s="63">
        <f t="shared" si="134"/>
        <v>0</v>
      </c>
      <c r="DJ257" s="63">
        <f t="shared" si="100"/>
        <v>0</v>
      </c>
      <c r="DK257" s="63">
        <f t="shared" si="101"/>
        <v>0</v>
      </c>
      <c r="DL257" s="63">
        <f t="shared" si="102"/>
        <v>0</v>
      </c>
      <c r="DM257" s="63">
        <f t="shared" si="103"/>
        <v>0</v>
      </c>
      <c r="DN257" s="63">
        <f t="shared" si="104"/>
        <v>0</v>
      </c>
      <c r="DO257" s="63">
        <f t="shared" si="105"/>
        <v>0</v>
      </c>
    </row>
    <row r="258" spans="2:119" ht="12" hidden="1" customHeight="1">
      <c r="B258" s="628"/>
      <c r="C258" s="623" t="str">
        <f t="shared" si="135"/>
        <v>Forecast</v>
      </c>
      <c r="D258" s="624" t="s">
        <v>817</v>
      </c>
      <c r="E258" s="624" t="s">
        <v>10</v>
      </c>
      <c r="F258" s="625" t="s">
        <v>13</v>
      </c>
      <c r="G258" s="626">
        <f t="shared" si="125"/>
        <v>0</v>
      </c>
      <c r="H258" s="823">
        <f t="shared" si="125"/>
        <v>0</v>
      </c>
      <c r="I258" s="823">
        <f t="shared" si="125"/>
        <v>0</v>
      </c>
      <c r="J258" s="626">
        <f t="shared" si="125"/>
        <v>0</v>
      </c>
      <c r="K258" s="626">
        <f t="shared" si="125"/>
        <v>0</v>
      </c>
      <c r="L258" s="626">
        <f t="shared" si="125"/>
        <v>0</v>
      </c>
      <c r="M258" s="626">
        <f t="shared" si="125"/>
        <v>0</v>
      </c>
      <c r="N258" s="626">
        <f t="shared" si="125"/>
        <v>0</v>
      </c>
      <c r="O258" s="626">
        <f t="shared" si="125"/>
        <v>0</v>
      </c>
      <c r="P258" s="626">
        <f t="shared" si="125"/>
        <v>0</v>
      </c>
      <c r="Q258" s="626">
        <f t="shared" si="126"/>
        <v>0</v>
      </c>
      <c r="R258" s="626">
        <f t="shared" si="126"/>
        <v>0</v>
      </c>
      <c r="S258" s="626">
        <f t="shared" si="126"/>
        <v>0</v>
      </c>
      <c r="T258" s="626">
        <f t="shared" si="126"/>
        <v>0</v>
      </c>
      <c r="U258" s="823">
        <f t="shared" si="126"/>
        <v>0</v>
      </c>
      <c r="V258" s="823">
        <f t="shared" si="126"/>
        <v>0</v>
      </c>
      <c r="W258" s="823">
        <f t="shared" si="126"/>
        <v>0</v>
      </c>
      <c r="X258" s="823">
        <f t="shared" si="126"/>
        <v>0</v>
      </c>
      <c r="Y258" s="823">
        <f t="shared" si="126"/>
        <v>0</v>
      </c>
      <c r="Z258" s="626">
        <f t="shared" si="126"/>
        <v>0</v>
      </c>
      <c r="AA258" s="626">
        <f t="shared" si="127"/>
        <v>0</v>
      </c>
      <c r="AB258" s="626">
        <f t="shared" si="127"/>
        <v>0</v>
      </c>
      <c r="AC258" s="626">
        <f t="shared" si="127"/>
        <v>0</v>
      </c>
      <c r="AD258" s="626">
        <f t="shared" si="127"/>
        <v>0</v>
      </c>
      <c r="AE258" s="626">
        <f t="shared" si="127"/>
        <v>0</v>
      </c>
      <c r="AF258" s="626">
        <f t="shared" si="127"/>
        <v>0</v>
      </c>
      <c r="AG258" s="626">
        <f t="shared" si="127"/>
        <v>0</v>
      </c>
      <c r="AH258" s="626">
        <f t="shared" si="127"/>
        <v>0</v>
      </c>
      <c r="AI258" s="626">
        <f t="shared" si="127"/>
        <v>0</v>
      </c>
      <c r="AJ258" s="626">
        <f t="shared" si="127"/>
        <v>0</v>
      </c>
      <c r="AK258" s="626">
        <f t="shared" si="128"/>
        <v>0</v>
      </c>
      <c r="AL258" s="626">
        <f t="shared" si="128"/>
        <v>0</v>
      </c>
      <c r="AM258" s="626">
        <f t="shared" si="128"/>
        <v>0</v>
      </c>
      <c r="AN258" s="626">
        <f t="shared" si="128"/>
        <v>0</v>
      </c>
      <c r="AO258" s="626">
        <f t="shared" si="128"/>
        <v>0</v>
      </c>
      <c r="AP258" s="626">
        <f t="shared" si="128"/>
        <v>0</v>
      </c>
      <c r="AQ258" s="626">
        <f t="shared" si="128"/>
        <v>0</v>
      </c>
      <c r="AR258" s="626">
        <f t="shared" si="128"/>
        <v>0</v>
      </c>
      <c r="AS258" s="626">
        <f t="shared" si="128"/>
        <v>0</v>
      </c>
      <c r="AT258" s="626">
        <f t="shared" si="128"/>
        <v>0</v>
      </c>
      <c r="AU258" s="626">
        <f t="shared" si="129"/>
        <v>0</v>
      </c>
      <c r="AV258" s="626">
        <f t="shared" si="129"/>
        <v>0</v>
      </c>
      <c r="AW258" s="626">
        <f t="shared" si="129"/>
        <v>0</v>
      </c>
      <c r="AX258" s="626">
        <f t="shared" si="129"/>
        <v>0</v>
      </c>
      <c r="AY258" s="626">
        <f t="shared" si="129"/>
        <v>0</v>
      </c>
      <c r="AZ258" s="626">
        <f t="shared" si="129"/>
        <v>0</v>
      </c>
      <c r="BA258" s="626">
        <f t="shared" si="129"/>
        <v>0</v>
      </c>
      <c r="BB258" s="626">
        <f t="shared" si="129"/>
        <v>0</v>
      </c>
      <c r="BC258" s="626">
        <f t="shared" si="129"/>
        <v>0</v>
      </c>
      <c r="BD258" s="626">
        <f t="shared" si="129"/>
        <v>0</v>
      </c>
      <c r="BE258" s="626">
        <f t="shared" si="130"/>
        <v>0</v>
      </c>
      <c r="BF258" s="626">
        <f t="shared" si="130"/>
        <v>0</v>
      </c>
      <c r="BG258" s="626">
        <f t="shared" si="130"/>
        <v>0</v>
      </c>
      <c r="BH258" s="626">
        <f t="shared" si="130"/>
        <v>0</v>
      </c>
      <c r="BI258" s="626">
        <f t="shared" si="130"/>
        <v>0</v>
      </c>
      <c r="BJ258" s="626">
        <f t="shared" si="130"/>
        <v>0</v>
      </c>
      <c r="BK258" s="626">
        <f t="shared" si="130"/>
        <v>0</v>
      </c>
      <c r="BL258" s="626">
        <f t="shared" si="130"/>
        <v>0</v>
      </c>
      <c r="BM258" s="626">
        <f t="shared" si="130"/>
        <v>0</v>
      </c>
      <c r="BN258" s="626">
        <f t="shared" si="130"/>
        <v>0</v>
      </c>
      <c r="BO258" s="626">
        <f t="shared" si="131"/>
        <v>0</v>
      </c>
      <c r="BP258" s="626">
        <f t="shared" si="131"/>
        <v>0</v>
      </c>
      <c r="BQ258" s="626">
        <f t="shared" si="131"/>
        <v>0</v>
      </c>
      <c r="BR258" s="626">
        <f t="shared" si="131"/>
        <v>0</v>
      </c>
      <c r="BS258" s="626">
        <f t="shared" si="131"/>
        <v>0</v>
      </c>
      <c r="BT258" s="626">
        <f t="shared" si="131"/>
        <v>0</v>
      </c>
      <c r="BU258" s="626">
        <f t="shared" si="131"/>
        <v>0</v>
      </c>
      <c r="BV258" s="626">
        <f t="shared" si="131"/>
        <v>0</v>
      </c>
      <c r="BW258" s="626">
        <f t="shared" si="131"/>
        <v>0</v>
      </c>
      <c r="BX258" s="626">
        <f t="shared" si="131"/>
        <v>0</v>
      </c>
      <c r="BY258" s="626">
        <f t="shared" si="131"/>
        <v>0</v>
      </c>
      <c r="BZ258" s="626">
        <f t="shared" si="131"/>
        <v>0</v>
      </c>
      <c r="CA258" s="287">
        <f t="shared" si="88"/>
        <v>0</v>
      </c>
      <c r="CB258" s="287">
        <f t="shared" si="89"/>
        <v>0</v>
      </c>
      <c r="CC258" s="287">
        <f t="shared" si="90"/>
        <v>0</v>
      </c>
      <c r="CD258" s="287">
        <f t="shared" si="91"/>
        <v>0</v>
      </c>
      <c r="CE258" s="287">
        <f t="shared" si="92"/>
        <v>0</v>
      </c>
      <c r="CF258" s="287">
        <f t="shared" si="93"/>
        <v>0</v>
      </c>
      <c r="CG258" s="59">
        <f t="shared" si="132"/>
        <v>0</v>
      </c>
      <c r="CH258" s="27"/>
      <c r="CI258" s="627" t="str">
        <f t="shared" si="94"/>
        <v>Forecast</v>
      </c>
      <c r="CJ258" s="627" t="str">
        <f t="shared" si="99"/>
        <v>Forecast</v>
      </c>
      <c r="CK258" s="627" t="str">
        <f t="shared" si="95"/>
        <v>RevEx</v>
      </c>
      <c r="CL258" s="63">
        <f t="shared" si="133"/>
        <v>0</v>
      </c>
      <c r="CM258" s="63">
        <f t="shared" si="133"/>
        <v>0</v>
      </c>
      <c r="CN258" s="63">
        <f t="shared" si="133"/>
        <v>0</v>
      </c>
      <c r="CO258" s="63">
        <f t="shared" si="133"/>
        <v>0</v>
      </c>
      <c r="CP258" s="63">
        <f t="shared" si="133"/>
        <v>0</v>
      </c>
      <c r="CQ258" s="63">
        <f t="shared" si="133"/>
        <v>0</v>
      </c>
      <c r="CR258" s="63">
        <f t="shared" si="133"/>
        <v>0</v>
      </c>
      <c r="CS258" s="63">
        <f t="shared" si="133"/>
        <v>0</v>
      </c>
      <c r="CT258" s="63">
        <f t="shared" si="133"/>
        <v>0</v>
      </c>
      <c r="CU258" s="63">
        <f t="shared" si="133"/>
        <v>0</v>
      </c>
      <c r="CV258" s="63">
        <f t="shared" si="134"/>
        <v>0</v>
      </c>
      <c r="CW258" s="63">
        <f t="shared" si="134"/>
        <v>0</v>
      </c>
      <c r="CX258" s="63">
        <f t="shared" si="134"/>
        <v>0</v>
      </c>
      <c r="CY258" s="63">
        <f t="shared" si="134"/>
        <v>0</v>
      </c>
      <c r="CZ258" s="63">
        <f t="shared" si="134"/>
        <v>0</v>
      </c>
      <c r="DA258" s="63">
        <f t="shared" si="134"/>
        <v>0</v>
      </c>
      <c r="DB258" s="63">
        <f t="shared" si="134"/>
        <v>0</v>
      </c>
      <c r="DC258" s="63">
        <f t="shared" si="134"/>
        <v>0</v>
      </c>
      <c r="DD258" s="63">
        <f t="shared" si="134"/>
        <v>0</v>
      </c>
      <c r="DE258" s="63">
        <f t="shared" si="134"/>
        <v>0</v>
      </c>
      <c r="DF258" s="63">
        <f t="shared" si="134"/>
        <v>0</v>
      </c>
      <c r="DG258" s="63">
        <f t="shared" si="134"/>
        <v>0</v>
      </c>
      <c r="DH258" s="63">
        <f t="shared" si="134"/>
        <v>0</v>
      </c>
      <c r="DI258" s="63">
        <f t="shared" si="134"/>
        <v>0</v>
      </c>
      <c r="DJ258" s="63">
        <f t="shared" si="100"/>
        <v>0</v>
      </c>
      <c r="DK258" s="63">
        <f t="shared" si="101"/>
        <v>0</v>
      </c>
      <c r="DL258" s="63">
        <f t="shared" si="102"/>
        <v>0</v>
      </c>
      <c r="DM258" s="63">
        <f t="shared" si="103"/>
        <v>0</v>
      </c>
      <c r="DN258" s="63">
        <f t="shared" si="104"/>
        <v>0</v>
      </c>
      <c r="DO258" s="63">
        <f t="shared" si="105"/>
        <v>0</v>
      </c>
    </row>
    <row r="259" spans="2:119" ht="12" hidden="1" customHeight="1">
      <c r="B259" s="628"/>
      <c r="C259" s="623" t="str">
        <f t="shared" si="135"/>
        <v>Approval Request</v>
      </c>
      <c r="D259" s="624" t="s">
        <v>817</v>
      </c>
      <c r="E259" s="624" t="s">
        <v>10</v>
      </c>
      <c r="F259" s="625" t="s">
        <v>14</v>
      </c>
      <c r="G259" s="626">
        <f t="shared" si="125"/>
        <v>0</v>
      </c>
      <c r="H259" s="823">
        <f t="shared" si="125"/>
        <v>0</v>
      </c>
      <c r="I259" s="823">
        <f t="shared" si="125"/>
        <v>0</v>
      </c>
      <c r="J259" s="626">
        <f t="shared" si="125"/>
        <v>0</v>
      </c>
      <c r="K259" s="626">
        <f t="shared" si="125"/>
        <v>0</v>
      </c>
      <c r="L259" s="626">
        <f t="shared" si="125"/>
        <v>0</v>
      </c>
      <c r="M259" s="626">
        <f t="shared" si="125"/>
        <v>0</v>
      </c>
      <c r="N259" s="626">
        <f t="shared" si="125"/>
        <v>0</v>
      </c>
      <c r="O259" s="626">
        <f t="shared" si="125"/>
        <v>0</v>
      </c>
      <c r="P259" s="626">
        <f t="shared" si="125"/>
        <v>0</v>
      </c>
      <c r="Q259" s="626">
        <f t="shared" si="126"/>
        <v>0</v>
      </c>
      <c r="R259" s="626">
        <f t="shared" si="126"/>
        <v>0</v>
      </c>
      <c r="S259" s="626">
        <f t="shared" si="126"/>
        <v>0</v>
      </c>
      <c r="T259" s="626">
        <f t="shared" si="126"/>
        <v>0</v>
      </c>
      <c r="U259" s="823">
        <f t="shared" si="126"/>
        <v>0</v>
      </c>
      <c r="V259" s="823">
        <f t="shared" si="126"/>
        <v>0</v>
      </c>
      <c r="W259" s="823">
        <f t="shared" si="126"/>
        <v>0</v>
      </c>
      <c r="X259" s="823">
        <f t="shared" si="126"/>
        <v>0</v>
      </c>
      <c r="Y259" s="823">
        <f t="shared" si="126"/>
        <v>0</v>
      </c>
      <c r="Z259" s="626">
        <f t="shared" si="126"/>
        <v>0</v>
      </c>
      <c r="AA259" s="626">
        <f t="shared" si="127"/>
        <v>0</v>
      </c>
      <c r="AB259" s="626">
        <f t="shared" si="127"/>
        <v>0</v>
      </c>
      <c r="AC259" s="626">
        <f t="shared" si="127"/>
        <v>0</v>
      </c>
      <c r="AD259" s="626">
        <f t="shared" si="127"/>
        <v>0</v>
      </c>
      <c r="AE259" s="626">
        <f t="shared" si="127"/>
        <v>0</v>
      </c>
      <c r="AF259" s="626">
        <f t="shared" si="127"/>
        <v>0</v>
      </c>
      <c r="AG259" s="626">
        <f t="shared" si="127"/>
        <v>0</v>
      </c>
      <c r="AH259" s="626">
        <f t="shared" si="127"/>
        <v>0</v>
      </c>
      <c r="AI259" s="626">
        <f t="shared" si="127"/>
        <v>0</v>
      </c>
      <c r="AJ259" s="626">
        <f t="shared" si="127"/>
        <v>0</v>
      </c>
      <c r="AK259" s="626">
        <f t="shared" si="128"/>
        <v>0</v>
      </c>
      <c r="AL259" s="626">
        <f t="shared" si="128"/>
        <v>0</v>
      </c>
      <c r="AM259" s="626">
        <f t="shared" si="128"/>
        <v>0</v>
      </c>
      <c r="AN259" s="626">
        <f t="shared" si="128"/>
        <v>0</v>
      </c>
      <c r="AO259" s="626">
        <f t="shared" si="128"/>
        <v>0</v>
      </c>
      <c r="AP259" s="626">
        <f t="shared" si="128"/>
        <v>0</v>
      </c>
      <c r="AQ259" s="626">
        <f t="shared" si="128"/>
        <v>0</v>
      </c>
      <c r="AR259" s="626">
        <f t="shared" si="128"/>
        <v>0</v>
      </c>
      <c r="AS259" s="626">
        <f t="shared" si="128"/>
        <v>0</v>
      </c>
      <c r="AT259" s="626">
        <f t="shared" si="128"/>
        <v>0</v>
      </c>
      <c r="AU259" s="626">
        <f t="shared" si="129"/>
        <v>0</v>
      </c>
      <c r="AV259" s="626">
        <f t="shared" si="129"/>
        <v>0</v>
      </c>
      <c r="AW259" s="626">
        <f t="shared" si="129"/>
        <v>0</v>
      </c>
      <c r="AX259" s="626">
        <f t="shared" si="129"/>
        <v>0</v>
      </c>
      <c r="AY259" s="626">
        <f t="shared" si="129"/>
        <v>0</v>
      </c>
      <c r="AZ259" s="626">
        <f t="shared" si="129"/>
        <v>0</v>
      </c>
      <c r="BA259" s="626">
        <f t="shared" si="129"/>
        <v>0</v>
      </c>
      <c r="BB259" s="626">
        <f t="shared" si="129"/>
        <v>0</v>
      </c>
      <c r="BC259" s="626">
        <f t="shared" si="129"/>
        <v>0</v>
      </c>
      <c r="BD259" s="626">
        <f t="shared" si="129"/>
        <v>0</v>
      </c>
      <c r="BE259" s="626">
        <f t="shared" si="130"/>
        <v>0</v>
      </c>
      <c r="BF259" s="626">
        <f t="shared" si="130"/>
        <v>0</v>
      </c>
      <c r="BG259" s="626">
        <f t="shared" si="130"/>
        <v>0</v>
      </c>
      <c r="BH259" s="626">
        <f t="shared" si="130"/>
        <v>0</v>
      </c>
      <c r="BI259" s="626">
        <f t="shared" si="130"/>
        <v>0</v>
      </c>
      <c r="BJ259" s="626">
        <f t="shared" si="130"/>
        <v>0</v>
      </c>
      <c r="BK259" s="626">
        <f t="shared" si="130"/>
        <v>0</v>
      </c>
      <c r="BL259" s="626">
        <f t="shared" si="130"/>
        <v>0</v>
      </c>
      <c r="BM259" s="626">
        <f t="shared" si="130"/>
        <v>0</v>
      </c>
      <c r="BN259" s="626">
        <f t="shared" si="130"/>
        <v>0</v>
      </c>
      <c r="BO259" s="626">
        <f t="shared" si="131"/>
        <v>0</v>
      </c>
      <c r="BP259" s="626">
        <f t="shared" si="131"/>
        <v>0</v>
      </c>
      <c r="BQ259" s="626">
        <f t="shared" si="131"/>
        <v>0</v>
      </c>
      <c r="BR259" s="626">
        <f t="shared" si="131"/>
        <v>0</v>
      </c>
      <c r="BS259" s="626">
        <f t="shared" si="131"/>
        <v>0</v>
      </c>
      <c r="BT259" s="626">
        <f t="shared" si="131"/>
        <v>0</v>
      </c>
      <c r="BU259" s="626">
        <f t="shared" si="131"/>
        <v>0</v>
      </c>
      <c r="BV259" s="626">
        <f t="shared" si="131"/>
        <v>0</v>
      </c>
      <c r="BW259" s="626">
        <f t="shared" si="131"/>
        <v>0</v>
      </c>
      <c r="BX259" s="626">
        <f t="shared" si="131"/>
        <v>0</v>
      </c>
      <c r="BY259" s="626">
        <f t="shared" si="131"/>
        <v>0</v>
      </c>
      <c r="BZ259" s="626">
        <f t="shared" si="131"/>
        <v>0</v>
      </c>
      <c r="CA259" s="287">
        <f t="shared" si="88"/>
        <v>0</v>
      </c>
      <c r="CB259" s="287">
        <f t="shared" si="89"/>
        <v>0</v>
      </c>
      <c r="CC259" s="287">
        <f t="shared" si="90"/>
        <v>0</v>
      </c>
      <c r="CD259" s="287">
        <f t="shared" si="91"/>
        <v>0</v>
      </c>
      <c r="CE259" s="287">
        <f t="shared" si="92"/>
        <v>0</v>
      </c>
      <c r="CF259" s="287">
        <f t="shared" si="93"/>
        <v>0</v>
      </c>
      <c r="CG259" s="59">
        <f t="shared" si="132"/>
        <v>0</v>
      </c>
      <c r="CH259" s="27"/>
      <c r="CI259" s="627" t="str">
        <f t="shared" si="94"/>
        <v>Approval Request</v>
      </c>
      <c r="CJ259" s="627" t="str">
        <f t="shared" si="99"/>
        <v>Forecast</v>
      </c>
      <c r="CK259" s="627" t="str">
        <f t="shared" si="95"/>
        <v>RevEx</v>
      </c>
      <c r="CL259" s="63">
        <f t="shared" si="133"/>
        <v>0</v>
      </c>
      <c r="CM259" s="63">
        <f t="shared" si="133"/>
        <v>0</v>
      </c>
      <c r="CN259" s="63">
        <f t="shared" si="133"/>
        <v>0</v>
      </c>
      <c r="CO259" s="63">
        <f t="shared" si="133"/>
        <v>0</v>
      </c>
      <c r="CP259" s="63">
        <f t="shared" si="133"/>
        <v>0</v>
      </c>
      <c r="CQ259" s="63">
        <f t="shared" si="133"/>
        <v>0</v>
      </c>
      <c r="CR259" s="63">
        <f t="shared" si="133"/>
        <v>0</v>
      </c>
      <c r="CS259" s="63">
        <f t="shared" si="133"/>
        <v>0</v>
      </c>
      <c r="CT259" s="63">
        <f t="shared" si="133"/>
        <v>0</v>
      </c>
      <c r="CU259" s="63">
        <f t="shared" si="133"/>
        <v>0</v>
      </c>
      <c r="CV259" s="63">
        <f t="shared" si="134"/>
        <v>0</v>
      </c>
      <c r="CW259" s="63">
        <f t="shared" si="134"/>
        <v>0</v>
      </c>
      <c r="CX259" s="63">
        <f t="shared" si="134"/>
        <v>0</v>
      </c>
      <c r="CY259" s="63">
        <f t="shared" si="134"/>
        <v>0</v>
      </c>
      <c r="CZ259" s="63">
        <f t="shared" si="134"/>
        <v>0</v>
      </c>
      <c r="DA259" s="63">
        <f t="shared" si="134"/>
        <v>0</v>
      </c>
      <c r="DB259" s="63">
        <f t="shared" si="134"/>
        <v>0</v>
      </c>
      <c r="DC259" s="63">
        <f t="shared" si="134"/>
        <v>0</v>
      </c>
      <c r="DD259" s="63">
        <f t="shared" si="134"/>
        <v>0</v>
      </c>
      <c r="DE259" s="63">
        <f t="shared" si="134"/>
        <v>0</v>
      </c>
      <c r="DF259" s="63">
        <f t="shared" si="134"/>
        <v>0</v>
      </c>
      <c r="DG259" s="63">
        <f t="shared" si="134"/>
        <v>0</v>
      </c>
      <c r="DH259" s="63">
        <f t="shared" si="134"/>
        <v>0</v>
      </c>
      <c r="DI259" s="63">
        <f t="shared" si="134"/>
        <v>0</v>
      </c>
      <c r="DJ259" s="63">
        <f t="shared" si="100"/>
        <v>0</v>
      </c>
      <c r="DK259" s="63">
        <f t="shared" si="101"/>
        <v>0</v>
      </c>
      <c r="DL259" s="63">
        <f t="shared" si="102"/>
        <v>0</v>
      </c>
      <c r="DM259" s="63">
        <f t="shared" si="103"/>
        <v>0</v>
      </c>
      <c r="DN259" s="63">
        <f t="shared" si="104"/>
        <v>0</v>
      </c>
      <c r="DO259" s="63">
        <f t="shared" si="105"/>
        <v>0</v>
      </c>
    </row>
    <row r="260" spans="2:119" ht="12" hidden="1" customHeight="1">
      <c r="B260" s="628"/>
      <c r="C260" s="623" t="str">
        <f t="shared" si="135"/>
        <v>Approval Request</v>
      </c>
      <c r="D260" s="624" t="s">
        <v>817</v>
      </c>
      <c r="E260" s="624" t="s">
        <v>10</v>
      </c>
      <c r="F260" s="625" t="s">
        <v>15</v>
      </c>
      <c r="G260" s="626">
        <f t="shared" si="125"/>
        <v>0</v>
      </c>
      <c r="H260" s="823">
        <f t="shared" si="125"/>
        <v>0</v>
      </c>
      <c r="I260" s="823">
        <f t="shared" si="125"/>
        <v>0</v>
      </c>
      <c r="J260" s="626">
        <f t="shared" si="125"/>
        <v>0</v>
      </c>
      <c r="K260" s="626">
        <f t="shared" si="125"/>
        <v>0</v>
      </c>
      <c r="L260" s="626">
        <f t="shared" si="125"/>
        <v>0</v>
      </c>
      <c r="M260" s="626">
        <f t="shared" si="125"/>
        <v>0</v>
      </c>
      <c r="N260" s="626">
        <f t="shared" si="125"/>
        <v>0</v>
      </c>
      <c r="O260" s="626">
        <f t="shared" si="125"/>
        <v>0</v>
      </c>
      <c r="P260" s="626">
        <f t="shared" si="125"/>
        <v>0</v>
      </c>
      <c r="Q260" s="626">
        <f t="shared" si="126"/>
        <v>0</v>
      </c>
      <c r="R260" s="626">
        <f t="shared" si="126"/>
        <v>0</v>
      </c>
      <c r="S260" s="626">
        <f t="shared" si="126"/>
        <v>0</v>
      </c>
      <c r="T260" s="626">
        <f t="shared" si="126"/>
        <v>0</v>
      </c>
      <c r="U260" s="823">
        <f t="shared" si="126"/>
        <v>0</v>
      </c>
      <c r="V260" s="823">
        <f t="shared" si="126"/>
        <v>0</v>
      </c>
      <c r="W260" s="823">
        <f t="shared" si="126"/>
        <v>0</v>
      </c>
      <c r="X260" s="823">
        <f t="shared" si="126"/>
        <v>0</v>
      </c>
      <c r="Y260" s="823">
        <f t="shared" si="126"/>
        <v>0</v>
      </c>
      <c r="Z260" s="626">
        <f t="shared" si="126"/>
        <v>0</v>
      </c>
      <c r="AA260" s="626">
        <f t="shared" si="127"/>
        <v>0</v>
      </c>
      <c r="AB260" s="626">
        <f t="shared" si="127"/>
        <v>0</v>
      </c>
      <c r="AC260" s="626">
        <f t="shared" si="127"/>
        <v>0</v>
      </c>
      <c r="AD260" s="626">
        <f t="shared" si="127"/>
        <v>0</v>
      </c>
      <c r="AE260" s="626">
        <f t="shared" si="127"/>
        <v>0</v>
      </c>
      <c r="AF260" s="626">
        <f t="shared" si="127"/>
        <v>0</v>
      </c>
      <c r="AG260" s="626">
        <f t="shared" si="127"/>
        <v>0</v>
      </c>
      <c r="AH260" s="626">
        <f t="shared" si="127"/>
        <v>0</v>
      </c>
      <c r="AI260" s="626">
        <f t="shared" si="127"/>
        <v>0</v>
      </c>
      <c r="AJ260" s="626">
        <f t="shared" si="127"/>
        <v>0</v>
      </c>
      <c r="AK260" s="626">
        <f t="shared" si="128"/>
        <v>0</v>
      </c>
      <c r="AL260" s="626">
        <f t="shared" si="128"/>
        <v>0</v>
      </c>
      <c r="AM260" s="626">
        <f t="shared" si="128"/>
        <v>0</v>
      </c>
      <c r="AN260" s="626">
        <f t="shared" si="128"/>
        <v>0</v>
      </c>
      <c r="AO260" s="626">
        <f t="shared" si="128"/>
        <v>0</v>
      </c>
      <c r="AP260" s="626">
        <f t="shared" si="128"/>
        <v>0</v>
      </c>
      <c r="AQ260" s="626">
        <f t="shared" si="128"/>
        <v>0</v>
      </c>
      <c r="AR260" s="626">
        <f t="shared" si="128"/>
        <v>0</v>
      </c>
      <c r="AS260" s="626">
        <f t="shared" si="128"/>
        <v>0</v>
      </c>
      <c r="AT260" s="626">
        <f t="shared" si="128"/>
        <v>0</v>
      </c>
      <c r="AU260" s="626">
        <f t="shared" si="129"/>
        <v>0</v>
      </c>
      <c r="AV260" s="626">
        <f t="shared" si="129"/>
        <v>0</v>
      </c>
      <c r="AW260" s="626">
        <f t="shared" si="129"/>
        <v>0</v>
      </c>
      <c r="AX260" s="626">
        <f t="shared" si="129"/>
        <v>0</v>
      </c>
      <c r="AY260" s="626">
        <f t="shared" si="129"/>
        <v>0</v>
      </c>
      <c r="AZ260" s="626">
        <f t="shared" si="129"/>
        <v>0</v>
      </c>
      <c r="BA260" s="626">
        <f t="shared" si="129"/>
        <v>0</v>
      </c>
      <c r="BB260" s="626">
        <f t="shared" si="129"/>
        <v>0</v>
      </c>
      <c r="BC260" s="626">
        <f t="shared" si="129"/>
        <v>0</v>
      </c>
      <c r="BD260" s="626">
        <f t="shared" si="129"/>
        <v>0</v>
      </c>
      <c r="BE260" s="626">
        <f t="shared" si="130"/>
        <v>0</v>
      </c>
      <c r="BF260" s="626">
        <f t="shared" si="130"/>
        <v>0</v>
      </c>
      <c r="BG260" s="626">
        <f t="shared" si="130"/>
        <v>0</v>
      </c>
      <c r="BH260" s="626">
        <f t="shared" si="130"/>
        <v>0</v>
      </c>
      <c r="BI260" s="626">
        <f t="shared" si="130"/>
        <v>0</v>
      </c>
      <c r="BJ260" s="626">
        <f t="shared" si="130"/>
        <v>0</v>
      </c>
      <c r="BK260" s="626">
        <f t="shared" si="130"/>
        <v>0</v>
      </c>
      <c r="BL260" s="626">
        <f t="shared" si="130"/>
        <v>0</v>
      </c>
      <c r="BM260" s="626">
        <f t="shared" si="130"/>
        <v>0</v>
      </c>
      <c r="BN260" s="626">
        <f t="shared" si="130"/>
        <v>0</v>
      </c>
      <c r="BO260" s="626">
        <f t="shared" si="131"/>
        <v>0</v>
      </c>
      <c r="BP260" s="626">
        <f t="shared" si="131"/>
        <v>0</v>
      </c>
      <c r="BQ260" s="626">
        <f t="shared" si="131"/>
        <v>0</v>
      </c>
      <c r="BR260" s="626">
        <f t="shared" si="131"/>
        <v>0</v>
      </c>
      <c r="BS260" s="626">
        <f t="shared" si="131"/>
        <v>0</v>
      </c>
      <c r="BT260" s="626">
        <f t="shared" si="131"/>
        <v>0</v>
      </c>
      <c r="BU260" s="626">
        <f t="shared" si="131"/>
        <v>0</v>
      </c>
      <c r="BV260" s="626">
        <f t="shared" si="131"/>
        <v>0</v>
      </c>
      <c r="BW260" s="626">
        <f t="shared" si="131"/>
        <v>0</v>
      </c>
      <c r="BX260" s="626">
        <f t="shared" si="131"/>
        <v>0</v>
      </c>
      <c r="BY260" s="626">
        <f t="shared" si="131"/>
        <v>0</v>
      </c>
      <c r="BZ260" s="626">
        <f t="shared" si="131"/>
        <v>0</v>
      </c>
      <c r="CA260" s="287">
        <f t="shared" si="88"/>
        <v>0</v>
      </c>
      <c r="CB260" s="287">
        <f t="shared" si="89"/>
        <v>0</v>
      </c>
      <c r="CC260" s="287">
        <f t="shared" si="90"/>
        <v>0</v>
      </c>
      <c r="CD260" s="287">
        <f t="shared" si="91"/>
        <v>0</v>
      </c>
      <c r="CE260" s="287">
        <f t="shared" si="92"/>
        <v>0</v>
      </c>
      <c r="CF260" s="287">
        <f t="shared" si="93"/>
        <v>0</v>
      </c>
      <c r="CG260" s="59">
        <f t="shared" si="132"/>
        <v>0</v>
      </c>
      <c r="CH260" s="27"/>
      <c r="CI260" s="627" t="str">
        <f t="shared" si="94"/>
        <v>Approval Request</v>
      </c>
      <c r="CJ260" s="627" t="str">
        <f t="shared" si="99"/>
        <v>Forecast</v>
      </c>
      <c r="CK260" s="627" t="str">
        <f t="shared" si="95"/>
        <v>RevEx</v>
      </c>
      <c r="CL260" s="63">
        <f t="shared" si="133"/>
        <v>0</v>
      </c>
      <c r="CM260" s="63">
        <f t="shared" si="133"/>
        <v>0</v>
      </c>
      <c r="CN260" s="63">
        <f t="shared" si="133"/>
        <v>0</v>
      </c>
      <c r="CO260" s="63">
        <f t="shared" si="133"/>
        <v>0</v>
      </c>
      <c r="CP260" s="63">
        <f t="shared" si="133"/>
        <v>0</v>
      </c>
      <c r="CQ260" s="63">
        <f t="shared" si="133"/>
        <v>0</v>
      </c>
      <c r="CR260" s="63">
        <f t="shared" si="133"/>
        <v>0</v>
      </c>
      <c r="CS260" s="63">
        <f t="shared" si="133"/>
        <v>0</v>
      </c>
      <c r="CT260" s="63">
        <f t="shared" si="133"/>
        <v>0</v>
      </c>
      <c r="CU260" s="63">
        <f t="shared" si="133"/>
        <v>0</v>
      </c>
      <c r="CV260" s="63">
        <f t="shared" si="134"/>
        <v>0</v>
      </c>
      <c r="CW260" s="63">
        <f t="shared" si="134"/>
        <v>0</v>
      </c>
      <c r="CX260" s="63">
        <f t="shared" si="134"/>
        <v>0</v>
      </c>
      <c r="CY260" s="63">
        <f t="shared" si="134"/>
        <v>0</v>
      </c>
      <c r="CZ260" s="63">
        <f t="shared" si="134"/>
        <v>0</v>
      </c>
      <c r="DA260" s="63">
        <f t="shared" si="134"/>
        <v>0</v>
      </c>
      <c r="DB260" s="63">
        <f t="shared" si="134"/>
        <v>0</v>
      </c>
      <c r="DC260" s="63">
        <f t="shared" si="134"/>
        <v>0</v>
      </c>
      <c r="DD260" s="63">
        <f t="shared" si="134"/>
        <v>0</v>
      </c>
      <c r="DE260" s="63">
        <f t="shared" si="134"/>
        <v>0</v>
      </c>
      <c r="DF260" s="63">
        <f t="shared" si="134"/>
        <v>0</v>
      </c>
      <c r="DG260" s="63">
        <f t="shared" si="134"/>
        <v>0</v>
      </c>
      <c r="DH260" s="63">
        <f t="shared" si="134"/>
        <v>0</v>
      </c>
      <c r="DI260" s="63">
        <f t="shared" si="134"/>
        <v>0</v>
      </c>
      <c r="DJ260" s="63">
        <f t="shared" si="100"/>
        <v>0</v>
      </c>
      <c r="DK260" s="63">
        <f t="shared" si="101"/>
        <v>0</v>
      </c>
      <c r="DL260" s="63">
        <f t="shared" si="102"/>
        <v>0</v>
      </c>
      <c r="DM260" s="63">
        <f t="shared" si="103"/>
        <v>0</v>
      </c>
      <c r="DN260" s="63">
        <f t="shared" si="104"/>
        <v>0</v>
      </c>
      <c r="DO260" s="63">
        <f t="shared" si="105"/>
        <v>0</v>
      </c>
    </row>
    <row r="261" spans="2:119" ht="12" hidden="1" customHeight="1">
      <c r="B261" s="17"/>
      <c r="C261" s="17"/>
      <c r="D261" s="17"/>
      <c r="E261" s="17"/>
      <c r="F261" s="629"/>
      <c r="G261" s="17"/>
      <c r="H261" s="17"/>
      <c r="I261" s="17"/>
      <c r="J261" s="630"/>
      <c r="K261" s="630"/>
      <c r="L261" s="630"/>
      <c r="M261" s="630"/>
      <c r="N261" s="630"/>
      <c r="O261" s="630"/>
      <c r="P261" s="631"/>
      <c r="Q261" s="631"/>
      <c r="R261" s="631"/>
      <c r="S261" s="631"/>
      <c r="T261" s="631"/>
      <c r="U261" s="631"/>
      <c r="V261" s="631"/>
      <c r="W261" s="631"/>
      <c r="X261" s="631"/>
      <c r="Y261" s="631"/>
      <c r="Z261" s="631"/>
      <c r="AA261" s="631"/>
      <c r="AB261" s="631"/>
      <c r="AC261" s="631"/>
      <c r="AD261" s="631"/>
      <c r="AE261" s="631"/>
      <c r="AF261" s="631"/>
      <c r="AG261" s="631"/>
      <c r="AH261" s="631"/>
      <c r="AI261" s="631"/>
      <c r="AJ261" s="631"/>
      <c r="AK261" s="631"/>
      <c r="AL261" s="631"/>
      <c r="AM261" s="631"/>
      <c r="AN261" s="631"/>
      <c r="AO261" s="631"/>
      <c r="AP261" s="631"/>
      <c r="AQ261" s="631"/>
      <c r="AR261" s="631"/>
      <c r="AS261" s="631"/>
      <c r="AT261" s="631"/>
      <c r="AU261" s="631"/>
      <c r="AV261" s="631"/>
      <c r="AW261" s="631"/>
      <c r="AX261" s="631"/>
      <c r="AY261" s="631"/>
      <c r="AZ261" s="631"/>
      <c r="BA261" s="631"/>
      <c r="BB261" s="631"/>
      <c r="BC261" s="631"/>
      <c r="BD261" s="631"/>
      <c r="BE261" s="631"/>
      <c r="BF261" s="631"/>
      <c r="BG261" s="631"/>
      <c r="BH261" s="631"/>
      <c r="BI261" s="631"/>
      <c r="BJ261" s="631"/>
      <c r="BK261" s="631"/>
      <c r="BL261" s="631"/>
      <c r="BM261" s="631"/>
      <c r="BN261" s="631"/>
      <c r="BO261" s="631"/>
      <c r="BP261" s="631"/>
      <c r="BQ261" s="631"/>
      <c r="BR261" s="631"/>
      <c r="BS261" s="631"/>
      <c r="BT261" s="631"/>
      <c r="BU261" s="631"/>
      <c r="BV261" s="631"/>
      <c r="BW261" s="631"/>
      <c r="BX261" s="631"/>
      <c r="BY261" s="631"/>
      <c r="BZ261" s="631"/>
      <c r="CA261" s="57"/>
      <c r="CB261" s="57"/>
      <c r="CC261" s="57"/>
      <c r="CD261" s="57"/>
      <c r="CE261" s="57"/>
      <c r="CF261" s="57"/>
      <c r="CG261" s="57"/>
      <c r="CH261" s="27"/>
      <c r="CI261" s="27"/>
      <c r="CK261" s="27"/>
      <c r="CL261" s="64">
        <f>SUM(CL221:CL260)</f>
        <v>0</v>
      </c>
      <c r="CM261" s="64">
        <f t="shared" ref="CM261:DO261" si="136">SUM(CM221:CM260)</f>
        <v>0</v>
      </c>
      <c r="CN261" s="64">
        <f t="shared" si="136"/>
        <v>0</v>
      </c>
      <c r="CO261" s="64">
        <f t="shared" si="136"/>
        <v>0</v>
      </c>
      <c r="CP261" s="64">
        <f t="shared" si="136"/>
        <v>0</v>
      </c>
      <c r="CQ261" s="64">
        <f t="shared" si="136"/>
        <v>0</v>
      </c>
      <c r="CR261" s="64">
        <f t="shared" si="136"/>
        <v>0</v>
      </c>
      <c r="CS261" s="64">
        <f t="shared" si="136"/>
        <v>0</v>
      </c>
      <c r="CT261" s="64">
        <f t="shared" si="136"/>
        <v>0</v>
      </c>
      <c r="CU261" s="64">
        <f t="shared" si="136"/>
        <v>0</v>
      </c>
      <c r="CV261" s="64">
        <f t="shared" si="136"/>
        <v>0</v>
      </c>
      <c r="CW261" s="64">
        <f t="shared" si="136"/>
        <v>0</v>
      </c>
      <c r="CX261" s="64">
        <f t="shared" si="136"/>
        <v>0</v>
      </c>
      <c r="CY261" s="64">
        <f t="shared" si="136"/>
        <v>0</v>
      </c>
      <c r="CZ261" s="64">
        <f t="shared" si="136"/>
        <v>0</v>
      </c>
      <c r="DA261" s="64">
        <f t="shared" si="136"/>
        <v>0</v>
      </c>
      <c r="DB261" s="64">
        <f t="shared" si="136"/>
        <v>0</v>
      </c>
      <c r="DC261" s="64">
        <f t="shared" si="136"/>
        <v>0</v>
      </c>
      <c r="DD261" s="64">
        <f t="shared" si="136"/>
        <v>0</v>
      </c>
      <c r="DE261" s="64">
        <f t="shared" si="136"/>
        <v>0</v>
      </c>
      <c r="DF261" s="64">
        <f t="shared" si="136"/>
        <v>0</v>
      </c>
      <c r="DG261" s="64">
        <f t="shared" si="136"/>
        <v>0</v>
      </c>
      <c r="DH261" s="64">
        <f t="shared" si="136"/>
        <v>0</v>
      </c>
      <c r="DI261" s="64">
        <f t="shared" si="136"/>
        <v>0</v>
      </c>
      <c r="DJ261" s="64">
        <f t="shared" si="136"/>
        <v>0</v>
      </c>
      <c r="DK261" s="64">
        <f t="shared" si="136"/>
        <v>0</v>
      </c>
      <c r="DL261" s="64">
        <f t="shared" si="136"/>
        <v>0</v>
      </c>
      <c r="DM261" s="64">
        <f t="shared" si="136"/>
        <v>0</v>
      </c>
      <c r="DN261" s="64">
        <f t="shared" si="136"/>
        <v>0</v>
      </c>
      <c r="DO261" s="64">
        <f t="shared" si="136"/>
        <v>0</v>
      </c>
    </row>
    <row r="262" spans="2:119" ht="12" hidden="1" customHeight="1">
      <c r="B262" s="17"/>
      <c r="C262" s="17"/>
      <c r="D262" s="17"/>
      <c r="E262" s="628"/>
      <c r="F262" s="632"/>
      <c r="G262" s="633">
        <f>SUM(G221:G260)</f>
        <v>0</v>
      </c>
      <c r="H262" s="633">
        <f>SUM(H221:H260)</f>
        <v>0</v>
      </c>
      <c r="I262" s="633">
        <f>SUM(I221:I260)</f>
        <v>0</v>
      </c>
      <c r="J262" s="633">
        <f t="shared" ref="J262:BS262" si="137">SUM(J221:J260)</f>
        <v>0</v>
      </c>
      <c r="K262" s="633">
        <f t="shared" si="137"/>
        <v>0</v>
      </c>
      <c r="L262" s="633">
        <f t="shared" si="137"/>
        <v>0</v>
      </c>
      <c r="M262" s="633">
        <f t="shared" si="137"/>
        <v>0</v>
      </c>
      <c r="N262" s="633">
        <f t="shared" si="137"/>
        <v>0</v>
      </c>
      <c r="O262" s="633">
        <f t="shared" si="137"/>
        <v>0</v>
      </c>
      <c r="P262" s="633">
        <f t="shared" si="137"/>
        <v>0</v>
      </c>
      <c r="Q262" s="633">
        <f t="shared" si="137"/>
        <v>0</v>
      </c>
      <c r="R262" s="633">
        <f t="shared" si="137"/>
        <v>0</v>
      </c>
      <c r="S262" s="633">
        <f t="shared" si="137"/>
        <v>0</v>
      </c>
      <c r="T262" s="633">
        <f t="shared" si="137"/>
        <v>0</v>
      </c>
      <c r="U262" s="633">
        <f>SUM(U221:U260)</f>
        <v>0</v>
      </c>
      <c r="V262" s="633">
        <f>SUM(V221:V260)</f>
        <v>0</v>
      </c>
      <c r="W262" s="633">
        <f>SUM(W221:W260)</f>
        <v>0</v>
      </c>
      <c r="X262" s="633">
        <f>SUM(X221:X260)</f>
        <v>0</v>
      </c>
      <c r="Y262" s="633">
        <f>SUM(Y221:Y260)</f>
        <v>0</v>
      </c>
      <c r="Z262" s="633">
        <f t="shared" si="137"/>
        <v>0</v>
      </c>
      <c r="AA262" s="633">
        <f t="shared" si="137"/>
        <v>0</v>
      </c>
      <c r="AB262" s="633">
        <f t="shared" si="137"/>
        <v>0</v>
      </c>
      <c r="AC262" s="633">
        <f t="shared" si="137"/>
        <v>0</v>
      </c>
      <c r="AD262" s="633">
        <f t="shared" si="137"/>
        <v>0</v>
      </c>
      <c r="AE262" s="633">
        <f t="shared" si="137"/>
        <v>0</v>
      </c>
      <c r="AF262" s="633">
        <f t="shared" si="137"/>
        <v>0</v>
      </c>
      <c r="AG262" s="633">
        <f t="shared" si="137"/>
        <v>0</v>
      </c>
      <c r="AH262" s="633">
        <f t="shared" si="137"/>
        <v>0</v>
      </c>
      <c r="AI262" s="633">
        <f t="shared" si="137"/>
        <v>0</v>
      </c>
      <c r="AJ262" s="633">
        <f t="shared" si="137"/>
        <v>0</v>
      </c>
      <c r="AK262" s="633">
        <f t="shared" si="137"/>
        <v>0</v>
      </c>
      <c r="AL262" s="633">
        <f t="shared" si="137"/>
        <v>0</v>
      </c>
      <c r="AM262" s="633">
        <f t="shared" si="137"/>
        <v>0</v>
      </c>
      <c r="AN262" s="633">
        <f t="shared" si="137"/>
        <v>0</v>
      </c>
      <c r="AO262" s="633">
        <f t="shared" si="137"/>
        <v>0</v>
      </c>
      <c r="AP262" s="633">
        <f t="shared" si="137"/>
        <v>0</v>
      </c>
      <c r="AQ262" s="633">
        <f t="shared" si="137"/>
        <v>0</v>
      </c>
      <c r="AR262" s="633">
        <f t="shared" si="137"/>
        <v>0</v>
      </c>
      <c r="AS262" s="633">
        <f t="shared" si="137"/>
        <v>0</v>
      </c>
      <c r="AT262" s="633">
        <f t="shared" si="137"/>
        <v>0</v>
      </c>
      <c r="AU262" s="633">
        <f t="shared" si="137"/>
        <v>0</v>
      </c>
      <c r="AV262" s="633">
        <f t="shared" si="137"/>
        <v>0</v>
      </c>
      <c r="AW262" s="633">
        <f t="shared" si="137"/>
        <v>0</v>
      </c>
      <c r="AX262" s="633">
        <f t="shared" si="137"/>
        <v>0</v>
      </c>
      <c r="AY262" s="633">
        <f t="shared" si="137"/>
        <v>0</v>
      </c>
      <c r="AZ262" s="633">
        <f t="shared" si="137"/>
        <v>0</v>
      </c>
      <c r="BA262" s="633">
        <f t="shared" si="137"/>
        <v>0</v>
      </c>
      <c r="BB262" s="633">
        <f t="shared" si="137"/>
        <v>0</v>
      </c>
      <c r="BC262" s="633">
        <f t="shared" si="137"/>
        <v>0</v>
      </c>
      <c r="BD262" s="633">
        <f t="shared" si="137"/>
        <v>0</v>
      </c>
      <c r="BE262" s="633">
        <f t="shared" si="137"/>
        <v>0</v>
      </c>
      <c r="BF262" s="633">
        <f t="shared" si="137"/>
        <v>0</v>
      </c>
      <c r="BG262" s="633">
        <f t="shared" si="137"/>
        <v>0</v>
      </c>
      <c r="BH262" s="633">
        <f t="shared" si="137"/>
        <v>0</v>
      </c>
      <c r="BI262" s="633">
        <f t="shared" si="137"/>
        <v>0</v>
      </c>
      <c r="BJ262" s="633">
        <f t="shared" si="137"/>
        <v>0</v>
      </c>
      <c r="BK262" s="633">
        <f t="shared" si="137"/>
        <v>0</v>
      </c>
      <c r="BL262" s="633">
        <f t="shared" si="137"/>
        <v>0</v>
      </c>
      <c r="BM262" s="633">
        <f t="shared" si="137"/>
        <v>0</v>
      </c>
      <c r="BN262" s="633">
        <f t="shared" si="137"/>
        <v>0</v>
      </c>
      <c r="BO262" s="633">
        <f t="shared" si="137"/>
        <v>0</v>
      </c>
      <c r="BP262" s="633">
        <f t="shared" si="137"/>
        <v>0</v>
      </c>
      <c r="BQ262" s="633">
        <f t="shared" si="137"/>
        <v>0</v>
      </c>
      <c r="BR262" s="633">
        <f t="shared" si="137"/>
        <v>0</v>
      </c>
      <c r="BS262" s="633">
        <f t="shared" si="137"/>
        <v>0</v>
      </c>
      <c r="BT262" s="633">
        <f t="shared" ref="BT262:BZ262" si="138">SUM(BT221:BT260)</f>
        <v>0</v>
      </c>
      <c r="BU262" s="633">
        <f t="shared" si="138"/>
        <v>0</v>
      </c>
      <c r="BV262" s="633">
        <f t="shared" si="138"/>
        <v>0</v>
      </c>
      <c r="BW262" s="633">
        <f t="shared" si="138"/>
        <v>0</v>
      </c>
      <c r="BX262" s="633">
        <f t="shared" si="138"/>
        <v>0</v>
      </c>
      <c r="BY262" s="633">
        <f t="shared" si="138"/>
        <v>0</v>
      </c>
      <c r="BZ262" s="633">
        <f t="shared" si="138"/>
        <v>0</v>
      </c>
      <c r="CA262" s="59">
        <f>SUM(CA221:CA260)</f>
        <v>0</v>
      </c>
      <c r="CB262" s="59">
        <f t="shared" ref="CB262:CF262" si="139">SUM(CB221:CB260)</f>
        <v>0</v>
      </c>
      <c r="CC262" s="59">
        <f t="shared" si="139"/>
        <v>0</v>
      </c>
      <c r="CD262" s="59">
        <f t="shared" si="139"/>
        <v>0</v>
      </c>
      <c r="CE262" s="59">
        <f t="shared" si="139"/>
        <v>0</v>
      </c>
      <c r="CF262" s="59">
        <f t="shared" si="139"/>
        <v>0</v>
      </c>
      <c r="CG262" s="59">
        <f>SUM(CA262:CF262)</f>
        <v>0</v>
      </c>
      <c r="CH262" s="27"/>
      <c r="CI262" s="27"/>
      <c r="CJ262" s="27"/>
    </row>
    <row r="263" spans="2:119" ht="12" hidden="1" customHeight="1">
      <c r="B263" s="17"/>
      <c r="C263" s="17"/>
      <c r="D263" s="17"/>
      <c r="E263" s="17"/>
      <c r="F263" s="629"/>
      <c r="G263" s="17"/>
      <c r="H263" s="17"/>
      <c r="I263" s="17"/>
      <c r="J263" s="630"/>
      <c r="K263" s="630"/>
      <c r="L263" s="630"/>
      <c r="M263" s="630"/>
      <c r="N263" s="630"/>
      <c r="O263" s="630"/>
      <c r="P263" s="631"/>
      <c r="Q263" s="631"/>
      <c r="R263" s="631"/>
      <c r="S263" s="631"/>
      <c r="T263" s="631"/>
      <c r="U263" s="631"/>
      <c r="V263" s="631"/>
      <c r="W263" s="631"/>
      <c r="X263" s="631"/>
      <c r="Y263" s="631"/>
      <c r="Z263" s="631"/>
      <c r="AA263" s="631"/>
      <c r="AB263" s="631"/>
      <c r="AC263" s="631"/>
      <c r="AD263" s="631"/>
      <c r="AE263" s="631"/>
      <c r="AF263" s="631"/>
      <c r="AG263" s="631"/>
      <c r="AH263" s="631"/>
      <c r="AI263" s="631"/>
      <c r="AJ263" s="631"/>
      <c r="AK263" s="631"/>
      <c r="AL263" s="631"/>
      <c r="AM263" s="631"/>
      <c r="AN263" s="631"/>
      <c r="AO263" s="631"/>
      <c r="AP263" s="631"/>
      <c r="AQ263" s="631"/>
      <c r="AR263" s="631"/>
      <c r="AS263" s="631"/>
      <c r="AT263" s="631"/>
      <c r="AU263" s="631"/>
      <c r="AV263" s="631"/>
      <c r="AW263" s="631"/>
      <c r="AX263" s="631"/>
      <c r="AY263" s="631"/>
      <c r="AZ263" s="631"/>
      <c r="BA263" s="631"/>
      <c r="BB263" s="631"/>
      <c r="BC263" s="631"/>
      <c r="BD263" s="631"/>
      <c r="BE263" s="631"/>
      <c r="BF263" s="631"/>
      <c r="BG263" s="631"/>
      <c r="BH263" s="631"/>
      <c r="BI263" s="631"/>
      <c r="BJ263" s="631"/>
      <c r="BK263" s="631"/>
      <c r="BL263" s="631"/>
      <c r="BM263" s="631"/>
      <c r="BN263" s="631"/>
      <c r="BO263" s="631"/>
      <c r="BP263" s="631"/>
      <c r="BQ263" s="631"/>
      <c r="BR263" s="631"/>
      <c r="BS263" s="631"/>
      <c r="BT263" s="631"/>
      <c r="BU263" s="631"/>
      <c r="BV263" s="631"/>
      <c r="BW263" s="631"/>
      <c r="BX263" s="631"/>
      <c r="BY263" s="631"/>
      <c r="BZ263" s="631"/>
      <c r="CA263" s="57"/>
      <c r="CB263" s="57"/>
      <c r="CC263" s="57"/>
      <c r="CD263" s="57"/>
      <c r="CE263" s="57"/>
      <c r="CF263" s="57"/>
      <c r="CG263" s="57"/>
      <c r="CH263" s="27"/>
      <c r="CI263" s="27"/>
      <c r="CJ263" s="27"/>
    </row>
    <row r="264" spans="2:119" ht="12" hidden="1" customHeight="1">
      <c r="B264" s="619" t="s">
        <v>43</v>
      </c>
      <c r="C264" s="619" t="s">
        <v>35</v>
      </c>
      <c r="D264" s="619" t="s">
        <v>7</v>
      </c>
      <c r="E264" s="619" t="s">
        <v>48</v>
      </c>
      <c r="F264" s="619" t="s">
        <v>49</v>
      </c>
      <c r="G264" s="620">
        <f t="shared" ref="G264:AK264" si="140">G5</f>
        <v>43831</v>
      </c>
      <c r="H264" s="822">
        <f t="shared" si="140"/>
        <v>43862</v>
      </c>
      <c r="I264" s="822">
        <f t="shared" si="140"/>
        <v>43891</v>
      </c>
      <c r="J264" s="620">
        <f t="shared" si="140"/>
        <v>43922</v>
      </c>
      <c r="K264" s="620">
        <f t="shared" si="140"/>
        <v>43952</v>
      </c>
      <c r="L264" s="620">
        <f t="shared" si="140"/>
        <v>43983</v>
      </c>
      <c r="M264" s="620">
        <f t="shared" si="140"/>
        <v>44013</v>
      </c>
      <c r="N264" s="620">
        <f t="shared" si="140"/>
        <v>44044</v>
      </c>
      <c r="O264" s="620">
        <f t="shared" si="140"/>
        <v>44075</v>
      </c>
      <c r="P264" s="620">
        <f t="shared" si="140"/>
        <v>44105</v>
      </c>
      <c r="Q264" s="620">
        <f t="shared" si="140"/>
        <v>44136</v>
      </c>
      <c r="R264" s="620">
        <f t="shared" si="140"/>
        <v>44166</v>
      </c>
      <c r="S264" s="620">
        <f t="shared" si="140"/>
        <v>44197</v>
      </c>
      <c r="T264" s="620">
        <f t="shared" si="140"/>
        <v>44228</v>
      </c>
      <c r="U264" s="822">
        <f t="shared" si="140"/>
        <v>44256</v>
      </c>
      <c r="V264" s="822">
        <f t="shared" si="140"/>
        <v>44287</v>
      </c>
      <c r="W264" s="822">
        <f t="shared" si="140"/>
        <v>44317</v>
      </c>
      <c r="X264" s="822">
        <f t="shared" si="140"/>
        <v>44348</v>
      </c>
      <c r="Y264" s="822">
        <f t="shared" si="140"/>
        <v>44378</v>
      </c>
      <c r="Z264" s="620">
        <f t="shared" si="140"/>
        <v>44409</v>
      </c>
      <c r="AA264" s="620">
        <f t="shared" si="140"/>
        <v>44440</v>
      </c>
      <c r="AB264" s="620">
        <f t="shared" si="140"/>
        <v>44470</v>
      </c>
      <c r="AC264" s="620">
        <f t="shared" si="140"/>
        <v>44501</v>
      </c>
      <c r="AD264" s="620">
        <f t="shared" si="140"/>
        <v>44531</v>
      </c>
      <c r="AE264" s="620">
        <f t="shared" si="140"/>
        <v>44562</v>
      </c>
      <c r="AF264" s="620">
        <f t="shared" si="140"/>
        <v>44593</v>
      </c>
      <c r="AG264" s="620">
        <f t="shared" si="140"/>
        <v>44621</v>
      </c>
      <c r="AH264" s="620">
        <f t="shared" si="140"/>
        <v>44652</v>
      </c>
      <c r="AI264" s="620">
        <f t="shared" si="140"/>
        <v>44682</v>
      </c>
      <c r="AJ264" s="620">
        <f t="shared" si="140"/>
        <v>44713</v>
      </c>
      <c r="AK264" s="620">
        <f t="shared" si="140"/>
        <v>44743</v>
      </c>
      <c r="AL264" s="620">
        <f t="shared" ref="AL264:BQ264" si="141">AL5</f>
        <v>44774</v>
      </c>
      <c r="AM264" s="620">
        <f t="shared" si="141"/>
        <v>44805</v>
      </c>
      <c r="AN264" s="620">
        <f t="shared" si="141"/>
        <v>44835</v>
      </c>
      <c r="AO264" s="620">
        <f t="shared" si="141"/>
        <v>44866</v>
      </c>
      <c r="AP264" s="620">
        <f t="shared" si="141"/>
        <v>44896</v>
      </c>
      <c r="AQ264" s="620">
        <f t="shared" si="141"/>
        <v>44927</v>
      </c>
      <c r="AR264" s="620">
        <f t="shared" si="141"/>
        <v>44958</v>
      </c>
      <c r="AS264" s="620">
        <f t="shared" si="141"/>
        <v>44986</v>
      </c>
      <c r="AT264" s="620">
        <f t="shared" si="141"/>
        <v>45017</v>
      </c>
      <c r="AU264" s="620">
        <f t="shared" si="141"/>
        <v>45047</v>
      </c>
      <c r="AV264" s="620">
        <f t="shared" si="141"/>
        <v>45078</v>
      </c>
      <c r="AW264" s="620">
        <f t="shared" si="141"/>
        <v>45108</v>
      </c>
      <c r="AX264" s="620">
        <f t="shared" si="141"/>
        <v>45139</v>
      </c>
      <c r="AY264" s="620">
        <f t="shared" si="141"/>
        <v>45170</v>
      </c>
      <c r="AZ264" s="620">
        <f t="shared" si="141"/>
        <v>45200</v>
      </c>
      <c r="BA264" s="620">
        <f t="shared" si="141"/>
        <v>45231</v>
      </c>
      <c r="BB264" s="620">
        <f t="shared" si="141"/>
        <v>45261</v>
      </c>
      <c r="BC264" s="620">
        <f t="shared" si="141"/>
        <v>45292</v>
      </c>
      <c r="BD264" s="620">
        <f t="shared" si="141"/>
        <v>45323</v>
      </c>
      <c r="BE264" s="620">
        <f t="shared" si="141"/>
        <v>45352</v>
      </c>
      <c r="BF264" s="620">
        <f t="shared" si="141"/>
        <v>45383</v>
      </c>
      <c r="BG264" s="620">
        <f t="shared" si="141"/>
        <v>45413</v>
      </c>
      <c r="BH264" s="620">
        <f t="shared" si="141"/>
        <v>45444</v>
      </c>
      <c r="BI264" s="620">
        <f t="shared" si="141"/>
        <v>45474</v>
      </c>
      <c r="BJ264" s="620">
        <f t="shared" si="141"/>
        <v>45505</v>
      </c>
      <c r="BK264" s="620">
        <f t="shared" si="141"/>
        <v>45536</v>
      </c>
      <c r="BL264" s="620">
        <f t="shared" si="141"/>
        <v>45566</v>
      </c>
      <c r="BM264" s="620">
        <f t="shared" si="141"/>
        <v>45597</v>
      </c>
      <c r="BN264" s="620">
        <f t="shared" si="141"/>
        <v>45627</v>
      </c>
      <c r="BO264" s="620">
        <f t="shared" si="141"/>
        <v>45658</v>
      </c>
      <c r="BP264" s="620">
        <f t="shared" si="141"/>
        <v>45689</v>
      </c>
      <c r="BQ264" s="620">
        <f t="shared" si="141"/>
        <v>45717</v>
      </c>
      <c r="BR264" s="620">
        <f t="shared" ref="BR264:BZ264" si="142">BR5</f>
        <v>45748</v>
      </c>
      <c r="BS264" s="620">
        <f t="shared" si="142"/>
        <v>45778</v>
      </c>
      <c r="BT264" s="620">
        <f t="shared" si="142"/>
        <v>45809</v>
      </c>
      <c r="BU264" s="620">
        <f t="shared" si="142"/>
        <v>45839</v>
      </c>
      <c r="BV264" s="620">
        <f t="shared" si="142"/>
        <v>45870</v>
      </c>
      <c r="BW264" s="620">
        <f t="shared" si="142"/>
        <v>45901</v>
      </c>
      <c r="BX264" s="620">
        <f t="shared" si="142"/>
        <v>45931</v>
      </c>
      <c r="BY264" s="620">
        <f t="shared" si="142"/>
        <v>45962</v>
      </c>
      <c r="BZ264" s="620">
        <f t="shared" si="142"/>
        <v>45992</v>
      </c>
      <c r="CA264" s="382" t="str">
        <f t="shared" ref="CA264:CB264" si="143">CA220</f>
        <v>_yr0</v>
      </c>
      <c r="CB264" s="382" t="str">
        <f t="shared" si="143"/>
        <v>_yr1</v>
      </c>
      <c r="CC264" s="382" t="str">
        <f>CC220</f>
        <v>_yr2</v>
      </c>
      <c r="CD264" s="382" t="str">
        <f t="shared" ref="CD264" si="144">CD220</f>
        <v>_yr3</v>
      </c>
      <c r="CE264" s="382" t="s">
        <v>413</v>
      </c>
      <c r="CF264" s="382" t="s">
        <v>466</v>
      </c>
      <c r="CG264" s="60" t="s">
        <v>20</v>
      </c>
      <c r="CH264" s="27"/>
      <c r="CI264" s="27"/>
      <c r="CJ264" s="27"/>
    </row>
    <row r="265" spans="2:119" ht="12" hidden="1" customHeight="1">
      <c r="B265" s="624" t="s">
        <v>42</v>
      </c>
      <c r="C265" s="623" t="str">
        <f>'Data Entry'!CJ7</f>
        <v>Released</v>
      </c>
      <c r="D265" s="729" t="s">
        <v>830</v>
      </c>
      <c r="E265" s="624" t="s">
        <v>9</v>
      </c>
      <c r="F265" s="625" t="s">
        <v>11</v>
      </c>
      <c r="G265" s="626">
        <f t="shared" ref="G265:P274" si="145">IF(CVP=$F265,SUMIFS(G$6:G$206,Capex_Revex,$E265,Cat_Two,$D265,Spend,$B265),0)</f>
        <v>0</v>
      </c>
      <c r="H265" s="823">
        <f t="shared" si="145"/>
        <v>0</v>
      </c>
      <c r="I265" s="823">
        <f t="shared" si="145"/>
        <v>0</v>
      </c>
      <c r="J265" s="626">
        <f t="shared" si="145"/>
        <v>0</v>
      </c>
      <c r="K265" s="626">
        <f t="shared" si="145"/>
        <v>0</v>
      </c>
      <c r="L265" s="626">
        <f t="shared" si="145"/>
        <v>0</v>
      </c>
      <c r="M265" s="626">
        <f t="shared" si="145"/>
        <v>0</v>
      </c>
      <c r="N265" s="626">
        <f t="shared" si="145"/>
        <v>0</v>
      </c>
      <c r="O265" s="626">
        <f t="shared" si="145"/>
        <v>0</v>
      </c>
      <c r="P265" s="626">
        <f t="shared" si="145"/>
        <v>0</v>
      </c>
      <c r="Q265" s="626">
        <f t="shared" ref="Q265:Z274" si="146">IF(CVP=$F265,SUMIFS(Q$6:Q$206,Capex_Revex,$E265,Cat_Two,$D265,Spend,$B265),0)</f>
        <v>0</v>
      </c>
      <c r="R265" s="626">
        <f t="shared" si="146"/>
        <v>0</v>
      </c>
      <c r="S265" s="626">
        <f t="shared" si="146"/>
        <v>0</v>
      </c>
      <c r="T265" s="626">
        <f t="shared" si="146"/>
        <v>0</v>
      </c>
      <c r="U265" s="823">
        <f t="shared" si="146"/>
        <v>0</v>
      </c>
      <c r="V265" s="823">
        <f t="shared" si="146"/>
        <v>0</v>
      </c>
      <c r="W265" s="823">
        <f t="shared" si="146"/>
        <v>0</v>
      </c>
      <c r="X265" s="823">
        <f t="shared" si="146"/>
        <v>0</v>
      </c>
      <c r="Y265" s="823">
        <f t="shared" si="146"/>
        <v>0</v>
      </c>
      <c r="Z265" s="626">
        <f t="shared" si="146"/>
        <v>0</v>
      </c>
      <c r="AA265" s="626">
        <f t="shared" ref="AA265:AJ274" si="147">IF(CVP=$F265,SUMIFS(AA$6:AA$206,Capex_Revex,$E265,Cat_Two,$D265,Spend,$B265),0)</f>
        <v>0</v>
      </c>
      <c r="AB265" s="626">
        <f t="shared" si="147"/>
        <v>0</v>
      </c>
      <c r="AC265" s="626">
        <f t="shared" si="147"/>
        <v>0</v>
      </c>
      <c r="AD265" s="626">
        <f t="shared" si="147"/>
        <v>0</v>
      </c>
      <c r="AE265" s="626">
        <f t="shared" si="147"/>
        <v>0</v>
      </c>
      <c r="AF265" s="626">
        <f t="shared" si="147"/>
        <v>0</v>
      </c>
      <c r="AG265" s="626">
        <f t="shared" si="147"/>
        <v>0</v>
      </c>
      <c r="AH265" s="626">
        <f t="shared" si="147"/>
        <v>0</v>
      </c>
      <c r="AI265" s="626">
        <f t="shared" si="147"/>
        <v>0</v>
      </c>
      <c r="AJ265" s="626">
        <f t="shared" si="147"/>
        <v>0</v>
      </c>
      <c r="AK265" s="626">
        <f t="shared" ref="AK265:AT274" si="148">IF(CVP=$F265,SUMIFS(AK$6:AK$206,Capex_Revex,$E265,Cat_Two,$D265,Spend,$B265),0)</f>
        <v>0</v>
      </c>
      <c r="AL265" s="626">
        <f t="shared" si="148"/>
        <v>0</v>
      </c>
      <c r="AM265" s="626">
        <f t="shared" si="148"/>
        <v>0</v>
      </c>
      <c r="AN265" s="626">
        <f t="shared" si="148"/>
        <v>0</v>
      </c>
      <c r="AO265" s="626">
        <f t="shared" si="148"/>
        <v>0</v>
      </c>
      <c r="AP265" s="626">
        <f t="shared" si="148"/>
        <v>0</v>
      </c>
      <c r="AQ265" s="626">
        <f t="shared" si="148"/>
        <v>0</v>
      </c>
      <c r="AR265" s="626">
        <f t="shared" si="148"/>
        <v>0</v>
      </c>
      <c r="AS265" s="626">
        <f t="shared" si="148"/>
        <v>0</v>
      </c>
      <c r="AT265" s="626">
        <f t="shared" si="148"/>
        <v>0</v>
      </c>
      <c r="AU265" s="626">
        <f t="shared" ref="AU265:BD274" si="149">IF(CVP=$F265,SUMIFS(AU$6:AU$206,Capex_Revex,$E265,Cat_Two,$D265,Spend,$B265),0)</f>
        <v>0</v>
      </c>
      <c r="AV265" s="626">
        <f t="shared" si="149"/>
        <v>0</v>
      </c>
      <c r="AW265" s="626">
        <f t="shared" si="149"/>
        <v>0</v>
      </c>
      <c r="AX265" s="626">
        <f t="shared" si="149"/>
        <v>0</v>
      </c>
      <c r="AY265" s="626">
        <f t="shared" si="149"/>
        <v>0</v>
      </c>
      <c r="AZ265" s="626">
        <f t="shared" si="149"/>
        <v>0</v>
      </c>
      <c r="BA265" s="626">
        <f t="shared" si="149"/>
        <v>0</v>
      </c>
      <c r="BB265" s="626">
        <f t="shared" si="149"/>
        <v>0</v>
      </c>
      <c r="BC265" s="626">
        <f t="shared" si="149"/>
        <v>0</v>
      </c>
      <c r="BD265" s="626">
        <f t="shared" si="149"/>
        <v>0</v>
      </c>
      <c r="BE265" s="626">
        <f t="shared" ref="BE265:BN274" si="150">IF(CVP=$F265,SUMIFS(BE$6:BE$206,Capex_Revex,$E265,Cat_Two,$D265,Spend,$B265),0)</f>
        <v>0</v>
      </c>
      <c r="BF265" s="626">
        <f t="shared" si="150"/>
        <v>0</v>
      </c>
      <c r="BG265" s="626">
        <f t="shared" si="150"/>
        <v>0</v>
      </c>
      <c r="BH265" s="626">
        <f t="shared" si="150"/>
        <v>0</v>
      </c>
      <c r="BI265" s="626">
        <f t="shared" si="150"/>
        <v>0</v>
      </c>
      <c r="BJ265" s="626">
        <f t="shared" si="150"/>
        <v>0</v>
      </c>
      <c r="BK265" s="626">
        <f t="shared" si="150"/>
        <v>0</v>
      </c>
      <c r="BL265" s="626">
        <f t="shared" si="150"/>
        <v>0</v>
      </c>
      <c r="BM265" s="626">
        <f t="shared" si="150"/>
        <v>0</v>
      </c>
      <c r="BN265" s="626">
        <f t="shared" si="150"/>
        <v>0</v>
      </c>
      <c r="BO265" s="626">
        <f t="shared" ref="BO265:BZ274" si="151">IF(CVP=$F265,SUMIFS(BO$6:BO$206,Capex_Revex,$E265,Cat_Two,$D265,Spend,$B265),0)</f>
        <v>0</v>
      </c>
      <c r="BP265" s="626">
        <f t="shared" si="151"/>
        <v>0</v>
      </c>
      <c r="BQ265" s="626">
        <f t="shared" si="151"/>
        <v>0</v>
      </c>
      <c r="BR265" s="626">
        <f t="shared" si="151"/>
        <v>0</v>
      </c>
      <c r="BS265" s="626">
        <f t="shared" si="151"/>
        <v>0</v>
      </c>
      <c r="BT265" s="626">
        <f t="shared" si="151"/>
        <v>0</v>
      </c>
      <c r="BU265" s="626">
        <f t="shared" si="151"/>
        <v>0</v>
      </c>
      <c r="BV265" s="626">
        <f t="shared" si="151"/>
        <v>0</v>
      </c>
      <c r="BW265" s="626">
        <f t="shared" si="151"/>
        <v>0</v>
      </c>
      <c r="BX265" s="626">
        <f t="shared" si="151"/>
        <v>0</v>
      </c>
      <c r="BY265" s="626">
        <f t="shared" si="151"/>
        <v>0</v>
      </c>
      <c r="BZ265" s="626">
        <f t="shared" si="151"/>
        <v>0</v>
      </c>
      <c r="CA265" s="287">
        <f t="shared" ref="CA265:CA328" si="152">SUMIFS(G265:BZ265,$G$2:$BZ$2,"="&amp;$CA$1)/1000</f>
        <v>0</v>
      </c>
      <c r="CB265" s="287">
        <f t="shared" ref="CB265:CB328" si="153">SUMIFS(G265:BZ265,$G$2:$BZ$2,"="&amp;$CB$1)/1000</f>
        <v>0</v>
      </c>
      <c r="CC265" s="287">
        <f t="shared" ref="CC265:CC328" si="154">SUMIFS(G265:BZ265,$G$2:$BZ$2,"="&amp;$CC$1)/1000</f>
        <v>0</v>
      </c>
      <c r="CD265" s="287">
        <f t="shared" ref="CD265:CD328" si="155">SUMIFS(G265:BZ265,$G$2:$BZ$2,"="&amp;$CD$1)/1000</f>
        <v>0</v>
      </c>
      <c r="CE265" s="287">
        <f t="shared" ref="CE265:CE328" si="156">SUMIFS(G265:BZ265,$G$2:$BZ$2,"="&amp;$CE$1)/1000</f>
        <v>0</v>
      </c>
      <c r="CF265" s="287">
        <f t="shared" ref="CF265:CF328" si="157">SUMIFS(G265:BZ265,$G$2:$BZ$2,"="&amp;$CF$1)/1000</f>
        <v>0</v>
      </c>
      <c r="CG265" s="61">
        <f>SUM(CA265:CF265)</f>
        <v>0</v>
      </c>
      <c r="CH265" s="27"/>
      <c r="CI265" s="351">
        <f>CG262-CG707</f>
        <v>0</v>
      </c>
      <c r="CJ265" s="27"/>
    </row>
    <row r="266" spans="2:119" ht="12" hidden="1" customHeight="1">
      <c r="B266" s="624" t="s">
        <v>42</v>
      </c>
      <c r="C266" s="623" t="str">
        <f>'Data Entry'!CJ8</f>
        <v>Released</v>
      </c>
      <c r="D266" s="729" t="s">
        <v>830</v>
      </c>
      <c r="E266" s="624" t="s">
        <v>9</v>
      </c>
      <c r="F266" s="625" t="s">
        <v>12</v>
      </c>
      <c r="G266" s="626">
        <f t="shared" si="145"/>
        <v>0</v>
      </c>
      <c r="H266" s="823">
        <f t="shared" si="145"/>
        <v>0</v>
      </c>
      <c r="I266" s="823">
        <f t="shared" si="145"/>
        <v>0</v>
      </c>
      <c r="J266" s="626">
        <f t="shared" si="145"/>
        <v>0</v>
      </c>
      <c r="K266" s="626">
        <f t="shared" si="145"/>
        <v>0</v>
      </c>
      <c r="L266" s="626">
        <f t="shared" si="145"/>
        <v>0</v>
      </c>
      <c r="M266" s="626">
        <f t="shared" si="145"/>
        <v>0</v>
      </c>
      <c r="N266" s="626">
        <f t="shared" si="145"/>
        <v>0</v>
      </c>
      <c r="O266" s="626">
        <f t="shared" si="145"/>
        <v>0</v>
      </c>
      <c r="P266" s="626">
        <f t="shared" si="145"/>
        <v>0</v>
      </c>
      <c r="Q266" s="626">
        <f t="shared" si="146"/>
        <v>0</v>
      </c>
      <c r="R266" s="626">
        <f t="shared" si="146"/>
        <v>0</v>
      </c>
      <c r="S266" s="626">
        <f t="shared" si="146"/>
        <v>0</v>
      </c>
      <c r="T266" s="626">
        <f t="shared" si="146"/>
        <v>0</v>
      </c>
      <c r="U266" s="823">
        <f t="shared" si="146"/>
        <v>0</v>
      </c>
      <c r="V266" s="823">
        <f t="shared" si="146"/>
        <v>0</v>
      </c>
      <c r="W266" s="823">
        <f t="shared" si="146"/>
        <v>0</v>
      </c>
      <c r="X266" s="823">
        <f t="shared" si="146"/>
        <v>0</v>
      </c>
      <c r="Y266" s="823">
        <f t="shared" si="146"/>
        <v>0</v>
      </c>
      <c r="Z266" s="626">
        <f t="shared" si="146"/>
        <v>0</v>
      </c>
      <c r="AA266" s="626">
        <f t="shared" si="147"/>
        <v>0</v>
      </c>
      <c r="AB266" s="626">
        <f t="shared" si="147"/>
        <v>0</v>
      </c>
      <c r="AC266" s="626">
        <f t="shared" si="147"/>
        <v>0</v>
      </c>
      <c r="AD266" s="626">
        <f t="shared" si="147"/>
        <v>0</v>
      </c>
      <c r="AE266" s="626">
        <f t="shared" si="147"/>
        <v>0</v>
      </c>
      <c r="AF266" s="626">
        <f t="shared" si="147"/>
        <v>0</v>
      </c>
      <c r="AG266" s="626">
        <f t="shared" si="147"/>
        <v>0</v>
      </c>
      <c r="AH266" s="626">
        <f t="shared" si="147"/>
        <v>0</v>
      </c>
      <c r="AI266" s="626">
        <f t="shared" si="147"/>
        <v>0</v>
      </c>
      <c r="AJ266" s="626">
        <f t="shared" si="147"/>
        <v>0</v>
      </c>
      <c r="AK266" s="626">
        <f t="shared" si="148"/>
        <v>0</v>
      </c>
      <c r="AL266" s="626">
        <f t="shared" si="148"/>
        <v>0</v>
      </c>
      <c r="AM266" s="626">
        <f t="shared" si="148"/>
        <v>0</v>
      </c>
      <c r="AN266" s="626">
        <f t="shared" si="148"/>
        <v>0</v>
      </c>
      <c r="AO266" s="626">
        <f t="shared" si="148"/>
        <v>0</v>
      </c>
      <c r="AP266" s="626">
        <f t="shared" si="148"/>
        <v>0</v>
      </c>
      <c r="AQ266" s="626">
        <f t="shared" si="148"/>
        <v>0</v>
      </c>
      <c r="AR266" s="626">
        <f t="shared" si="148"/>
        <v>0</v>
      </c>
      <c r="AS266" s="626">
        <f t="shared" si="148"/>
        <v>0</v>
      </c>
      <c r="AT266" s="626">
        <f t="shared" si="148"/>
        <v>0</v>
      </c>
      <c r="AU266" s="626">
        <f t="shared" si="149"/>
        <v>0</v>
      </c>
      <c r="AV266" s="626">
        <f t="shared" si="149"/>
        <v>0</v>
      </c>
      <c r="AW266" s="626">
        <f t="shared" si="149"/>
        <v>0</v>
      </c>
      <c r="AX266" s="626">
        <f t="shared" si="149"/>
        <v>0</v>
      </c>
      <c r="AY266" s="626">
        <f t="shared" si="149"/>
        <v>0</v>
      </c>
      <c r="AZ266" s="626">
        <f t="shared" si="149"/>
        <v>0</v>
      </c>
      <c r="BA266" s="626">
        <f t="shared" si="149"/>
        <v>0</v>
      </c>
      <c r="BB266" s="626">
        <f t="shared" si="149"/>
        <v>0</v>
      </c>
      <c r="BC266" s="626">
        <f t="shared" si="149"/>
        <v>0</v>
      </c>
      <c r="BD266" s="626">
        <f t="shared" si="149"/>
        <v>0</v>
      </c>
      <c r="BE266" s="626">
        <f t="shared" si="150"/>
        <v>0</v>
      </c>
      <c r="BF266" s="626">
        <f t="shared" si="150"/>
        <v>0</v>
      </c>
      <c r="BG266" s="626">
        <f t="shared" si="150"/>
        <v>0</v>
      </c>
      <c r="BH266" s="626">
        <f t="shared" si="150"/>
        <v>0</v>
      </c>
      <c r="BI266" s="626">
        <f t="shared" si="150"/>
        <v>0</v>
      </c>
      <c r="BJ266" s="626">
        <f t="shared" si="150"/>
        <v>0</v>
      </c>
      <c r="BK266" s="626">
        <f t="shared" si="150"/>
        <v>0</v>
      </c>
      <c r="BL266" s="626">
        <f t="shared" si="150"/>
        <v>0</v>
      </c>
      <c r="BM266" s="626">
        <f t="shared" si="150"/>
        <v>0</v>
      </c>
      <c r="BN266" s="626">
        <f t="shared" si="150"/>
        <v>0</v>
      </c>
      <c r="BO266" s="626">
        <f t="shared" si="151"/>
        <v>0</v>
      </c>
      <c r="BP266" s="626">
        <f t="shared" si="151"/>
        <v>0</v>
      </c>
      <c r="BQ266" s="626">
        <f t="shared" si="151"/>
        <v>0</v>
      </c>
      <c r="BR266" s="626">
        <f t="shared" si="151"/>
        <v>0</v>
      </c>
      <c r="BS266" s="626">
        <f t="shared" si="151"/>
        <v>0</v>
      </c>
      <c r="BT266" s="626">
        <f t="shared" si="151"/>
        <v>0</v>
      </c>
      <c r="BU266" s="626">
        <f t="shared" si="151"/>
        <v>0</v>
      </c>
      <c r="BV266" s="626">
        <f t="shared" si="151"/>
        <v>0</v>
      </c>
      <c r="BW266" s="626">
        <f t="shared" si="151"/>
        <v>0</v>
      </c>
      <c r="BX266" s="626">
        <f t="shared" si="151"/>
        <v>0</v>
      </c>
      <c r="BY266" s="626">
        <f t="shared" si="151"/>
        <v>0</v>
      </c>
      <c r="BZ266" s="626">
        <f t="shared" si="151"/>
        <v>0</v>
      </c>
      <c r="CA266" s="287">
        <f t="shared" si="152"/>
        <v>0</v>
      </c>
      <c r="CB266" s="287">
        <f t="shared" si="153"/>
        <v>0</v>
      </c>
      <c r="CC266" s="287">
        <f t="shared" si="154"/>
        <v>0</v>
      </c>
      <c r="CD266" s="287">
        <f t="shared" si="155"/>
        <v>0</v>
      </c>
      <c r="CE266" s="287">
        <f t="shared" si="156"/>
        <v>0</v>
      </c>
      <c r="CF266" s="287">
        <f t="shared" si="157"/>
        <v>0</v>
      </c>
      <c r="CG266" s="61">
        <f t="shared" ref="CG266:CG339" si="158">SUM(CA266:CF266)</f>
        <v>0</v>
      </c>
      <c r="CH266" s="27"/>
      <c r="CI266" s="27"/>
      <c r="CJ266" s="27"/>
    </row>
    <row r="267" spans="2:119" ht="12" hidden="1" customHeight="1">
      <c r="B267" s="624" t="s">
        <v>42</v>
      </c>
      <c r="C267" s="623" t="str">
        <f>'Data Entry'!CJ9</f>
        <v>Forecast</v>
      </c>
      <c r="D267" s="729" t="s">
        <v>830</v>
      </c>
      <c r="E267" s="624" t="s">
        <v>9</v>
      </c>
      <c r="F267" s="625" t="s">
        <v>13</v>
      </c>
      <c r="G267" s="626">
        <f t="shared" si="145"/>
        <v>0</v>
      </c>
      <c r="H267" s="823">
        <f t="shared" si="145"/>
        <v>0</v>
      </c>
      <c r="I267" s="823">
        <f t="shared" si="145"/>
        <v>0</v>
      </c>
      <c r="J267" s="626">
        <f t="shared" si="145"/>
        <v>0</v>
      </c>
      <c r="K267" s="626">
        <f t="shared" si="145"/>
        <v>0</v>
      </c>
      <c r="L267" s="626">
        <f t="shared" si="145"/>
        <v>0</v>
      </c>
      <c r="M267" s="626">
        <f t="shared" si="145"/>
        <v>0</v>
      </c>
      <c r="N267" s="626">
        <f t="shared" si="145"/>
        <v>0</v>
      </c>
      <c r="O267" s="626">
        <f t="shared" si="145"/>
        <v>0</v>
      </c>
      <c r="P267" s="626">
        <f t="shared" si="145"/>
        <v>0</v>
      </c>
      <c r="Q267" s="626">
        <f t="shared" si="146"/>
        <v>0</v>
      </c>
      <c r="R267" s="626">
        <f t="shared" si="146"/>
        <v>0</v>
      </c>
      <c r="S267" s="626">
        <f t="shared" si="146"/>
        <v>0</v>
      </c>
      <c r="T267" s="626">
        <f t="shared" si="146"/>
        <v>0</v>
      </c>
      <c r="U267" s="823">
        <f t="shared" si="146"/>
        <v>0</v>
      </c>
      <c r="V267" s="823">
        <f t="shared" si="146"/>
        <v>0</v>
      </c>
      <c r="W267" s="823">
        <f t="shared" si="146"/>
        <v>0</v>
      </c>
      <c r="X267" s="823">
        <f t="shared" si="146"/>
        <v>0</v>
      </c>
      <c r="Y267" s="823">
        <f t="shared" si="146"/>
        <v>0</v>
      </c>
      <c r="Z267" s="626">
        <f t="shared" si="146"/>
        <v>0</v>
      </c>
      <c r="AA267" s="626">
        <f t="shared" si="147"/>
        <v>0</v>
      </c>
      <c r="AB267" s="626">
        <f t="shared" si="147"/>
        <v>0</v>
      </c>
      <c r="AC267" s="626">
        <f t="shared" si="147"/>
        <v>0</v>
      </c>
      <c r="AD267" s="626">
        <f t="shared" si="147"/>
        <v>0</v>
      </c>
      <c r="AE267" s="626">
        <f t="shared" si="147"/>
        <v>0</v>
      </c>
      <c r="AF267" s="626">
        <f t="shared" si="147"/>
        <v>0</v>
      </c>
      <c r="AG267" s="626">
        <f t="shared" si="147"/>
        <v>0</v>
      </c>
      <c r="AH267" s="626">
        <f t="shared" si="147"/>
        <v>0</v>
      </c>
      <c r="AI267" s="626">
        <f t="shared" si="147"/>
        <v>0</v>
      </c>
      <c r="AJ267" s="626">
        <f t="shared" si="147"/>
        <v>0</v>
      </c>
      <c r="AK267" s="626">
        <f t="shared" si="148"/>
        <v>0</v>
      </c>
      <c r="AL267" s="626">
        <f t="shared" si="148"/>
        <v>0</v>
      </c>
      <c r="AM267" s="626">
        <f t="shared" si="148"/>
        <v>0</v>
      </c>
      <c r="AN267" s="626">
        <f t="shared" si="148"/>
        <v>0</v>
      </c>
      <c r="AO267" s="626">
        <f t="shared" si="148"/>
        <v>0</v>
      </c>
      <c r="AP267" s="626">
        <f t="shared" si="148"/>
        <v>0</v>
      </c>
      <c r="AQ267" s="626">
        <f t="shared" si="148"/>
        <v>0</v>
      </c>
      <c r="AR267" s="626">
        <f t="shared" si="148"/>
        <v>0</v>
      </c>
      <c r="AS267" s="626">
        <f t="shared" si="148"/>
        <v>0</v>
      </c>
      <c r="AT267" s="626">
        <f t="shared" si="148"/>
        <v>0</v>
      </c>
      <c r="AU267" s="626">
        <f t="shared" si="149"/>
        <v>0</v>
      </c>
      <c r="AV267" s="626">
        <f t="shared" si="149"/>
        <v>0</v>
      </c>
      <c r="AW267" s="626">
        <f t="shared" si="149"/>
        <v>0</v>
      </c>
      <c r="AX267" s="626">
        <f t="shared" si="149"/>
        <v>0</v>
      </c>
      <c r="AY267" s="626">
        <f t="shared" si="149"/>
        <v>0</v>
      </c>
      <c r="AZ267" s="626">
        <f t="shared" si="149"/>
        <v>0</v>
      </c>
      <c r="BA267" s="626">
        <f t="shared" si="149"/>
        <v>0</v>
      </c>
      <c r="BB267" s="626">
        <f t="shared" si="149"/>
        <v>0</v>
      </c>
      <c r="BC267" s="626">
        <f t="shared" si="149"/>
        <v>0</v>
      </c>
      <c r="BD267" s="626">
        <f t="shared" si="149"/>
        <v>0</v>
      </c>
      <c r="BE267" s="626">
        <f t="shared" si="150"/>
        <v>0</v>
      </c>
      <c r="BF267" s="626">
        <f t="shared" si="150"/>
        <v>0</v>
      </c>
      <c r="BG267" s="626">
        <f t="shared" si="150"/>
        <v>0</v>
      </c>
      <c r="BH267" s="626">
        <f t="shared" si="150"/>
        <v>0</v>
      </c>
      <c r="BI267" s="626">
        <f t="shared" si="150"/>
        <v>0</v>
      </c>
      <c r="BJ267" s="626">
        <f t="shared" si="150"/>
        <v>0</v>
      </c>
      <c r="BK267" s="626">
        <f t="shared" si="150"/>
        <v>0</v>
      </c>
      <c r="BL267" s="626">
        <f t="shared" si="150"/>
        <v>0</v>
      </c>
      <c r="BM267" s="626">
        <f t="shared" si="150"/>
        <v>0</v>
      </c>
      <c r="BN267" s="626">
        <f t="shared" si="150"/>
        <v>0</v>
      </c>
      <c r="BO267" s="626">
        <f t="shared" si="151"/>
        <v>0</v>
      </c>
      <c r="BP267" s="626">
        <f t="shared" si="151"/>
        <v>0</v>
      </c>
      <c r="BQ267" s="626">
        <f t="shared" si="151"/>
        <v>0</v>
      </c>
      <c r="BR267" s="626">
        <f t="shared" si="151"/>
        <v>0</v>
      </c>
      <c r="BS267" s="626">
        <f t="shared" si="151"/>
        <v>0</v>
      </c>
      <c r="BT267" s="626">
        <f t="shared" si="151"/>
        <v>0</v>
      </c>
      <c r="BU267" s="626">
        <f t="shared" si="151"/>
        <v>0</v>
      </c>
      <c r="BV267" s="626">
        <f t="shared" si="151"/>
        <v>0</v>
      </c>
      <c r="BW267" s="626">
        <f t="shared" si="151"/>
        <v>0</v>
      </c>
      <c r="BX267" s="626">
        <f t="shared" si="151"/>
        <v>0</v>
      </c>
      <c r="BY267" s="626">
        <f t="shared" si="151"/>
        <v>0</v>
      </c>
      <c r="BZ267" s="626">
        <f t="shared" si="151"/>
        <v>0</v>
      </c>
      <c r="CA267" s="287">
        <f t="shared" si="152"/>
        <v>0</v>
      </c>
      <c r="CB267" s="287">
        <f t="shared" si="153"/>
        <v>0</v>
      </c>
      <c r="CC267" s="287">
        <f t="shared" si="154"/>
        <v>0</v>
      </c>
      <c r="CD267" s="287">
        <f t="shared" si="155"/>
        <v>0</v>
      </c>
      <c r="CE267" s="287">
        <f t="shared" si="156"/>
        <v>0</v>
      </c>
      <c r="CF267" s="287">
        <f t="shared" si="157"/>
        <v>0</v>
      </c>
      <c r="CG267" s="61">
        <f t="shared" si="158"/>
        <v>0</v>
      </c>
      <c r="CH267" s="27"/>
      <c r="CI267" s="27"/>
      <c r="CJ267" s="27"/>
    </row>
    <row r="268" spans="2:119" ht="12" hidden="1" customHeight="1">
      <c r="B268" s="624" t="s">
        <v>42</v>
      </c>
      <c r="C268" s="623" t="str">
        <f>'Data Entry'!CJ10</f>
        <v>Approval Request</v>
      </c>
      <c r="D268" s="729" t="s">
        <v>830</v>
      </c>
      <c r="E268" s="624" t="s">
        <v>9</v>
      </c>
      <c r="F268" s="625" t="s">
        <v>14</v>
      </c>
      <c r="G268" s="626">
        <f t="shared" si="145"/>
        <v>0</v>
      </c>
      <c r="H268" s="823">
        <f t="shared" si="145"/>
        <v>0</v>
      </c>
      <c r="I268" s="823">
        <f t="shared" si="145"/>
        <v>0</v>
      </c>
      <c r="J268" s="626">
        <f t="shared" si="145"/>
        <v>0</v>
      </c>
      <c r="K268" s="626">
        <f t="shared" si="145"/>
        <v>0</v>
      </c>
      <c r="L268" s="626">
        <f t="shared" si="145"/>
        <v>0</v>
      </c>
      <c r="M268" s="626">
        <f t="shared" si="145"/>
        <v>0</v>
      </c>
      <c r="N268" s="626">
        <f t="shared" si="145"/>
        <v>0</v>
      </c>
      <c r="O268" s="626">
        <f t="shared" si="145"/>
        <v>0</v>
      </c>
      <c r="P268" s="626">
        <f t="shared" si="145"/>
        <v>0</v>
      </c>
      <c r="Q268" s="626">
        <f t="shared" si="146"/>
        <v>0</v>
      </c>
      <c r="R268" s="626">
        <f t="shared" si="146"/>
        <v>0</v>
      </c>
      <c r="S268" s="626">
        <f t="shared" si="146"/>
        <v>0</v>
      </c>
      <c r="T268" s="626">
        <f t="shared" si="146"/>
        <v>0</v>
      </c>
      <c r="U268" s="823">
        <f t="shared" si="146"/>
        <v>0</v>
      </c>
      <c r="V268" s="823">
        <f t="shared" si="146"/>
        <v>0</v>
      </c>
      <c r="W268" s="823">
        <f t="shared" si="146"/>
        <v>0</v>
      </c>
      <c r="X268" s="823">
        <f t="shared" si="146"/>
        <v>0</v>
      </c>
      <c r="Y268" s="823">
        <f t="shared" si="146"/>
        <v>0</v>
      </c>
      <c r="Z268" s="626">
        <f t="shared" si="146"/>
        <v>0</v>
      </c>
      <c r="AA268" s="626">
        <f t="shared" si="147"/>
        <v>0</v>
      </c>
      <c r="AB268" s="626">
        <f t="shared" si="147"/>
        <v>0</v>
      </c>
      <c r="AC268" s="626">
        <f t="shared" si="147"/>
        <v>0</v>
      </c>
      <c r="AD268" s="626">
        <f t="shared" si="147"/>
        <v>0</v>
      </c>
      <c r="AE268" s="626">
        <f t="shared" si="147"/>
        <v>0</v>
      </c>
      <c r="AF268" s="626">
        <f t="shared" si="147"/>
        <v>0</v>
      </c>
      <c r="AG268" s="626">
        <f t="shared" si="147"/>
        <v>0</v>
      </c>
      <c r="AH268" s="626">
        <f t="shared" si="147"/>
        <v>0</v>
      </c>
      <c r="AI268" s="626">
        <f t="shared" si="147"/>
        <v>0</v>
      </c>
      <c r="AJ268" s="626">
        <f t="shared" si="147"/>
        <v>0</v>
      </c>
      <c r="AK268" s="626">
        <f t="shared" si="148"/>
        <v>0</v>
      </c>
      <c r="AL268" s="626">
        <f t="shared" si="148"/>
        <v>0</v>
      </c>
      <c r="AM268" s="626">
        <f t="shared" si="148"/>
        <v>0</v>
      </c>
      <c r="AN268" s="626">
        <f t="shared" si="148"/>
        <v>0</v>
      </c>
      <c r="AO268" s="626">
        <f t="shared" si="148"/>
        <v>0</v>
      </c>
      <c r="AP268" s="626">
        <f t="shared" si="148"/>
        <v>0</v>
      </c>
      <c r="AQ268" s="626">
        <f t="shared" si="148"/>
        <v>0</v>
      </c>
      <c r="AR268" s="626">
        <f t="shared" si="148"/>
        <v>0</v>
      </c>
      <c r="AS268" s="626">
        <f t="shared" si="148"/>
        <v>0</v>
      </c>
      <c r="AT268" s="626">
        <f t="shared" si="148"/>
        <v>0</v>
      </c>
      <c r="AU268" s="626">
        <f t="shared" si="149"/>
        <v>0</v>
      </c>
      <c r="AV268" s="626">
        <f t="shared" si="149"/>
        <v>0</v>
      </c>
      <c r="AW268" s="626">
        <f t="shared" si="149"/>
        <v>0</v>
      </c>
      <c r="AX268" s="626">
        <f t="shared" si="149"/>
        <v>0</v>
      </c>
      <c r="AY268" s="626">
        <f t="shared" si="149"/>
        <v>0</v>
      </c>
      <c r="AZ268" s="626">
        <f t="shared" si="149"/>
        <v>0</v>
      </c>
      <c r="BA268" s="626">
        <f t="shared" si="149"/>
        <v>0</v>
      </c>
      <c r="BB268" s="626">
        <f t="shared" si="149"/>
        <v>0</v>
      </c>
      <c r="BC268" s="626">
        <f t="shared" si="149"/>
        <v>0</v>
      </c>
      <c r="BD268" s="626">
        <f t="shared" si="149"/>
        <v>0</v>
      </c>
      <c r="BE268" s="626">
        <f t="shared" si="150"/>
        <v>0</v>
      </c>
      <c r="BF268" s="626">
        <f t="shared" si="150"/>
        <v>0</v>
      </c>
      <c r="BG268" s="626">
        <f t="shared" si="150"/>
        <v>0</v>
      </c>
      <c r="BH268" s="626">
        <f t="shared" si="150"/>
        <v>0</v>
      </c>
      <c r="BI268" s="626">
        <f t="shared" si="150"/>
        <v>0</v>
      </c>
      <c r="BJ268" s="626">
        <f t="shared" si="150"/>
        <v>0</v>
      </c>
      <c r="BK268" s="626">
        <f t="shared" si="150"/>
        <v>0</v>
      </c>
      <c r="BL268" s="626">
        <f t="shared" si="150"/>
        <v>0</v>
      </c>
      <c r="BM268" s="626">
        <f t="shared" si="150"/>
        <v>0</v>
      </c>
      <c r="BN268" s="626">
        <f t="shared" si="150"/>
        <v>0</v>
      </c>
      <c r="BO268" s="626">
        <f t="shared" si="151"/>
        <v>0</v>
      </c>
      <c r="BP268" s="626">
        <f t="shared" si="151"/>
        <v>0</v>
      </c>
      <c r="BQ268" s="626">
        <f t="shared" si="151"/>
        <v>0</v>
      </c>
      <c r="BR268" s="626">
        <f t="shared" si="151"/>
        <v>0</v>
      </c>
      <c r="BS268" s="626">
        <f t="shared" si="151"/>
        <v>0</v>
      </c>
      <c r="BT268" s="626">
        <f t="shared" si="151"/>
        <v>0</v>
      </c>
      <c r="BU268" s="626">
        <f t="shared" si="151"/>
        <v>0</v>
      </c>
      <c r="BV268" s="626">
        <f t="shared" si="151"/>
        <v>0</v>
      </c>
      <c r="BW268" s="626">
        <f t="shared" si="151"/>
        <v>0</v>
      </c>
      <c r="BX268" s="626">
        <f t="shared" si="151"/>
        <v>0</v>
      </c>
      <c r="BY268" s="626">
        <f t="shared" si="151"/>
        <v>0</v>
      </c>
      <c r="BZ268" s="626">
        <f t="shared" si="151"/>
        <v>0</v>
      </c>
      <c r="CA268" s="287">
        <f t="shared" si="152"/>
        <v>0</v>
      </c>
      <c r="CB268" s="287">
        <f t="shared" si="153"/>
        <v>0</v>
      </c>
      <c r="CC268" s="287">
        <f t="shared" si="154"/>
        <v>0</v>
      </c>
      <c r="CD268" s="287">
        <f t="shared" si="155"/>
        <v>0</v>
      </c>
      <c r="CE268" s="287">
        <f t="shared" si="156"/>
        <v>0</v>
      </c>
      <c r="CF268" s="287">
        <f t="shared" si="157"/>
        <v>0</v>
      </c>
      <c r="CG268" s="61">
        <f t="shared" si="158"/>
        <v>0</v>
      </c>
      <c r="CH268" s="27"/>
      <c r="CI268" s="27"/>
      <c r="CJ268" s="27"/>
    </row>
    <row r="269" spans="2:119" ht="12" hidden="1" customHeight="1">
      <c r="B269" s="624" t="s">
        <v>42</v>
      </c>
      <c r="C269" s="623" t="str">
        <f>'Data Entry'!CJ11</f>
        <v>Approval Request</v>
      </c>
      <c r="D269" s="729" t="s">
        <v>830</v>
      </c>
      <c r="E269" s="624" t="s">
        <v>9</v>
      </c>
      <c r="F269" s="625" t="s">
        <v>15</v>
      </c>
      <c r="G269" s="626">
        <f t="shared" si="145"/>
        <v>0</v>
      </c>
      <c r="H269" s="823">
        <f t="shared" si="145"/>
        <v>0</v>
      </c>
      <c r="I269" s="823">
        <f t="shared" si="145"/>
        <v>0</v>
      </c>
      <c r="J269" s="626">
        <f t="shared" si="145"/>
        <v>0</v>
      </c>
      <c r="K269" s="626">
        <f t="shared" si="145"/>
        <v>0</v>
      </c>
      <c r="L269" s="626">
        <f t="shared" si="145"/>
        <v>0</v>
      </c>
      <c r="M269" s="626">
        <f t="shared" si="145"/>
        <v>0</v>
      </c>
      <c r="N269" s="626">
        <f t="shared" si="145"/>
        <v>0</v>
      </c>
      <c r="O269" s="626">
        <f t="shared" si="145"/>
        <v>0</v>
      </c>
      <c r="P269" s="626">
        <f t="shared" si="145"/>
        <v>0</v>
      </c>
      <c r="Q269" s="626">
        <f t="shared" si="146"/>
        <v>0</v>
      </c>
      <c r="R269" s="626">
        <f t="shared" si="146"/>
        <v>0</v>
      </c>
      <c r="S269" s="626">
        <f t="shared" si="146"/>
        <v>0</v>
      </c>
      <c r="T269" s="626">
        <f t="shared" si="146"/>
        <v>0</v>
      </c>
      <c r="U269" s="823">
        <f t="shared" si="146"/>
        <v>0</v>
      </c>
      <c r="V269" s="823">
        <f t="shared" si="146"/>
        <v>0</v>
      </c>
      <c r="W269" s="823">
        <f t="shared" si="146"/>
        <v>0</v>
      </c>
      <c r="X269" s="823">
        <f t="shared" si="146"/>
        <v>0</v>
      </c>
      <c r="Y269" s="823">
        <f t="shared" si="146"/>
        <v>0</v>
      </c>
      <c r="Z269" s="626">
        <f t="shared" si="146"/>
        <v>0</v>
      </c>
      <c r="AA269" s="626">
        <f t="shared" si="147"/>
        <v>0</v>
      </c>
      <c r="AB269" s="626">
        <f t="shared" si="147"/>
        <v>0</v>
      </c>
      <c r="AC269" s="626">
        <f t="shared" si="147"/>
        <v>0</v>
      </c>
      <c r="AD269" s="626">
        <f t="shared" si="147"/>
        <v>0</v>
      </c>
      <c r="AE269" s="626">
        <f t="shared" si="147"/>
        <v>0</v>
      </c>
      <c r="AF269" s="626">
        <f t="shared" si="147"/>
        <v>0</v>
      </c>
      <c r="AG269" s="626">
        <f t="shared" si="147"/>
        <v>0</v>
      </c>
      <c r="AH269" s="626">
        <f t="shared" si="147"/>
        <v>0</v>
      </c>
      <c r="AI269" s="626">
        <f t="shared" si="147"/>
        <v>0</v>
      </c>
      <c r="AJ269" s="626">
        <f t="shared" si="147"/>
        <v>0</v>
      </c>
      <c r="AK269" s="626">
        <f t="shared" si="148"/>
        <v>0</v>
      </c>
      <c r="AL269" s="626">
        <f t="shared" si="148"/>
        <v>0</v>
      </c>
      <c r="AM269" s="626">
        <f t="shared" si="148"/>
        <v>0</v>
      </c>
      <c r="AN269" s="626">
        <f t="shared" si="148"/>
        <v>0</v>
      </c>
      <c r="AO269" s="626">
        <f t="shared" si="148"/>
        <v>0</v>
      </c>
      <c r="AP269" s="626">
        <f t="shared" si="148"/>
        <v>0</v>
      </c>
      <c r="AQ269" s="626">
        <f t="shared" si="148"/>
        <v>0</v>
      </c>
      <c r="AR269" s="626">
        <f t="shared" si="148"/>
        <v>0</v>
      </c>
      <c r="AS269" s="626">
        <f t="shared" si="148"/>
        <v>0</v>
      </c>
      <c r="AT269" s="626">
        <f t="shared" si="148"/>
        <v>0</v>
      </c>
      <c r="AU269" s="626">
        <f t="shared" si="149"/>
        <v>0</v>
      </c>
      <c r="AV269" s="626">
        <f t="shared" si="149"/>
        <v>0</v>
      </c>
      <c r="AW269" s="626">
        <f t="shared" si="149"/>
        <v>0</v>
      </c>
      <c r="AX269" s="626">
        <f t="shared" si="149"/>
        <v>0</v>
      </c>
      <c r="AY269" s="626">
        <f t="shared" si="149"/>
        <v>0</v>
      </c>
      <c r="AZ269" s="626">
        <f t="shared" si="149"/>
        <v>0</v>
      </c>
      <c r="BA269" s="626">
        <f t="shared" si="149"/>
        <v>0</v>
      </c>
      <c r="BB269" s="626">
        <f t="shared" si="149"/>
        <v>0</v>
      </c>
      <c r="BC269" s="626">
        <f t="shared" si="149"/>
        <v>0</v>
      </c>
      <c r="BD269" s="626">
        <f t="shared" si="149"/>
        <v>0</v>
      </c>
      <c r="BE269" s="626">
        <f t="shared" si="150"/>
        <v>0</v>
      </c>
      <c r="BF269" s="626">
        <f t="shared" si="150"/>
        <v>0</v>
      </c>
      <c r="BG269" s="626">
        <f t="shared" si="150"/>
        <v>0</v>
      </c>
      <c r="BH269" s="626">
        <f t="shared" si="150"/>
        <v>0</v>
      </c>
      <c r="BI269" s="626">
        <f t="shared" si="150"/>
        <v>0</v>
      </c>
      <c r="BJ269" s="626">
        <f t="shared" si="150"/>
        <v>0</v>
      </c>
      <c r="BK269" s="626">
        <f t="shared" si="150"/>
        <v>0</v>
      </c>
      <c r="BL269" s="626">
        <f t="shared" si="150"/>
        <v>0</v>
      </c>
      <c r="BM269" s="626">
        <f t="shared" si="150"/>
        <v>0</v>
      </c>
      <c r="BN269" s="626">
        <f t="shared" si="150"/>
        <v>0</v>
      </c>
      <c r="BO269" s="626">
        <f t="shared" si="151"/>
        <v>0</v>
      </c>
      <c r="BP269" s="626">
        <f t="shared" si="151"/>
        <v>0</v>
      </c>
      <c r="BQ269" s="626">
        <f t="shared" si="151"/>
        <v>0</v>
      </c>
      <c r="BR269" s="626">
        <f t="shared" si="151"/>
        <v>0</v>
      </c>
      <c r="BS269" s="626">
        <f t="shared" si="151"/>
        <v>0</v>
      </c>
      <c r="BT269" s="626">
        <f t="shared" si="151"/>
        <v>0</v>
      </c>
      <c r="BU269" s="626">
        <f t="shared" si="151"/>
        <v>0</v>
      </c>
      <c r="BV269" s="626">
        <f t="shared" si="151"/>
        <v>0</v>
      </c>
      <c r="BW269" s="626">
        <f t="shared" si="151"/>
        <v>0</v>
      </c>
      <c r="BX269" s="626">
        <f t="shared" si="151"/>
        <v>0</v>
      </c>
      <c r="BY269" s="626">
        <f t="shared" si="151"/>
        <v>0</v>
      </c>
      <c r="BZ269" s="626">
        <f t="shared" si="151"/>
        <v>0</v>
      </c>
      <c r="CA269" s="287">
        <f t="shared" si="152"/>
        <v>0</v>
      </c>
      <c r="CB269" s="287">
        <f t="shared" si="153"/>
        <v>0</v>
      </c>
      <c r="CC269" s="287">
        <f t="shared" si="154"/>
        <v>0</v>
      </c>
      <c r="CD269" s="287">
        <f t="shared" si="155"/>
        <v>0</v>
      </c>
      <c r="CE269" s="287">
        <f t="shared" si="156"/>
        <v>0</v>
      </c>
      <c r="CF269" s="287">
        <f t="shared" si="157"/>
        <v>0</v>
      </c>
      <c r="CG269" s="61">
        <f t="shared" si="158"/>
        <v>0</v>
      </c>
      <c r="CH269" s="27"/>
      <c r="CI269" s="27"/>
      <c r="CJ269" s="27"/>
    </row>
    <row r="270" spans="2:119" ht="12" hidden="1" customHeight="1">
      <c r="B270" s="624" t="s">
        <v>42</v>
      </c>
      <c r="C270" s="623" t="str">
        <f t="shared" ref="C270:C343" si="159">C265</f>
        <v>Released</v>
      </c>
      <c r="D270" s="729" t="s">
        <v>830</v>
      </c>
      <c r="E270" s="624" t="s">
        <v>10</v>
      </c>
      <c r="F270" s="625" t="s">
        <v>11</v>
      </c>
      <c r="G270" s="626">
        <f t="shared" si="145"/>
        <v>0</v>
      </c>
      <c r="H270" s="823">
        <f t="shared" si="145"/>
        <v>0</v>
      </c>
      <c r="I270" s="823">
        <f t="shared" si="145"/>
        <v>0</v>
      </c>
      <c r="J270" s="626">
        <f t="shared" si="145"/>
        <v>0</v>
      </c>
      <c r="K270" s="626">
        <f t="shared" si="145"/>
        <v>0</v>
      </c>
      <c r="L270" s="626">
        <f t="shared" si="145"/>
        <v>0</v>
      </c>
      <c r="M270" s="626">
        <f t="shared" si="145"/>
        <v>0</v>
      </c>
      <c r="N270" s="626">
        <f t="shared" si="145"/>
        <v>0</v>
      </c>
      <c r="O270" s="626">
        <f t="shared" si="145"/>
        <v>0</v>
      </c>
      <c r="P270" s="626">
        <f t="shared" si="145"/>
        <v>0</v>
      </c>
      <c r="Q270" s="626">
        <f t="shared" si="146"/>
        <v>0</v>
      </c>
      <c r="R270" s="626">
        <f t="shared" si="146"/>
        <v>0</v>
      </c>
      <c r="S270" s="626">
        <f t="shared" si="146"/>
        <v>0</v>
      </c>
      <c r="T270" s="626">
        <f t="shared" si="146"/>
        <v>0</v>
      </c>
      <c r="U270" s="823">
        <f t="shared" si="146"/>
        <v>0</v>
      </c>
      <c r="V270" s="823">
        <f t="shared" si="146"/>
        <v>0</v>
      </c>
      <c r="W270" s="823">
        <f t="shared" si="146"/>
        <v>0</v>
      </c>
      <c r="X270" s="823">
        <f t="shared" si="146"/>
        <v>0</v>
      </c>
      <c r="Y270" s="823">
        <f t="shared" si="146"/>
        <v>0</v>
      </c>
      <c r="Z270" s="626">
        <f t="shared" si="146"/>
        <v>0</v>
      </c>
      <c r="AA270" s="626">
        <f t="shared" si="147"/>
        <v>0</v>
      </c>
      <c r="AB270" s="626">
        <f t="shared" si="147"/>
        <v>0</v>
      </c>
      <c r="AC270" s="626">
        <f t="shared" si="147"/>
        <v>0</v>
      </c>
      <c r="AD270" s="626">
        <f t="shared" si="147"/>
        <v>0</v>
      </c>
      <c r="AE270" s="626">
        <f t="shared" si="147"/>
        <v>0</v>
      </c>
      <c r="AF270" s="626">
        <f t="shared" si="147"/>
        <v>0</v>
      </c>
      <c r="AG270" s="626">
        <f t="shared" si="147"/>
        <v>0</v>
      </c>
      <c r="AH270" s="626">
        <f t="shared" si="147"/>
        <v>0</v>
      </c>
      <c r="AI270" s="626">
        <f t="shared" si="147"/>
        <v>0</v>
      </c>
      <c r="AJ270" s="626">
        <f t="shared" si="147"/>
        <v>0</v>
      </c>
      <c r="AK270" s="626">
        <f t="shared" si="148"/>
        <v>0</v>
      </c>
      <c r="AL270" s="626">
        <f t="shared" si="148"/>
        <v>0</v>
      </c>
      <c r="AM270" s="626">
        <f t="shared" si="148"/>
        <v>0</v>
      </c>
      <c r="AN270" s="626">
        <f t="shared" si="148"/>
        <v>0</v>
      </c>
      <c r="AO270" s="626">
        <f t="shared" si="148"/>
        <v>0</v>
      </c>
      <c r="AP270" s="626">
        <f t="shared" si="148"/>
        <v>0</v>
      </c>
      <c r="AQ270" s="626">
        <f t="shared" si="148"/>
        <v>0</v>
      </c>
      <c r="AR270" s="626">
        <f t="shared" si="148"/>
        <v>0</v>
      </c>
      <c r="AS270" s="626">
        <f t="shared" si="148"/>
        <v>0</v>
      </c>
      <c r="AT270" s="626">
        <f t="shared" si="148"/>
        <v>0</v>
      </c>
      <c r="AU270" s="626">
        <f t="shared" si="149"/>
        <v>0</v>
      </c>
      <c r="AV270" s="626">
        <f t="shared" si="149"/>
        <v>0</v>
      </c>
      <c r="AW270" s="626">
        <f t="shared" si="149"/>
        <v>0</v>
      </c>
      <c r="AX270" s="626">
        <f t="shared" si="149"/>
        <v>0</v>
      </c>
      <c r="AY270" s="626">
        <f t="shared" si="149"/>
        <v>0</v>
      </c>
      <c r="AZ270" s="626">
        <f t="shared" si="149"/>
        <v>0</v>
      </c>
      <c r="BA270" s="626">
        <f t="shared" si="149"/>
        <v>0</v>
      </c>
      <c r="BB270" s="626">
        <f t="shared" si="149"/>
        <v>0</v>
      </c>
      <c r="BC270" s="626">
        <f t="shared" si="149"/>
        <v>0</v>
      </c>
      <c r="BD270" s="626">
        <f t="shared" si="149"/>
        <v>0</v>
      </c>
      <c r="BE270" s="626">
        <f t="shared" si="150"/>
        <v>0</v>
      </c>
      <c r="BF270" s="626">
        <f t="shared" si="150"/>
        <v>0</v>
      </c>
      <c r="BG270" s="626">
        <f t="shared" si="150"/>
        <v>0</v>
      </c>
      <c r="BH270" s="626">
        <f t="shared" si="150"/>
        <v>0</v>
      </c>
      <c r="BI270" s="626">
        <f t="shared" si="150"/>
        <v>0</v>
      </c>
      <c r="BJ270" s="626">
        <f t="shared" si="150"/>
        <v>0</v>
      </c>
      <c r="BK270" s="626">
        <f t="shared" si="150"/>
        <v>0</v>
      </c>
      <c r="BL270" s="626">
        <f t="shared" si="150"/>
        <v>0</v>
      </c>
      <c r="BM270" s="626">
        <f t="shared" si="150"/>
        <v>0</v>
      </c>
      <c r="BN270" s="626">
        <f t="shared" si="150"/>
        <v>0</v>
      </c>
      <c r="BO270" s="626">
        <f t="shared" si="151"/>
        <v>0</v>
      </c>
      <c r="BP270" s="626">
        <f t="shared" si="151"/>
        <v>0</v>
      </c>
      <c r="BQ270" s="626">
        <f t="shared" si="151"/>
        <v>0</v>
      </c>
      <c r="BR270" s="626">
        <f t="shared" si="151"/>
        <v>0</v>
      </c>
      <c r="BS270" s="626">
        <f t="shared" si="151"/>
        <v>0</v>
      </c>
      <c r="BT270" s="626">
        <f t="shared" si="151"/>
        <v>0</v>
      </c>
      <c r="BU270" s="626">
        <f t="shared" si="151"/>
        <v>0</v>
      </c>
      <c r="BV270" s="626">
        <f t="shared" si="151"/>
        <v>0</v>
      </c>
      <c r="BW270" s="626">
        <f t="shared" si="151"/>
        <v>0</v>
      </c>
      <c r="BX270" s="626">
        <f t="shared" si="151"/>
        <v>0</v>
      </c>
      <c r="BY270" s="626">
        <f t="shared" si="151"/>
        <v>0</v>
      </c>
      <c r="BZ270" s="626">
        <f t="shared" si="151"/>
        <v>0</v>
      </c>
      <c r="CA270" s="287">
        <f t="shared" si="152"/>
        <v>0</v>
      </c>
      <c r="CB270" s="287">
        <f t="shared" si="153"/>
        <v>0</v>
      </c>
      <c r="CC270" s="287">
        <f t="shared" si="154"/>
        <v>0</v>
      </c>
      <c r="CD270" s="287">
        <f t="shared" si="155"/>
        <v>0</v>
      </c>
      <c r="CE270" s="287">
        <f t="shared" si="156"/>
        <v>0</v>
      </c>
      <c r="CF270" s="287">
        <f t="shared" si="157"/>
        <v>0</v>
      </c>
      <c r="CG270" s="61">
        <f t="shared" si="158"/>
        <v>0</v>
      </c>
      <c r="CH270" s="27"/>
      <c r="CI270" s="27"/>
      <c r="CJ270" s="27"/>
    </row>
    <row r="271" spans="2:119" ht="12" hidden="1" customHeight="1">
      <c r="B271" s="624" t="s">
        <v>42</v>
      </c>
      <c r="C271" s="623" t="str">
        <f t="shared" si="159"/>
        <v>Released</v>
      </c>
      <c r="D271" s="729" t="s">
        <v>830</v>
      </c>
      <c r="E271" s="624" t="s">
        <v>10</v>
      </c>
      <c r="F271" s="625" t="s">
        <v>12</v>
      </c>
      <c r="G271" s="626">
        <f t="shared" si="145"/>
        <v>0</v>
      </c>
      <c r="H271" s="823">
        <f t="shared" si="145"/>
        <v>0</v>
      </c>
      <c r="I271" s="823">
        <f t="shared" si="145"/>
        <v>0</v>
      </c>
      <c r="J271" s="626">
        <f t="shared" si="145"/>
        <v>0</v>
      </c>
      <c r="K271" s="626">
        <f t="shared" si="145"/>
        <v>0</v>
      </c>
      <c r="L271" s="626">
        <f t="shared" si="145"/>
        <v>0</v>
      </c>
      <c r="M271" s="626">
        <f t="shared" si="145"/>
        <v>0</v>
      </c>
      <c r="N271" s="626">
        <f t="shared" si="145"/>
        <v>0</v>
      </c>
      <c r="O271" s="626">
        <f t="shared" si="145"/>
        <v>0</v>
      </c>
      <c r="P271" s="626">
        <f t="shared" si="145"/>
        <v>0</v>
      </c>
      <c r="Q271" s="626">
        <f t="shared" si="146"/>
        <v>0</v>
      </c>
      <c r="R271" s="626">
        <f t="shared" si="146"/>
        <v>0</v>
      </c>
      <c r="S271" s="626">
        <f t="shared" si="146"/>
        <v>0</v>
      </c>
      <c r="T271" s="626">
        <f t="shared" si="146"/>
        <v>0</v>
      </c>
      <c r="U271" s="823">
        <f t="shared" si="146"/>
        <v>0</v>
      </c>
      <c r="V271" s="823">
        <f t="shared" si="146"/>
        <v>0</v>
      </c>
      <c r="W271" s="823">
        <f t="shared" si="146"/>
        <v>0</v>
      </c>
      <c r="X271" s="823">
        <f t="shared" si="146"/>
        <v>0</v>
      </c>
      <c r="Y271" s="823">
        <f t="shared" si="146"/>
        <v>0</v>
      </c>
      <c r="Z271" s="626">
        <f t="shared" si="146"/>
        <v>0</v>
      </c>
      <c r="AA271" s="626">
        <f t="shared" si="147"/>
        <v>0</v>
      </c>
      <c r="AB271" s="626">
        <f t="shared" si="147"/>
        <v>0</v>
      </c>
      <c r="AC271" s="626">
        <f t="shared" si="147"/>
        <v>0</v>
      </c>
      <c r="AD271" s="626">
        <f t="shared" si="147"/>
        <v>0</v>
      </c>
      <c r="AE271" s="626">
        <f t="shared" si="147"/>
        <v>0</v>
      </c>
      <c r="AF271" s="626">
        <f t="shared" si="147"/>
        <v>0</v>
      </c>
      <c r="AG271" s="626">
        <f t="shared" si="147"/>
        <v>0</v>
      </c>
      <c r="AH271" s="626">
        <f t="shared" si="147"/>
        <v>0</v>
      </c>
      <c r="AI271" s="626">
        <f t="shared" si="147"/>
        <v>0</v>
      </c>
      <c r="AJ271" s="626">
        <f t="shared" si="147"/>
        <v>0</v>
      </c>
      <c r="AK271" s="626">
        <f t="shared" si="148"/>
        <v>0</v>
      </c>
      <c r="AL271" s="626">
        <f t="shared" si="148"/>
        <v>0</v>
      </c>
      <c r="AM271" s="626">
        <f t="shared" si="148"/>
        <v>0</v>
      </c>
      <c r="AN271" s="626">
        <f t="shared" si="148"/>
        <v>0</v>
      </c>
      <c r="AO271" s="626">
        <f t="shared" si="148"/>
        <v>0</v>
      </c>
      <c r="AP271" s="626">
        <f t="shared" si="148"/>
        <v>0</v>
      </c>
      <c r="AQ271" s="626">
        <f t="shared" si="148"/>
        <v>0</v>
      </c>
      <c r="AR271" s="626">
        <f t="shared" si="148"/>
        <v>0</v>
      </c>
      <c r="AS271" s="626">
        <f t="shared" si="148"/>
        <v>0</v>
      </c>
      <c r="AT271" s="626">
        <f t="shared" si="148"/>
        <v>0</v>
      </c>
      <c r="AU271" s="626">
        <f t="shared" si="149"/>
        <v>0</v>
      </c>
      <c r="AV271" s="626">
        <f t="shared" si="149"/>
        <v>0</v>
      </c>
      <c r="AW271" s="626">
        <f t="shared" si="149"/>
        <v>0</v>
      </c>
      <c r="AX271" s="626">
        <f t="shared" si="149"/>
        <v>0</v>
      </c>
      <c r="AY271" s="626">
        <f t="shared" si="149"/>
        <v>0</v>
      </c>
      <c r="AZ271" s="626">
        <f t="shared" si="149"/>
        <v>0</v>
      </c>
      <c r="BA271" s="626">
        <f t="shared" si="149"/>
        <v>0</v>
      </c>
      <c r="BB271" s="626">
        <f t="shared" si="149"/>
        <v>0</v>
      </c>
      <c r="BC271" s="626">
        <f t="shared" si="149"/>
        <v>0</v>
      </c>
      <c r="BD271" s="626">
        <f t="shared" si="149"/>
        <v>0</v>
      </c>
      <c r="BE271" s="626">
        <f t="shared" si="150"/>
        <v>0</v>
      </c>
      <c r="BF271" s="626">
        <f t="shared" si="150"/>
        <v>0</v>
      </c>
      <c r="BG271" s="626">
        <f t="shared" si="150"/>
        <v>0</v>
      </c>
      <c r="BH271" s="626">
        <f t="shared" si="150"/>
        <v>0</v>
      </c>
      <c r="BI271" s="626">
        <f t="shared" si="150"/>
        <v>0</v>
      </c>
      <c r="BJ271" s="626">
        <f t="shared" si="150"/>
        <v>0</v>
      </c>
      <c r="BK271" s="626">
        <f t="shared" si="150"/>
        <v>0</v>
      </c>
      <c r="BL271" s="626">
        <f t="shared" si="150"/>
        <v>0</v>
      </c>
      <c r="BM271" s="626">
        <f t="shared" si="150"/>
        <v>0</v>
      </c>
      <c r="BN271" s="626">
        <f t="shared" si="150"/>
        <v>0</v>
      </c>
      <c r="BO271" s="626">
        <f t="shared" si="151"/>
        <v>0</v>
      </c>
      <c r="BP271" s="626">
        <f t="shared" si="151"/>
        <v>0</v>
      </c>
      <c r="BQ271" s="626">
        <f t="shared" si="151"/>
        <v>0</v>
      </c>
      <c r="BR271" s="626">
        <f t="shared" si="151"/>
        <v>0</v>
      </c>
      <c r="BS271" s="626">
        <f t="shared" si="151"/>
        <v>0</v>
      </c>
      <c r="BT271" s="626">
        <f t="shared" si="151"/>
        <v>0</v>
      </c>
      <c r="BU271" s="626">
        <f t="shared" si="151"/>
        <v>0</v>
      </c>
      <c r="BV271" s="626">
        <f t="shared" si="151"/>
        <v>0</v>
      </c>
      <c r="BW271" s="626">
        <f t="shared" si="151"/>
        <v>0</v>
      </c>
      <c r="BX271" s="626">
        <f t="shared" si="151"/>
        <v>0</v>
      </c>
      <c r="BY271" s="626">
        <f t="shared" si="151"/>
        <v>0</v>
      </c>
      <c r="BZ271" s="626">
        <f t="shared" si="151"/>
        <v>0</v>
      </c>
      <c r="CA271" s="287">
        <f t="shared" si="152"/>
        <v>0</v>
      </c>
      <c r="CB271" s="287">
        <f t="shared" si="153"/>
        <v>0</v>
      </c>
      <c r="CC271" s="287">
        <f t="shared" si="154"/>
        <v>0</v>
      </c>
      <c r="CD271" s="287">
        <f t="shared" si="155"/>
        <v>0</v>
      </c>
      <c r="CE271" s="287">
        <f t="shared" si="156"/>
        <v>0</v>
      </c>
      <c r="CF271" s="287">
        <f t="shared" si="157"/>
        <v>0</v>
      </c>
      <c r="CG271" s="61">
        <f t="shared" si="158"/>
        <v>0</v>
      </c>
      <c r="CH271" s="27"/>
      <c r="CI271" s="27"/>
      <c r="CJ271" s="27"/>
    </row>
    <row r="272" spans="2:119" ht="12" hidden="1" customHeight="1">
      <c r="B272" s="624" t="s">
        <v>42</v>
      </c>
      <c r="C272" s="623" t="str">
        <f t="shared" si="159"/>
        <v>Forecast</v>
      </c>
      <c r="D272" s="729" t="s">
        <v>830</v>
      </c>
      <c r="E272" s="624" t="s">
        <v>10</v>
      </c>
      <c r="F272" s="625" t="s">
        <v>13</v>
      </c>
      <c r="G272" s="626">
        <f t="shared" si="145"/>
        <v>0</v>
      </c>
      <c r="H272" s="823">
        <f t="shared" si="145"/>
        <v>0</v>
      </c>
      <c r="I272" s="823">
        <f t="shared" si="145"/>
        <v>0</v>
      </c>
      <c r="J272" s="626">
        <f t="shared" si="145"/>
        <v>0</v>
      </c>
      <c r="K272" s="626">
        <f t="shared" si="145"/>
        <v>0</v>
      </c>
      <c r="L272" s="626">
        <f t="shared" si="145"/>
        <v>0</v>
      </c>
      <c r="M272" s="626">
        <f t="shared" si="145"/>
        <v>0</v>
      </c>
      <c r="N272" s="626">
        <f t="shared" si="145"/>
        <v>0</v>
      </c>
      <c r="O272" s="626">
        <f t="shared" si="145"/>
        <v>0</v>
      </c>
      <c r="P272" s="626">
        <f t="shared" si="145"/>
        <v>0</v>
      </c>
      <c r="Q272" s="626">
        <f t="shared" si="146"/>
        <v>0</v>
      </c>
      <c r="R272" s="626">
        <f t="shared" si="146"/>
        <v>0</v>
      </c>
      <c r="S272" s="626">
        <f t="shared" si="146"/>
        <v>0</v>
      </c>
      <c r="T272" s="626">
        <f t="shared" si="146"/>
        <v>0</v>
      </c>
      <c r="U272" s="823">
        <f t="shared" si="146"/>
        <v>0</v>
      </c>
      <c r="V272" s="823">
        <f t="shared" si="146"/>
        <v>0</v>
      </c>
      <c r="W272" s="823">
        <f t="shared" si="146"/>
        <v>0</v>
      </c>
      <c r="X272" s="823">
        <f t="shared" si="146"/>
        <v>0</v>
      </c>
      <c r="Y272" s="823">
        <f t="shared" si="146"/>
        <v>0</v>
      </c>
      <c r="Z272" s="626">
        <f t="shared" si="146"/>
        <v>0</v>
      </c>
      <c r="AA272" s="626">
        <f t="shared" si="147"/>
        <v>0</v>
      </c>
      <c r="AB272" s="626">
        <f t="shared" si="147"/>
        <v>0</v>
      </c>
      <c r="AC272" s="626">
        <f t="shared" si="147"/>
        <v>0</v>
      </c>
      <c r="AD272" s="626">
        <f t="shared" si="147"/>
        <v>0</v>
      </c>
      <c r="AE272" s="626">
        <f t="shared" si="147"/>
        <v>0</v>
      </c>
      <c r="AF272" s="626">
        <f t="shared" si="147"/>
        <v>0</v>
      </c>
      <c r="AG272" s="626">
        <f t="shared" si="147"/>
        <v>0</v>
      </c>
      <c r="AH272" s="626">
        <f t="shared" si="147"/>
        <v>0</v>
      </c>
      <c r="AI272" s="626">
        <f t="shared" si="147"/>
        <v>0</v>
      </c>
      <c r="AJ272" s="626">
        <f t="shared" si="147"/>
        <v>0</v>
      </c>
      <c r="AK272" s="626">
        <f t="shared" si="148"/>
        <v>0</v>
      </c>
      <c r="AL272" s="626">
        <f t="shared" si="148"/>
        <v>0</v>
      </c>
      <c r="AM272" s="626">
        <f t="shared" si="148"/>
        <v>0</v>
      </c>
      <c r="AN272" s="626">
        <f t="shared" si="148"/>
        <v>0</v>
      </c>
      <c r="AO272" s="626">
        <f t="shared" si="148"/>
        <v>0</v>
      </c>
      <c r="AP272" s="626">
        <f t="shared" si="148"/>
        <v>0</v>
      </c>
      <c r="AQ272" s="626">
        <f t="shared" si="148"/>
        <v>0</v>
      </c>
      <c r="AR272" s="626">
        <f t="shared" si="148"/>
        <v>0</v>
      </c>
      <c r="AS272" s="626">
        <f t="shared" si="148"/>
        <v>0</v>
      </c>
      <c r="AT272" s="626">
        <f t="shared" si="148"/>
        <v>0</v>
      </c>
      <c r="AU272" s="626">
        <f t="shared" si="149"/>
        <v>0</v>
      </c>
      <c r="AV272" s="626">
        <f t="shared" si="149"/>
        <v>0</v>
      </c>
      <c r="AW272" s="626">
        <f t="shared" si="149"/>
        <v>0</v>
      </c>
      <c r="AX272" s="626">
        <f t="shared" si="149"/>
        <v>0</v>
      </c>
      <c r="AY272" s="626">
        <f t="shared" si="149"/>
        <v>0</v>
      </c>
      <c r="AZ272" s="626">
        <f t="shared" si="149"/>
        <v>0</v>
      </c>
      <c r="BA272" s="626">
        <f t="shared" si="149"/>
        <v>0</v>
      </c>
      <c r="BB272" s="626">
        <f t="shared" si="149"/>
        <v>0</v>
      </c>
      <c r="BC272" s="626">
        <f t="shared" si="149"/>
        <v>0</v>
      </c>
      <c r="BD272" s="626">
        <f t="shared" si="149"/>
        <v>0</v>
      </c>
      <c r="BE272" s="626">
        <f t="shared" si="150"/>
        <v>0</v>
      </c>
      <c r="BF272" s="626">
        <f t="shared" si="150"/>
        <v>0</v>
      </c>
      <c r="BG272" s="626">
        <f t="shared" si="150"/>
        <v>0</v>
      </c>
      <c r="BH272" s="626">
        <f t="shared" si="150"/>
        <v>0</v>
      </c>
      <c r="BI272" s="626">
        <f t="shared" si="150"/>
        <v>0</v>
      </c>
      <c r="BJ272" s="626">
        <f t="shared" si="150"/>
        <v>0</v>
      </c>
      <c r="BK272" s="626">
        <f t="shared" si="150"/>
        <v>0</v>
      </c>
      <c r="BL272" s="626">
        <f t="shared" si="150"/>
        <v>0</v>
      </c>
      <c r="BM272" s="626">
        <f t="shared" si="150"/>
        <v>0</v>
      </c>
      <c r="BN272" s="626">
        <f t="shared" si="150"/>
        <v>0</v>
      </c>
      <c r="BO272" s="626">
        <f t="shared" si="151"/>
        <v>0</v>
      </c>
      <c r="BP272" s="626">
        <f t="shared" si="151"/>
        <v>0</v>
      </c>
      <c r="BQ272" s="626">
        <f t="shared" si="151"/>
        <v>0</v>
      </c>
      <c r="BR272" s="626">
        <f t="shared" si="151"/>
        <v>0</v>
      </c>
      <c r="BS272" s="626">
        <f t="shared" si="151"/>
        <v>0</v>
      </c>
      <c r="BT272" s="626">
        <f t="shared" si="151"/>
        <v>0</v>
      </c>
      <c r="BU272" s="626">
        <f t="shared" si="151"/>
        <v>0</v>
      </c>
      <c r="BV272" s="626">
        <f t="shared" si="151"/>
        <v>0</v>
      </c>
      <c r="BW272" s="626">
        <f t="shared" si="151"/>
        <v>0</v>
      </c>
      <c r="BX272" s="626">
        <f t="shared" si="151"/>
        <v>0</v>
      </c>
      <c r="BY272" s="626">
        <f t="shared" si="151"/>
        <v>0</v>
      </c>
      <c r="BZ272" s="626">
        <f t="shared" si="151"/>
        <v>0</v>
      </c>
      <c r="CA272" s="287">
        <f t="shared" si="152"/>
        <v>0</v>
      </c>
      <c r="CB272" s="287">
        <f t="shared" si="153"/>
        <v>0</v>
      </c>
      <c r="CC272" s="287">
        <f t="shared" si="154"/>
        <v>0</v>
      </c>
      <c r="CD272" s="287">
        <f t="shared" si="155"/>
        <v>0</v>
      </c>
      <c r="CE272" s="287">
        <f t="shared" si="156"/>
        <v>0</v>
      </c>
      <c r="CF272" s="287">
        <f t="shared" si="157"/>
        <v>0</v>
      </c>
      <c r="CG272" s="61">
        <f t="shared" si="158"/>
        <v>0</v>
      </c>
      <c r="CH272" s="27"/>
      <c r="CI272" s="27"/>
      <c r="CJ272" s="27"/>
    </row>
    <row r="273" spans="2:88" ht="12" hidden="1" customHeight="1">
      <c r="B273" s="624" t="s">
        <v>42</v>
      </c>
      <c r="C273" s="623" t="str">
        <f t="shared" si="159"/>
        <v>Approval Request</v>
      </c>
      <c r="D273" s="729" t="s">
        <v>830</v>
      </c>
      <c r="E273" s="624" t="s">
        <v>10</v>
      </c>
      <c r="F273" s="625" t="s">
        <v>14</v>
      </c>
      <c r="G273" s="626">
        <f t="shared" si="145"/>
        <v>0</v>
      </c>
      <c r="H273" s="823">
        <f t="shared" si="145"/>
        <v>0</v>
      </c>
      <c r="I273" s="823">
        <f t="shared" si="145"/>
        <v>0</v>
      </c>
      <c r="J273" s="626">
        <f t="shared" si="145"/>
        <v>0</v>
      </c>
      <c r="K273" s="626">
        <f t="shared" si="145"/>
        <v>0</v>
      </c>
      <c r="L273" s="626">
        <f t="shared" si="145"/>
        <v>0</v>
      </c>
      <c r="M273" s="626">
        <f t="shared" si="145"/>
        <v>0</v>
      </c>
      <c r="N273" s="626">
        <f t="shared" si="145"/>
        <v>0</v>
      </c>
      <c r="O273" s="626">
        <f t="shared" si="145"/>
        <v>0</v>
      </c>
      <c r="P273" s="626">
        <f t="shared" si="145"/>
        <v>0</v>
      </c>
      <c r="Q273" s="626">
        <f t="shared" si="146"/>
        <v>0</v>
      </c>
      <c r="R273" s="626">
        <f t="shared" si="146"/>
        <v>0</v>
      </c>
      <c r="S273" s="626">
        <f t="shared" si="146"/>
        <v>0</v>
      </c>
      <c r="T273" s="626">
        <f t="shared" si="146"/>
        <v>0</v>
      </c>
      <c r="U273" s="823">
        <f t="shared" si="146"/>
        <v>0</v>
      </c>
      <c r="V273" s="823">
        <f t="shared" si="146"/>
        <v>0</v>
      </c>
      <c r="W273" s="823">
        <f t="shared" si="146"/>
        <v>0</v>
      </c>
      <c r="X273" s="823">
        <f t="shared" si="146"/>
        <v>0</v>
      </c>
      <c r="Y273" s="823">
        <f t="shared" si="146"/>
        <v>0</v>
      </c>
      <c r="Z273" s="626">
        <f t="shared" si="146"/>
        <v>0</v>
      </c>
      <c r="AA273" s="626">
        <f t="shared" si="147"/>
        <v>0</v>
      </c>
      <c r="AB273" s="626">
        <f t="shared" si="147"/>
        <v>0</v>
      </c>
      <c r="AC273" s="626">
        <f t="shared" si="147"/>
        <v>0</v>
      </c>
      <c r="AD273" s="626">
        <f t="shared" si="147"/>
        <v>0</v>
      </c>
      <c r="AE273" s="626">
        <f t="shared" si="147"/>
        <v>0</v>
      </c>
      <c r="AF273" s="626">
        <f t="shared" si="147"/>
        <v>0</v>
      </c>
      <c r="AG273" s="626">
        <f t="shared" si="147"/>
        <v>0</v>
      </c>
      <c r="AH273" s="626">
        <f t="shared" si="147"/>
        <v>0</v>
      </c>
      <c r="AI273" s="626">
        <f t="shared" si="147"/>
        <v>0</v>
      </c>
      <c r="AJ273" s="626">
        <f t="shared" si="147"/>
        <v>0</v>
      </c>
      <c r="AK273" s="626">
        <f t="shared" si="148"/>
        <v>0</v>
      </c>
      <c r="AL273" s="626">
        <f t="shared" si="148"/>
        <v>0</v>
      </c>
      <c r="AM273" s="626">
        <f t="shared" si="148"/>
        <v>0</v>
      </c>
      <c r="AN273" s="626">
        <f t="shared" si="148"/>
        <v>0</v>
      </c>
      <c r="AO273" s="626">
        <f t="shared" si="148"/>
        <v>0</v>
      </c>
      <c r="AP273" s="626">
        <f t="shared" si="148"/>
        <v>0</v>
      </c>
      <c r="AQ273" s="626">
        <f t="shared" si="148"/>
        <v>0</v>
      </c>
      <c r="AR273" s="626">
        <f t="shared" si="148"/>
        <v>0</v>
      </c>
      <c r="AS273" s="626">
        <f t="shared" si="148"/>
        <v>0</v>
      </c>
      <c r="AT273" s="626">
        <f t="shared" si="148"/>
        <v>0</v>
      </c>
      <c r="AU273" s="626">
        <f t="shared" si="149"/>
        <v>0</v>
      </c>
      <c r="AV273" s="626">
        <f t="shared" si="149"/>
        <v>0</v>
      </c>
      <c r="AW273" s="626">
        <f t="shared" si="149"/>
        <v>0</v>
      </c>
      <c r="AX273" s="626">
        <f t="shared" si="149"/>
        <v>0</v>
      </c>
      <c r="AY273" s="626">
        <f t="shared" si="149"/>
        <v>0</v>
      </c>
      <c r="AZ273" s="626">
        <f t="shared" si="149"/>
        <v>0</v>
      </c>
      <c r="BA273" s="626">
        <f t="shared" si="149"/>
        <v>0</v>
      </c>
      <c r="BB273" s="626">
        <f t="shared" si="149"/>
        <v>0</v>
      </c>
      <c r="BC273" s="626">
        <f t="shared" si="149"/>
        <v>0</v>
      </c>
      <c r="BD273" s="626">
        <f t="shared" si="149"/>
        <v>0</v>
      </c>
      <c r="BE273" s="626">
        <f t="shared" si="150"/>
        <v>0</v>
      </c>
      <c r="BF273" s="626">
        <f t="shared" si="150"/>
        <v>0</v>
      </c>
      <c r="BG273" s="626">
        <f t="shared" si="150"/>
        <v>0</v>
      </c>
      <c r="BH273" s="626">
        <f t="shared" si="150"/>
        <v>0</v>
      </c>
      <c r="BI273" s="626">
        <f t="shared" si="150"/>
        <v>0</v>
      </c>
      <c r="BJ273" s="626">
        <f t="shared" si="150"/>
        <v>0</v>
      </c>
      <c r="BK273" s="626">
        <f t="shared" si="150"/>
        <v>0</v>
      </c>
      <c r="BL273" s="626">
        <f t="shared" si="150"/>
        <v>0</v>
      </c>
      <c r="BM273" s="626">
        <f t="shared" si="150"/>
        <v>0</v>
      </c>
      <c r="BN273" s="626">
        <f t="shared" si="150"/>
        <v>0</v>
      </c>
      <c r="BO273" s="626">
        <f t="shared" si="151"/>
        <v>0</v>
      </c>
      <c r="BP273" s="626">
        <f t="shared" si="151"/>
        <v>0</v>
      </c>
      <c r="BQ273" s="626">
        <f t="shared" si="151"/>
        <v>0</v>
      </c>
      <c r="BR273" s="626">
        <f t="shared" si="151"/>
        <v>0</v>
      </c>
      <c r="BS273" s="626">
        <f t="shared" si="151"/>
        <v>0</v>
      </c>
      <c r="BT273" s="626">
        <f t="shared" si="151"/>
        <v>0</v>
      </c>
      <c r="BU273" s="626">
        <f t="shared" si="151"/>
        <v>0</v>
      </c>
      <c r="BV273" s="626">
        <f t="shared" si="151"/>
        <v>0</v>
      </c>
      <c r="BW273" s="626">
        <f t="shared" si="151"/>
        <v>0</v>
      </c>
      <c r="BX273" s="626">
        <f t="shared" si="151"/>
        <v>0</v>
      </c>
      <c r="BY273" s="626">
        <f t="shared" si="151"/>
        <v>0</v>
      </c>
      <c r="BZ273" s="626">
        <f t="shared" si="151"/>
        <v>0</v>
      </c>
      <c r="CA273" s="287">
        <f t="shared" si="152"/>
        <v>0</v>
      </c>
      <c r="CB273" s="287">
        <f t="shared" si="153"/>
        <v>0</v>
      </c>
      <c r="CC273" s="287">
        <f t="shared" si="154"/>
        <v>0</v>
      </c>
      <c r="CD273" s="287">
        <f t="shared" si="155"/>
        <v>0</v>
      </c>
      <c r="CE273" s="287">
        <f t="shared" si="156"/>
        <v>0</v>
      </c>
      <c r="CF273" s="287">
        <f t="shared" si="157"/>
        <v>0</v>
      </c>
      <c r="CG273" s="61">
        <f t="shared" si="158"/>
        <v>0</v>
      </c>
      <c r="CH273" s="27"/>
      <c r="CI273" s="27"/>
      <c r="CJ273" s="27"/>
    </row>
    <row r="274" spans="2:88" ht="12" hidden="1" customHeight="1">
      <c r="B274" s="624" t="s">
        <v>42</v>
      </c>
      <c r="C274" s="623" t="str">
        <f t="shared" si="159"/>
        <v>Approval Request</v>
      </c>
      <c r="D274" s="729" t="s">
        <v>830</v>
      </c>
      <c r="E274" s="624" t="s">
        <v>10</v>
      </c>
      <c r="F274" s="625" t="s">
        <v>15</v>
      </c>
      <c r="G274" s="626">
        <f t="shared" si="145"/>
        <v>0</v>
      </c>
      <c r="H274" s="823">
        <f t="shared" si="145"/>
        <v>0</v>
      </c>
      <c r="I274" s="823">
        <f t="shared" si="145"/>
        <v>0</v>
      </c>
      <c r="J274" s="626">
        <f t="shared" si="145"/>
        <v>0</v>
      </c>
      <c r="K274" s="626">
        <f t="shared" si="145"/>
        <v>0</v>
      </c>
      <c r="L274" s="626">
        <f t="shared" si="145"/>
        <v>0</v>
      </c>
      <c r="M274" s="626">
        <f t="shared" si="145"/>
        <v>0</v>
      </c>
      <c r="N274" s="626">
        <f t="shared" si="145"/>
        <v>0</v>
      </c>
      <c r="O274" s="626">
        <f t="shared" si="145"/>
        <v>0</v>
      </c>
      <c r="P274" s="626">
        <f t="shared" si="145"/>
        <v>0</v>
      </c>
      <c r="Q274" s="626">
        <f t="shared" si="146"/>
        <v>0</v>
      </c>
      <c r="R274" s="626">
        <f t="shared" si="146"/>
        <v>0</v>
      </c>
      <c r="S274" s="626">
        <f t="shared" si="146"/>
        <v>0</v>
      </c>
      <c r="T274" s="626">
        <f t="shared" si="146"/>
        <v>0</v>
      </c>
      <c r="U274" s="823">
        <f t="shared" si="146"/>
        <v>0</v>
      </c>
      <c r="V274" s="823">
        <f t="shared" si="146"/>
        <v>0</v>
      </c>
      <c r="W274" s="823">
        <f t="shared" si="146"/>
        <v>0</v>
      </c>
      <c r="X274" s="823">
        <f t="shared" si="146"/>
        <v>0</v>
      </c>
      <c r="Y274" s="823">
        <f t="shared" si="146"/>
        <v>0</v>
      </c>
      <c r="Z274" s="626">
        <f t="shared" si="146"/>
        <v>0</v>
      </c>
      <c r="AA274" s="626">
        <f t="shared" si="147"/>
        <v>0</v>
      </c>
      <c r="AB274" s="626">
        <f t="shared" si="147"/>
        <v>0</v>
      </c>
      <c r="AC274" s="626">
        <f t="shared" si="147"/>
        <v>0</v>
      </c>
      <c r="AD274" s="626">
        <f t="shared" si="147"/>
        <v>0</v>
      </c>
      <c r="AE274" s="626">
        <f t="shared" si="147"/>
        <v>0</v>
      </c>
      <c r="AF274" s="626">
        <f t="shared" si="147"/>
        <v>0</v>
      </c>
      <c r="AG274" s="626">
        <f t="shared" si="147"/>
        <v>0</v>
      </c>
      <c r="AH274" s="626">
        <f t="shared" si="147"/>
        <v>0</v>
      </c>
      <c r="AI274" s="626">
        <f t="shared" si="147"/>
        <v>0</v>
      </c>
      <c r="AJ274" s="626">
        <f t="shared" si="147"/>
        <v>0</v>
      </c>
      <c r="AK274" s="626">
        <f t="shared" si="148"/>
        <v>0</v>
      </c>
      <c r="AL274" s="626">
        <f t="shared" si="148"/>
        <v>0</v>
      </c>
      <c r="AM274" s="626">
        <f t="shared" si="148"/>
        <v>0</v>
      </c>
      <c r="AN274" s="626">
        <f t="shared" si="148"/>
        <v>0</v>
      </c>
      <c r="AO274" s="626">
        <f t="shared" si="148"/>
        <v>0</v>
      </c>
      <c r="AP274" s="626">
        <f t="shared" si="148"/>
        <v>0</v>
      </c>
      <c r="AQ274" s="626">
        <f t="shared" si="148"/>
        <v>0</v>
      </c>
      <c r="AR274" s="626">
        <f t="shared" si="148"/>
        <v>0</v>
      </c>
      <c r="AS274" s="626">
        <f t="shared" si="148"/>
        <v>0</v>
      </c>
      <c r="AT274" s="626">
        <f t="shared" si="148"/>
        <v>0</v>
      </c>
      <c r="AU274" s="626">
        <f t="shared" si="149"/>
        <v>0</v>
      </c>
      <c r="AV274" s="626">
        <f t="shared" si="149"/>
        <v>0</v>
      </c>
      <c r="AW274" s="626">
        <f t="shared" si="149"/>
        <v>0</v>
      </c>
      <c r="AX274" s="626">
        <f t="shared" si="149"/>
        <v>0</v>
      </c>
      <c r="AY274" s="626">
        <f t="shared" si="149"/>
        <v>0</v>
      </c>
      <c r="AZ274" s="626">
        <f t="shared" si="149"/>
        <v>0</v>
      </c>
      <c r="BA274" s="626">
        <f t="shared" si="149"/>
        <v>0</v>
      </c>
      <c r="BB274" s="626">
        <f t="shared" si="149"/>
        <v>0</v>
      </c>
      <c r="BC274" s="626">
        <f t="shared" si="149"/>
        <v>0</v>
      </c>
      <c r="BD274" s="626">
        <f t="shared" si="149"/>
        <v>0</v>
      </c>
      <c r="BE274" s="626">
        <f t="shared" si="150"/>
        <v>0</v>
      </c>
      <c r="BF274" s="626">
        <f t="shared" si="150"/>
        <v>0</v>
      </c>
      <c r="BG274" s="626">
        <f t="shared" si="150"/>
        <v>0</v>
      </c>
      <c r="BH274" s="626">
        <f t="shared" si="150"/>
        <v>0</v>
      </c>
      <c r="BI274" s="626">
        <f t="shared" si="150"/>
        <v>0</v>
      </c>
      <c r="BJ274" s="626">
        <f t="shared" si="150"/>
        <v>0</v>
      </c>
      <c r="BK274" s="626">
        <f t="shared" si="150"/>
        <v>0</v>
      </c>
      <c r="BL274" s="626">
        <f t="shared" si="150"/>
        <v>0</v>
      </c>
      <c r="BM274" s="626">
        <f t="shared" si="150"/>
        <v>0</v>
      </c>
      <c r="BN274" s="626">
        <f t="shared" si="150"/>
        <v>0</v>
      </c>
      <c r="BO274" s="626">
        <f t="shared" si="151"/>
        <v>0</v>
      </c>
      <c r="BP274" s="626">
        <f t="shared" si="151"/>
        <v>0</v>
      </c>
      <c r="BQ274" s="626">
        <f t="shared" si="151"/>
        <v>0</v>
      </c>
      <c r="BR274" s="626">
        <f t="shared" si="151"/>
        <v>0</v>
      </c>
      <c r="BS274" s="626">
        <f t="shared" si="151"/>
        <v>0</v>
      </c>
      <c r="BT274" s="626">
        <f t="shared" si="151"/>
        <v>0</v>
      </c>
      <c r="BU274" s="626">
        <f t="shared" si="151"/>
        <v>0</v>
      </c>
      <c r="BV274" s="626">
        <f t="shared" si="151"/>
        <v>0</v>
      </c>
      <c r="BW274" s="626">
        <f t="shared" si="151"/>
        <v>0</v>
      </c>
      <c r="BX274" s="626">
        <f t="shared" si="151"/>
        <v>0</v>
      </c>
      <c r="BY274" s="626">
        <f t="shared" si="151"/>
        <v>0</v>
      </c>
      <c r="BZ274" s="626">
        <f t="shared" si="151"/>
        <v>0</v>
      </c>
      <c r="CA274" s="287">
        <f t="shared" si="152"/>
        <v>0</v>
      </c>
      <c r="CB274" s="287">
        <f t="shared" si="153"/>
        <v>0</v>
      </c>
      <c r="CC274" s="287">
        <f t="shared" si="154"/>
        <v>0</v>
      </c>
      <c r="CD274" s="287">
        <f t="shared" si="155"/>
        <v>0</v>
      </c>
      <c r="CE274" s="287">
        <f t="shared" si="156"/>
        <v>0</v>
      </c>
      <c r="CF274" s="287">
        <f t="shared" si="157"/>
        <v>0</v>
      </c>
      <c r="CG274" s="61">
        <f t="shared" si="158"/>
        <v>0</v>
      </c>
      <c r="CH274" s="27"/>
      <c r="CI274" s="27"/>
      <c r="CJ274" s="27"/>
    </row>
    <row r="275" spans="2:88" ht="12" hidden="1" customHeight="1">
      <c r="B275" s="624" t="s">
        <v>42</v>
      </c>
      <c r="C275" s="623" t="str">
        <f>'Data Entry'!CJ17</f>
        <v>Released</v>
      </c>
      <c r="D275" s="729" t="s">
        <v>831</v>
      </c>
      <c r="E275" s="624" t="s">
        <v>9</v>
      </c>
      <c r="F275" s="625" t="s">
        <v>11</v>
      </c>
      <c r="G275" s="626">
        <f t="shared" ref="G275:P284" si="160">IF(CVP=$F275,SUMIFS(G$6:G$206,Capex_Revex,$E275,Cat_Two,$D275,Spend,$B275),0)</f>
        <v>0</v>
      </c>
      <c r="H275" s="823">
        <f t="shared" si="160"/>
        <v>0</v>
      </c>
      <c r="I275" s="823">
        <f t="shared" si="160"/>
        <v>0</v>
      </c>
      <c r="J275" s="626">
        <f t="shared" si="160"/>
        <v>0</v>
      </c>
      <c r="K275" s="626">
        <f t="shared" si="160"/>
        <v>0</v>
      </c>
      <c r="L275" s="626">
        <f t="shared" si="160"/>
        <v>0</v>
      </c>
      <c r="M275" s="626">
        <f t="shared" si="160"/>
        <v>0</v>
      </c>
      <c r="N275" s="626">
        <f t="shared" si="160"/>
        <v>0</v>
      </c>
      <c r="O275" s="626">
        <f t="shared" si="160"/>
        <v>0</v>
      </c>
      <c r="P275" s="626">
        <f t="shared" si="160"/>
        <v>0</v>
      </c>
      <c r="Q275" s="626">
        <f t="shared" ref="Q275:Z284" si="161">IF(CVP=$F275,SUMIFS(Q$6:Q$206,Capex_Revex,$E275,Cat_Two,$D275,Spend,$B275),0)</f>
        <v>0</v>
      </c>
      <c r="R275" s="626">
        <f t="shared" si="161"/>
        <v>0</v>
      </c>
      <c r="S275" s="626">
        <f t="shared" si="161"/>
        <v>0</v>
      </c>
      <c r="T275" s="626">
        <f t="shared" si="161"/>
        <v>0</v>
      </c>
      <c r="U275" s="823">
        <f t="shared" si="161"/>
        <v>0</v>
      </c>
      <c r="V275" s="823">
        <f t="shared" si="161"/>
        <v>0</v>
      </c>
      <c r="W275" s="823">
        <f t="shared" si="161"/>
        <v>0</v>
      </c>
      <c r="X275" s="823">
        <f t="shared" si="161"/>
        <v>0</v>
      </c>
      <c r="Y275" s="823">
        <f t="shared" si="161"/>
        <v>0</v>
      </c>
      <c r="Z275" s="626">
        <f t="shared" si="161"/>
        <v>0</v>
      </c>
      <c r="AA275" s="626">
        <f t="shared" ref="AA275:AJ284" si="162">IF(CVP=$F275,SUMIFS(AA$6:AA$206,Capex_Revex,$E275,Cat_Two,$D275,Spend,$B275),0)</f>
        <v>0</v>
      </c>
      <c r="AB275" s="626">
        <f t="shared" si="162"/>
        <v>0</v>
      </c>
      <c r="AC275" s="626">
        <f t="shared" si="162"/>
        <v>0</v>
      </c>
      <c r="AD275" s="626">
        <f t="shared" si="162"/>
        <v>0</v>
      </c>
      <c r="AE275" s="626">
        <f t="shared" si="162"/>
        <v>0</v>
      </c>
      <c r="AF275" s="626">
        <f t="shared" si="162"/>
        <v>0</v>
      </c>
      <c r="AG275" s="626">
        <f t="shared" si="162"/>
        <v>0</v>
      </c>
      <c r="AH275" s="626">
        <f t="shared" si="162"/>
        <v>0</v>
      </c>
      <c r="AI275" s="626">
        <f t="shared" si="162"/>
        <v>0</v>
      </c>
      <c r="AJ275" s="626">
        <f t="shared" si="162"/>
        <v>0</v>
      </c>
      <c r="AK275" s="626">
        <f t="shared" ref="AK275:AT284" si="163">IF(CVP=$F275,SUMIFS(AK$6:AK$206,Capex_Revex,$E275,Cat_Two,$D275,Spend,$B275),0)</f>
        <v>0</v>
      </c>
      <c r="AL275" s="626">
        <f t="shared" si="163"/>
        <v>0</v>
      </c>
      <c r="AM275" s="626">
        <f t="shared" si="163"/>
        <v>0</v>
      </c>
      <c r="AN275" s="626">
        <f t="shared" si="163"/>
        <v>0</v>
      </c>
      <c r="AO275" s="626">
        <f t="shared" si="163"/>
        <v>0</v>
      </c>
      <c r="AP275" s="626">
        <f t="shared" si="163"/>
        <v>0</v>
      </c>
      <c r="AQ275" s="626">
        <f t="shared" si="163"/>
        <v>0</v>
      </c>
      <c r="AR275" s="626">
        <f t="shared" si="163"/>
        <v>0</v>
      </c>
      <c r="AS275" s="626">
        <f t="shared" si="163"/>
        <v>0</v>
      </c>
      <c r="AT275" s="626">
        <f t="shared" si="163"/>
        <v>0</v>
      </c>
      <c r="AU275" s="626">
        <f t="shared" ref="AU275:BD284" si="164">IF(CVP=$F275,SUMIFS(AU$6:AU$206,Capex_Revex,$E275,Cat_Two,$D275,Spend,$B275),0)</f>
        <v>0</v>
      </c>
      <c r="AV275" s="626">
        <f t="shared" si="164"/>
        <v>0</v>
      </c>
      <c r="AW275" s="626">
        <f t="shared" si="164"/>
        <v>0</v>
      </c>
      <c r="AX275" s="626">
        <f t="shared" si="164"/>
        <v>0</v>
      </c>
      <c r="AY275" s="626">
        <f t="shared" si="164"/>
        <v>0</v>
      </c>
      <c r="AZ275" s="626">
        <f t="shared" si="164"/>
        <v>0</v>
      </c>
      <c r="BA275" s="626">
        <f t="shared" si="164"/>
        <v>0</v>
      </c>
      <c r="BB275" s="626">
        <f t="shared" si="164"/>
        <v>0</v>
      </c>
      <c r="BC275" s="626">
        <f t="shared" si="164"/>
        <v>0</v>
      </c>
      <c r="BD275" s="626">
        <f t="shared" si="164"/>
        <v>0</v>
      </c>
      <c r="BE275" s="626">
        <f t="shared" ref="BE275:BN284" si="165">IF(CVP=$F275,SUMIFS(BE$6:BE$206,Capex_Revex,$E275,Cat_Two,$D275,Spend,$B275),0)</f>
        <v>0</v>
      </c>
      <c r="BF275" s="626">
        <f t="shared" si="165"/>
        <v>0</v>
      </c>
      <c r="BG275" s="626">
        <f t="shared" si="165"/>
        <v>0</v>
      </c>
      <c r="BH275" s="626">
        <f t="shared" si="165"/>
        <v>0</v>
      </c>
      <c r="BI275" s="626">
        <f t="shared" si="165"/>
        <v>0</v>
      </c>
      <c r="BJ275" s="626">
        <f t="shared" si="165"/>
        <v>0</v>
      </c>
      <c r="BK275" s="626">
        <f t="shared" si="165"/>
        <v>0</v>
      </c>
      <c r="BL275" s="626">
        <f t="shared" si="165"/>
        <v>0</v>
      </c>
      <c r="BM275" s="626">
        <f t="shared" si="165"/>
        <v>0</v>
      </c>
      <c r="BN275" s="626">
        <f t="shared" si="165"/>
        <v>0</v>
      </c>
      <c r="BO275" s="626">
        <f t="shared" ref="BO275:BZ284" si="166">IF(CVP=$F275,SUMIFS(BO$6:BO$206,Capex_Revex,$E275,Cat_Two,$D275,Spend,$B275),0)</f>
        <v>0</v>
      </c>
      <c r="BP275" s="626">
        <f t="shared" si="166"/>
        <v>0</v>
      </c>
      <c r="BQ275" s="626">
        <f t="shared" si="166"/>
        <v>0</v>
      </c>
      <c r="BR275" s="626">
        <f t="shared" si="166"/>
        <v>0</v>
      </c>
      <c r="BS275" s="626">
        <f t="shared" si="166"/>
        <v>0</v>
      </c>
      <c r="BT275" s="626">
        <f t="shared" si="166"/>
        <v>0</v>
      </c>
      <c r="BU275" s="626">
        <f t="shared" si="166"/>
        <v>0</v>
      </c>
      <c r="BV275" s="626">
        <f t="shared" si="166"/>
        <v>0</v>
      </c>
      <c r="BW275" s="626">
        <f t="shared" si="166"/>
        <v>0</v>
      </c>
      <c r="BX275" s="626">
        <f t="shared" si="166"/>
        <v>0</v>
      </c>
      <c r="BY275" s="626">
        <f t="shared" si="166"/>
        <v>0</v>
      </c>
      <c r="BZ275" s="626">
        <f t="shared" si="166"/>
        <v>0</v>
      </c>
      <c r="CA275" s="287">
        <f t="shared" si="152"/>
        <v>0</v>
      </c>
      <c r="CB275" s="287">
        <f t="shared" si="153"/>
        <v>0</v>
      </c>
      <c r="CC275" s="287">
        <f t="shared" si="154"/>
        <v>0</v>
      </c>
      <c r="CD275" s="287">
        <f t="shared" si="155"/>
        <v>0</v>
      </c>
      <c r="CE275" s="287">
        <f t="shared" si="156"/>
        <v>0</v>
      </c>
      <c r="CF275" s="287">
        <f t="shared" si="157"/>
        <v>0</v>
      </c>
      <c r="CG275" s="61">
        <f>SUM(CA275:CF275)</f>
        <v>0</v>
      </c>
      <c r="CH275" s="27"/>
      <c r="CI275" s="351">
        <f>CG272-CG717</f>
        <v>0</v>
      </c>
      <c r="CJ275" s="27"/>
    </row>
    <row r="276" spans="2:88" ht="12" hidden="1" customHeight="1">
      <c r="B276" s="624" t="s">
        <v>42</v>
      </c>
      <c r="C276" s="623" t="str">
        <f>'Data Entry'!CJ18</f>
        <v>Released</v>
      </c>
      <c r="D276" s="729" t="s">
        <v>831</v>
      </c>
      <c r="E276" s="624" t="s">
        <v>9</v>
      </c>
      <c r="F276" s="625" t="s">
        <v>12</v>
      </c>
      <c r="G276" s="626">
        <f t="shared" si="160"/>
        <v>0</v>
      </c>
      <c r="H276" s="823">
        <f t="shared" si="160"/>
        <v>0</v>
      </c>
      <c r="I276" s="823">
        <f t="shared" si="160"/>
        <v>0</v>
      </c>
      <c r="J276" s="626">
        <f t="shared" si="160"/>
        <v>0</v>
      </c>
      <c r="K276" s="626">
        <f t="shared" si="160"/>
        <v>0</v>
      </c>
      <c r="L276" s="626">
        <f t="shared" si="160"/>
        <v>0</v>
      </c>
      <c r="M276" s="626">
        <f t="shared" si="160"/>
        <v>0</v>
      </c>
      <c r="N276" s="626">
        <f t="shared" si="160"/>
        <v>0</v>
      </c>
      <c r="O276" s="626">
        <f t="shared" si="160"/>
        <v>0</v>
      </c>
      <c r="P276" s="626">
        <f t="shared" si="160"/>
        <v>0</v>
      </c>
      <c r="Q276" s="626">
        <f t="shared" si="161"/>
        <v>0</v>
      </c>
      <c r="R276" s="626">
        <f t="shared" si="161"/>
        <v>0</v>
      </c>
      <c r="S276" s="626">
        <f t="shared" si="161"/>
        <v>0</v>
      </c>
      <c r="T276" s="626">
        <f t="shared" si="161"/>
        <v>0</v>
      </c>
      <c r="U276" s="823">
        <f t="shared" si="161"/>
        <v>0</v>
      </c>
      <c r="V276" s="823">
        <f t="shared" si="161"/>
        <v>0</v>
      </c>
      <c r="W276" s="823">
        <f t="shared" si="161"/>
        <v>0</v>
      </c>
      <c r="X276" s="823">
        <f t="shared" si="161"/>
        <v>0</v>
      </c>
      <c r="Y276" s="823">
        <f t="shared" si="161"/>
        <v>0</v>
      </c>
      <c r="Z276" s="626">
        <f t="shared" si="161"/>
        <v>0</v>
      </c>
      <c r="AA276" s="626">
        <f t="shared" si="162"/>
        <v>0</v>
      </c>
      <c r="AB276" s="626">
        <f t="shared" si="162"/>
        <v>0</v>
      </c>
      <c r="AC276" s="626">
        <f t="shared" si="162"/>
        <v>0</v>
      </c>
      <c r="AD276" s="626">
        <f t="shared" si="162"/>
        <v>0</v>
      </c>
      <c r="AE276" s="626">
        <f t="shared" si="162"/>
        <v>0</v>
      </c>
      <c r="AF276" s="626">
        <f t="shared" si="162"/>
        <v>0</v>
      </c>
      <c r="AG276" s="626">
        <f t="shared" si="162"/>
        <v>0</v>
      </c>
      <c r="AH276" s="626">
        <f t="shared" si="162"/>
        <v>0</v>
      </c>
      <c r="AI276" s="626">
        <f t="shared" si="162"/>
        <v>0</v>
      </c>
      <c r="AJ276" s="626">
        <f t="shared" si="162"/>
        <v>0</v>
      </c>
      <c r="AK276" s="626">
        <f t="shared" si="163"/>
        <v>0</v>
      </c>
      <c r="AL276" s="626">
        <f t="shared" si="163"/>
        <v>0</v>
      </c>
      <c r="AM276" s="626">
        <f t="shared" si="163"/>
        <v>0</v>
      </c>
      <c r="AN276" s="626">
        <f t="shared" si="163"/>
        <v>0</v>
      </c>
      <c r="AO276" s="626">
        <f t="shared" si="163"/>
        <v>0</v>
      </c>
      <c r="AP276" s="626">
        <f t="shared" si="163"/>
        <v>0</v>
      </c>
      <c r="AQ276" s="626">
        <f t="shared" si="163"/>
        <v>0</v>
      </c>
      <c r="AR276" s="626">
        <f t="shared" si="163"/>
        <v>0</v>
      </c>
      <c r="AS276" s="626">
        <f t="shared" si="163"/>
        <v>0</v>
      </c>
      <c r="AT276" s="626">
        <f t="shared" si="163"/>
        <v>0</v>
      </c>
      <c r="AU276" s="626">
        <f t="shared" si="164"/>
        <v>0</v>
      </c>
      <c r="AV276" s="626">
        <f t="shared" si="164"/>
        <v>0</v>
      </c>
      <c r="AW276" s="626">
        <f t="shared" si="164"/>
        <v>0</v>
      </c>
      <c r="AX276" s="626">
        <f t="shared" si="164"/>
        <v>0</v>
      </c>
      <c r="AY276" s="626">
        <f t="shared" si="164"/>
        <v>0</v>
      </c>
      <c r="AZ276" s="626">
        <f t="shared" si="164"/>
        <v>0</v>
      </c>
      <c r="BA276" s="626">
        <f t="shared" si="164"/>
        <v>0</v>
      </c>
      <c r="BB276" s="626">
        <f t="shared" si="164"/>
        <v>0</v>
      </c>
      <c r="BC276" s="626">
        <f t="shared" si="164"/>
        <v>0</v>
      </c>
      <c r="BD276" s="626">
        <f t="shared" si="164"/>
        <v>0</v>
      </c>
      <c r="BE276" s="626">
        <f t="shared" si="165"/>
        <v>0</v>
      </c>
      <c r="BF276" s="626">
        <f t="shared" si="165"/>
        <v>0</v>
      </c>
      <c r="BG276" s="626">
        <f t="shared" si="165"/>
        <v>0</v>
      </c>
      <c r="BH276" s="626">
        <f t="shared" si="165"/>
        <v>0</v>
      </c>
      <c r="BI276" s="626">
        <f t="shared" si="165"/>
        <v>0</v>
      </c>
      <c r="BJ276" s="626">
        <f t="shared" si="165"/>
        <v>0</v>
      </c>
      <c r="BK276" s="626">
        <f t="shared" si="165"/>
        <v>0</v>
      </c>
      <c r="BL276" s="626">
        <f t="shared" si="165"/>
        <v>0</v>
      </c>
      <c r="BM276" s="626">
        <f t="shared" si="165"/>
        <v>0</v>
      </c>
      <c r="BN276" s="626">
        <f t="shared" si="165"/>
        <v>0</v>
      </c>
      <c r="BO276" s="626">
        <f t="shared" si="166"/>
        <v>0</v>
      </c>
      <c r="BP276" s="626">
        <f t="shared" si="166"/>
        <v>0</v>
      </c>
      <c r="BQ276" s="626">
        <f t="shared" si="166"/>
        <v>0</v>
      </c>
      <c r="BR276" s="626">
        <f t="shared" si="166"/>
        <v>0</v>
      </c>
      <c r="BS276" s="626">
        <f t="shared" si="166"/>
        <v>0</v>
      </c>
      <c r="BT276" s="626">
        <f t="shared" si="166"/>
        <v>0</v>
      </c>
      <c r="BU276" s="626">
        <f t="shared" si="166"/>
        <v>0</v>
      </c>
      <c r="BV276" s="626">
        <f t="shared" si="166"/>
        <v>0</v>
      </c>
      <c r="BW276" s="626">
        <f t="shared" si="166"/>
        <v>0</v>
      </c>
      <c r="BX276" s="626">
        <f t="shared" si="166"/>
        <v>0</v>
      </c>
      <c r="BY276" s="626">
        <f t="shared" si="166"/>
        <v>0</v>
      </c>
      <c r="BZ276" s="626">
        <f t="shared" si="166"/>
        <v>0</v>
      </c>
      <c r="CA276" s="287">
        <f t="shared" si="152"/>
        <v>0</v>
      </c>
      <c r="CB276" s="287">
        <f t="shared" si="153"/>
        <v>0</v>
      </c>
      <c r="CC276" s="287">
        <f t="shared" si="154"/>
        <v>0</v>
      </c>
      <c r="CD276" s="287">
        <f t="shared" si="155"/>
        <v>0</v>
      </c>
      <c r="CE276" s="287">
        <f t="shared" si="156"/>
        <v>0</v>
      </c>
      <c r="CF276" s="287">
        <f t="shared" si="157"/>
        <v>0</v>
      </c>
      <c r="CG276" s="61">
        <f t="shared" ref="CG276:CG284" si="167">SUM(CA276:CF276)</f>
        <v>0</v>
      </c>
      <c r="CH276" s="27"/>
      <c r="CI276" s="27"/>
      <c r="CJ276" s="27"/>
    </row>
    <row r="277" spans="2:88" ht="12" hidden="1" customHeight="1">
      <c r="B277" s="624" t="s">
        <v>42</v>
      </c>
      <c r="C277" s="623" t="str">
        <f>'Data Entry'!CJ19</f>
        <v>Forecast</v>
      </c>
      <c r="D277" s="729" t="s">
        <v>831</v>
      </c>
      <c r="E277" s="624" t="s">
        <v>9</v>
      </c>
      <c r="F277" s="625" t="s">
        <v>13</v>
      </c>
      <c r="G277" s="626">
        <f t="shared" si="160"/>
        <v>0</v>
      </c>
      <c r="H277" s="823">
        <f t="shared" si="160"/>
        <v>0</v>
      </c>
      <c r="I277" s="823">
        <f t="shared" si="160"/>
        <v>0</v>
      </c>
      <c r="J277" s="626">
        <f t="shared" si="160"/>
        <v>0</v>
      </c>
      <c r="K277" s="626">
        <f t="shared" si="160"/>
        <v>0</v>
      </c>
      <c r="L277" s="626">
        <f t="shared" si="160"/>
        <v>0</v>
      </c>
      <c r="M277" s="626">
        <f t="shared" si="160"/>
        <v>0</v>
      </c>
      <c r="N277" s="626">
        <f t="shared" si="160"/>
        <v>0</v>
      </c>
      <c r="O277" s="626">
        <f t="shared" si="160"/>
        <v>0</v>
      </c>
      <c r="P277" s="626">
        <f t="shared" si="160"/>
        <v>0</v>
      </c>
      <c r="Q277" s="626">
        <f t="shared" si="161"/>
        <v>0</v>
      </c>
      <c r="R277" s="626">
        <f t="shared" si="161"/>
        <v>0</v>
      </c>
      <c r="S277" s="626">
        <f t="shared" si="161"/>
        <v>0</v>
      </c>
      <c r="T277" s="626">
        <f t="shared" si="161"/>
        <v>0</v>
      </c>
      <c r="U277" s="823">
        <f t="shared" si="161"/>
        <v>0</v>
      </c>
      <c r="V277" s="823">
        <f t="shared" si="161"/>
        <v>0</v>
      </c>
      <c r="W277" s="823">
        <f t="shared" si="161"/>
        <v>0</v>
      </c>
      <c r="X277" s="823">
        <f t="shared" si="161"/>
        <v>0</v>
      </c>
      <c r="Y277" s="823">
        <f t="shared" si="161"/>
        <v>0</v>
      </c>
      <c r="Z277" s="626">
        <f t="shared" si="161"/>
        <v>0</v>
      </c>
      <c r="AA277" s="626">
        <f t="shared" si="162"/>
        <v>0</v>
      </c>
      <c r="AB277" s="626">
        <f t="shared" si="162"/>
        <v>0</v>
      </c>
      <c r="AC277" s="626">
        <f t="shared" si="162"/>
        <v>0</v>
      </c>
      <c r="AD277" s="626">
        <f t="shared" si="162"/>
        <v>0</v>
      </c>
      <c r="AE277" s="626">
        <f t="shared" si="162"/>
        <v>0</v>
      </c>
      <c r="AF277" s="626">
        <f t="shared" si="162"/>
        <v>0</v>
      </c>
      <c r="AG277" s="626">
        <f t="shared" si="162"/>
        <v>0</v>
      </c>
      <c r="AH277" s="626">
        <f t="shared" si="162"/>
        <v>0</v>
      </c>
      <c r="AI277" s="626">
        <f t="shared" si="162"/>
        <v>0</v>
      </c>
      <c r="AJ277" s="626">
        <f t="shared" si="162"/>
        <v>0</v>
      </c>
      <c r="AK277" s="626">
        <f t="shared" si="163"/>
        <v>0</v>
      </c>
      <c r="AL277" s="626">
        <f t="shared" si="163"/>
        <v>0</v>
      </c>
      <c r="AM277" s="626">
        <f t="shared" si="163"/>
        <v>0</v>
      </c>
      <c r="AN277" s="626">
        <f t="shared" si="163"/>
        <v>0</v>
      </c>
      <c r="AO277" s="626">
        <f t="shared" si="163"/>
        <v>0</v>
      </c>
      <c r="AP277" s="626">
        <f t="shared" si="163"/>
        <v>0</v>
      </c>
      <c r="AQ277" s="626">
        <f t="shared" si="163"/>
        <v>0</v>
      </c>
      <c r="AR277" s="626">
        <f t="shared" si="163"/>
        <v>0</v>
      </c>
      <c r="AS277" s="626">
        <f t="shared" si="163"/>
        <v>0</v>
      </c>
      <c r="AT277" s="626">
        <f t="shared" si="163"/>
        <v>0</v>
      </c>
      <c r="AU277" s="626">
        <f t="shared" si="164"/>
        <v>0</v>
      </c>
      <c r="AV277" s="626">
        <f t="shared" si="164"/>
        <v>0</v>
      </c>
      <c r="AW277" s="626">
        <f t="shared" si="164"/>
        <v>0</v>
      </c>
      <c r="AX277" s="626">
        <f t="shared" si="164"/>
        <v>0</v>
      </c>
      <c r="AY277" s="626">
        <f t="shared" si="164"/>
        <v>0</v>
      </c>
      <c r="AZ277" s="626">
        <f t="shared" si="164"/>
        <v>0</v>
      </c>
      <c r="BA277" s="626">
        <f t="shared" si="164"/>
        <v>0</v>
      </c>
      <c r="BB277" s="626">
        <f t="shared" si="164"/>
        <v>0</v>
      </c>
      <c r="BC277" s="626">
        <f t="shared" si="164"/>
        <v>0</v>
      </c>
      <c r="BD277" s="626">
        <f t="shared" si="164"/>
        <v>0</v>
      </c>
      <c r="BE277" s="626">
        <f t="shared" si="165"/>
        <v>0</v>
      </c>
      <c r="BF277" s="626">
        <f t="shared" si="165"/>
        <v>0</v>
      </c>
      <c r="BG277" s="626">
        <f t="shared" si="165"/>
        <v>0</v>
      </c>
      <c r="BH277" s="626">
        <f t="shared" si="165"/>
        <v>0</v>
      </c>
      <c r="BI277" s="626">
        <f t="shared" si="165"/>
        <v>0</v>
      </c>
      <c r="BJ277" s="626">
        <f t="shared" si="165"/>
        <v>0</v>
      </c>
      <c r="BK277" s="626">
        <f t="shared" si="165"/>
        <v>0</v>
      </c>
      <c r="BL277" s="626">
        <f t="shared" si="165"/>
        <v>0</v>
      </c>
      <c r="BM277" s="626">
        <f t="shared" si="165"/>
        <v>0</v>
      </c>
      <c r="BN277" s="626">
        <f t="shared" si="165"/>
        <v>0</v>
      </c>
      <c r="BO277" s="626">
        <f t="shared" si="166"/>
        <v>0</v>
      </c>
      <c r="BP277" s="626">
        <f t="shared" si="166"/>
        <v>0</v>
      </c>
      <c r="BQ277" s="626">
        <f t="shared" si="166"/>
        <v>0</v>
      </c>
      <c r="BR277" s="626">
        <f t="shared" si="166"/>
        <v>0</v>
      </c>
      <c r="BS277" s="626">
        <f t="shared" si="166"/>
        <v>0</v>
      </c>
      <c r="BT277" s="626">
        <f t="shared" si="166"/>
        <v>0</v>
      </c>
      <c r="BU277" s="626">
        <f t="shared" si="166"/>
        <v>0</v>
      </c>
      <c r="BV277" s="626">
        <f t="shared" si="166"/>
        <v>0</v>
      </c>
      <c r="BW277" s="626">
        <f t="shared" si="166"/>
        <v>0</v>
      </c>
      <c r="BX277" s="626">
        <f t="shared" si="166"/>
        <v>0</v>
      </c>
      <c r="BY277" s="626">
        <f t="shared" si="166"/>
        <v>0</v>
      </c>
      <c r="BZ277" s="626">
        <f t="shared" si="166"/>
        <v>0</v>
      </c>
      <c r="CA277" s="287">
        <f t="shared" si="152"/>
        <v>0</v>
      </c>
      <c r="CB277" s="287">
        <f t="shared" si="153"/>
        <v>0</v>
      </c>
      <c r="CC277" s="287">
        <f t="shared" si="154"/>
        <v>0</v>
      </c>
      <c r="CD277" s="287">
        <f t="shared" si="155"/>
        <v>0</v>
      </c>
      <c r="CE277" s="287">
        <f t="shared" si="156"/>
        <v>0</v>
      </c>
      <c r="CF277" s="287">
        <f t="shared" si="157"/>
        <v>0</v>
      </c>
      <c r="CG277" s="61">
        <f t="shared" si="167"/>
        <v>0</v>
      </c>
      <c r="CH277" s="27"/>
      <c r="CI277" s="27"/>
      <c r="CJ277" s="27"/>
    </row>
    <row r="278" spans="2:88" ht="12" hidden="1" customHeight="1">
      <c r="B278" s="624" t="s">
        <v>42</v>
      </c>
      <c r="C278" s="623" t="str">
        <f>'Data Entry'!CJ20</f>
        <v>Approval Request</v>
      </c>
      <c r="D278" s="729" t="s">
        <v>831</v>
      </c>
      <c r="E278" s="624" t="s">
        <v>9</v>
      </c>
      <c r="F278" s="625" t="s">
        <v>14</v>
      </c>
      <c r="G278" s="626">
        <f t="shared" si="160"/>
        <v>0</v>
      </c>
      <c r="H278" s="823">
        <f t="shared" si="160"/>
        <v>0</v>
      </c>
      <c r="I278" s="823">
        <f t="shared" si="160"/>
        <v>0</v>
      </c>
      <c r="J278" s="626">
        <f t="shared" si="160"/>
        <v>0</v>
      </c>
      <c r="K278" s="626">
        <f t="shared" si="160"/>
        <v>0</v>
      </c>
      <c r="L278" s="626">
        <f t="shared" si="160"/>
        <v>0</v>
      </c>
      <c r="M278" s="626">
        <f t="shared" si="160"/>
        <v>0</v>
      </c>
      <c r="N278" s="626">
        <f t="shared" si="160"/>
        <v>0</v>
      </c>
      <c r="O278" s="626">
        <f t="shared" si="160"/>
        <v>0</v>
      </c>
      <c r="P278" s="626">
        <f t="shared" si="160"/>
        <v>0</v>
      </c>
      <c r="Q278" s="626">
        <f t="shared" si="161"/>
        <v>0</v>
      </c>
      <c r="R278" s="626">
        <f t="shared" si="161"/>
        <v>0</v>
      </c>
      <c r="S278" s="626">
        <f t="shared" si="161"/>
        <v>0</v>
      </c>
      <c r="T278" s="626">
        <f t="shared" si="161"/>
        <v>0</v>
      </c>
      <c r="U278" s="823">
        <f t="shared" si="161"/>
        <v>0</v>
      </c>
      <c r="V278" s="823">
        <f t="shared" si="161"/>
        <v>0</v>
      </c>
      <c r="W278" s="823">
        <f t="shared" si="161"/>
        <v>0</v>
      </c>
      <c r="X278" s="823">
        <f t="shared" si="161"/>
        <v>0</v>
      </c>
      <c r="Y278" s="823">
        <f t="shared" si="161"/>
        <v>0</v>
      </c>
      <c r="Z278" s="626">
        <f t="shared" si="161"/>
        <v>0</v>
      </c>
      <c r="AA278" s="626">
        <f t="shared" si="162"/>
        <v>0</v>
      </c>
      <c r="AB278" s="626">
        <f t="shared" si="162"/>
        <v>0</v>
      </c>
      <c r="AC278" s="626">
        <f t="shared" si="162"/>
        <v>0</v>
      </c>
      <c r="AD278" s="626">
        <f t="shared" si="162"/>
        <v>0</v>
      </c>
      <c r="AE278" s="626">
        <f t="shared" si="162"/>
        <v>0</v>
      </c>
      <c r="AF278" s="626">
        <f t="shared" si="162"/>
        <v>0</v>
      </c>
      <c r="AG278" s="626">
        <f t="shared" si="162"/>
        <v>0</v>
      </c>
      <c r="AH278" s="626">
        <f t="shared" si="162"/>
        <v>0</v>
      </c>
      <c r="AI278" s="626">
        <f t="shared" si="162"/>
        <v>0</v>
      </c>
      <c r="AJ278" s="626">
        <f t="shared" si="162"/>
        <v>0</v>
      </c>
      <c r="AK278" s="626">
        <f t="shared" si="163"/>
        <v>0</v>
      </c>
      <c r="AL278" s="626">
        <f t="shared" si="163"/>
        <v>0</v>
      </c>
      <c r="AM278" s="626">
        <f t="shared" si="163"/>
        <v>0</v>
      </c>
      <c r="AN278" s="626">
        <f t="shared" si="163"/>
        <v>0</v>
      </c>
      <c r="AO278" s="626">
        <f t="shared" si="163"/>
        <v>0</v>
      </c>
      <c r="AP278" s="626">
        <f t="shared" si="163"/>
        <v>0</v>
      </c>
      <c r="AQ278" s="626">
        <f t="shared" si="163"/>
        <v>0</v>
      </c>
      <c r="AR278" s="626">
        <f t="shared" si="163"/>
        <v>0</v>
      </c>
      <c r="AS278" s="626">
        <f t="shared" si="163"/>
        <v>0</v>
      </c>
      <c r="AT278" s="626">
        <f t="shared" si="163"/>
        <v>0</v>
      </c>
      <c r="AU278" s="626">
        <f t="shared" si="164"/>
        <v>0</v>
      </c>
      <c r="AV278" s="626">
        <f t="shared" si="164"/>
        <v>0</v>
      </c>
      <c r="AW278" s="626">
        <f t="shared" si="164"/>
        <v>0</v>
      </c>
      <c r="AX278" s="626">
        <f t="shared" si="164"/>
        <v>0</v>
      </c>
      <c r="AY278" s="626">
        <f t="shared" si="164"/>
        <v>0</v>
      </c>
      <c r="AZ278" s="626">
        <f t="shared" si="164"/>
        <v>0</v>
      </c>
      <c r="BA278" s="626">
        <f t="shared" si="164"/>
        <v>0</v>
      </c>
      <c r="BB278" s="626">
        <f t="shared" si="164"/>
        <v>0</v>
      </c>
      <c r="BC278" s="626">
        <f t="shared" si="164"/>
        <v>0</v>
      </c>
      <c r="BD278" s="626">
        <f t="shared" si="164"/>
        <v>0</v>
      </c>
      <c r="BE278" s="626">
        <f t="shared" si="165"/>
        <v>0</v>
      </c>
      <c r="BF278" s="626">
        <f t="shared" si="165"/>
        <v>0</v>
      </c>
      <c r="BG278" s="626">
        <f t="shared" si="165"/>
        <v>0</v>
      </c>
      <c r="BH278" s="626">
        <f t="shared" si="165"/>
        <v>0</v>
      </c>
      <c r="BI278" s="626">
        <f t="shared" si="165"/>
        <v>0</v>
      </c>
      <c r="BJ278" s="626">
        <f t="shared" si="165"/>
        <v>0</v>
      </c>
      <c r="BK278" s="626">
        <f t="shared" si="165"/>
        <v>0</v>
      </c>
      <c r="BL278" s="626">
        <f t="shared" si="165"/>
        <v>0</v>
      </c>
      <c r="BM278" s="626">
        <f t="shared" si="165"/>
        <v>0</v>
      </c>
      <c r="BN278" s="626">
        <f t="shared" si="165"/>
        <v>0</v>
      </c>
      <c r="BO278" s="626">
        <f t="shared" si="166"/>
        <v>0</v>
      </c>
      <c r="BP278" s="626">
        <f t="shared" si="166"/>
        <v>0</v>
      </c>
      <c r="BQ278" s="626">
        <f t="shared" si="166"/>
        <v>0</v>
      </c>
      <c r="BR278" s="626">
        <f t="shared" si="166"/>
        <v>0</v>
      </c>
      <c r="BS278" s="626">
        <f t="shared" si="166"/>
        <v>0</v>
      </c>
      <c r="BT278" s="626">
        <f t="shared" si="166"/>
        <v>0</v>
      </c>
      <c r="BU278" s="626">
        <f t="shared" si="166"/>
        <v>0</v>
      </c>
      <c r="BV278" s="626">
        <f t="shared" si="166"/>
        <v>0</v>
      </c>
      <c r="BW278" s="626">
        <f t="shared" si="166"/>
        <v>0</v>
      </c>
      <c r="BX278" s="626">
        <f t="shared" si="166"/>
        <v>0</v>
      </c>
      <c r="BY278" s="626">
        <f t="shared" si="166"/>
        <v>0</v>
      </c>
      <c r="BZ278" s="626">
        <f t="shared" si="166"/>
        <v>0</v>
      </c>
      <c r="CA278" s="287">
        <f t="shared" si="152"/>
        <v>0</v>
      </c>
      <c r="CB278" s="287">
        <f t="shared" si="153"/>
        <v>0</v>
      </c>
      <c r="CC278" s="287">
        <f t="shared" si="154"/>
        <v>0</v>
      </c>
      <c r="CD278" s="287">
        <f t="shared" si="155"/>
        <v>0</v>
      </c>
      <c r="CE278" s="287">
        <f t="shared" si="156"/>
        <v>0</v>
      </c>
      <c r="CF278" s="287">
        <f t="shared" si="157"/>
        <v>0</v>
      </c>
      <c r="CG278" s="61">
        <f t="shared" si="167"/>
        <v>0</v>
      </c>
      <c r="CH278" s="27"/>
      <c r="CI278" s="27"/>
      <c r="CJ278" s="27"/>
    </row>
    <row r="279" spans="2:88" ht="12" hidden="1" customHeight="1">
      <c r="B279" s="624" t="s">
        <v>42</v>
      </c>
      <c r="C279" s="623" t="str">
        <f>'Data Entry'!CJ21</f>
        <v>Approval Request</v>
      </c>
      <c r="D279" s="729" t="s">
        <v>831</v>
      </c>
      <c r="E279" s="624" t="s">
        <v>9</v>
      </c>
      <c r="F279" s="625" t="s">
        <v>15</v>
      </c>
      <c r="G279" s="626">
        <f t="shared" si="160"/>
        <v>0</v>
      </c>
      <c r="H279" s="823">
        <f t="shared" si="160"/>
        <v>0</v>
      </c>
      <c r="I279" s="823">
        <f t="shared" si="160"/>
        <v>0</v>
      </c>
      <c r="J279" s="626">
        <f t="shared" si="160"/>
        <v>0</v>
      </c>
      <c r="K279" s="626">
        <f t="shared" si="160"/>
        <v>0</v>
      </c>
      <c r="L279" s="626">
        <f t="shared" si="160"/>
        <v>0</v>
      </c>
      <c r="M279" s="626">
        <f t="shared" si="160"/>
        <v>0</v>
      </c>
      <c r="N279" s="626">
        <f t="shared" si="160"/>
        <v>0</v>
      </c>
      <c r="O279" s="626">
        <f t="shared" si="160"/>
        <v>0</v>
      </c>
      <c r="P279" s="626">
        <f t="shared" si="160"/>
        <v>0</v>
      </c>
      <c r="Q279" s="626">
        <f t="shared" si="161"/>
        <v>0</v>
      </c>
      <c r="R279" s="626">
        <f t="shared" si="161"/>
        <v>0</v>
      </c>
      <c r="S279" s="626">
        <f t="shared" si="161"/>
        <v>0</v>
      </c>
      <c r="T279" s="626">
        <f t="shared" si="161"/>
        <v>0</v>
      </c>
      <c r="U279" s="823">
        <f t="shared" si="161"/>
        <v>0</v>
      </c>
      <c r="V279" s="823">
        <f t="shared" si="161"/>
        <v>0</v>
      </c>
      <c r="W279" s="823">
        <f t="shared" si="161"/>
        <v>0</v>
      </c>
      <c r="X279" s="823">
        <f t="shared" si="161"/>
        <v>0</v>
      </c>
      <c r="Y279" s="823">
        <f t="shared" si="161"/>
        <v>0</v>
      </c>
      <c r="Z279" s="626">
        <f t="shared" si="161"/>
        <v>0</v>
      </c>
      <c r="AA279" s="626">
        <f t="shared" si="162"/>
        <v>0</v>
      </c>
      <c r="AB279" s="626">
        <f t="shared" si="162"/>
        <v>0</v>
      </c>
      <c r="AC279" s="626">
        <f t="shared" si="162"/>
        <v>0</v>
      </c>
      <c r="AD279" s="626">
        <f t="shared" si="162"/>
        <v>0</v>
      </c>
      <c r="AE279" s="626">
        <f t="shared" si="162"/>
        <v>0</v>
      </c>
      <c r="AF279" s="626">
        <f t="shared" si="162"/>
        <v>0</v>
      </c>
      <c r="AG279" s="626">
        <f t="shared" si="162"/>
        <v>0</v>
      </c>
      <c r="AH279" s="626">
        <f t="shared" si="162"/>
        <v>0</v>
      </c>
      <c r="AI279" s="626">
        <f t="shared" si="162"/>
        <v>0</v>
      </c>
      <c r="AJ279" s="626">
        <f t="shared" si="162"/>
        <v>0</v>
      </c>
      <c r="AK279" s="626">
        <f t="shared" si="163"/>
        <v>0</v>
      </c>
      <c r="AL279" s="626">
        <f t="shared" si="163"/>
        <v>0</v>
      </c>
      <c r="AM279" s="626">
        <f t="shared" si="163"/>
        <v>0</v>
      </c>
      <c r="AN279" s="626">
        <f t="shared" si="163"/>
        <v>0</v>
      </c>
      <c r="AO279" s="626">
        <f t="shared" si="163"/>
        <v>0</v>
      </c>
      <c r="AP279" s="626">
        <f t="shared" si="163"/>
        <v>0</v>
      </c>
      <c r="AQ279" s="626">
        <f t="shared" si="163"/>
        <v>0</v>
      </c>
      <c r="AR279" s="626">
        <f t="shared" si="163"/>
        <v>0</v>
      </c>
      <c r="AS279" s="626">
        <f t="shared" si="163"/>
        <v>0</v>
      </c>
      <c r="AT279" s="626">
        <f t="shared" si="163"/>
        <v>0</v>
      </c>
      <c r="AU279" s="626">
        <f t="shared" si="164"/>
        <v>0</v>
      </c>
      <c r="AV279" s="626">
        <f t="shared" si="164"/>
        <v>0</v>
      </c>
      <c r="AW279" s="626">
        <f t="shared" si="164"/>
        <v>0</v>
      </c>
      <c r="AX279" s="626">
        <f t="shared" si="164"/>
        <v>0</v>
      </c>
      <c r="AY279" s="626">
        <f t="shared" si="164"/>
        <v>0</v>
      </c>
      <c r="AZ279" s="626">
        <f t="shared" si="164"/>
        <v>0</v>
      </c>
      <c r="BA279" s="626">
        <f t="shared" si="164"/>
        <v>0</v>
      </c>
      <c r="BB279" s="626">
        <f t="shared" si="164"/>
        <v>0</v>
      </c>
      <c r="BC279" s="626">
        <f t="shared" si="164"/>
        <v>0</v>
      </c>
      <c r="BD279" s="626">
        <f t="shared" si="164"/>
        <v>0</v>
      </c>
      <c r="BE279" s="626">
        <f t="shared" si="165"/>
        <v>0</v>
      </c>
      <c r="BF279" s="626">
        <f t="shared" si="165"/>
        <v>0</v>
      </c>
      <c r="BG279" s="626">
        <f t="shared" si="165"/>
        <v>0</v>
      </c>
      <c r="BH279" s="626">
        <f t="shared" si="165"/>
        <v>0</v>
      </c>
      <c r="BI279" s="626">
        <f t="shared" si="165"/>
        <v>0</v>
      </c>
      <c r="BJ279" s="626">
        <f t="shared" si="165"/>
        <v>0</v>
      </c>
      <c r="BK279" s="626">
        <f t="shared" si="165"/>
        <v>0</v>
      </c>
      <c r="BL279" s="626">
        <f t="shared" si="165"/>
        <v>0</v>
      </c>
      <c r="BM279" s="626">
        <f t="shared" si="165"/>
        <v>0</v>
      </c>
      <c r="BN279" s="626">
        <f t="shared" si="165"/>
        <v>0</v>
      </c>
      <c r="BO279" s="626">
        <f t="shared" si="166"/>
        <v>0</v>
      </c>
      <c r="BP279" s="626">
        <f t="shared" si="166"/>
        <v>0</v>
      </c>
      <c r="BQ279" s="626">
        <f t="shared" si="166"/>
        <v>0</v>
      </c>
      <c r="BR279" s="626">
        <f t="shared" si="166"/>
        <v>0</v>
      </c>
      <c r="BS279" s="626">
        <f t="shared" si="166"/>
        <v>0</v>
      </c>
      <c r="BT279" s="626">
        <f t="shared" si="166"/>
        <v>0</v>
      </c>
      <c r="BU279" s="626">
        <f t="shared" si="166"/>
        <v>0</v>
      </c>
      <c r="BV279" s="626">
        <f t="shared" si="166"/>
        <v>0</v>
      </c>
      <c r="BW279" s="626">
        <f t="shared" si="166"/>
        <v>0</v>
      </c>
      <c r="BX279" s="626">
        <f t="shared" si="166"/>
        <v>0</v>
      </c>
      <c r="BY279" s="626">
        <f t="shared" si="166"/>
        <v>0</v>
      </c>
      <c r="BZ279" s="626">
        <f t="shared" si="166"/>
        <v>0</v>
      </c>
      <c r="CA279" s="287">
        <f t="shared" si="152"/>
        <v>0</v>
      </c>
      <c r="CB279" s="287">
        <f t="shared" si="153"/>
        <v>0</v>
      </c>
      <c r="CC279" s="287">
        <f t="shared" si="154"/>
        <v>0</v>
      </c>
      <c r="CD279" s="287">
        <f t="shared" si="155"/>
        <v>0</v>
      </c>
      <c r="CE279" s="287">
        <f t="shared" si="156"/>
        <v>0</v>
      </c>
      <c r="CF279" s="287">
        <f t="shared" si="157"/>
        <v>0</v>
      </c>
      <c r="CG279" s="61">
        <f t="shared" si="167"/>
        <v>0</v>
      </c>
      <c r="CH279" s="27"/>
      <c r="CI279" s="27"/>
      <c r="CJ279" s="27"/>
    </row>
    <row r="280" spans="2:88" ht="12" hidden="1" customHeight="1">
      <c r="B280" s="624" t="s">
        <v>42</v>
      </c>
      <c r="C280" s="623" t="str">
        <f t="shared" si="159"/>
        <v>Released</v>
      </c>
      <c r="D280" s="729" t="s">
        <v>831</v>
      </c>
      <c r="E280" s="624" t="s">
        <v>10</v>
      </c>
      <c r="F280" s="625" t="s">
        <v>11</v>
      </c>
      <c r="G280" s="626">
        <f t="shared" si="160"/>
        <v>0</v>
      </c>
      <c r="H280" s="823">
        <f t="shared" si="160"/>
        <v>0</v>
      </c>
      <c r="I280" s="823">
        <f t="shared" si="160"/>
        <v>0</v>
      </c>
      <c r="J280" s="626">
        <f t="shared" si="160"/>
        <v>0</v>
      </c>
      <c r="K280" s="626">
        <f t="shared" si="160"/>
        <v>0</v>
      </c>
      <c r="L280" s="626">
        <f t="shared" si="160"/>
        <v>0</v>
      </c>
      <c r="M280" s="626">
        <f t="shared" si="160"/>
        <v>0</v>
      </c>
      <c r="N280" s="626">
        <f t="shared" si="160"/>
        <v>0</v>
      </c>
      <c r="O280" s="626">
        <f t="shared" si="160"/>
        <v>0</v>
      </c>
      <c r="P280" s="626">
        <f t="shared" si="160"/>
        <v>0</v>
      </c>
      <c r="Q280" s="626">
        <f t="shared" si="161"/>
        <v>0</v>
      </c>
      <c r="R280" s="626">
        <f t="shared" si="161"/>
        <v>0</v>
      </c>
      <c r="S280" s="626">
        <f t="shared" si="161"/>
        <v>0</v>
      </c>
      <c r="T280" s="626">
        <f t="shared" si="161"/>
        <v>0</v>
      </c>
      <c r="U280" s="823">
        <f t="shared" si="161"/>
        <v>0</v>
      </c>
      <c r="V280" s="823">
        <f t="shared" si="161"/>
        <v>0</v>
      </c>
      <c r="W280" s="823">
        <f t="shared" si="161"/>
        <v>0</v>
      </c>
      <c r="X280" s="823">
        <f t="shared" si="161"/>
        <v>0</v>
      </c>
      <c r="Y280" s="823">
        <f t="shared" si="161"/>
        <v>0</v>
      </c>
      <c r="Z280" s="626">
        <f t="shared" si="161"/>
        <v>0</v>
      </c>
      <c r="AA280" s="626">
        <f t="shared" si="162"/>
        <v>0</v>
      </c>
      <c r="AB280" s="626">
        <f t="shared" si="162"/>
        <v>0</v>
      </c>
      <c r="AC280" s="626">
        <f t="shared" si="162"/>
        <v>0</v>
      </c>
      <c r="AD280" s="626">
        <f t="shared" si="162"/>
        <v>0</v>
      </c>
      <c r="AE280" s="626">
        <f t="shared" si="162"/>
        <v>0</v>
      </c>
      <c r="AF280" s="626">
        <f t="shared" si="162"/>
        <v>0</v>
      </c>
      <c r="AG280" s="626">
        <f t="shared" si="162"/>
        <v>0</v>
      </c>
      <c r="AH280" s="626">
        <f t="shared" si="162"/>
        <v>0</v>
      </c>
      <c r="AI280" s="626">
        <f t="shared" si="162"/>
        <v>0</v>
      </c>
      <c r="AJ280" s="626">
        <f t="shared" si="162"/>
        <v>0</v>
      </c>
      <c r="AK280" s="626">
        <f t="shared" si="163"/>
        <v>0</v>
      </c>
      <c r="AL280" s="626">
        <f t="shared" si="163"/>
        <v>0</v>
      </c>
      <c r="AM280" s="626">
        <f t="shared" si="163"/>
        <v>0</v>
      </c>
      <c r="AN280" s="626">
        <f t="shared" si="163"/>
        <v>0</v>
      </c>
      <c r="AO280" s="626">
        <f t="shared" si="163"/>
        <v>0</v>
      </c>
      <c r="AP280" s="626">
        <f t="shared" si="163"/>
        <v>0</v>
      </c>
      <c r="AQ280" s="626">
        <f t="shared" si="163"/>
        <v>0</v>
      </c>
      <c r="AR280" s="626">
        <f t="shared" si="163"/>
        <v>0</v>
      </c>
      <c r="AS280" s="626">
        <f t="shared" si="163"/>
        <v>0</v>
      </c>
      <c r="AT280" s="626">
        <f t="shared" si="163"/>
        <v>0</v>
      </c>
      <c r="AU280" s="626">
        <f t="shared" si="164"/>
        <v>0</v>
      </c>
      <c r="AV280" s="626">
        <f t="shared" si="164"/>
        <v>0</v>
      </c>
      <c r="AW280" s="626">
        <f t="shared" si="164"/>
        <v>0</v>
      </c>
      <c r="AX280" s="626">
        <f t="shared" si="164"/>
        <v>0</v>
      </c>
      <c r="AY280" s="626">
        <f t="shared" si="164"/>
        <v>0</v>
      </c>
      <c r="AZ280" s="626">
        <f t="shared" si="164"/>
        <v>0</v>
      </c>
      <c r="BA280" s="626">
        <f t="shared" si="164"/>
        <v>0</v>
      </c>
      <c r="BB280" s="626">
        <f t="shared" si="164"/>
        <v>0</v>
      </c>
      <c r="BC280" s="626">
        <f t="shared" si="164"/>
        <v>0</v>
      </c>
      <c r="BD280" s="626">
        <f t="shared" si="164"/>
        <v>0</v>
      </c>
      <c r="BE280" s="626">
        <f t="shared" si="165"/>
        <v>0</v>
      </c>
      <c r="BF280" s="626">
        <f t="shared" si="165"/>
        <v>0</v>
      </c>
      <c r="BG280" s="626">
        <f t="shared" si="165"/>
        <v>0</v>
      </c>
      <c r="BH280" s="626">
        <f t="shared" si="165"/>
        <v>0</v>
      </c>
      <c r="BI280" s="626">
        <f t="shared" si="165"/>
        <v>0</v>
      </c>
      <c r="BJ280" s="626">
        <f t="shared" si="165"/>
        <v>0</v>
      </c>
      <c r="BK280" s="626">
        <f t="shared" si="165"/>
        <v>0</v>
      </c>
      <c r="BL280" s="626">
        <f t="shared" si="165"/>
        <v>0</v>
      </c>
      <c r="BM280" s="626">
        <f t="shared" si="165"/>
        <v>0</v>
      </c>
      <c r="BN280" s="626">
        <f t="shared" si="165"/>
        <v>0</v>
      </c>
      <c r="BO280" s="626">
        <f t="shared" si="166"/>
        <v>0</v>
      </c>
      <c r="BP280" s="626">
        <f t="shared" si="166"/>
        <v>0</v>
      </c>
      <c r="BQ280" s="626">
        <f t="shared" si="166"/>
        <v>0</v>
      </c>
      <c r="BR280" s="626">
        <f t="shared" si="166"/>
        <v>0</v>
      </c>
      <c r="BS280" s="626">
        <f t="shared" si="166"/>
        <v>0</v>
      </c>
      <c r="BT280" s="626">
        <f t="shared" si="166"/>
        <v>0</v>
      </c>
      <c r="BU280" s="626">
        <f t="shared" si="166"/>
        <v>0</v>
      </c>
      <c r="BV280" s="626">
        <f t="shared" si="166"/>
        <v>0</v>
      </c>
      <c r="BW280" s="626">
        <f t="shared" si="166"/>
        <v>0</v>
      </c>
      <c r="BX280" s="626">
        <f t="shared" si="166"/>
        <v>0</v>
      </c>
      <c r="BY280" s="626">
        <f t="shared" si="166"/>
        <v>0</v>
      </c>
      <c r="BZ280" s="626">
        <f t="shared" si="166"/>
        <v>0</v>
      </c>
      <c r="CA280" s="287">
        <f t="shared" si="152"/>
        <v>0</v>
      </c>
      <c r="CB280" s="287">
        <f t="shared" si="153"/>
        <v>0</v>
      </c>
      <c r="CC280" s="287">
        <f t="shared" si="154"/>
        <v>0</v>
      </c>
      <c r="CD280" s="287">
        <f t="shared" si="155"/>
        <v>0</v>
      </c>
      <c r="CE280" s="287">
        <f t="shared" si="156"/>
        <v>0</v>
      </c>
      <c r="CF280" s="287">
        <f t="shared" si="157"/>
        <v>0</v>
      </c>
      <c r="CG280" s="61">
        <f t="shared" si="167"/>
        <v>0</v>
      </c>
      <c r="CH280" s="27"/>
      <c r="CI280" s="27"/>
      <c r="CJ280" s="27"/>
    </row>
    <row r="281" spans="2:88" ht="12" hidden="1" customHeight="1">
      <c r="B281" s="624" t="s">
        <v>42</v>
      </c>
      <c r="C281" s="623" t="str">
        <f t="shared" si="159"/>
        <v>Released</v>
      </c>
      <c r="D281" s="729" t="s">
        <v>831</v>
      </c>
      <c r="E281" s="624" t="s">
        <v>10</v>
      </c>
      <c r="F281" s="625" t="s">
        <v>12</v>
      </c>
      <c r="G281" s="626">
        <f t="shared" si="160"/>
        <v>0</v>
      </c>
      <c r="H281" s="823">
        <f t="shared" si="160"/>
        <v>0</v>
      </c>
      <c r="I281" s="823">
        <f t="shared" si="160"/>
        <v>0</v>
      </c>
      <c r="J281" s="626">
        <f t="shared" si="160"/>
        <v>0</v>
      </c>
      <c r="K281" s="626">
        <f t="shared" si="160"/>
        <v>0</v>
      </c>
      <c r="L281" s="626">
        <f t="shared" si="160"/>
        <v>0</v>
      </c>
      <c r="M281" s="626">
        <f t="shared" si="160"/>
        <v>0</v>
      </c>
      <c r="N281" s="626">
        <f t="shared" si="160"/>
        <v>0</v>
      </c>
      <c r="O281" s="626">
        <f t="shared" si="160"/>
        <v>0</v>
      </c>
      <c r="P281" s="626">
        <f t="shared" si="160"/>
        <v>0</v>
      </c>
      <c r="Q281" s="626">
        <f t="shared" si="161"/>
        <v>0</v>
      </c>
      <c r="R281" s="626">
        <f t="shared" si="161"/>
        <v>0</v>
      </c>
      <c r="S281" s="626">
        <f t="shared" si="161"/>
        <v>0</v>
      </c>
      <c r="T281" s="626">
        <f t="shared" si="161"/>
        <v>0</v>
      </c>
      <c r="U281" s="823">
        <f t="shared" si="161"/>
        <v>0</v>
      </c>
      <c r="V281" s="823">
        <f t="shared" si="161"/>
        <v>0</v>
      </c>
      <c r="W281" s="823">
        <f t="shared" si="161"/>
        <v>0</v>
      </c>
      <c r="X281" s="823">
        <f t="shared" si="161"/>
        <v>0</v>
      </c>
      <c r="Y281" s="823">
        <f t="shared" si="161"/>
        <v>0</v>
      </c>
      <c r="Z281" s="626">
        <f t="shared" si="161"/>
        <v>0</v>
      </c>
      <c r="AA281" s="626">
        <f t="shared" si="162"/>
        <v>0</v>
      </c>
      <c r="AB281" s="626">
        <f t="shared" si="162"/>
        <v>0</v>
      </c>
      <c r="AC281" s="626">
        <f t="shared" si="162"/>
        <v>0</v>
      </c>
      <c r="AD281" s="626">
        <f t="shared" si="162"/>
        <v>0</v>
      </c>
      <c r="AE281" s="626">
        <f t="shared" si="162"/>
        <v>0</v>
      </c>
      <c r="AF281" s="626">
        <f t="shared" si="162"/>
        <v>0</v>
      </c>
      <c r="AG281" s="626">
        <f t="shared" si="162"/>
        <v>0</v>
      </c>
      <c r="AH281" s="626">
        <f t="shared" si="162"/>
        <v>0</v>
      </c>
      <c r="AI281" s="626">
        <f t="shared" si="162"/>
        <v>0</v>
      </c>
      <c r="AJ281" s="626">
        <f t="shared" si="162"/>
        <v>0</v>
      </c>
      <c r="AK281" s="626">
        <f t="shared" si="163"/>
        <v>0</v>
      </c>
      <c r="AL281" s="626">
        <f t="shared" si="163"/>
        <v>0</v>
      </c>
      <c r="AM281" s="626">
        <f t="shared" si="163"/>
        <v>0</v>
      </c>
      <c r="AN281" s="626">
        <f t="shared" si="163"/>
        <v>0</v>
      </c>
      <c r="AO281" s="626">
        <f t="shared" si="163"/>
        <v>0</v>
      </c>
      <c r="AP281" s="626">
        <f t="shared" si="163"/>
        <v>0</v>
      </c>
      <c r="AQ281" s="626">
        <f t="shared" si="163"/>
        <v>0</v>
      </c>
      <c r="AR281" s="626">
        <f t="shared" si="163"/>
        <v>0</v>
      </c>
      <c r="AS281" s="626">
        <f t="shared" si="163"/>
        <v>0</v>
      </c>
      <c r="AT281" s="626">
        <f t="shared" si="163"/>
        <v>0</v>
      </c>
      <c r="AU281" s="626">
        <f t="shared" si="164"/>
        <v>0</v>
      </c>
      <c r="AV281" s="626">
        <f t="shared" si="164"/>
        <v>0</v>
      </c>
      <c r="AW281" s="626">
        <f t="shared" si="164"/>
        <v>0</v>
      </c>
      <c r="AX281" s="626">
        <f t="shared" si="164"/>
        <v>0</v>
      </c>
      <c r="AY281" s="626">
        <f t="shared" si="164"/>
        <v>0</v>
      </c>
      <c r="AZ281" s="626">
        <f t="shared" si="164"/>
        <v>0</v>
      </c>
      <c r="BA281" s="626">
        <f t="shared" si="164"/>
        <v>0</v>
      </c>
      <c r="BB281" s="626">
        <f t="shared" si="164"/>
        <v>0</v>
      </c>
      <c r="BC281" s="626">
        <f t="shared" si="164"/>
        <v>0</v>
      </c>
      <c r="BD281" s="626">
        <f t="shared" si="164"/>
        <v>0</v>
      </c>
      <c r="BE281" s="626">
        <f t="shared" si="165"/>
        <v>0</v>
      </c>
      <c r="BF281" s="626">
        <f t="shared" si="165"/>
        <v>0</v>
      </c>
      <c r="BG281" s="626">
        <f t="shared" si="165"/>
        <v>0</v>
      </c>
      <c r="BH281" s="626">
        <f t="shared" si="165"/>
        <v>0</v>
      </c>
      <c r="BI281" s="626">
        <f t="shared" si="165"/>
        <v>0</v>
      </c>
      <c r="BJ281" s="626">
        <f t="shared" si="165"/>
        <v>0</v>
      </c>
      <c r="BK281" s="626">
        <f t="shared" si="165"/>
        <v>0</v>
      </c>
      <c r="BL281" s="626">
        <f t="shared" si="165"/>
        <v>0</v>
      </c>
      <c r="BM281" s="626">
        <f t="shared" si="165"/>
        <v>0</v>
      </c>
      <c r="BN281" s="626">
        <f t="shared" si="165"/>
        <v>0</v>
      </c>
      <c r="BO281" s="626">
        <f t="shared" si="166"/>
        <v>0</v>
      </c>
      <c r="BP281" s="626">
        <f t="shared" si="166"/>
        <v>0</v>
      </c>
      <c r="BQ281" s="626">
        <f t="shared" si="166"/>
        <v>0</v>
      </c>
      <c r="BR281" s="626">
        <f t="shared" si="166"/>
        <v>0</v>
      </c>
      <c r="BS281" s="626">
        <f t="shared" si="166"/>
        <v>0</v>
      </c>
      <c r="BT281" s="626">
        <f t="shared" si="166"/>
        <v>0</v>
      </c>
      <c r="BU281" s="626">
        <f t="shared" si="166"/>
        <v>0</v>
      </c>
      <c r="BV281" s="626">
        <f t="shared" si="166"/>
        <v>0</v>
      </c>
      <c r="BW281" s="626">
        <f t="shared" si="166"/>
        <v>0</v>
      </c>
      <c r="BX281" s="626">
        <f t="shared" si="166"/>
        <v>0</v>
      </c>
      <c r="BY281" s="626">
        <f t="shared" si="166"/>
        <v>0</v>
      </c>
      <c r="BZ281" s="626">
        <f t="shared" si="166"/>
        <v>0</v>
      </c>
      <c r="CA281" s="287">
        <f t="shared" si="152"/>
        <v>0</v>
      </c>
      <c r="CB281" s="287">
        <f t="shared" si="153"/>
        <v>0</v>
      </c>
      <c r="CC281" s="287">
        <f t="shared" si="154"/>
        <v>0</v>
      </c>
      <c r="CD281" s="287">
        <f t="shared" si="155"/>
        <v>0</v>
      </c>
      <c r="CE281" s="287">
        <f t="shared" si="156"/>
        <v>0</v>
      </c>
      <c r="CF281" s="287">
        <f t="shared" si="157"/>
        <v>0</v>
      </c>
      <c r="CG281" s="61">
        <f t="shared" si="167"/>
        <v>0</v>
      </c>
      <c r="CH281" s="27"/>
      <c r="CI281" s="27"/>
      <c r="CJ281" s="27"/>
    </row>
    <row r="282" spans="2:88" ht="12" hidden="1" customHeight="1">
      <c r="B282" s="624" t="s">
        <v>42</v>
      </c>
      <c r="C282" s="623" t="str">
        <f t="shared" si="159"/>
        <v>Forecast</v>
      </c>
      <c r="D282" s="729" t="s">
        <v>831</v>
      </c>
      <c r="E282" s="624" t="s">
        <v>10</v>
      </c>
      <c r="F282" s="625" t="s">
        <v>13</v>
      </c>
      <c r="G282" s="626">
        <f t="shared" si="160"/>
        <v>0</v>
      </c>
      <c r="H282" s="823">
        <f t="shared" si="160"/>
        <v>0</v>
      </c>
      <c r="I282" s="823">
        <f t="shared" si="160"/>
        <v>0</v>
      </c>
      <c r="J282" s="626">
        <f t="shared" si="160"/>
        <v>0</v>
      </c>
      <c r="K282" s="626">
        <f t="shared" si="160"/>
        <v>0</v>
      </c>
      <c r="L282" s="626">
        <f t="shared" si="160"/>
        <v>0</v>
      </c>
      <c r="M282" s="626">
        <f t="shared" si="160"/>
        <v>0</v>
      </c>
      <c r="N282" s="626">
        <f t="shared" si="160"/>
        <v>0</v>
      </c>
      <c r="O282" s="626">
        <f t="shared" si="160"/>
        <v>0</v>
      </c>
      <c r="P282" s="626">
        <f t="shared" si="160"/>
        <v>0</v>
      </c>
      <c r="Q282" s="626">
        <f t="shared" si="161"/>
        <v>0</v>
      </c>
      <c r="R282" s="626">
        <f t="shared" si="161"/>
        <v>0</v>
      </c>
      <c r="S282" s="626">
        <f t="shared" si="161"/>
        <v>0</v>
      </c>
      <c r="T282" s="626">
        <f t="shared" si="161"/>
        <v>0</v>
      </c>
      <c r="U282" s="823">
        <f t="shared" si="161"/>
        <v>0</v>
      </c>
      <c r="V282" s="823">
        <f t="shared" si="161"/>
        <v>0</v>
      </c>
      <c r="W282" s="823">
        <f t="shared" si="161"/>
        <v>0</v>
      </c>
      <c r="X282" s="823">
        <f t="shared" si="161"/>
        <v>0</v>
      </c>
      <c r="Y282" s="823">
        <f t="shared" si="161"/>
        <v>0</v>
      </c>
      <c r="Z282" s="626">
        <f t="shared" si="161"/>
        <v>0</v>
      </c>
      <c r="AA282" s="626">
        <f t="shared" si="162"/>
        <v>0</v>
      </c>
      <c r="AB282" s="626">
        <f t="shared" si="162"/>
        <v>0</v>
      </c>
      <c r="AC282" s="626">
        <f t="shared" si="162"/>
        <v>0</v>
      </c>
      <c r="AD282" s="626">
        <f t="shared" si="162"/>
        <v>0</v>
      </c>
      <c r="AE282" s="626">
        <f t="shared" si="162"/>
        <v>0</v>
      </c>
      <c r="AF282" s="626">
        <f t="shared" si="162"/>
        <v>0</v>
      </c>
      <c r="AG282" s="626">
        <f t="shared" si="162"/>
        <v>0</v>
      </c>
      <c r="AH282" s="626">
        <f t="shared" si="162"/>
        <v>0</v>
      </c>
      <c r="AI282" s="626">
        <f t="shared" si="162"/>
        <v>0</v>
      </c>
      <c r="AJ282" s="626">
        <f t="shared" si="162"/>
        <v>0</v>
      </c>
      <c r="AK282" s="626">
        <f t="shared" si="163"/>
        <v>0</v>
      </c>
      <c r="AL282" s="626">
        <f t="shared" si="163"/>
        <v>0</v>
      </c>
      <c r="AM282" s="626">
        <f t="shared" si="163"/>
        <v>0</v>
      </c>
      <c r="AN282" s="626">
        <f t="shared" si="163"/>
        <v>0</v>
      </c>
      <c r="AO282" s="626">
        <f t="shared" si="163"/>
        <v>0</v>
      </c>
      <c r="AP282" s="626">
        <f t="shared" si="163"/>
        <v>0</v>
      </c>
      <c r="AQ282" s="626">
        <f t="shared" si="163"/>
        <v>0</v>
      </c>
      <c r="AR282" s="626">
        <f t="shared" si="163"/>
        <v>0</v>
      </c>
      <c r="AS282" s="626">
        <f t="shared" si="163"/>
        <v>0</v>
      </c>
      <c r="AT282" s="626">
        <f t="shared" si="163"/>
        <v>0</v>
      </c>
      <c r="AU282" s="626">
        <f t="shared" si="164"/>
        <v>0</v>
      </c>
      <c r="AV282" s="626">
        <f t="shared" si="164"/>
        <v>0</v>
      </c>
      <c r="AW282" s="626">
        <f t="shared" si="164"/>
        <v>0</v>
      </c>
      <c r="AX282" s="626">
        <f t="shared" si="164"/>
        <v>0</v>
      </c>
      <c r="AY282" s="626">
        <f t="shared" si="164"/>
        <v>0</v>
      </c>
      <c r="AZ282" s="626">
        <f t="shared" si="164"/>
        <v>0</v>
      </c>
      <c r="BA282" s="626">
        <f t="shared" si="164"/>
        <v>0</v>
      </c>
      <c r="BB282" s="626">
        <f t="shared" si="164"/>
        <v>0</v>
      </c>
      <c r="BC282" s="626">
        <f t="shared" si="164"/>
        <v>0</v>
      </c>
      <c r="BD282" s="626">
        <f t="shared" si="164"/>
        <v>0</v>
      </c>
      <c r="BE282" s="626">
        <f t="shared" si="165"/>
        <v>0</v>
      </c>
      <c r="BF282" s="626">
        <f t="shared" si="165"/>
        <v>0</v>
      </c>
      <c r="BG282" s="626">
        <f t="shared" si="165"/>
        <v>0</v>
      </c>
      <c r="BH282" s="626">
        <f t="shared" si="165"/>
        <v>0</v>
      </c>
      <c r="BI282" s="626">
        <f t="shared" si="165"/>
        <v>0</v>
      </c>
      <c r="BJ282" s="626">
        <f t="shared" si="165"/>
        <v>0</v>
      </c>
      <c r="BK282" s="626">
        <f t="shared" si="165"/>
        <v>0</v>
      </c>
      <c r="BL282" s="626">
        <f t="shared" si="165"/>
        <v>0</v>
      </c>
      <c r="BM282" s="626">
        <f t="shared" si="165"/>
        <v>0</v>
      </c>
      <c r="BN282" s="626">
        <f t="shared" si="165"/>
        <v>0</v>
      </c>
      <c r="BO282" s="626">
        <f t="shared" si="166"/>
        <v>0</v>
      </c>
      <c r="BP282" s="626">
        <f t="shared" si="166"/>
        <v>0</v>
      </c>
      <c r="BQ282" s="626">
        <f t="shared" si="166"/>
        <v>0</v>
      </c>
      <c r="BR282" s="626">
        <f t="shared" si="166"/>
        <v>0</v>
      </c>
      <c r="BS282" s="626">
        <f t="shared" si="166"/>
        <v>0</v>
      </c>
      <c r="BT282" s="626">
        <f t="shared" si="166"/>
        <v>0</v>
      </c>
      <c r="BU282" s="626">
        <f t="shared" si="166"/>
        <v>0</v>
      </c>
      <c r="BV282" s="626">
        <f t="shared" si="166"/>
        <v>0</v>
      </c>
      <c r="BW282" s="626">
        <f t="shared" si="166"/>
        <v>0</v>
      </c>
      <c r="BX282" s="626">
        <f t="shared" si="166"/>
        <v>0</v>
      </c>
      <c r="BY282" s="626">
        <f t="shared" si="166"/>
        <v>0</v>
      </c>
      <c r="BZ282" s="626">
        <f t="shared" si="166"/>
        <v>0</v>
      </c>
      <c r="CA282" s="287">
        <f t="shared" si="152"/>
        <v>0</v>
      </c>
      <c r="CB282" s="287">
        <f t="shared" si="153"/>
        <v>0</v>
      </c>
      <c r="CC282" s="287">
        <f t="shared" si="154"/>
        <v>0</v>
      </c>
      <c r="CD282" s="287">
        <f t="shared" si="155"/>
        <v>0</v>
      </c>
      <c r="CE282" s="287">
        <f t="shared" si="156"/>
        <v>0</v>
      </c>
      <c r="CF282" s="287">
        <f t="shared" si="157"/>
        <v>0</v>
      </c>
      <c r="CG282" s="61">
        <f t="shared" si="167"/>
        <v>0</v>
      </c>
      <c r="CH282" s="27"/>
      <c r="CI282" s="27"/>
      <c r="CJ282" s="27"/>
    </row>
    <row r="283" spans="2:88" ht="12" hidden="1" customHeight="1">
      <c r="B283" s="624" t="s">
        <v>42</v>
      </c>
      <c r="C283" s="623" t="str">
        <f t="shared" si="159"/>
        <v>Approval Request</v>
      </c>
      <c r="D283" s="729" t="s">
        <v>831</v>
      </c>
      <c r="E283" s="624" t="s">
        <v>10</v>
      </c>
      <c r="F283" s="625" t="s">
        <v>14</v>
      </c>
      <c r="G283" s="626">
        <f t="shared" si="160"/>
        <v>0</v>
      </c>
      <c r="H283" s="823">
        <f t="shared" si="160"/>
        <v>0</v>
      </c>
      <c r="I283" s="823">
        <f t="shared" si="160"/>
        <v>0</v>
      </c>
      <c r="J283" s="626">
        <f t="shared" si="160"/>
        <v>0</v>
      </c>
      <c r="K283" s="626">
        <f t="shared" si="160"/>
        <v>0</v>
      </c>
      <c r="L283" s="626">
        <f t="shared" si="160"/>
        <v>0</v>
      </c>
      <c r="M283" s="626">
        <f t="shared" si="160"/>
        <v>0</v>
      </c>
      <c r="N283" s="626">
        <f t="shared" si="160"/>
        <v>0</v>
      </c>
      <c r="O283" s="626">
        <f t="shared" si="160"/>
        <v>0</v>
      </c>
      <c r="P283" s="626">
        <f t="shared" si="160"/>
        <v>0</v>
      </c>
      <c r="Q283" s="626">
        <f t="shared" si="161"/>
        <v>0</v>
      </c>
      <c r="R283" s="626">
        <f t="shared" si="161"/>
        <v>0</v>
      </c>
      <c r="S283" s="626">
        <f t="shared" si="161"/>
        <v>0</v>
      </c>
      <c r="T283" s="626">
        <f t="shared" si="161"/>
        <v>0</v>
      </c>
      <c r="U283" s="823">
        <f t="shared" si="161"/>
        <v>0</v>
      </c>
      <c r="V283" s="823">
        <f t="shared" si="161"/>
        <v>0</v>
      </c>
      <c r="W283" s="823">
        <f t="shared" si="161"/>
        <v>0</v>
      </c>
      <c r="X283" s="823">
        <f t="shared" si="161"/>
        <v>0</v>
      </c>
      <c r="Y283" s="823">
        <f t="shared" si="161"/>
        <v>0</v>
      </c>
      <c r="Z283" s="626">
        <f t="shared" si="161"/>
        <v>0</v>
      </c>
      <c r="AA283" s="626">
        <f t="shared" si="162"/>
        <v>0</v>
      </c>
      <c r="AB283" s="626">
        <f t="shared" si="162"/>
        <v>0</v>
      </c>
      <c r="AC283" s="626">
        <f t="shared" si="162"/>
        <v>0</v>
      </c>
      <c r="AD283" s="626">
        <f t="shared" si="162"/>
        <v>0</v>
      </c>
      <c r="AE283" s="626">
        <f t="shared" si="162"/>
        <v>0</v>
      </c>
      <c r="AF283" s="626">
        <f t="shared" si="162"/>
        <v>0</v>
      </c>
      <c r="AG283" s="626">
        <f t="shared" si="162"/>
        <v>0</v>
      </c>
      <c r="AH283" s="626">
        <f t="shared" si="162"/>
        <v>0</v>
      </c>
      <c r="AI283" s="626">
        <f t="shared" si="162"/>
        <v>0</v>
      </c>
      <c r="AJ283" s="626">
        <f t="shared" si="162"/>
        <v>0</v>
      </c>
      <c r="AK283" s="626">
        <f t="shared" si="163"/>
        <v>0</v>
      </c>
      <c r="AL283" s="626">
        <f t="shared" si="163"/>
        <v>0</v>
      </c>
      <c r="AM283" s="626">
        <f t="shared" si="163"/>
        <v>0</v>
      </c>
      <c r="AN283" s="626">
        <f t="shared" si="163"/>
        <v>0</v>
      </c>
      <c r="AO283" s="626">
        <f t="shared" si="163"/>
        <v>0</v>
      </c>
      <c r="AP283" s="626">
        <f t="shared" si="163"/>
        <v>0</v>
      </c>
      <c r="AQ283" s="626">
        <f t="shared" si="163"/>
        <v>0</v>
      </c>
      <c r="AR283" s="626">
        <f t="shared" si="163"/>
        <v>0</v>
      </c>
      <c r="AS283" s="626">
        <f t="shared" si="163"/>
        <v>0</v>
      </c>
      <c r="AT283" s="626">
        <f t="shared" si="163"/>
        <v>0</v>
      </c>
      <c r="AU283" s="626">
        <f t="shared" si="164"/>
        <v>0</v>
      </c>
      <c r="AV283" s="626">
        <f t="shared" si="164"/>
        <v>0</v>
      </c>
      <c r="AW283" s="626">
        <f t="shared" si="164"/>
        <v>0</v>
      </c>
      <c r="AX283" s="626">
        <f t="shared" si="164"/>
        <v>0</v>
      </c>
      <c r="AY283" s="626">
        <f t="shared" si="164"/>
        <v>0</v>
      </c>
      <c r="AZ283" s="626">
        <f t="shared" si="164"/>
        <v>0</v>
      </c>
      <c r="BA283" s="626">
        <f t="shared" si="164"/>
        <v>0</v>
      </c>
      <c r="BB283" s="626">
        <f t="shared" si="164"/>
        <v>0</v>
      </c>
      <c r="BC283" s="626">
        <f t="shared" si="164"/>
        <v>0</v>
      </c>
      <c r="BD283" s="626">
        <f t="shared" si="164"/>
        <v>0</v>
      </c>
      <c r="BE283" s="626">
        <f t="shared" si="165"/>
        <v>0</v>
      </c>
      <c r="BF283" s="626">
        <f t="shared" si="165"/>
        <v>0</v>
      </c>
      <c r="BG283" s="626">
        <f t="shared" si="165"/>
        <v>0</v>
      </c>
      <c r="BH283" s="626">
        <f t="shared" si="165"/>
        <v>0</v>
      </c>
      <c r="BI283" s="626">
        <f t="shared" si="165"/>
        <v>0</v>
      </c>
      <c r="BJ283" s="626">
        <f t="shared" si="165"/>
        <v>0</v>
      </c>
      <c r="BK283" s="626">
        <f t="shared" si="165"/>
        <v>0</v>
      </c>
      <c r="BL283" s="626">
        <f t="shared" si="165"/>
        <v>0</v>
      </c>
      <c r="BM283" s="626">
        <f t="shared" si="165"/>
        <v>0</v>
      </c>
      <c r="BN283" s="626">
        <f t="shared" si="165"/>
        <v>0</v>
      </c>
      <c r="BO283" s="626">
        <f t="shared" si="166"/>
        <v>0</v>
      </c>
      <c r="BP283" s="626">
        <f t="shared" si="166"/>
        <v>0</v>
      </c>
      <c r="BQ283" s="626">
        <f t="shared" si="166"/>
        <v>0</v>
      </c>
      <c r="BR283" s="626">
        <f t="shared" si="166"/>
        <v>0</v>
      </c>
      <c r="BS283" s="626">
        <f t="shared" si="166"/>
        <v>0</v>
      </c>
      <c r="BT283" s="626">
        <f t="shared" si="166"/>
        <v>0</v>
      </c>
      <c r="BU283" s="626">
        <f t="shared" si="166"/>
        <v>0</v>
      </c>
      <c r="BV283" s="626">
        <f t="shared" si="166"/>
        <v>0</v>
      </c>
      <c r="BW283" s="626">
        <f t="shared" si="166"/>
        <v>0</v>
      </c>
      <c r="BX283" s="626">
        <f t="shared" si="166"/>
        <v>0</v>
      </c>
      <c r="BY283" s="626">
        <f t="shared" si="166"/>
        <v>0</v>
      </c>
      <c r="BZ283" s="626">
        <f t="shared" si="166"/>
        <v>0</v>
      </c>
      <c r="CA283" s="287">
        <f t="shared" si="152"/>
        <v>0</v>
      </c>
      <c r="CB283" s="287">
        <f t="shared" si="153"/>
        <v>0</v>
      </c>
      <c r="CC283" s="287">
        <f t="shared" si="154"/>
        <v>0</v>
      </c>
      <c r="CD283" s="287">
        <f t="shared" si="155"/>
        <v>0</v>
      </c>
      <c r="CE283" s="287">
        <f t="shared" si="156"/>
        <v>0</v>
      </c>
      <c r="CF283" s="287">
        <f t="shared" si="157"/>
        <v>0</v>
      </c>
      <c r="CG283" s="61">
        <f t="shared" si="167"/>
        <v>0</v>
      </c>
      <c r="CH283" s="27"/>
      <c r="CI283" s="27"/>
      <c r="CJ283" s="27"/>
    </row>
    <row r="284" spans="2:88" ht="12" hidden="1" customHeight="1">
      <c r="B284" s="624" t="s">
        <v>42</v>
      </c>
      <c r="C284" s="623" t="str">
        <f t="shared" si="159"/>
        <v>Approval Request</v>
      </c>
      <c r="D284" s="729" t="s">
        <v>831</v>
      </c>
      <c r="E284" s="624" t="s">
        <v>10</v>
      </c>
      <c r="F284" s="625" t="s">
        <v>15</v>
      </c>
      <c r="G284" s="626">
        <f t="shared" si="160"/>
        <v>0</v>
      </c>
      <c r="H284" s="823">
        <f t="shared" si="160"/>
        <v>0</v>
      </c>
      <c r="I284" s="823">
        <f t="shared" si="160"/>
        <v>0</v>
      </c>
      <c r="J284" s="626">
        <f t="shared" si="160"/>
        <v>0</v>
      </c>
      <c r="K284" s="626">
        <f t="shared" si="160"/>
        <v>0</v>
      </c>
      <c r="L284" s="626">
        <f t="shared" si="160"/>
        <v>0</v>
      </c>
      <c r="M284" s="626">
        <f t="shared" si="160"/>
        <v>0</v>
      </c>
      <c r="N284" s="626">
        <f t="shared" si="160"/>
        <v>0</v>
      </c>
      <c r="O284" s="626">
        <f t="shared" si="160"/>
        <v>0</v>
      </c>
      <c r="P284" s="626">
        <f t="shared" si="160"/>
        <v>0</v>
      </c>
      <c r="Q284" s="626">
        <f t="shared" si="161"/>
        <v>0</v>
      </c>
      <c r="R284" s="626">
        <f t="shared" si="161"/>
        <v>0</v>
      </c>
      <c r="S284" s="626">
        <f t="shared" si="161"/>
        <v>0</v>
      </c>
      <c r="T284" s="626">
        <f t="shared" si="161"/>
        <v>0</v>
      </c>
      <c r="U284" s="823">
        <f t="shared" si="161"/>
        <v>0</v>
      </c>
      <c r="V284" s="823">
        <f t="shared" si="161"/>
        <v>0</v>
      </c>
      <c r="W284" s="823">
        <f t="shared" si="161"/>
        <v>0</v>
      </c>
      <c r="X284" s="823">
        <f t="shared" si="161"/>
        <v>0</v>
      </c>
      <c r="Y284" s="823">
        <f t="shared" si="161"/>
        <v>0</v>
      </c>
      <c r="Z284" s="626">
        <f t="shared" si="161"/>
        <v>0</v>
      </c>
      <c r="AA284" s="626">
        <f t="shared" si="162"/>
        <v>0</v>
      </c>
      <c r="AB284" s="626">
        <f t="shared" si="162"/>
        <v>0</v>
      </c>
      <c r="AC284" s="626">
        <f t="shared" si="162"/>
        <v>0</v>
      </c>
      <c r="AD284" s="626">
        <f t="shared" si="162"/>
        <v>0</v>
      </c>
      <c r="AE284" s="626">
        <f t="shared" si="162"/>
        <v>0</v>
      </c>
      <c r="AF284" s="626">
        <f t="shared" si="162"/>
        <v>0</v>
      </c>
      <c r="AG284" s="626">
        <f t="shared" si="162"/>
        <v>0</v>
      </c>
      <c r="AH284" s="626">
        <f t="shared" si="162"/>
        <v>0</v>
      </c>
      <c r="AI284" s="626">
        <f t="shared" si="162"/>
        <v>0</v>
      </c>
      <c r="AJ284" s="626">
        <f t="shared" si="162"/>
        <v>0</v>
      </c>
      <c r="AK284" s="626">
        <f t="shared" si="163"/>
        <v>0</v>
      </c>
      <c r="AL284" s="626">
        <f t="shared" si="163"/>
        <v>0</v>
      </c>
      <c r="AM284" s="626">
        <f t="shared" si="163"/>
        <v>0</v>
      </c>
      <c r="AN284" s="626">
        <f t="shared" si="163"/>
        <v>0</v>
      </c>
      <c r="AO284" s="626">
        <f t="shared" si="163"/>
        <v>0</v>
      </c>
      <c r="AP284" s="626">
        <f t="shared" si="163"/>
        <v>0</v>
      </c>
      <c r="AQ284" s="626">
        <f t="shared" si="163"/>
        <v>0</v>
      </c>
      <c r="AR284" s="626">
        <f t="shared" si="163"/>
        <v>0</v>
      </c>
      <c r="AS284" s="626">
        <f t="shared" si="163"/>
        <v>0</v>
      </c>
      <c r="AT284" s="626">
        <f t="shared" si="163"/>
        <v>0</v>
      </c>
      <c r="AU284" s="626">
        <f t="shared" si="164"/>
        <v>0</v>
      </c>
      <c r="AV284" s="626">
        <f t="shared" si="164"/>
        <v>0</v>
      </c>
      <c r="AW284" s="626">
        <f t="shared" si="164"/>
        <v>0</v>
      </c>
      <c r="AX284" s="626">
        <f t="shared" si="164"/>
        <v>0</v>
      </c>
      <c r="AY284" s="626">
        <f t="shared" si="164"/>
        <v>0</v>
      </c>
      <c r="AZ284" s="626">
        <f t="shared" si="164"/>
        <v>0</v>
      </c>
      <c r="BA284" s="626">
        <f t="shared" si="164"/>
        <v>0</v>
      </c>
      <c r="BB284" s="626">
        <f t="shared" si="164"/>
        <v>0</v>
      </c>
      <c r="BC284" s="626">
        <f t="shared" si="164"/>
        <v>0</v>
      </c>
      <c r="BD284" s="626">
        <f t="shared" si="164"/>
        <v>0</v>
      </c>
      <c r="BE284" s="626">
        <f t="shared" si="165"/>
        <v>0</v>
      </c>
      <c r="BF284" s="626">
        <f t="shared" si="165"/>
        <v>0</v>
      </c>
      <c r="BG284" s="626">
        <f t="shared" si="165"/>
        <v>0</v>
      </c>
      <c r="BH284" s="626">
        <f t="shared" si="165"/>
        <v>0</v>
      </c>
      <c r="BI284" s="626">
        <f t="shared" si="165"/>
        <v>0</v>
      </c>
      <c r="BJ284" s="626">
        <f t="shared" si="165"/>
        <v>0</v>
      </c>
      <c r="BK284" s="626">
        <f t="shared" si="165"/>
        <v>0</v>
      </c>
      <c r="BL284" s="626">
        <f t="shared" si="165"/>
        <v>0</v>
      </c>
      <c r="BM284" s="626">
        <f t="shared" si="165"/>
        <v>0</v>
      </c>
      <c r="BN284" s="626">
        <f t="shared" si="165"/>
        <v>0</v>
      </c>
      <c r="BO284" s="626">
        <f t="shared" si="166"/>
        <v>0</v>
      </c>
      <c r="BP284" s="626">
        <f t="shared" si="166"/>
        <v>0</v>
      </c>
      <c r="BQ284" s="626">
        <f t="shared" si="166"/>
        <v>0</v>
      </c>
      <c r="BR284" s="626">
        <f t="shared" si="166"/>
        <v>0</v>
      </c>
      <c r="BS284" s="626">
        <f t="shared" si="166"/>
        <v>0</v>
      </c>
      <c r="BT284" s="626">
        <f t="shared" si="166"/>
        <v>0</v>
      </c>
      <c r="BU284" s="626">
        <f t="shared" si="166"/>
        <v>0</v>
      </c>
      <c r="BV284" s="626">
        <f t="shared" si="166"/>
        <v>0</v>
      </c>
      <c r="BW284" s="626">
        <f t="shared" si="166"/>
        <v>0</v>
      </c>
      <c r="BX284" s="626">
        <f t="shared" si="166"/>
        <v>0</v>
      </c>
      <c r="BY284" s="626">
        <f t="shared" si="166"/>
        <v>0</v>
      </c>
      <c r="BZ284" s="626">
        <f t="shared" si="166"/>
        <v>0</v>
      </c>
      <c r="CA284" s="287">
        <f t="shared" si="152"/>
        <v>0</v>
      </c>
      <c r="CB284" s="287">
        <f t="shared" si="153"/>
        <v>0</v>
      </c>
      <c r="CC284" s="287">
        <f t="shared" si="154"/>
        <v>0</v>
      </c>
      <c r="CD284" s="287">
        <f t="shared" si="155"/>
        <v>0</v>
      </c>
      <c r="CE284" s="287">
        <f t="shared" si="156"/>
        <v>0</v>
      </c>
      <c r="CF284" s="287">
        <f t="shared" si="157"/>
        <v>0</v>
      </c>
      <c r="CG284" s="61">
        <f t="shared" si="167"/>
        <v>0</v>
      </c>
      <c r="CH284" s="27"/>
      <c r="CI284" s="27"/>
      <c r="CJ284" s="27"/>
    </row>
    <row r="285" spans="2:88" ht="12" hidden="1" customHeight="1">
      <c r="B285" s="624" t="s">
        <v>42</v>
      </c>
      <c r="C285" s="623" t="str">
        <f>C270</f>
        <v>Released</v>
      </c>
      <c r="D285" s="624" t="s">
        <v>3</v>
      </c>
      <c r="E285" s="624" t="s">
        <v>9</v>
      </c>
      <c r="F285" s="625" t="s">
        <v>11</v>
      </c>
      <c r="G285" s="626">
        <f t="shared" ref="G285:P294" si="168">IF(CVP=$F285,SUMIFS(G$6:G$206,Capex_Revex,$E285,Cat_Two,$D285,Spend,$B285),0)</f>
        <v>0</v>
      </c>
      <c r="H285" s="823">
        <f t="shared" si="168"/>
        <v>0</v>
      </c>
      <c r="I285" s="823">
        <f t="shared" si="168"/>
        <v>0</v>
      </c>
      <c r="J285" s="626">
        <f t="shared" si="168"/>
        <v>0</v>
      </c>
      <c r="K285" s="626">
        <f t="shared" si="168"/>
        <v>0</v>
      </c>
      <c r="L285" s="626">
        <f t="shared" si="168"/>
        <v>0</v>
      </c>
      <c r="M285" s="626">
        <f t="shared" si="168"/>
        <v>0</v>
      </c>
      <c r="N285" s="626">
        <f t="shared" si="168"/>
        <v>0</v>
      </c>
      <c r="O285" s="626">
        <f t="shared" si="168"/>
        <v>0</v>
      </c>
      <c r="P285" s="626">
        <f t="shared" si="168"/>
        <v>0</v>
      </c>
      <c r="Q285" s="626">
        <f t="shared" ref="Q285:Z294" si="169">IF(CVP=$F285,SUMIFS(Q$6:Q$206,Capex_Revex,$E285,Cat_Two,$D285,Spend,$B285),0)</f>
        <v>0</v>
      </c>
      <c r="R285" s="626">
        <f t="shared" si="169"/>
        <v>0</v>
      </c>
      <c r="S285" s="626">
        <f t="shared" si="169"/>
        <v>0</v>
      </c>
      <c r="T285" s="626">
        <f t="shared" si="169"/>
        <v>0</v>
      </c>
      <c r="U285" s="823">
        <f t="shared" si="169"/>
        <v>0</v>
      </c>
      <c r="V285" s="823">
        <f t="shared" si="169"/>
        <v>0</v>
      </c>
      <c r="W285" s="823">
        <f t="shared" si="169"/>
        <v>0</v>
      </c>
      <c r="X285" s="823">
        <f t="shared" si="169"/>
        <v>0</v>
      </c>
      <c r="Y285" s="823">
        <f t="shared" si="169"/>
        <v>0</v>
      </c>
      <c r="Z285" s="626">
        <f t="shared" si="169"/>
        <v>0</v>
      </c>
      <c r="AA285" s="626">
        <f t="shared" ref="AA285:AJ294" si="170">IF(CVP=$F285,SUMIFS(AA$6:AA$206,Capex_Revex,$E285,Cat_Two,$D285,Spend,$B285),0)</f>
        <v>0</v>
      </c>
      <c r="AB285" s="626">
        <f t="shared" si="170"/>
        <v>0</v>
      </c>
      <c r="AC285" s="626">
        <f t="shared" si="170"/>
        <v>0</v>
      </c>
      <c r="AD285" s="626">
        <f t="shared" si="170"/>
        <v>0</v>
      </c>
      <c r="AE285" s="626">
        <f t="shared" si="170"/>
        <v>0</v>
      </c>
      <c r="AF285" s="626">
        <f t="shared" si="170"/>
        <v>0</v>
      </c>
      <c r="AG285" s="626">
        <f t="shared" si="170"/>
        <v>0</v>
      </c>
      <c r="AH285" s="626">
        <f t="shared" si="170"/>
        <v>0</v>
      </c>
      <c r="AI285" s="626">
        <f t="shared" si="170"/>
        <v>0</v>
      </c>
      <c r="AJ285" s="626">
        <f t="shared" si="170"/>
        <v>0</v>
      </c>
      <c r="AK285" s="626">
        <f t="shared" ref="AK285:AT294" si="171">IF(CVP=$F285,SUMIFS(AK$6:AK$206,Capex_Revex,$E285,Cat_Two,$D285,Spend,$B285),0)</f>
        <v>0</v>
      </c>
      <c r="AL285" s="626">
        <f t="shared" si="171"/>
        <v>0</v>
      </c>
      <c r="AM285" s="626">
        <f t="shared" si="171"/>
        <v>0</v>
      </c>
      <c r="AN285" s="626">
        <f t="shared" si="171"/>
        <v>0</v>
      </c>
      <c r="AO285" s="626">
        <f t="shared" si="171"/>
        <v>0</v>
      </c>
      <c r="AP285" s="626">
        <f t="shared" si="171"/>
        <v>0</v>
      </c>
      <c r="AQ285" s="626">
        <f t="shared" si="171"/>
        <v>0</v>
      </c>
      <c r="AR285" s="626">
        <f t="shared" si="171"/>
        <v>0</v>
      </c>
      <c r="AS285" s="626">
        <f t="shared" si="171"/>
        <v>0</v>
      </c>
      <c r="AT285" s="626">
        <f t="shared" si="171"/>
        <v>0</v>
      </c>
      <c r="AU285" s="626">
        <f t="shared" ref="AU285:BD294" si="172">IF(CVP=$F285,SUMIFS(AU$6:AU$206,Capex_Revex,$E285,Cat_Two,$D285,Spend,$B285),0)</f>
        <v>0</v>
      </c>
      <c r="AV285" s="626">
        <f t="shared" si="172"/>
        <v>0</v>
      </c>
      <c r="AW285" s="626">
        <f t="shared" si="172"/>
        <v>0</v>
      </c>
      <c r="AX285" s="626">
        <f t="shared" si="172"/>
        <v>0</v>
      </c>
      <c r="AY285" s="626">
        <f t="shared" si="172"/>
        <v>0</v>
      </c>
      <c r="AZ285" s="626">
        <f t="shared" si="172"/>
        <v>0</v>
      </c>
      <c r="BA285" s="626">
        <f t="shared" si="172"/>
        <v>0</v>
      </c>
      <c r="BB285" s="626">
        <f t="shared" si="172"/>
        <v>0</v>
      </c>
      <c r="BC285" s="626">
        <f t="shared" si="172"/>
        <v>0</v>
      </c>
      <c r="BD285" s="626">
        <f t="shared" si="172"/>
        <v>0</v>
      </c>
      <c r="BE285" s="626">
        <f t="shared" ref="BE285:BN294" si="173">IF(CVP=$F285,SUMIFS(BE$6:BE$206,Capex_Revex,$E285,Cat_Two,$D285,Spend,$B285),0)</f>
        <v>0</v>
      </c>
      <c r="BF285" s="626">
        <f t="shared" si="173"/>
        <v>0</v>
      </c>
      <c r="BG285" s="626">
        <f t="shared" si="173"/>
        <v>0</v>
      </c>
      <c r="BH285" s="626">
        <f t="shared" si="173"/>
        <v>0</v>
      </c>
      <c r="BI285" s="626">
        <f t="shared" si="173"/>
        <v>0</v>
      </c>
      <c r="BJ285" s="626">
        <f t="shared" si="173"/>
        <v>0</v>
      </c>
      <c r="BK285" s="626">
        <f t="shared" si="173"/>
        <v>0</v>
      </c>
      <c r="BL285" s="626">
        <f t="shared" si="173"/>
        <v>0</v>
      </c>
      <c r="BM285" s="626">
        <f t="shared" si="173"/>
        <v>0</v>
      </c>
      <c r="BN285" s="626">
        <f t="shared" si="173"/>
        <v>0</v>
      </c>
      <c r="BO285" s="626">
        <f t="shared" ref="BO285:BZ294" si="174">IF(CVP=$F285,SUMIFS(BO$6:BO$206,Capex_Revex,$E285,Cat_Two,$D285,Spend,$B285),0)</f>
        <v>0</v>
      </c>
      <c r="BP285" s="626">
        <f t="shared" si="174"/>
        <v>0</v>
      </c>
      <c r="BQ285" s="626">
        <f t="shared" si="174"/>
        <v>0</v>
      </c>
      <c r="BR285" s="626">
        <f t="shared" si="174"/>
        <v>0</v>
      </c>
      <c r="BS285" s="626">
        <f t="shared" si="174"/>
        <v>0</v>
      </c>
      <c r="BT285" s="626">
        <f t="shared" si="174"/>
        <v>0</v>
      </c>
      <c r="BU285" s="626">
        <f t="shared" si="174"/>
        <v>0</v>
      </c>
      <c r="BV285" s="626">
        <f t="shared" si="174"/>
        <v>0</v>
      </c>
      <c r="BW285" s="626">
        <f t="shared" si="174"/>
        <v>0</v>
      </c>
      <c r="BX285" s="626">
        <f t="shared" si="174"/>
        <v>0</v>
      </c>
      <c r="BY285" s="626">
        <f t="shared" si="174"/>
        <v>0</v>
      </c>
      <c r="BZ285" s="626">
        <f t="shared" si="174"/>
        <v>0</v>
      </c>
      <c r="CA285" s="287">
        <f t="shared" si="152"/>
        <v>0</v>
      </c>
      <c r="CB285" s="287">
        <f t="shared" si="153"/>
        <v>0</v>
      </c>
      <c r="CC285" s="287">
        <f t="shared" si="154"/>
        <v>0</v>
      </c>
      <c r="CD285" s="287">
        <f t="shared" si="155"/>
        <v>0</v>
      </c>
      <c r="CE285" s="287">
        <f t="shared" si="156"/>
        <v>0</v>
      </c>
      <c r="CF285" s="287">
        <f t="shared" si="157"/>
        <v>0</v>
      </c>
      <c r="CG285" s="61">
        <f t="shared" si="158"/>
        <v>0</v>
      </c>
      <c r="CH285" s="27"/>
      <c r="CI285" s="27"/>
      <c r="CJ285" s="27"/>
    </row>
    <row r="286" spans="2:88" ht="12" hidden="1" customHeight="1">
      <c r="B286" s="624" t="s">
        <v>42</v>
      </c>
      <c r="C286" s="623" t="str">
        <f>C271</f>
        <v>Released</v>
      </c>
      <c r="D286" s="624" t="s">
        <v>3</v>
      </c>
      <c r="E286" s="624" t="s">
        <v>9</v>
      </c>
      <c r="F286" s="625" t="s">
        <v>12</v>
      </c>
      <c r="G286" s="626">
        <f t="shared" si="168"/>
        <v>0</v>
      </c>
      <c r="H286" s="823">
        <f t="shared" si="168"/>
        <v>0</v>
      </c>
      <c r="I286" s="823">
        <f t="shared" si="168"/>
        <v>0</v>
      </c>
      <c r="J286" s="626">
        <f t="shared" si="168"/>
        <v>0</v>
      </c>
      <c r="K286" s="626">
        <f t="shared" si="168"/>
        <v>0</v>
      </c>
      <c r="L286" s="626">
        <f t="shared" si="168"/>
        <v>0</v>
      </c>
      <c r="M286" s="626">
        <f t="shared" si="168"/>
        <v>0</v>
      </c>
      <c r="N286" s="626">
        <f t="shared" si="168"/>
        <v>0</v>
      </c>
      <c r="O286" s="626">
        <f t="shared" si="168"/>
        <v>0</v>
      </c>
      <c r="P286" s="626">
        <f t="shared" si="168"/>
        <v>0</v>
      </c>
      <c r="Q286" s="626">
        <f t="shared" si="169"/>
        <v>0</v>
      </c>
      <c r="R286" s="626">
        <f t="shared" si="169"/>
        <v>0</v>
      </c>
      <c r="S286" s="626">
        <f t="shared" si="169"/>
        <v>0</v>
      </c>
      <c r="T286" s="626">
        <f t="shared" si="169"/>
        <v>0</v>
      </c>
      <c r="U286" s="823">
        <f t="shared" si="169"/>
        <v>0</v>
      </c>
      <c r="V286" s="823">
        <f t="shared" si="169"/>
        <v>0</v>
      </c>
      <c r="W286" s="823">
        <f t="shared" si="169"/>
        <v>0</v>
      </c>
      <c r="X286" s="823">
        <f t="shared" si="169"/>
        <v>0</v>
      </c>
      <c r="Y286" s="823">
        <f t="shared" si="169"/>
        <v>0</v>
      </c>
      <c r="Z286" s="626">
        <f t="shared" si="169"/>
        <v>0</v>
      </c>
      <c r="AA286" s="626">
        <f t="shared" si="170"/>
        <v>0</v>
      </c>
      <c r="AB286" s="626">
        <f t="shared" si="170"/>
        <v>0</v>
      </c>
      <c r="AC286" s="626">
        <f t="shared" si="170"/>
        <v>0</v>
      </c>
      <c r="AD286" s="626">
        <f t="shared" si="170"/>
        <v>0</v>
      </c>
      <c r="AE286" s="626">
        <f t="shared" si="170"/>
        <v>0</v>
      </c>
      <c r="AF286" s="626">
        <f t="shared" si="170"/>
        <v>0</v>
      </c>
      <c r="AG286" s="626">
        <f t="shared" si="170"/>
        <v>0</v>
      </c>
      <c r="AH286" s="626">
        <f t="shared" si="170"/>
        <v>0</v>
      </c>
      <c r="AI286" s="626">
        <f t="shared" si="170"/>
        <v>0</v>
      </c>
      <c r="AJ286" s="626">
        <f t="shared" si="170"/>
        <v>0</v>
      </c>
      <c r="AK286" s="626">
        <f t="shared" si="171"/>
        <v>0</v>
      </c>
      <c r="AL286" s="626">
        <f t="shared" si="171"/>
        <v>0</v>
      </c>
      <c r="AM286" s="626">
        <f t="shared" si="171"/>
        <v>0</v>
      </c>
      <c r="AN286" s="626">
        <f t="shared" si="171"/>
        <v>0</v>
      </c>
      <c r="AO286" s="626">
        <f t="shared" si="171"/>
        <v>0</v>
      </c>
      <c r="AP286" s="626">
        <f t="shared" si="171"/>
        <v>0</v>
      </c>
      <c r="AQ286" s="626">
        <f t="shared" si="171"/>
        <v>0</v>
      </c>
      <c r="AR286" s="626">
        <f t="shared" si="171"/>
        <v>0</v>
      </c>
      <c r="AS286" s="626">
        <f t="shared" si="171"/>
        <v>0</v>
      </c>
      <c r="AT286" s="626">
        <f t="shared" si="171"/>
        <v>0</v>
      </c>
      <c r="AU286" s="626">
        <f t="shared" si="172"/>
        <v>0</v>
      </c>
      <c r="AV286" s="626">
        <f t="shared" si="172"/>
        <v>0</v>
      </c>
      <c r="AW286" s="626">
        <f t="shared" si="172"/>
        <v>0</v>
      </c>
      <c r="AX286" s="626">
        <f t="shared" si="172"/>
        <v>0</v>
      </c>
      <c r="AY286" s="626">
        <f t="shared" si="172"/>
        <v>0</v>
      </c>
      <c r="AZ286" s="626">
        <f t="shared" si="172"/>
        <v>0</v>
      </c>
      <c r="BA286" s="626">
        <f t="shared" si="172"/>
        <v>0</v>
      </c>
      <c r="BB286" s="626">
        <f t="shared" si="172"/>
        <v>0</v>
      </c>
      <c r="BC286" s="626">
        <f t="shared" si="172"/>
        <v>0</v>
      </c>
      <c r="BD286" s="626">
        <f t="shared" si="172"/>
        <v>0</v>
      </c>
      <c r="BE286" s="626">
        <f t="shared" si="173"/>
        <v>0</v>
      </c>
      <c r="BF286" s="626">
        <f t="shared" si="173"/>
        <v>0</v>
      </c>
      <c r="BG286" s="626">
        <f t="shared" si="173"/>
        <v>0</v>
      </c>
      <c r="BH286" s="626">
        <f t="shared" si="173"/>
        <v>0</v>
      </c>
      <c r="BI286" s="626">
        <f t="shared" si="173"/>
        <v>0</v>
      </c>
      <c r="BJ286" s="626">
        <f t="shared" si="173"/>
        <v>0</v>
      </c>
      <c r="BK286" s="626">
        <f t="shared" si="173"/>
        <v>0</v>
      </c>
      <c r="BL286" s="626">
        <f t="shared" si="173"/>
        <v>0</v>
      </c>
      <c r="BM286" s="626">
        <f t="shared" si="173"/>
        <v>0</v>
      </c>
      <c r="BN286" s="626">
        <f t="shared" si="173"/>
        <v>0</v>
      </c>
      <c r="BO286" s="626">
        <f t="shared" si="174"/>
        <v>0</v>
      </c>
      <c r="BP286" s="626">
        <f t="shared" si="174"/>
        <v>0</v>
      </c>
      <c r="BQ286" s="626">
        <f t="shared" si="174"/>
        <v>0</v>
      </c>
      <c r="BR286" s="626">
        <f t="shared" si="174"/>
        <v>0</v>
      </c>
      <c r="BS286" s="626">
        <f t="shared" si="174"/>
        <v>0</v>
      </c>
      <c r="BT286" s="626">
        <f t="shared" si="174"/>
        <v>0</v>
      </c>
      <c r="BU286" s="626">
        <f t="shared" si="174"/>
        <v>0</v>
      </c>
      <c r="BV286" s="626">
        <f t="shared" si="174"/>
        <v>0</v>
      </c>
      <c r="BW286" s="626">
        <f t="shared" si="174"/>
        <v>0</v>
      </c>
      <c r="BX286" s="626">
        <f t="shared" si="174"/>
        <v>0</v>
      </c>
      <c r="BY286" s="626">
        <f t="shared" si="174"/>
        <v>0</v>
      </c>
      <c r="BZ286" s="626">
        <f t="shared" si="174"/>
        <v>0</v>
      </c>
      <c r="CA286" s="287">
        <f t="shared" si="152"/>
        <v>0</v>
      </c>
      <c r="CB286" s="287">
        <f t="shared" si="153"/>
        <v>0</v>
      </c>
      <c r="CC286" s="287">
        <f t="shared" si="154"/>
        <v>0</v>
      </c>
      <c r="CD286" s="287">
        <f t="shared" si="155"/>
        <v>0</v>
      </c>
      <c r="CE286" s="287">
        <f t="shared" si="156"/>
        <v>0</v>
      </c>
      <c r="CF286" s="287">
        <f t="shared" si="157"/>
        <v>0</v>
      </c>
      <c r="CG286" s="61">
        <f t="shared" si="158"/>
        <v>0</v>
      </c>
      <c r="CH286" s="27"/>
      <c r="CI286" s="27"/>
      <c r="CJ286" s="27"/>
    </row>
    <row r="287" spans="2:88" ht="12" hidden="1" customHeight="1">
      <c r="B287" s="624" t="s">
        <v>42</v>
      </c>
      <c r="C287" s="623" t="str">
        <f>C272</f>
        <v>Forecast</v>
      </c>
      <c r="D287" s="624" t="s">
        <v>3</v>
      </c>
      <c r="E287" s="624" t="s">
        <v>9</v>
      </c>
      <c r="F287" s="625" t="s">
        <v>13</v>
      </c>
      <c r="G287" s="626">
        <f t="shared" si="168"/>
        <v>0</v>
      </c>
      <c r="H287" s="823">
        <f t="shared" si="168"/>
        <v>0</v>
      </c>
      <c r="I287" s="823">
        <f t="shared" si="168"/>
        <v>0</v>
      </c>
      <c r="J287" s="626">
        <f t="shared" si="168"/>
        <v>0</v>
      </c>
      <c r="K287" s="626">
        <f t="shared" si="168"/>
        <v>0</v>
      </c>
      <c r="L287" s="626">
        <f t="shared" si="168"/>
        <v>0</v>
      </c>
      <c r="M287" s="626">
        <f t="shared" si="168"/>
        <v>0</v>
      </c>
      <c r="N287" s="626">
        <f t="shared" si="168"/>
        <v>0</v>
      </c>
      <c r="O287" s="626">
        <f t="shared" si="168"/>
        <v>0</v>
      </c>
      <c r="P287" s="626">
        <f t="shared" si="168"/>
        <v>0</v>
      </c>
      <c r="Q287" s="626">
        <f t="shared" si="169"/>
        <v>0</v>
      </c>
      <c r="R287" s="626">
        <f t="shared" si="169"/>
        <v>0</v>
      </c>
      <c r="S287" s="626">
        <f t="shared" si="169"/>
        <v>0</v>
      </c>
      <c r="T287" s="626">
        <f t="shared" si="169"/>
        <v>0</v>
      </c>
      <c r="U287" s="823">
        <f t="shared" si="169"/>
        <v>0</v>
      </c>
      <c r="V287" s="823">
        <f t="shared" si="169"/>
        <v>0</v>
      </c>
      <c r="W287" s="823">
        <f t="shared" si="169"/>
        <v>0</v>
      </c>
      <c r="X287" s="823">
        <f t="shared" si="169"/>
        <v>0</v>
      </c>
      <c r="Y287" s="823">
        <f t="shared" si="169"/>
        <v>0</v>
      </c>
      <c r="Z287" s="626">
        <f t="shared" si="169"/>
        <v>0</v>
      </c>
      <c r="AA287" s="626">
        <f t="shared" si="170"/>
        <v>0</v>
      </c>
      <c r="AB287" s="626">
        <f t="shared" si="170"/>
        <v>0</v>
      </c>
      <c r="AC287" s="626">
        <f t="shared" si="170"/>
        <v>0</v>
      </c>
      <c r="AD287" s="626">
        <f t="shared" si="170"/>
        <v>0</v>
      </c>
      <c r="AE287" s="626">
        <f t="shared" si="170"/>
        <v>0</v>
      </c>
      <c r="AF287" s="626">
        <f t="shared" si="170"/>
        <v>0</v>
      </c>
      <c r="AG287" s="626">
        <f t="shared" si="170"/>
        <v>0</v>
      </c>
      <c r="AH287" s="626">
        <f t="shared" si="170"/>
        <v>0</v>
      </c>
      <c r="AI287" s="626">
        <f t="shared" si="170"/>
        <v>0</v>
      </c>
      <c r="AJ287" s="626">
        <f t="shared" si="170"/>
        <v>0</v>
      </c>
      <c r="AK287" s="626">
        <f t="shared" si="171"/>
        <v>0</v>
      </c>
      <c r="AL287" s="626">
        <f t="shared" si="171"/>
        <v>0</v>
      </c>
      <c r="AM287" s="626">
        <f t="shared" si="171"/>
        <v>0</v>
      </c>
      <c r="AN287" s="626">
        <f t="shared" si="171"/>
        <v>0</v>
      </c>
      <c r="AO287" s="626">
        <f t="shared" si="171"/>
        <v>0</v>
      </c>
      <c r="AP287" s="626">
        <f t="shared" si="171"/>
        <v>0</v>
      </c>
      <c r="AQ287" s="626">
        <f t="shared" si="171"/>
        <v>0</v>
      </c>
      <c r="AR287" s="626">
        <f t="shared" si="171"/>
        <v>0</v>
      </c>
      <c r="AS287" s="626">
        <f t="shared" si="171"/>
        <v>0</v>
      </c>
      <c r="AT287" s="626">
        <f t="shared" si="171"/>
        <v>0</v>
      </c>
      <c r="AU287" s="626">
        <f t="shared" si="172"/>
        <v>0</v>
      </c>
      <c r="AV287" s="626">
        <f t="shared" si="172"/>
        <v>0</v>
      </c>
      <c r="AW287" s="626">
        <f t="shared" si="172"/>
        <v>0</v>
      </c>
      <c r="AX287" s="626">
        <f t="shared" si="172"/>
        <v>0</v>
      </c>
      <c r="AY287" s="626">
        <f t="shared" si="172"/>
        <v>0</v>
      </c>
      <c r="AZ287" s="626">
        <f t="shared" si="172"/>
        <v>0</v>
      </c>
      <c r="BA287" s="626">
        <f t="shared" si="172"/>
        <v>0</v>
      </c>
      <c r="BB287" s="626">
        <f t="shared" si="172"/>
        <v>0</v>
      </c>
      <c r="BC287" s="626">
        <f t="shared" si="172"/>
        <v>0</v>
      </c>
      <c r="BD287" s="626">
        <f t="shared" si="172"/>
        <v>0</v>
      </c>
      <c r="BE287" s="626">
        <f t="shared" si="173"/>
        <v>0</v>
      </c>
      <c r="BF287" s="626">
        <f t="shared" si="173"/>
        <v>0</v>
      </c>
      <c r="BG287" s="626">
        <f t="shared" si="173"/>
        <v>0</v>
      </c>
      <c r="BH287" s="626">
        <f t="shared" si="173"/>
        <v>0</v>
      </c>
      <c r="BI287" s="626">
        <f t="shared" si="173"/>
        <v>0</v>
      </c>
      <c r="BJ287" s="626">
        <f t="shared" si="173"/>
        <v>0</v>
      </c>
      <c r="BK287" s="626">
        <f t="shared" si="173"/>
        <v>0</v>
      </c>
      <c r="BL287" s="626">
        <f t="shared" si="173"/>
        <v>0</v>
      </c>
      <c r="BM287" s="626">
        <f t="shared" si="173"/>
        <v>0</v>
      </c>
      <c r="BN287" s="626">
        <f t="shared" si="173"/>
        <v>0</v>
      </c>
      <c r="BO287" s="626">
        <f t="shared" si="174"/>
        <v>0</v>
      </c>
      <c r="BP287" s="626">
        <f t="shared" si="174"/>
        <v>0</v>
      </c>
      <c r="BQ287" s="626">
        <f t="shared" si="174"/>
        <v>0</v>
      </c>
      <c r="BR287" s="626">
        <f t="shared" si="174"/>
        <v>0</v>
      </c>
      <c r="BS287" s="626">
        <f t="shared" si="174"/>
        <v>0</v>
      </c>
      <c r="BT287" s="626">
        <f t="shared" si="174"/>
        <v>0</v>
      </c>
      <c r="BU287" s="626">
        <f t="shared" si="174"/>
        <v>0</v>
      </c>
      <c r="BV287" s="626">
        <f t="shared" si="174"/>
        <v>0</v>
      </c>
      <c r="BW287" s="626">
        <f t="shared" si="174"/>
        <v>0</v>
      </c>
      <c r="BX287" s="626">
        <f t="shared" si="174"/>
        <v>0</v>
      </c>
      <c r="BY287" s="626">
        <f t="shared" si="174"/>
        <v>0</v>
      </c>
      <c r="BZ287" s="626">
        <f t="shared" si="174"/>
        <v>0</v>
      </c>
      <c r="CA287" s="287">
        <f t="shared" si="152"/>
        <v>0</v>
      </c>
      <c r="CB287" s="287">
        <f t="shared" si="153"/>
        <v>0</v>
      </c>
      <c r="CC287" s="287">
        <f t="shared" si="154"/>
        <v>0</v>
      </c>
      <c r="CD287" s="287">
        <f t="shared" si="155"/>
        <v>0</v>
      </c>
      <c r="CE287" s="287">
        <f t="shared" si="156"/>
        <v>0</v>
      </c>
      <c r="CF287" s="287">
        <f t="shared" si="157"/>
        <v>0</v>
      </c>
      <c r="CG287" s="61">
        <f t="shared" si="158"/>
        <v>0</v>
      </c>
      <c r="CH287" s="27"/>
      <c r="CI287" s="27"/>
      <c r="CJ287" s="27"/>
    </row>
    <row r="288" spans="2:88" ht="12" hidden="1" customHeight="1">
      <c r="B288" s="624" t="s">
        <v>42</v>
      </c>
      <c r="C288" s="623" t="str">
        <f>C273</f>
        <v>Approval Request</v>
      </c>
      <c r="D288" s="624" t="s">
        <v>3</v>
      </c>
      <c r="E288" s="624" t="s">
        <v>9</v>
      </c>
      <c r="F288" s="625" t="s">
        <v>14</v>
      </c>
      <c r="G288" s="626">
        <f t="shared" si="168"/>
        <v>0</v>
      </c>
      <c r="H288" s="823">
        <f t="shared" si="168"/>
        <v>0</v>
      </c>
      <c r="I288" s="823">
        <f t="shared" si="168"/>
        <v>0</v>
      </c>
      <c r="J288" s="626">
        <f t="shared" si="168"/>
        <v>0</v>
      </c>
      <c r="K288" s="626">
        <f t="shared" si="168"/>
        <v>0</v>
      </c>
      <c r="L288" s="626">
        <f t="shared" si="168"/>
        <v>0</v>
      </c>
      <c r="M288" s="626">
        <f t="shared" si="168"/>
        <v>0</v>
      </c>
      <c r="N288" s="626">
        <f t="shared" si="168"/>
        <v>0</v>
      </c>
      <c r="O288" s="626">
        <f t="shared" si="168"/>
        <v>0</v>
      </c>
      <c r="P288" s="626">
        <f t="shared" si="168"/>
        <v>0</v>
      </c>
      <c r="Q288" s="626">
        <f t="shared" si="169"/>
        <v>0</v>
      </c>
      <c r="R288" s="626">
        <f t="shared" si="169"/>
        <v>0</v>
      </c>
      <c r="S288" s="626">
        <f t="shared" si="169"/>
        <v>0</v>
      </c>
      <c r="T288" s="626">
        <f t="shared" si="169"/>
        <v>0</v>
      </c>
      <c r="U288" s="823">
        <f t="shared" si="169"/>
        <v>0</v>
      </c>
      <c r="V288" s="823">
        <f t="shared" si="169"/>
        <v>0</v>
      </c>
      <c r="W288" s="823">
        <f t="shared" si="169"/>
        <v>0</v>
      </c>
      <c r="X288" s="823">
        <f t="shared" si="169"/>
        <v>0</v>
      </c>
      <c r="Y288" s="823">
        <f t="shared" si="169"/>
        <v>0</v>
      </c>
      <c r="Z288" s="626">
        <f t="shared" si="169"/>
        <v>0</v>
      </c>
      <c r="AA288" s="626">
        <f t="shared" si="170"/>
        <v>0</v>
      </c>
      <c r="AB288" s="626">
        <f t="shared" si="170"/>
        <v>0</v>
      </c>
      <c r="AC288" s="626">
        <f t="shared" si="170"/>
        <v>0</v>
      </c>
      <c r="AD288" s="626">
        <f t="shared" si="170"/>
        <v>0</v>
      </c>
      <c r="AE288" s="626">
        <f t="shared" si="170"/>
        <v>0</v>
      </c>
      <c r="AF288" s="626">
        <f t="shared" si="170"/>
        <v>0</v>
      </c>
      <c r="AG288" s="626">
        <f t="shared" si="170"/>
        <v>0</v>
      </c>
      <c r="AH288" s="626">
        <f t="shared" si="170"/>
        <v>0</v>
      </c>
      <c r="AI288" s="626">
        <f t="shared" si="170"/>
        <v>0</v>
      </c>
      <c r="AJ288" s="626">
        <f t="shared" si="170"/>
        <v>0</v>
      </c>
      <c r="AK288" s="626">
        <f t="shared" si="171"/>
        <v>0</v>
      </c>
      <c r="AL288" s="626">
        <f t="shared" si="171"/>
        <v>0</v>
      </c>
      <c r="AM288" s="626">
        <f t="shared" si="171"/>
        <v>0</v>
      </c>
      <c r="AN288" s="626">
        <f t="shared" si="171"/>
        <v>0</v>
      </c>
      <c r="AO288" s="626">
        <f t="shared" si="171"/>
        <v>0</v>
      </c>
      <c r="AP288" s="626">
        <f t="shared" si="171"/>
        <v>0</v>
      </c>
      <c r="AQ288" s="626">
        <f t="shared" si="171"/>
        <v>0</v>
      </c>
      <c r="AR288" s="626">
        <f t="shared" si="171"/>
        <v>0</v>
      </c>
      <c r="AS288" s="626">
        <f t="shared" si="171"/>
        <v>0</v>
      </c>
      <c r="AT288" s="626">
        <f t="shared" si="171"/>
        <v>0</v>
      </c>
      <c r="AU288" s="626">
        <f t="shared" si="172"/>
        <v>0</v>
      </c>
      <c r="AV288" s="626">
        <f t="shared" si="172"/>
        <v>0</v>
      </c>
      <c r="AW288" s="626">
        <f t="shared" si="172"/>
        <v>0</v>
      </c>
      <c r="AX288" s="626">
        <f t="shared" si="172"/>
        <v>0</v>
      </c>
      <c r="AY288" s="626">
        <f t="shared" si="172"/>
        <v>0</v>
      </c>
      <c r="AZ288" s="626">
        <f t="shared" si="172"/>
        <v>0</v>
      </c>
      <c r="BA288" s="626">
        <f t="shared" si="172"/>
        <v>0</v>
      </c>
      <c r="BB288" s="626">
        <f t="shared" si="172"/>
        <v>0</v>
      </c>
      <c r="BC288" s="626">
        <f t="shared" si="172"/>
        <v>0</v>
      </c>
      <c r="BD288" s="626">
        <f t="shared" si="172"/>
        <v>0</v>
      </c>
      <c r="BE288" s="626">
        <f t="shared" si="173"/>
        <v>0</v>
      </c>
      <c r="BF288" s="626">
        <f t="shared" si="173"/>
        <v>0</v>
      </c>
      <c r="BG288" s="626">
        <f t="shared" si="173"/>
        <v>0</v>
      </c>
      <c r="BH288" s="626">
        <f t="shared" si="173"/>
        <v>0</v>
      </c>
      <c r="BI288" s="626">
        <f t="shared" si="173"/>
        <v>0</v>
      </c>
      <c r="BJ288" s="626">
        <f t="shared" si="173"/>
        <v>0</v>
      </c>
      <c r="BK288" s="626">
        <f t="shared" si="173"/>
        <v>0</v>
      </c>
      <c r="BL288" s="626">
        <f t="shared" si="173"/>
        <v>0</v>
      </c>
      <c r="BM288" s="626">
        <f t="shared" si="173"/>
        <v>0</v>
      </c>
      <c r="BN288" s="626">
        <f t="shared" si="173"/>
        <v>0</v>
      </c>
      <c r="BO288" s="626">
        <f t="shared" si="174"/>
        <v>0</v>
      </c>
      <c r="BP288" s="626">
        <f t="shared" si="174"/>
        <v>0</v>
      </c>
      <c r="BQ288" s="626">
        <f t="shared" si="174"/>
        <v>0</v>
      </c>
      <c r="BR288" s="626">
        <f t="shared" si="174"/>
        <v>0</v>
      </c>
      <c r="BS288" s="626">
        <f t="shared" si="174"/>
        <v>0</v>
      </c>
      <c r="BT288" s="626">
        <f t="shared" si="174"/>
        <v>0</v>
      </c>
      <c r="BU288" s="626">
        <f t="shared" si="174"/>
        <v>0</v>
      </c>
      <c r="BV288" s="626">
        <f t="shared" si="174"/>
        <v>0</v>
      </c>
      <c r="BW288" s="626">
        <f t="shared" si="174"/>
        <v>0</v>
      </c>
      <c r="BX288" s="626">
        <f t="shared" si="174"/>
        <v>0</v>
      </c>
      <c r="BY288" s="626">
        <f t="shared" si="174"/>
        <v>0</v>
      </c>
      <c r="BZ288" s="626">
        <f t="shared" si="174"/>
        <v>0</v>
      </c>
      <c r="CA288" s="287">
        <f t="shared" si="152"/>
        <v>0</v>
      </c>
      <c r="CB288" s="287">
        <f t="shared" si="153"/>
        <v>0</v>
      </c>
      <c r="CC288" s="287">
        <f t="shared" si="154"/>
        <v>0</v>
      </c>
      <c r="CD288" s="287">
        <f t="shared" si="155"/>
        <v>0</v>
      </c>
      <c r="CE288" s="287">
        <f t="shared" si="156"/>
        <v>0</v>
      </c>
      <c r="CF288" s="287">
        <f t="shared" si="157"/>
        <v>0</v>
      </c>
      <c r="CG288" s="61">
        <f t="shared" si="158"/>
        <v>0</v>
      </c>
      <c r="CH288" s="27"/>
      <c r="CI288" s="27"/>
      <c r="CJ288" s="27"/>
    </row>
    <row r="289" spans="2:88" ht="12" hidden="1" customHeight="1">
      <c r="B289" s="624" t="s">
        <v>42</v>
      </c>
      <c r="C289" s="623" t="str">
        <f>C274</f>
        <v>Approval Request</v>
      </c>
      <c r="D289" s="624" t="s">
        <v>3</v>
      </c>
      <c r="E289" s="624" t="s">
        <v>9</v>
      </c>
      <c r="F289" s="625" t="s">
        <v>15</v>
      </c>
      <c r="G289" s="626">
        <f t="shared" si="168"/>
        <v>0</v>
      </c>
      <c r="H289" s="823">
        <f t="shared" si="168"/>
        <v>0</v>
      </c>
      <c r="I289" s="823">
        <f t="shared" si="168"/>
        <v>0</v>
      </c>
      <c r="J289" s="626">
        <f t="shared" si="168"/>
        <v>0</v>
      </c>
      <c r="K289" s="626">
        <f t="shared" si="168"/>
        <v>0</v>
      </c>
      <c r="L289" s="626">
        <f t="shared" si="168"/>
        <v>0</v>
      </c>
      <c r="M289" s="626">
        <f t="shared" si="168"/>
        <v>0</v>
      </c>
      <c r="N289" s="626">
        <f t="shared" si="168"/>
        <v>0</v>
      </c>
      <c r="O289" s="626">
        <f t="shared" si="168"/>
        <v>0</v>
      </c>
      <c r="P289" s="626">
        <f t="shared" si="168"/>
        <v>0</v>
      </c>
      <c r="Q289" s="626">
        <f t="shared" si="169"/>
        <v>0</v>
      </c>
      <c r="R289" s="626">
        <f t="shared" si="169"/>
        <v>0</v>
      </c>
      <c r="S289" s="626">
        <f t="shared" si="169"/>
        <v>0</v>
      </c>
      <c r="T289" s="626">
        <f t="shared" si="169"/>
        <v>0</v>
      </c>
      <c r="U289" s="823">
        <f t="shared" si="169"/>
        <v>0</v>
      </c>
      <c r="V289" s="823">
        <f t="shared" si="169"/>
        <v>0</v>
      </c>
      <c r="W289" s="823">
        <f t="shared" si="169"/>
        <v>0</v>
      </c>
      <c r="X289" s="823">
        <f t="shared" si="169"/>
        <v>0</v>
      </c>
      <c r="Y289" s="823">
        <f t="shared" si="169"/>
        <v>0</v>
      </c>
      <c r="Z289" s="626">
        <f t="shared" si="169"/>
        <v>0</v>
      </c>
      <c r="AA289" s="626">
        <f t="shared" si="170"/>
        <v>0</v>
      </c>
      <c r="AB289" s="626">
        <f t="shared" si="170"/>
        <v>0</v>
      </c>
      <c r="AC289" s="626">
        <f t="shared" si="170"/>
        <v>0</v>
      </c>
      <c r="AD289" s="626">
        <f t="shared" si="170"/>
        <v>0</v>
      </c>
      <c r="AE289" s="626">
        <f t="shared" si="170"/>
        <v>0</v>
      </c>
      <c r="AF289" s="626">
        <f t="shared" si="170"/>
        <v>0</v>
      </c>
      <c r="AG289" s="626">
        <f t="shared" si="170"/>
        <v>0</v>
      </c>
      <c r="AH289" s="626">
        <f t="shared" si="170"/>
        <v>0</v>
      </c>
      <c r="AI289" s="626">
        <f t="shared" si="170"/>
        <v>0</v>
      </c>
      <c r="AJ289" s="626">
        <f t="shared" si="170"/>
        <v>0</v>
      </c>
      <c r="AK289" s="626">
        <f t="shared" si="171"/>
        <v>0</v>
      </c>
      <c r="AL289" s="626">
        <f t="shared" si="171"/>
        <v>0</v>
      </c>
      <c r="AM289" s="626">
        <f t="shared" si="171"/>
        <v>0</v>
      </c>
      <c r="AN289" s="626">
        <f t="shared" si="171"/>
        <v>0</v>
      </c>
      <c r="AO289" s="626">
        <f t="shared" si="171"/>
        <v>0</v>
      </c>
      <c r="AP289" s="626">
        <f t="shared" si="171"/>
        <v>0</v>
      </c>
      <c r="AQ289" s="626">
        <f t="shared" si="171"/>
        <v>0</v>
      </c>
      <c r="AR289" s="626">
        <f t="shared" si="171"/>
        <v>0</v>
      </c>
      <c r="AS289" s="626">
        <f t="shared" si="171"/>
        <v>0</v>
      </c>
      <c r="AT289" s="626">
        <f t="shared" si="171"/>
        <v>0</v>
      </c>
      <c r="AU289" s="626">
        <f t="shared" si="172"/>
        <v>0</v>
      </c>
      <c r="AV289" s="626">
        <f t="shared" si="172"/>
        <v>0</v>
      </c>
      <c r="AW289" s="626">
        <f t="shared" si="172"/>
        <v>0</v>
      </c>
      <c r="AX289" s="626">
        <f t="shared" si="172"/>
        <v>0</v>
      </c>
      <c r="AY289" s="626">
        <f t="shared" si="172"/>
        <v>0</v>
      </c>
      <c r="AZ289" s="626">
        <f t="shared" si="172"/>
        <v>0</v>
      </c>
      <c r="BA289" s="626">
        <f t="shared" si="172"/>
        <v>0</v>
      </c>
      <c r="BB289" s="626">
        <f t="shared" si="172"/>
        <v>0</v>
      </c>
      <c r="BC289" s="626">
        <f t="shared" si="172"/>
        <v>0</v>
      </c>
      <c r="BD289" s="626">
        <f t="shared" si="172"/>
        <v>0</v>
      </c>
      <c r="BE289" s="626">
        <f t="shared" si="173"/>
        <v>0</v>
      </c>
      <c r="BF289" s="626">
        <f t="shared" si="173"/>
        <v>0</v>
      </c>
      <c r="BG289" s="626">
        <f t="shared" si="173"/>
        <v>0</v>
      </c>
      <c r="BH289" s="626">
        <f t="shared" si="173"/>
        <v>0</v>
      </c>
      <c r="BI289" s="626">
        <f t="shared" si="173"/>
        <v>0</v>
      </c>
      <c r="BJ289" s="626">
        <f t="shared" si="173"/>
        <v>0</v>
      </c>
      <c r="BK289" s="626">
        <f t="shared" si="173"/>
        <v>0</v>
      </c>
      <c r="BL289" s="626">
        <f t="shared" si="173"/>
        <v>0</v>
      </c>
      <c r="BM289" s="626">
        <f t="shared" si="173"/>
        <v>0</v>
      </c>
      <c r="BN289" s="626">
        <f t="shared" si="173"/>
        <v>0</v>
      </c>
      <c r="BO289" s="626">
        <f t="shared" si="174"/>
        <v>0</v>
      </c>
      <c r="BP289" s="626">
        <f t="shared" si="174"/>
        <v>0</v>
      </c>
      <c r="BQ289" s="626">
        <f t="shared" si="174"/>
        <v>0</v>
      </c>
      <c r="BR289" s="626">
        <f t="shared" si="174"/>
        <v>0</v>
      </c>
      <c r="BS289" s="626">
        <f t="shared" si="174"/>
        <v>0</v>
      </c>
      <c r="BT289" s="626">
        <f t="shared" si="174"/>
        <v>0</v>
      </c>
      <c r="BU289" s="626">
        <f t="shared" si="174"/>
        <v>0</v>
      </c>
      <c r="BV289" s="626">
        <f t="shared" si="174"/>
        <v>0</v>
      </c>
      <c r="BW289" s="626">
        <f t="shared" si="174"/>
        <v>0</v>
      </c>
      <c r="BX289" s="626">
        <f t="shared" si="174"/>
        <v>0</v>
      </c>
      <c r="BY289" s="626">
        <f t="shared" si="174"/>
        <v>0</v>
      </c>
      <c r="BZ289" s="626">
        <f t="shared" si="174"/>
        <v>0</v>
      </c>
      <c r="CA289" s="287">
        <f t="shared" si="152"/>
        <v>0</v>
      </c>
      <c r="CB289" s="287">
        <f t="shared" si="153"/>
        <v>0</v>
      </c>
      <c r="CC289" s="287">
        <f t="shared" si="154"/>
        <v>0</v>
      </c>
      <c r="CD289" s="287">
        <f t="shared" si="155"/>
        <v>0</v>
      </c>
      <c r="CE289" s="287">
        <f t="shared" si="156"/>
        <v>0</v>
      </c>
      <c r="CF289" s="287">
        <f t="shared" si="157"/>
        <v>0</v>
      </c>
      <c r="CG289" s="61">
        <f t="shared" si="158"/>
        <v>0</v>
      </c>
      <c r="CH289" s="27"/>
      <c r="CI289" s="27"/>
      <c r="CJ289" s="27"/>
    </row>
    <row r="290" spans="2:88" ht="12" hidden="1" customHeight="1">
      <c r="B290" s="624" t="s">
        <v>42</v>
      </c>
      <c r="C290" s="623" t="str">
        <f t="shared" si="159"/>
        <v>Released</v>
      </c>
      <c r="D290" s="624" t="s">
        <v>3</v>
      </c>
      <c r="E290" s="624" t="s">
        <v>10</v>
      </c>
      <c r="F290" s="625" t="s">
        <v>11</v>
      </c>
      <c r="G290" s="626">
        <f t="shared" si="168"/>
        <v>0</v>
      </c>
      <c r="H290" s="823">
        <f t="shared" si="168"/>
        <v>0</v>
      </c>
      <c r="I290" s="823">
        <f t="shared" si="168"/>
        <v>0</v>
      </c>
      <c r="J290" s="626">
        <f t="shared" si="168"/>
        <v>0</v>
      </c>
      <c r="K290" s="626">
        <f t="shared" si="168"/>
        <v>0</v>
      </c>
      <c r="L290" s="626">
        <f t="shared" si="168"/>
        <v>0</v>
      </c>
      <c r="M290" s="626">
        <f t="shared" si="168"/>
        <v>0</v>
      </c>
      <c r="N290" s="626">
        <f t="shared" si="168"/>
        <v>0</v>
      </c>
      <c r="O290" s="626">
        <f t="shared" si="168"/>
        <v>0</v>
      </c>
      <c r="P290" s="626">
        <f t="shared" si="168"/>
        <v>0</v>
      </c>
      <c r="Q290" s="626">
        <f t="shared" si="169"/>
        <v>0</v>
      </c>
      <c r="R290" s="626">
        <f t="shared" si="169"/>
        <v>0</v>
      </c>
      <c r="S290" s="626">
        <f t="shared" si="169"/>
        <v>0</v>
      </c>
      <c r="T290" s="626">
        <f t="shared" si="169"/>
        <v>0</v>
      </c>
      <c r="U290" s="823">
        <f t="shared" si="169"/>
        <v>0</v>
      </c>
      <c r="V290" s="823">
        <f t="shared" si="169"/>
        <v>0</v>
      </c>
      <c r="W290" s="823">
        <f t="shared" si="169"/>
        <v>0</v>
      </c>
      <c r="X290" s="823">
        <f t="shared" si="169"/>
        <v>0</v>
      </c>
      <c r="Y290" s="823">
        <f t="shared" si="169"/>
        <v>0</v>
      </c>
      <c r="Z290" s="626">
        <f t="shared" si="169"/>
        <v>0</v>
      </c>
      <c r="AA290" s="626">
        <f t="shared" si="170"/>
        <v>0</v>
      </c>
      <c r="AB290" s="626">
        <f t="shared" si="170"/>
        <v>0</v>
      </c>
      <c r="AC290" s="626">
        <f t="shared" si="170"/>
        <v>0</v>
      </c>
      <c r="AD290" s="626">
        <f t="shared" si="170"/>
        <v>0</v>
      </c>
      <c r="AE290" s="626">
        <f t="shared" si="170"/>
        <v>0</v>
      </c>
      <c r="AF290" s="626">
        <f t="shared" si="170"/>
        <v>0</v>
      </c>
      <c r="AG290" s="626">
        <f t="shared" si="170"/>
        <v>0</v>
      </c>
      <c r="AH290" s="626">
        <f t="shared" si="170"/>
        <v>0</v>
      </c>
      <c r="AI290" s="626">
        <f t="shared" si="170"/>
        <v>0</v>
      </c>
      <c r="AJ290" s="626">
        <f t="shared" si="170"/>
        <v>0</v>
      </c>
      <c r="AK290" s="626">
        <f t="shared" si="171"/>
        <v>0</v>
      </c>
      <c r="AL290" s="626">
        <f t="shared" si="171"/>
        <v>0</v>
      </c>
      <c r="AM290" s="626">
        <f t="shared" si="171"/>
        <v>0</v>
      </c>
      <c r="AN290" s="626">
        <f t="shared" si="171"/>
        <v>0</v>
      </c>
      <c r="AO290" s="626">
        <f t="shared" si="171"/>
        <v>0</v>
      </c>
      <c r="AP290" s="626">
        <f t="shared" si="171"/>
        <v>0</v>
      </c>
      <c r="AQ290" s="626">
        <f t="shared" si="171"/>
        <v>0</v>
      </c>
      <c r="AR290" s="626">
        <f t="shared" si="171"/>
        <v>0</v>
      </c>
      <c r="AS290" s="626">
        <f t="shared" si="171"/>
        <v>0</v>
      </c>
      <c r="AT290" s="626">
        <f t="shared" si="171"/>
        <v>0</v>
      </c>
      <c r="AU290" s="626">
        <f t="shared" si="172"/>
        <v>0</v>
      </c>
      <c r="AV290" s="626">
        <f t="shared" si="172"/>
        <v>0</v>
      </c>
      <c r="AW290" s="626">
        <f t="shared" si="172"/>
        <v>0</v>
      </c>
      <c r="AX290" s="626">
        <f t="shared" si="172"/>
        <v>0</v>
      </c>
      <c r="AY290" s="626">
        <f t="shared" si="172"/>
        <v>0</v>
      </c>
      <c r="AZ290" s="626">
        <f t="shared" si="172"/>
        <v>0</v>
      </c>
      <c r="BA290" s="626">
        <f t="shared" si="172"/>
        <v>0</v>
      </c>
      <c r="BB290" s="626">
        <f t="shared" si="172"/>
        <v>0</v>
      </c>
      <c r="BC290" s="626">
        <f t="shared" si="172"/>
        <v>0</v>
      </c>
      <c r="BD290" s="626">
        <f t="shared" si="172"/>
        <v>0</v>
      </c>
      <c r="BE290" s="626">
        <f t="shared" si="173"/>
        <v>0</v>
      </c>
      <c r="BF290" s="626">
        <f t="shared" si="173"/>
        <v>0</v>
      </c>
      <c r="BG290" s="626">
        <f t="shared" si="173"/>
        <v>0</v>
      </c>
      <c r="BH290" s="626">
        <f t="shared" si="173"/>
        <v>0</v>
      </c>
      <c r="BI290" s="626">
        <f t="shared" si="173"/>
        <v>0</v>
      </c>
      <c r="BJ290" s="626">
        <f t="shared" si="173"/>
        <v>0</v>
      </c>
      <c r="BK290" s="626">
        <f t="shared" si="173"/>
        <v>0</v>
      </c>
      <c r="BL290" s="626">
        <f t="shared" si="173"/>
        <v>0</v>
      </c>
      <c r="BM290" s="626">
        <f t="shared" si="173"/>
        <v>0</v>
      </c>
      <c r="BN290" s="626">
        <f t="shared" si="173"/>
        <v>0</v>
      </c>
      <c r="BO290" s="626">
        <f t="shared" si="174"/>
        <v>0</v>
      </c>
      <c r="BP290" s="626">
        <f t="shared" si="174"/>
        <v>0</v>
      </c>
      <c r="BQ290" s="626">
        <f t="shared" si="174"/>
        <v>0</v>
      </c>
      <c r="BR290" s="626">
        <f t="shared" si="174"/>
        <v>0</v>
      </c>
      <c r="BS290" s="626">
        <f t="shared" si="174"/>
        <v>0</v>
      </c>
      <c r="BT290" s="626">
        <f t="shared" si="174"/>
        <v>0</v>
      </c>
      <c r="BU290" s="626">
        <f t="shared" si="174"/>
        <v>0</v>
      </c>
      <c r="BV290" s="626">
        <f t="shared" si="174"/>
        <v>0</v>
      </c>
      <c r="BW290" s="626">
        <f t="shared" si="174"/>
        <v>0</v>
      </c>
      <c r="BX290" s="626">
        <f t="shared" si="174"/>
        <v>0</v>
      </c>
      <c r="BY290" s="626">
        <f t="shared" si="174"/>
        <v>0</v>
      </c>
      <c r="BZ290" s="626">
        <f t="shared" si="174"/>
        <v>0</v>
      </c>
      <c r="CA290" s="287">
        <f t="shared" si="152"/>
        <v>0</v>
      </c>
      <c r="CB290" s="287">
        <f t="shared" si="153"/>
        <v>0</v>
      </c>
      <c r="CC290" s="287">
        <f t="shared" si="154"/>
        <v>0</v>
      </c>
      <c r="CD290" s="287">
        <f t="shared" si="155"/>
        <v>0</v>
      </c>
      <c r="CE290" s="287">
        <f t="shared" si="156"/>
        <v>0</v>
      </c>
      <c r="CF290" s="287">
        <f t="shared" si="157"/>
        <v>0</v>
      </c>
      <c r="CG290" s="61">
        <f t="shared" si="158"/>
        <v>0</v>
      </c>
      <c r="CH290" s="27"/>
      <c r="CI290" s="27"/>
      <c r="CJ290" s="27"/>
    </row>
    <row r="291" spans="2:88" ht="12" hidden="1" customHeight="1">
      <c r="B291" s="624" t="s">
        <v>42</v>
      </c>
      <c r="C291" s="623" t="str">
        <f t="shared" si="159"/>
        <v>Released</v>
      </c>
      <c r="D291" s="624" t="s">
        <v>3</v>
      </c>
      <c r="E291" s="624" t="s">
        <v>10</v>
      </c>
      <c r="F291" s="625" t="s">
        <v>12</v>
      </c>
      <c r="G291" s="626">
        <f t="shared" si="168"/>
        <v>0</v>
      </c>
      <c r="H291" s="823">
        <f t="shared" si="168"/>
        <v>0</v>
      </c>
      <c r="I291" s="823">
        <f t="shared" si="168"/>
        <v>0</v>
      </c>
      <c r="J291" s="626">
        <f t="shared" si="168"/>
        <v>0</v>
      </c>
      <c r="K291" s="626">
        <f t="shared" si="168"/>
        <v>0</v>
      </c>
      <c r="L291" s="626">
        <f t="shared" si="168"/>
        <v>0</v>
      </c>
      <c r="M291" s="626">
        <f t="shared" si="168"/>
        <v>0</v>
      </c>
      <c r="N291" s="626">
        <f t="shared" si="168"/>
        <v>0</v>
      </c>
      <c r="O291" s="626">
        <f t="shared" si="168"/>
        <v>0</v>
      </c>
      <c r="P291" s="626">
        <f t="shared" si="168"/>
        <v>0</v>
      </c>
      <c r="Q291" s="626">
        <f t="shared" si="169"/>
        <v>0</v>
      </c>
      <c r="R291" s="626">
        <f t="shared" si="169"/>
        <v>0</v>
      </c>
      <c r="S291" s="626">
        <f t="shared" si="169"/>
        <v>0</v>
      </c>
      <c r="T291" s="626">
        <f t="shared" si="169"/>
        <v>0</v>
      </c>
      <c r="U291" s="823">
        <f t="shared" si="169"/>
        <v>0</v>
      </c>
      <c r="V291" s="823">
        <f t="shared" si="169"/>
        <v>0</v>
      </c>
      <c r="W291" s="823">
        <f t="shared" si="169"/>
        <v>0</v>
      </c>
      <c r="X291" s="823">
        <f t="shared" si="169"/>
        <v>0</v>
      </c>
      <c r="Y291" s="823">
        <f t="shared" si="169"/>
        <v>0</v>
      </c>
      <c r="Z291" s="626">
        <f t="shared" si="169"/>
        <v>0</v>
      </c>
      <c r="AA291" s="626">
        <f t="shared" si="170"/>
        <v>0</v>
      </c>
      <c r="AB291" s="626">
        <f t="shared" si="170"/>
        <v>0</v>
      </c>
      <c r="AC291" s="626">
        <f t="shared" si="170"/>
        <v>0</v>
      </c>
      <c r="AD291" s="626">
        <f t="shared" si="170"/>
        <v>0</v>
      </c>
      <c r="AE291" s="626">
        <f t="shared" si="170"/>
        <v>0</v>
      </c>
      <c r="AF291" s="626">
        <f t="shared" si="170"/>
        <v>0</v>
      </c>
      <c r="AG291" s="626">
        <f t="shared" si="170"/>
        <v>0</v>
      </c>
      <c r="AH291" s="626">
        <f t="shared" si="170"/>
        <v>0</v>
      </c>
      <c r="AI291" s="626">
        <f t="shared" si="170"/>
        <v>0</v>
      </c>
      <c r="AJ291" s="626">
        <f t="shared" si="170"/>
        <v>0</v>
      </c>
      <c r="AK291" s="626">
        <f t="shared" si="171"/>
        <v>0</v>
      </c>
      <c r="AL291" s="626">
        <f t="shared" si="171"/>
        <v>0</v>
      </c>
      <c r="AM291" s="626">
        <f t="shared" si="171"/>
        <v>0</v>
      </c>
      <c r="AN291" s="626">
        <f t="shared" si="171"/>
        <v>0</v>
      </c>
      <c r="AO291" s="626">
        <f t="shared" si="171"/>
        <v>0</v>
      </c>
      <c r="AP291" s="626">
        <f t="shared" si="171"/>
        <v>0</v>
      </c>
      <c r="AQ291" s="626">
        <f t="shared" si="171"/>
        <v>0</v>
      </c>
      <c r="AR291" s="626">
        <f t="shared" si="171"/>
        <v>0</v>
      </c>
      <c r="AS291" s="626">
        <f t="shared" si="171"/>
        <v>0</v>
      </c>
      <c r="AT291" s="626">
        <f t="shared" si="171"/>
        <v>0</v>
      </c>
      <c r="AU291" s="626">
        <f t="shared" si="172"/>
        <v>0</v>
      </c>
      <c r="AV291" s="626">
        <f t="shared" si="172"/>
        <v>0</v>
      </c>
      <c r="AW291" s="626">
        <f t="shared" si="172"/>
        <v>0</v>
      </c>
      <c r="AX291" s="626">
        <f t="shared" si="172"/>
        <v>0</v>
      </c>
      <c r="AY291" s="626">
        <f t="shared" si="172"/>
        <v>0</v>
      </c>
      <c r="AZ291" s="626">
        <f t="shared" si="172"/>
        <v>0</v>
      </c>
      <c r="BA291" s="626">
        <f t="shared" si="172"/>
        <v>0</v>
      </c>
      <c r="BB291" s="626">
        <f t="shared" si="172"/>
        <v>0</v>
      </c>
      <c r="BC291" s="626">
        <f t="shared" si="172"/>
        <v>0</v>
      </c>
      <c r="BD291" s="626">
        <f t="shared" si="172"/>
        <v>0</v>
      </c>
      <c r="BE291" s="626">
        <f t="shared" si="173"/>
        <v>0</v>
      </c>
      <c r="BF291" s="626">
        <f t="shared" si="173"/>
        <v>0</v>
      </c>
      <c r="BG291" s="626">
        <f t="shared" si="173"/>
        <v>0</v>
      </c>
      <c r="BH291" s="626">
        <f t="shared" si="173"/>
        <v>0</v>
      </c>
      <c r="BI291" s="626">
        <f t="shared" si="173"/>
        <v>0</v>
      </c>
      <c r="BJ291" s="626">
        <f t="shared" si="173"/>
        <v>0</v>
      </c>
      <c r="BK291" s="626">
        <f t="shared" si="173"/>
        <v>0</v>
      </c>
      <c r="BL291" s="626">
        <f t="shared" si="173"/>
        <v>0</v>
      </c>
      <c r="BM291" s="626">
        <f t="shared" si="173"/>
        <v>0</v>
      </c>
      <c r="BN291" s="626">
        <f t="shared" si="173"/>
        <v>0</v>
      </c>
      <c r="BO291" s="626">
        <f t="shared" si="174"/>
        <v>0</v>
      </c>
      <c r="BP291" s="626">
        <f t="shared" si="174"/>
        <v>0</v>
      </c>
      <c r="BQ291" s="626">
        <f t="shared" si="174"/>
        <v>0</v>
      </c>
      <c r="BR291" s="626">
        <f t="shared" si="174"/>
        <v>0</v>
      </c>
      <c r="BS291" s="626">
        <f t="shared" si="174"/>
        <v>0</v>
      </c>
      <c r="BT291" s="626">
        <f t="shared" si="174"/>
        <v>0</v>
      </c>
      <c r="BU291" s="626">
        <f t="shared" si="174"/>
        <v>0</v>
      </c>
      <c r="BV291" s="626">
        <f t="shared" si="174"/>
        <v>0</v>
      </c>
      <c r="BW291" s="626">
        <f t="shared" si="174"/>
        <v>0</v>
      </c>
      <c r="BX291" s="626">
        <f t="shared" si="174"/>
        <v>0</v>
      </c>
      <c r="BY291" s="626">
        <f t="shared" si="174"/>
        <v>0</v>
      </c>
      <c r="BZ291" s="626">
        <f t="shared" si="174"/>
        <v>0</v>
      </c>
      <c r="CA291" s="287">
        <f t="shared" si="152"/>
        <v>0</v>
      </c>
      <c r="CB291" s="287">
        <f t="shared" si="153"/>
        <v>0</v>
      </c>
      <c r="CC291" s="287">
        <f t="shared" si="154"/>
        <v>0</v>
      </c>
      <c r="CD291" s="287">
        <f t="shared" si="155"/>
        <v>0</v>
      </c>
      <c r="CE291" s="287">
        <f t="shared" si="156"/>
        <v>0</v>
      </c>
      <c r="CF291" s="287">
        <f t="shared" si="157"/>
        <v>0</v>
      </c>
      <c r="CG291" s="61">
        <f t="shared" si="158"/>
        <v>0</v>
      </c>
      <c r="CH291" s="27"/>
      <c r="CI291" s="27"/>
      <c r="CJ291" s="27"/>
    </row>
    <row r="292" spans="2:88" ht="12" hidden="1" customHeight="1">
      <c r="B292" s="624" t="s">
        <v>42</v>
      </c>
      <c r="C292" s="623" t="str">
        <f t="shared" si="159"/>
        <v>Forecast</v>
      </c>
      <c r="D292" s="624" t="s">
        <v>3</v>
      </c>
      <c r="E292" s="624" t="s">
        <v>10</v>
      </c>
      <c r="F292" s="625" t="s">
        <v>13</v>
      </c>
      <c r="G292" s="626">
        <f t="shared" si="168"/>
        <v>0</v>
      </c>
      <c r="H292" s="823">
        <f t="shared" si="168"/>
        <v>0</v>
      </c>
      <c r="I292" s="823">
        <f t="shared" si="168"/>
        <v>0</v>
      </c>
      <c r="J292" s="626">
        <f t="shared" si="168"/>
        <v>0</v>
      </c>
      <c r="K292" s="626">
        <f t="shared" si="168"/>
        <v>0</v>
      </c>
      <c r="L292" s="626">
        <f t="shared" si="168"/>
        <v>0</v>
      </c>
      <c r="M292" s="626">
        <f t="shared" si="168"/>
        <v>0</v>
      </c>
      <c r="N292" s="626">
        <f t="shared" si="168"/>
        <v>0</v>
      </c>
      <c r="O292" s="626">
        <f t="shared" si="168"/>
        <v>0</v>
      </c>
      <c r="P292" s="626">
        <f t="shared" si="168"/>
        <v>0</v>
      </c>
      <c r="Q292" s="626">
        <f t="shared" si="169"/>
        <v>0</v>
      </c>
      <c r="R292" s="626">
        <f t="shared" si="169"/>
        <v>0</v>
      </c>
      <c r="S292" s="626">
        <f t="shared" si="169"/>
        <v>0</v>
      </c>
      <c r="T292" s="626">
        <f t="shared" si="169"/>
        <v>0</v>
      </c>
      <c r="U292" s="823">
        <f t="shared" si="169"/>
        <v>0</v>
      </c>
      <c r="V292" s="823">
        <f t="shared" si="169"/>
        <v>0</v>
      </c>
      <c r="W292" s="823">
        <f t="shared" si="169"/>
        <v>0</v>
      </c>
      <c r="X292" s="823">
        <f t="shared" si="169"/>
        <v>0</v>
      </c>
      <c r="Y292" s="823">
        <f t="shared" si="169"/>
        <v>0</v>
      </c>
      <c r="Z292" s="626">
        <f t="shared" si="169"/>
        <v>0</v>
      </c>
      <c r="AA292" s="626">
        <f t="shared" si="170"/>
        <v>0</v>
      </c>
      <c r="AB292" s="626">
        <f t="shared" si="170"/>
        <v>0</v>
      </c>
      <c r="AC292" s="626">
        <f t="shared" si="170"/>
        <v>0</v>
      </c>
      <c r="AD292" s="626">
        <f t="shared" si="170"/>
        <v>0</v>
      </c>
      <c r="AE292" s="626">
        <f t="shared" si="170"/>
        <v>0</v>
      </c>
      <c r="AF292" s="626">
        <f t="shared" si="170"/>
        <v>0</v>
      </c>
      <c r="AG292" s="626">
        <f t="shared" si="170"/>
        <v>0</v>
      </c>
      <c r="AH292" s="626">
        <f t="shared" si="170"/>
        <v>0</v>
      </c>
      <c r="AI292" s="626">
        <f t="shared" si="170"/>
        <v>0</v>
      </c>
      <c r="AJ292" s="626">
        <f t="shared" si="170"/>
        <v>0</v>
      </c>
      <c r="AK292" s="626">
        <f t="shared" si="171"/>
        <v>0</v>
      </c>
      <c r="AL292" s="626">
        <f t="shared" si="171"/>
        <v>0</v>
      </c>
      <c r="AM292" s="626">
        <f t="shared" si="171"/>
        <v>0</v>
      </c>
      <c r="AN292" s="626">
        <f t="shared" si="171"/>
        <v>0</v>
      </c>
      <c r="AO292" s="626">
        <f t="shared" si="171"/>
        <v>0</v>
      </c>
      <c r="AP292" s="626">
        <f t="shared" si="171"/>
        <v>0</v>
      </c>
      <c r="AQ292" s="626">
        <f t="shared" si="171"/>
        <v>0</v>
      </c>
      <c r="AR292" s="626">
        <f t="shared" si="171"/>
        <v>0</v>
      </c>
      <c r="AS292" s="626">
        <f t="shared" si="171"/>
        <v>0</v>
      </c>
      <c r="AT292" s="626">
        <f t="shared" si="171"/>
        <v>0</v>
      </c>
      <c r="AU292" s="626">
        <f t="shared" si="172"/>
        <v>0</v>
      </c>
      <c r="AV292" s="626">
        <f t="shared" si="172"/>
        <v>0</v>
      </c>
      <c r="AW292" s="626">
        <f t="shared" si="172"/>
        <v>0</v>
      </c>
      <c r="AX292" s="626">
        <f t="shared" si="172"/>
        <v>0</v>
      </c>
      <c r="AY292" s="626">
        <f t="shared" si="172"/>
        <v>0</v>
      </c>
      <c r="AZ292" s="626">
        <f t="shared" si="172"/>
        <v>0</v>
      </c>
      <c r="BA292" s="626">
        <f t="shared" si="172"/>
        <v>0</v>
      </c>
      <c r="BB292" s="626">
        <f t="shared" si="172"/>
        <v>0</v>
      </c>
      <c r="BC292" s="626">
        <f t="shared" si="172"/>
        <v>0</v>
      </c>
      <c r="BD292" s="626">
        <f t="shared" si="172"/>
        <v>0</v>
      </c>
      <c r="BE292" s="626">
        <f t="shared" si="173"/>
        <v>0</v>
      </c>
      <c r="BF292" s="626">
        <f t="shared" si="173"/>
        <v>0</v>
      </c>
      <c r="BG292" s="626">
        <f t="shared" si="173"/>
        <v>0</v>
      </c>
      <c r="BH292" s="626">
        <f t="shared" si="173"/>
        <v>0</v>
      </c>
      <c r="BI292" s="626">
        <f t="shared" si="173"/>
        <v>0</v>
      </c>
      <c r="BJ292" s="626">
        <f t="shared" si="173"/>
        <v>0</v>
      </c>
      <c r="BK292" s="626">
        <f t="shared" si="173"/>
        <v>0</v>
      </c>
      <c r="BL292" s="626">
        <f t="shared" si="173"/>
        <v>0</v>
      </c>
      <c r="BM292" s="626">
        <f t="shared" si="173"/>
        <v>0</v>
      </c>
      <c r="BN292" s="626">
        <f t="shared" si="173"/>
        <v>0</v>
      </c>
      <c r="BO292" s="626">
        <f t="shared" si="174"/>
        <v>0</v>
      </c>
      <c r="BP292" s="626">
        <f t="shared" si="174"/>
        <v>0</v>
      </c>
      <c r="BQ292" s="626">
        <f t="shared" si="174"/>
        <v>0</v>
      </c>
      <c r="BR292" s="626">
        <f t="shared" si="174"/>
        <v>0</v>
      </c>
      <c r="BS292" s="626">
        <f t="shared" si="174"/>
        <v>0</v>
      </c>
      <c r="BT292" s="626">
        <f t="shared" si="174"/>
        <v>0</v>
      </c>
      <c r="BU292" s="626">
        <f t="shared" si="174"/>
        <v>0</v>
      </c>
      <c r="BV292" s="626">
        <f t="shared" si="174"/>
        <v>0</v>
      </c>
      <c r="BW292" s="626">
        <f t="shared" si="174"/>
        <v>0</v>
      </c>
      <c r="BX292" s="626">
        <f t="shared" si="174"/>
        <v>0</v>
      </c>
      <c r="BY292" s="626">
        <f t="shared" si="174"/>
        <v>0</v>
      </c>
      <c r="BZ292" s="626">
        <f t="shared" si="174"/>
        <v>0</v>
      </c>
      <c r="CA292" s="287">
        <f t="shared" si="152"/>
        <v>0</v>
      </c>
      <c r="CB292" s="287">
        <f t="shared" si="153"/>
        <v>0</v>
      </c>
      <c r="CC292" s="287">
        <f t="shared" si="154"/>
        <v>0</v>
      </c>
      <c r="CD292" s="287">
        <f t="shared" si="155"/>
        <v>0</v>
      </c>
      <c r="CE292" s="287">
        <f t="shared" si="156"/>
        <v>0</v>
      </c>
      <c r="CF292" s="287">
        <f t="shared" si="157"/>
        <v>0</v>
      </c>
      <c r="CG292" s="61">
        <f t="shared" si="158"/>
        <v>0</v>
      </c>
      <c r="CH292" s="27"/>
      <c r="CI292" s="27"/>
      <c r="CJ292" s="27"/>
    </row>
    <row r="293" spans="2:88" ht="12" hidden="1" customHeight="1">
      <c r="B293" s="624" t="s">
        <v>42</v>
      </c>
      <c r="C293" s="623" t="str">
        <f t="shared" si="159"/>
        <v>Approval Request</v>
      </c>
      <c r="D293" s="624" t="s">
        <v>3</v>
      </c>
      <c r="E293" s="624" t="s">
        <v>10</v>
      </c>
      <c r="F293" s="625" t="s">
        <v>14</v>
      </c>
      <c r="G293" s="626">
        <f t="shared" si="168"/>
        <v>0</v>
      </c>
      <c r="H293" s="823">
        <f t="shared" si="168"/>
        <v>0</v>
      </c>
      <c r="I293" s="823">
        <f t="shared" si="168"/>
        <v>0</v>
      </c>
      <c r="J293" s="626">
        <f t="shared" si="168"/>
        <v>0</v>
      </c>
      <c r="K293" s="626">
        <f t="shared" si="168"/>
        <v>0</v>
      </c>
      <c r="L293" s="626">
        <f t="shared" si="168"/>
        <v>0</v>
      </c>
      <c r="M293" s="626">
        <f t="shared" si="168"/>
        <v>0</v>
      </c>
      <c r="N293" s="626">
        <f t="shared" si="168"/>
        <v>0</v>
      </c>
      <c r="O293" s="626">
        <f t="shared" si="168"/>
        <v>0</v>
      </c>
      <c r="P293" s="626">
        <f t="shared" si="168"/>
        <v>0</v>
      </c>
      <c r="Q293" s="626">
        <f t="shared" si="169"/>
        <v>0</v>
      </c>
      <c r="R293" s="626">
        <f t="shared" si="169"/>
        <v>0</v>
      </c>
      <c r="S293" s="626">
        <f t="shared" si="169"/>
        <v>0</v>
      </c>
      <c r="T293" s="626">
        <f t="shared" si="169"/>
        <v>0</v>
      </c>
      <c r="U293" s="823">
        <f t="shared" si="169"/>
        <v>0</v>
      </c>
      <c r="V293" s="823">
        <f t="shared" si="169"/>
        <v>0</v>
      </c>
      <c r="W293" s="823">
        <f t="shared" si="169"/>
        <v>0</v>
      </c>
      <c r="X293" s="823">
        <f t="shared" si="169"/>
        <v>0</v>
      </c>
      <c r="Y293" s="823">
        <f t="shared" si="169"/>
        <v>0</v>
      </c>
      <c r="Z293" s="626">
        <f t="shared" si="169"/>
        <v>0</v>
      </c>
      <c r="AA293" s="626">
        <f t="shared" si="170"/>
        <v>0</v>
      </c>
      <c r="AB293" s="626">
        <f t="shared" si="170"/>
        <v>0</v>
      </c>
      <c r="AC293" s="626">
        <f t="shared" si="170"/>
        <v>0</v>
      </c>
      <c r="AD293" s="626">
        <f t="shared" si="170"/>
        <v>0</v>
      </c>
      <c r="AE293" s="626">
        <f t="shared" si="170"/>
        <v>0</v>
      </c>
      <c r="AF293" s="626">
        <f t="shared" si="170"/>
        <v>0</v>
      </c>
      <c r="AG293" s="626">
        <f t="shared" si="170"/>
        <v>0</v>
      </c>
      <c r="AH293" s="626">
        <f t="shared" si="170"/>
        <v>0</v>
      </c>
      <c r="AI293" s="626">
        <f t="shared" si="170"/>
        <v>0</v>
      </c>
      <c r="AJ293" s="626">
        <f t="shared" si="170"/>
        <v>0</v>
      </c>
      <c r="AK293" s="626">
        <f t="shared" si="171"/>
        <v>0</v>
      </c>
      <c r="AL293" s="626">
        <f t="shared" si="171"/>
        <v>0</v>
      </c>
      <c r="AM293" s="626">
        <f t="shared" si="171"/>
        <v>0</v>
      </c>
      <c r="AN293" s="626">
        <f t="shared" si="171"/>
        <v>0</v>
      </c>
      <c r="AO293" s="626">
        <f t="shared" si="171"/>
        <v>0</v>
      </c>
      <c r="AP293" s="626">
        <f t="shared" si="171"/>
        <v>0</v>
      </c>
      <c r="AQ293" s="626">
        <f t="shared" si="171"/>
        <v>0</v>
      </c>
      <c r="AR293" s="626">
        <f t="shared" si="171"/>
        <v>0</v>
      </c>
      <c r="AS293" s="626">
        <f t="shared" si="171"/>
        <v>0</v>
      </c>
      <c r="AT293" s="626">
        <f t="shared" si="171"/>
        <v>0</v>
      </c>
      <c r="AU293" s="626">
        <f t="shared" si="172"/>
        <v>0</v>
      </c>
      <c r="AV293" s="626">
        <f t="shared" si="172"/>
        <v>0</v>
      </c>
      <c r="AW293" s="626">
        <f t="shared" si="172"/>
        <v>0</v>
      </c>
      <c r="AX293" s="626">
        <f t="shared" si="172"/>
        <v>0</v>
      </c>
      <c r="AY293" s="626">
        <f t="shared" si="172"/>
        <v>0</v>
      </c>
      <c r="AZ293" s="626">
        <f t="shared" si="172"/>
        <v>0</v>
      </c>
      <c r="BA293" s="626">
        <f t="shared" si="172"/>
        <v>0</v>
      </c>
      <c r="BB293" s="626">
        <f t="shared" si="172"/>
        <v>0</v>
      </c>
      <c r="BC293" s="626">
        <f t="shared" si="172"/>
        <v>0</v>
      </c>
      <c r="BD293" s="626">
        <f t="shared" si="172"/>
        <v>0</v>
      </c>
      <c r="BE293" s="626">
        <f t="shared" si="173"/>
        <v>0</v>
      </c>
      <c r="BF293" s="626">
        <f t="shared" si="173"/>
        <v>0</v>
      </c>
      <c r="BG293" s="626">
        <f t="shared" si="173"/>
        <v>0</v>
      </c>
      <c r="BH293" s="626">
        <f t="shared" si="173"/>
        <v>0</v>
      </c>
      <c r="BI293" s="626">
        <f t="shared" si="173"/>
        <v>0</v>
      </c>
      <c r="BJ293" s="626">
        <f t="shared" si="173"/>
        <v>0</v>
      </c>
      <c r="BK293" s="626">
        <f t="shared" si="173"/>
        <v>0</v>
      </c>
      <c r="BL293" s="626">
        <f t="shared" si="173"/>
        <v>0</v>
      </c>
      <c r="BM293" s="626">
        <f t="shared" si="173"/>
        <v>0</v>
      </c>
      <c r="BN293" s="626">
        <f t="shared" si="173"/>
        <v>0</v>
      </c>
      <c r="BO293" s="626">
        <f t="shared" si="174"/>
        <v>0</v>
      </c>
      <c r="BP293" s="626">
        <f t="shared" si="174"/>
        <v>0</v>
      </c>
      <c r="BQ293" s="626">
        <f t="shared" si="174"/>
        <v>0</v>
      </c>
      <c r="BR293" s="626">
        <f t="shared" si="174"/>
        <v>0</v>
      </c>
      <c r="BS293" s="626">
        <f t="shared" si="174"/>
        <v>0</v>
      </c>
      <c r="BT293" s="626">
        <f t="shared" si="174"/>
        <v>0</v>
      </c>
      <c r="BU293" s="626">
        <f t="shared" si="174"/>
        <v>0</v>
      </c>
      <c r="BV293" s="626">
        <f t="shared" si="174"/>
        <v>0</v>
      </c>
      <c r="BW293" s="626">
        <f t="shared" si="174"/>
        <v>0</v>
      </c>
      <c r="BX293" s="626">
        <f t="shared" si="174"/>
        <v>0</v>
      </c>
      <c r="BY293" s="626">
        <f t="shared" si="174"/>
        <v>0</v>
      </c>
      <c r="BZ293" s="626">
        <f t="shared" si="174"/>
        <v>0</v>
      </c>
      <c r="CA293" s="287">
        <f t="shared" si="152"/>
        <v>0</v>
      </c>
      <c r="CB293" s="287">
        <f t="shared" si="153"/>
        <v>0</v>
      </c>
      <c r="CC293" s="287">
        <f t="shared" si="154"/>
        <v>0</v>
      </c>
      <c r="CD293" s="287">
        <f t="shared" si="155"/>
        <v>0</v>
      </c>
      <c r="CE293" s="287">
        <f t="shared" si="156"/>
        <v>0</v>
      </c>
      <c r="CF293" s="287">
        <f t="shared" si="157"/>
        <v>0</v>
      </c>
      <c r="CG293" s="61">
        <f t="shared" si="158"/>
        <v>0</v>
      </c>
      <c r="CH293" s="27"/>
      <c r="CI293" s="27"/>
      <c r="CJ293" s="27"/>
    </row>
    <row r="294" spans="2:88" ht="12" hidden="1" customHeight="1">
      <c r="B294" s="624" t="s">
        <v>42</v>
      </c>
      <c r="C294" s="623" t="str">
        <f t="shared" si="159"/>
        <v>Approval Request</v>
      </c>
      <c r="D294" s="624" t="s">
        <v>3</v>
      </c>
      <c r="E294" s="624" t="s">
        <v>10</v>
      </c>
      <c r="F294" s="625" t="s">
        <v>15</v>
      </c>
      <c r="G294" s="626">
        <f t="shared" si="168"/>
        <v>0</v>
      </c>
      <c r="H294" s="823">
        <f t="shared" si="168"/>
        <v>0</v>
      </c>
      <c r="I294" s="823">
        <f t="shared" si="168"/>
        <v>0</v>
      </c>
      <c r="J294" s="626">
        <f t="shared" si="168"/>
        <v>0</v>
      </c>
      <c r="K294" s="626">
        <f t="shared" si="168"/>
        <v>0</v>
      </c>
      <c r="L294" s="626">
        <f t="shared" si="168"/>
        <v>0</v>
      </c>
      <c r="M294" s="626">
        <f t="shared" si="168"/>
        <v>0</v>
      </c>
      <c r="N294" s="626">
        <f t="shared" si="168"/>
        <v>0</v>
      </c>
      <c r="O294" s="626">
        <f t="shared" si="168"/>
        <v>0</v>
      </c>
      <c r="P294" s="626">
        <f t="shared" si="168"/>
        <v>0</v>
      </c>
      <c r="Q294" s="626">
        <f t="shared" si="169"/>
        <v>0</v>
      </c>
      <c r="R294" s="626">
        <f t="shared" si="169"/>
        <v>0</v>
      </c>
      <c r="S294" s="626">
        <f t="shared" si="169"/>
        <v>0</v>
      </c>
      <c r="T294" s="626">
        <f t="shared" si="169"/>
        <v>0</v>
      </c>
      <c r="U294" s="823">
        <f t="shared" si="169"/>
        <v>0</v>
      </c>
      <c r="V294" s="823">
        <f t="shared" si="169"/>
        <v>0</v>
      </c>
      <c r="W294" s="823">
        <f t="shared" si="169"/>
        <v>0</v>
      </c>
      <c r="X294" s="823">
        <f t="shared" si="169"/>
        <v>0</v>
      </c>
      <c r="Y294" s="823">
        <f t="shared" si="169"/>
        <v>0</v>
      </c>
      <c r="Z294" s="626">
        <f t="shared" si="169"/>
        <v>0</v>
      </c>
      <c r="AA294" s="626">
        <f t="shared" si="170"/>
        <v>0</v>
      </c>
      <c r="AB294" s="626">
        <f t="shared" si="170"/>
        <v>0</v>
      </c>
      <c r="AC294" s="626">
        <f t="shared" si="170"/>
        <v>0</v>
      </c>
      <c r="AD294" s="626">
        <f t="shared" si="170"/>
        <v>0</v>
      </c>
      <c r="AE294" s="626">
        <f t="shared" si="170"/>
        <v>0</v>
      </c>
      <c r="AF294" s="626">
        <f t="shared" si="170"/>
        <v>0</v>
      </c>
      <c r="AG294" s="626">
        <f t="shared" si="170"/>
        <v>0</v>
      </c>
      <c r="AH294" s="626">
        <f t="shared" si="170"/>
        <v>0</v>
      </c>
      <c r="AI294" s="626">
        <f t="shared" si="170"/>
        <v>0</v>
      </c>
      <c r="AJ294" s="626">
        <f t="shared" si="170"/>
        <v>0</v>
      </c>
      <c r="AK294" s="626">
        <f t="shared" si="171"/>
        <v>0</v>
      </c>
      <c r="AL294" s="626">
        <f t="shared" si="171"/>
        <v>0</v>
      </c>
      <c r="AM294" s="626">
        <f t="shared" si="171"/>
        <v>0</v>
      </c>
      <c r="AN294" s="626">
        <f t="shared" si="171"/>
        <v>0</v>
      </c>
      <c r="AO294" s="626">
        <f t="shared" si="171"/>
        <v>0</v>
      </c>
      <c r="AP294" s="626">
        <f t="shared" si="171"/>
        <v>0</v>
      </c>
      <c r="AQ294" s="626">
        <f t="shared" si="171"/>
        <v>0</v>
      </c>
      <c r="AR294" s="626">
        <f t="shared" si="171"/>
        <v>0</v>
      </c>
      <c r="AS294" s="626">
        <f t="shared" si="171"/>
        <v>0</v>
      </c>
      <c r="AT294" s="626">
        <f t="shared" si="171"/>
        <v>0</v>
      </c>
      <c r="AU294" s="626">
        <f t="shared" si="172"/>
        <v>0</v>
      </c>
      <c r="AV294" s="626">
        <f t="shared" si="172"/>
        <v>0</v>
      </c>
      <c r="AW294" s="626">
        <f t="shared" si="172"/>
        <v>0</v>
      </c>
      <c r="AX294" s="626">
        <f t="shared" si="172"/>
        <v>0</v>
      </c>
      <c r="AY294" s="626">
        <f t="shared" si="172"/>
        <v>0</v>
      </c>
      <c r="AZ294" s="626">
        <f t="shared" si="172"/>
        <v>0</v>
      </c>
      <c r="BA294" s="626">
        <f t="shared" si="172"/>
        <v>0</v>
      </c>
      <c r="BB294" s="626">
        <f t="shared" si="172"/>
        <v>0</v>
      </c>
      <c r="BC294" s="626">
        <f t="shared" si="172"/>
        <v>0</v>
      </c>
      <c r="BD294" s="626">
        <f t="shared" si="172"/>
        <v>0</v>
      </c>
      <c r="BE294" s="626">
        <f t="shared" si="173"/>
        <v>0</v>
      </c>
      <c r="BF294" s="626">
        <f t="shared" si="173"/>
        <v>0</v>
      </c>
      <c r="BG294" s="626">
        <f t="shared" si="173"/>
        <v>0</v>
      </c>
      <c r="BH294" s="626">
        <f t="shared" si="173"/>
        <v>0</v>
      </c>
      <c r="BI294" s="626">
        <f t="shared" si="173"/>
        <v>0</v>
      </c>
      <c r="BJ294" s="626">
        <f t="shared" si="173"/>
        <v>0</v>
      </c>
      <c r="BK294" s="626">
        <f t="shared" si="173"/>
        <v>0</v>
      </c>
      <c r="BL294" s="626">
        <f t="shared" si="173"/>
        <v>0</v>
      </c>
      <c r="BM294" s="626">
        <f t="shared" si="173"/>
        <v>0</v>
      </c>
      <c r="BN294" s="626">
        <f t="shared" si="173"/>
        <v>0</v>
      </c>
      <c r="BO294" s="626">
        <f t="shared" si="174"/>
        <v>0</v>
      </c>
      <c r="BP294" s="626">
        <f t="shared" si="174"/>
        <v>0</v>
      </c>
      <c r="BQ294" s="626">
        <f t="shared" si="174"/>
        <v>0</v>
      </c>
      <c r="BR294" s="626">
        <f t="shared" si="174"/>
        <v>0</v>
      </c>
      <c r="BS294" s="626">
        <f t="shared" si="174"/>
        <v>0</v>
      </c>
      <c r="BT294" s="626">
        <f t="shared" si="174"/>
        <v>0</v>
      </c>
      <c r="BU294" s="626">
        <f t="shared" si="174"/>
        <v>0</v>
      </c>
      <c r="BV294" s="626">
        <f t="shared" si="174"/>
        <v>0</v>
      </c>
      <c r="BW294" s="626">
        <f t="shared" si="174"/>
        <v>0</v>
      </c>
      <c r="BX294" s="626">
        <f t="shared" si="174"/>
        <v>0</v>
      </c>
      <c r="BY294" s="626">
        <f t="shared" si="174"/>
        <v>0</v>
      </c>
      <c r="BZ294" s="626">
        <f t="shared" si="174"/>
        <v>0</v>
      </c>
      <c r="CA294" s="287">
        <f t="shared" si="152"/>
        <v>0</v>
      </c>
      <c r="CB294" s="287">
        <f t="shared" si="153"/>
        <v>0</v>
      </c>
      <c r="CC294" s="287">
        <f t="shared" si="154"/>
        <v>0</v>
      </c>
      <c r="CD294" s="287">
        <f t="shared" si="155"/>
        <v>0</v>
      </c>
      <c r="CE294" s="287">
        <f t="shared" si="156"/>
        <v>0</v>
      </c>
      <c r="CF294" s="287">
        <f t="shared" si="157"/>
        <v>0</v>
      </c>
      <c r="CG294" s="61">
        <f t="shared" si="158"/>
        <v>0</v>
      </c>
      <c r="CH294" s="27"/>
      <c r="CI294" s="27"/>
      <c r="CJ294" s="27"/>
    </row>
    <row r="295" spans="2:88" ht="12" hidden="1" customHeight="1">
      <c r="B295" s="624" t="s">
        <v>42</v>
      </c>
      <c r="C295" s="623" t="str">
        <f t="shared" si="159"/>
        <v>Released</v>
      </c>
      <c r="D295" s="624" t="s">
        <v>0</v>
      </c>
      <c r="E295" s="624" t="s">
        <v>9</v>
      </c>
      <c r="F295" s="625" t="s">
        <v>11</v>
      </c>
      <c r="G295" s="626">
        <f t="shared" ref="G295:P304" si="175">IF(CVP=$F295,SUMIFS(G$6:G$206,Capex_Revex,$E295,Cat_Two,$D295,Spend,$B295),0)</f>
        <v>0</v>
      </c>
      <c r="H295" s="823">
        <f t="shared" si="175"/>
        <v>0</v>
      </c>
      <c r="I295" s="823">
        <f t="shared" si="175"/>
        <v>0</v>
      </c>
      <c r="J295" s="626">
        <f t="shared" si="175"/>
        <v>0</v>
      </c>
      <c r="K295" s="626">
        <f t="shared" si="175"/>
        <v>0</v>
      </c>
      <c r="L295" s="626">
        <f t="shared" si="175"/>
        <v>0</v>
      </c>
      <c r="M295" s="626">
        <f t="shared" si="175"/>
        <v>0</v>
      </c>
      <c r="N295" s="626">
        <f t="shared" si="175"/>
        <v>0</v>
      </c>
      <c r="O295" s="626">
        <f t="shared" si="175"/>
        <v>0</v>
      </c>
      <c r="P295" s="626">
        <f t="shared" si="175"/>
        <v>0</v>
      </c>
      <c r="Q295" s="626">
        <f t="shared" ref="Q295:Z304" si="176">IF(CVP=$F295,SUMIFS(Q$6:Q$206,Capex_Revex,$E295,Cat_Two,$D295,Spend,$B295),0)</f>
        <v>0</v>
      </c>
      <c r="R295" s="626">
        <f t="shared" si="176"/>
        <v>0</v>
      </c>
      <c r="S295" s="626">
        <f t="shared" si="176"/>
        <v>0</v>
      </c>
      <c r="T295" s="626">
        <f t="shared" si="176"/>
        <v>0</v>
      </c>
      <c r="U295" s="823">
        <f t="shared" si="176"/>
        <v>0</v>
      </c>
      <c r="V295" s="823">
        <f t="shared" si="176"/>
        <v>0</v>
      </c>
      <c r="W295" s="823">
        <f t="shared" si="176"/>
        <v>0</v>
      </c>
      <c r="X295" s="823">
        <f t="shared" si="176"/>
        <v>0</v>
      </c>
      <c r="Y295" s="823">
        <f t="shared" si="176"/>
        <v>0</v>
      </c>
      <c r="Z295" s="626">
        <f t="shared" si="176"/>
        <v>0</v>
      </c>
      <c r="AA295" s="626">
        <f t="shared" ref="AA295:AJ304" si="177">IF(CVP=$F295,SUMIFS(AA$6:AA$206,Capex_Revex,$E295,Cat_Two,$D295,Spend,$B295),0)</f>
        <v>0</v>
      </c>
      <c r="AB295" s="626">
        <f t="shared" si="177"/>
        <v>0</v>
      </c>
      <c r="AC295" s="626">
        <f t="shared" si="177"/>
        <v>0</v>
      </c>
      <c r="AD295" s="626">
        <f t="shared" si="177"/>
        <v>0</v>
      </c>
      <c r="AE295" s="626">
        <f t="shared" si="177"/>
        <v>0</v>
      </c>
      <c r="AF295" s="626">
        <f t="shared" si="177"/>
        <v>0</v>
      </c>
      <c r="AG295" s="626">
        <f t="shared" si="177"/>
        <v>0</v>
      </c>
      <c r="AH295" s="626">
        <f t="shared" si="177"/>
        <v>0</v>
      </c>
      <c r="AI295" s="626">
        <f t="shared" si="177"/>
        <v>0</v>
      </c>
      <c r="AJ295" s="626">
        <f t="shared" si="177"/>
        <v>0</v>
      </c>
      <c r="AK295" s="626">
        <f t="shared" ref="AK295:AT304" si="178">IF(CVP=$F295,SUMIFS(AK$6:AK$206,Capex_Revex,$E295,Cat_Two,$D295,Spend,$B295),0)</f>
        <v>0</v>
      </c>
      <c r="AL295" s="626">
        <f t="shared" si="178"/>
        <v>0</v>
      </c>
      <c r="AM295" s="626">
        <f t="shared" si="178"/>
        <v>0</v>
      </c>
      <c r="AN295" s="626">
        <f t="shared" si="178"/>
        <v>0</v>
      </c>
      <c r="AO295" s="626">
        <f t="shared" si="178"/>
        <v>0</v>
      </c>
      <c r="AP295" s="626">
        <f t="shared" si="178"/>
        <v>0</v>
      </c>
      <c r="AQ295" s="626">
        <f t="shared" si="178"/>
        <v>0</v>
      </c>
      <c r="AR295" s="626">
        <f t="shared" si="178"/>
        <v>0</v>
      </c>
      <c r="AS295" s="626">
        <f t="shared" si="178"/>
        <v>0</v>
      </c>
      <c r="AT295" s="626">
        <f t="shared" si="178"/>
        <v>0</v>
      </c>
      <c r="AU295" s="626">
        <f t="shared" ref="AU295:BD304" si="179">IF(CVP=$F295,SUMIFS(AU$6:AU$206,Capex_Revex,$E295,Cat_Two,$D295,Spend,$B295),0)</f>
        <v>0</v>
      </c>
      <c r="AV295" s="626">
        <f t="shared" si="179"/>
        <v>0</v>
      </c>
      <c r="AW295" s="626">
        <f t="shared" si="179"/>
        <v>0</v>
      </c>
      <c r="AX295" s="626">
        <f t="shared" si="179"/>
        <v>0</v>
      </c>
      <c r="AY295" s="626">
        <f t="shared" si="179"/>
        <v>0</v>
      </c>
      <c r="AZ295" s="626">
        <f t="shared" si="179"/>
        <v>0</v>
      </c>
      <c r="BA295" s="626">
        <f t="shared" si="179"/>
        <v>0</v>
      </c>
      <c r="BB295" s="626">
        <f t="shared" si="179"/>
        <v>0</v>
      </c>
      <c r="BC295" s="626">
        <f t="shared" si="179"/>
        <v>0</v>
      </c>
      <c r="BD295" s="626">
        <f t="shared" si="179"/>
        <v>0</v>
      </c>
      <c r="BE295" s="626">
        <f t="shared" ref="BE295:BN304" si="180">IF(CVP=$F295,SUMIFS(BE$6:BE$206,Capex_Revex,$E295,Cat_Two,$D295,Spend,$B295),0)</f>
        <v>0</v>
      </c>
      <c r="BF295" s="626">
        <f t="shared" si="180"/>
        <v>0</v>
      </c>
      <c r="BG295" s="626">
        <f t="shared" si="180"/>
        <v>0</v>
      </c>
      <c r="BH295" s="626">
        <f t="shared" si="180"/>
        <v>0</v>
      </c>
      <c r="BI295" s="626">
        <f t="shared" si="180"/>
        <v>0</v>
      </c>
      <c r="BJ295" s="626">
        <f t="shared" si="180"/>
        <v>0</v>
      </c>
      <c r="BK295" s="626">
        <f t="shared" si="180"/>
        <v>0</v>
      </c>
      <c r="BL295" s="626">
        <f t="shared" si="180"/>
        <v>0</v>
      </c>
      <c r="BM295" s="626">
        <f t="shared" si="180"/>
        <v>0</v>
      </c>
      <c r="BN295" s="626">
        <f t="shared" si="180"/>
        <v>0</v>
      </c>
      <c r="BO295" s="626">
        <f t="shared" ref="BO295:BZ304" si="181">IF(CVP=$F295,SUMIFS(BO$6:BO$206,Capex_Revex,$E295,Cat_Two,$D295,Spend,$B295),0)</f>
        <v>0</v>
      </c>
      <c r="BP295" s="626">
        <f t="shared" si="181"/>
        <v>0</v>
      </c>
      <c r="BQ295" s="626">
        <f t="shared" si="181"/>
        <v>0</v>
      </c>
      <c r="BR295" s="626">
        <f t="shared" si="181"/>
        <v>0</v>
      </c>
      <c r="BS295" s="626">
        <f t="shared" si="181"/>
        <v>0</v>
      </c>
      <c r="BT295" s="626">
        <f t="shared" si="181"/>
        <v>0</v>
      </c>
      <c r="BU295" s="626">
        <f t="shared" si="181"/>
        <v>0</v>
      </c>
      <c r="BV295" s="626">
        <f t="shared" si="181"/>
        <v>0</v>
      </c>
      <c r="BW295" s="626">
        <f t="shared" si="181"/>
        <v>0</v>
      </c>
      <c r="BX295" s="626">
        <f t="shared" si="181"/>
        <v>0</v>
      </c>
      <c r="BY295" s="626">
        <f t="shared" si="181"/>
        <v>0</v>
      </c>
      <c r="BZ295" s="626">
        <f t="shared" si="181"/>
        <v>0</v>
      </c>
      <c r="CA295" s="287">
        <f t="shared" si="152"/>
        <v>0</v>
      </c>
      <c r="CB295" s="287">
        <f t="shared" si="153"/>
        <v>0</v>
      </c>
      <c r="CC295" s="287">
        <f t="shared" si="154"/>
        <v>0</v>
      </c>
      <c r="CD295" s="287">
        <f t="shared" si="155"/>
        <v>0</v>
      </c>
      <c r="CE295" s="287">
        <f t="shared" si="156"/>
        <v>0</v>
      </c>
      <c r="CF295" s="287">
        <f t="shared" si="157"/>
        <v>0</v>
      </c>
      <c r="CG295" s="61">
        <f t="shared" si="158"/>
        <v>0</v>
      </c>
      <c r="CH295" s="27"/>
      <c r="CI295" s="27"/>
      <c r="CJ295" s="27"/>
    </row>
    <row r="296" spans="2:88" ht="12" hidden="1" customHeight="1">
      <c r="B296" s="624" t="s">
        <v>42</v>
      </c>
      <c r="C296" s="623" t="str">
        <f t="shared" si="159"/>
        <v>Released</v>
      </c>
      <c r="D296" s="624" t="s">
        <v>0</v>
      </c>
      <c r="E296" s="624" t="s">
        <v>9</v>
      </c>
      <c r="F296" s="625" t="s">
        <v>12</v>
      </c>
      <c r="G296" s="626">
        <f t="shared" si="175"/>
        <v>0</v>
      </c>
      <c r="H296" s="823">
        <f t="shared" si="175"/>
        <v>0</v>
      </c>
      <c r="I296" s="823">
        <f t="shared" si="175"/>
        <v>0</v>
      </c>
      <c r="J296" s="626">
        <f t="shared" si="175"/>
        <v>0</v>
      </c>
      <c r="K296" s="626">
        <f t="shared" si="175"/>
        <v>0</v>
      </c>
      <c r="L296" s="626">
        <f t="shared" si="175"/>
        <v>0</v>
      </c>
      <c r="M296" s="626">
        <f t="shared" si="175"/>
        <v>0</v>
      </c>
      <c r="N296" s="626">
        <f t="shared" si="175"/>
        <v>0</v>
      </c>
      <c r="O296" s="626">
        <f t="shared" si="175"/>
        <v>0</v>
      </c>
      <c r="P296" s="626">
        <f t="shared" si="175"/>
        <v>0</v>
      </c>
      <c r="Q296" s="626">
        <f t="shared" si="176"/>
        <v>0</v>
      </c>
      <c r="R296" s="626">
        <f t="shared" si="176"/>
        <v>0</v>
      </c>
      <c r="S296" s="626">
        <f t="shared" si="176"/>
        <v>0</v>
      </c>
      <c r="T296" s="626">
        <f t="shared" si="176"/>
        <v>0</v>
      </c>
      <c r="U296" s="823">
        <f t="shared" si="176"/>
        <v>0</v>
      </c>
      <c r="V296" s="823">
        <f t="shared" si="176"/>
        <v>0</v>
      </c>
      <c r="W296" s="823">
        <f t="shared" si="176"/>
        <v>0</v>
      </c>
      <c r="X296" s="823">
        <f t="shared" si="176"/>
        <v>0</v>
      </c>
      <c r="Y296" s="823">
        <f t="shared" si="176"/>
        <v>0</v>
      </c>
      <c r="Z296" s="626">
        <f t="shared" si="176"/>
        <v>0</v>
      </c>
      <c r="AA296" s="626">
        <f t="shared" si="177"/>
        <v>0</v>
      </c>
      <c r="AB296" s="626">
        <f t="shared" si="177"/>
        <v>0</v>
      </c>
      <c r="AC296" s="626">
        <f t="shared" si="177"/>
        <v>0</v>
      </c>
      <c r="AD296" s="626">
        <f t="shared" si="177"/>
        <v>0</v>
      </c>
      <c r="AE296" s="626">
        <f t="shared" si="177"/>
        <v>0</v>
      </c>
      <c r="AF296" s="626">
        <f t="shared" si="177"/>
        <v>0</v>
      </c>
      <c r="AG296" s="626">
        <f t="shared" si="177"/>
        <v>0</v>
      </c>
      <c r="AH296" s="626">
        <f t="shared" si="177"/>
        <v>0</v>
      </c>
      <c r="AI296" s="626">
        <f t="shared" si="177"/>
        <v>0</v>
      </c>
      <c r="AJ296" s="626">
        <f t="shared" si="177"/>
        <v>0</v>
      </c>
      <c r="AK296" s="626">
        <f t="shared" si="178"/>
        <v>0</v>
      </c>
      <c r="AL296" s="626">
        <f t="shared" si="178"/>
        <v>0</v>
      </c>
      <c r="AM296" s="626">
        <f t="shared" si="178"/>
        <v>0</v>
      </c>
      <c r="AN296" s="626">
        <f t="shared" si="178"/>
        <v>0</v>
      </c>
      <c r="AO296" s="626">
        <f t="shared" si="178"/>
        <v>0</v>
      </c>
      <c r="AP296" s="626">
        <f t="shared" si="178"/>
        <v>0</v>
      </c>
      <c r="AQ296" s="626">
        <f t="shared" si="178"/>
        <v>0</v>
      </c>
      <c r="AR296" s="626">
        <f t="shared" si="178"/>
        <v>0</v>
      </c>
      <c r="AS296" s="626">
        <f t="shared" si="178"/>
        <v>0</v>
      </c>
      <c r="AT296" s="626">
        <f t="shared" si="178"/>
        <v>0</v>
      </c>
      <c r="AU296" s="626">
        <f t="shared" si="179"/>
        <v>0</v>
      </c>
      <c r="AV296" s="626">
        <f t="shared" si="179"/>
        <v>0</v>
      </c>
      <c r="AW296" s="626">
        <f t="shared" si="179"/>
        <v>0</v>
      </c>
      <c r="AX296" s="626">
        <f t="shared" si="179"/>
        <v>0</v>
      </c>
      <c r="AY296" s="626">
        <f t="shared" si="179"/>
        <v>0</v>
      </c>
      <c r="AZ296" s="626">
        <f t="shared" si="179"/>
        <v>0</v>
      </c>
      <c r="BA296" s="626">
        <f t="shared" si="179"/>
        <v>0</v>
      </c>
      <c r="BB296" s="626">
        <f t="shared" si="179"/>
        <v>0</v>
      </c>
      <c r="BC296" s="626">
        <f t="shared" si="179"/>
        <v>0</v>
      </c>
      <c r="BD296" s="626">
        <f t="shared" si="179"/>
        <v>0</v>
      </c>
      <c r="BE296" s="626">
        <f t="shared" si="180"/>
        <v>0</v>
      </c>
      <c r="BF296" s="626">
        <f t="shared" si="180"/>
        <v>0</v>
      </c>
      <c r="BG296" s="626">
        <f t="shared" si="180"/>
        <v>0</v>
      </c>
      <c r="BH296" s="626">
        <f t="shared" si="180"/>
        <v>0</v>
      </c>
      <c r="BI296" s="626">
        <f t="shared" si="180"/>
        <v>0</v>
      </c>
      <c r="BJ296" s="626">
        <f t="shared" si="180"/>
        <v>0</v>
      </c>
      <c r="BK296" s="626">
        <f t="shared" si="180"/>
        <v>0</v>
      </c>
      <c r="BL296" s="626">
        <f t="shared" si="180"/>
        <v>0</v>
      </c>
      <c r="BM296" s="626">
        <f t="shared" si="180"/>
        <v>0</v>
      </c>
      <c r="BN296" s="626">
        <f t="shared" si="180"/>
        <v>0</v>
      </c>
      <c r="BO296" s="626">
        <f t="shared" si="181"/>
        <v>0</v>
      </c>
      <c r="BP296" s="626">
        <f t="shared" si="181"/>
        <v>0</v>
      </c>
      <c r="BQ296" s="626">
        <f t="shared" si="181"/>
        <v>0</v>
      </c>
      <c r="BR296" s="626">
        <f t="shared" si="181"/>
        <v>0</v>
      </c>
      <c r="BS296" s="626">
        <f t="shared" si="181"/>
        <v>0</v>
      </c>
      <c r="BT296" s="626">
        <f t="shared" si="181"/>
        <v>0</v>
      </c>
      <c r="BU296" s="626">
        <f t="shared" si="181"/>
        <v>0</v>
      </c>
      <c r="BV296" s="626">
        <f t="shared" si="181"/>
        <v>0</v>
      </c>
      <c r="BW296" s="626">
        <f t="shared" si="181"/>
        <v>0</v>
      </c>
      <c r="BX296" s="626">
        <f t="shared" si="181"/>
        <v>0</v>
      </c>
      <c r="BY296" s="626">
        <f t="shared" si="181"/>
        <v>0</v>
      </c>
      <c r="BZ296" s="626">
        <f t="shared" si="181"/>
        <v>0</v>
      </c>
      <c r="CA296" s="287">
        <f t="shared" si="152"/>
        <v>0</v>
      </c>
      <c r="CB296" s="287">
        <f t="shared" si="153"/>
        <v>0</v>
      </c>
      <c r="CC296" s="287">
        <f t="shared" si="154"/>
        <v>0</v>
      </c>
      <c r="CD296" s="287">
        <f t="shared" si="155"/>
        <v>0</v>
      </c>
      <c r="CE296" s="287">
        <f t="shared" si="156"/>
        <v>0</v>
      </c>
      <c r="CF296" s="287">
        <f t="shared" si="157"/>
        <v>0</v>
      </c>
      <c r="CG296" s="61">
        <f t="shared" si="158"/>
        <v>0</v>
      </c>
      <c r="CH296" s="27"/>
      <c r="CI296" s="27"/>
      <c r="CJ296" s="27"/>
    </row>
    <row r="297" spans="2:88" ht="12" hidden="1" customHeight="1">
      <c r="B297" s="624" t="s">
        <v>42</v>
      </c>
      <c r="C297" s="623" t="str">
        <f t="shared" si="159"/>
        <v>Forecast</v>
      </c>
      <c r="D297" s="624" t="s">
        <v>0</v>
      </c>
      <c r="E297" s="624" t="s">
        <v>9</v>
      </c>
      <c r="F297" s="625" t="s">
        <v>13</v>
      </c>
      <c r="G297" s="626">
        <f t="shared" si="175"/>
        <v>0</v>
      </c>
      <c r="H297" s="823">
        <f t="shared" si="175"/>
        <v>0</v>
      </c>
      <c r="I297" s="823">
        <f t="shared" si="175"/>
        <v>0</v>
      </c>
      <c r="J297" s="626">
        <f t="shared" si="175"/>
        <v>0</v>
      </c>
      <c r="K297" s="626">
        <f t="shared" si="175"/>
        <v>0</v>
      </c>
      <c r="L297" s="626">
        <f t="shared" si="175"/>
        <v>0</v>
      </c>
      <c r="M297" s="626">
        <f t="shared" si="175"/>
        <v>0</v>
      </c>
      <c r="N297" s="626">
        <f t="shared" si="175"/>
        <v>0</v>
      </c>
      <c r="O297" s="626">
        <f t="shared" si="175"/>
        <v>0</v>
      </c>
      <c r="P297" s="626">
        <f t="shared" si="175"/>
        <v>0</v>
      </c>
      <c r="Q297" s="626">
        <f t="shared" si="176"/>
        <v>0</v>
      </c>
      <c r="R297" s="626">
        <f t="shared" si="176"/>
        <v>0</v>
      </c>
      <c r="S297" s="626">
        <f t="shared" si="176"/>
        <v>0</v>
      </c>
      <c r="T297" s="626">
        <f t="shared" si="176"/>
        <v>0</v>
      </c>
      <c r="U297" s="823">
        <f t="shared" si="176"/>
        <v>0</v>
      </c>
      <c r="V297" s="823">
        <f t="shared" si="176"/>
        <v>0</v>
      </c>
      <c r="W297" s="823">
        <f t="shared" si="176"/>
        <v>0</v>
      </c>
      <c r="X297" s="823">
        <f t="shared" si="176"/>
        <v>0</v>
      </c>
      <c r="Y297" s="823">
        <f t="shared" si="176"/>
        <v>0</v>
      </c>
      <c r="Z297" s="626">
        <f t="shared" si="176"/>
        <v>0</v>
      </c>
      <c r="AA297" s="626">
        <f t="shared" si="177"/>
        <v>0</v>
      </c>
      <c r="AB297" s="626">
        <f t="shared" si="177"/>
        <v>0</v>
      </c>
      <c r="AC297" s="626">
        <f t="shared" si="177"/>
        <v>0</v>
      </c>
      <c r="AD297" s="626">
        <f t="shared" si="177"/>
        <v>0</v>
      </c>
      <c r="AE297" s="626">
        <f t="shared" si="177"/>
        <v>0</v>
      </c>
      <c r="AF297" s="626">
        <f t="shared" si="177"/>
        <v>0</v>
      </c>
      <c r="AG297" s="626">
        <f t="shared" si="177"/>
        <v>0</v>
      </c>
      <c r="AH297" s="626">
        <f t="shared" si="177"/>
        <v>0</v>
      </c>
      <c r="AI297" s="626">
        <f t="shared" si="177"/>
        <v>0</v>
      </c>
      <c r="AJ297" s="626">
        <f t="shared" si="177"/>
        <v>0</v>
      </c>
      <c r="AK297" s="626">
        <f t="shared" si="178"/>
        <v>0</v>
      </c>
      <c r="AL297" s="626">
        <f t="shared" si="178"/>
        <v>0</v>
      </c>
      <c r="AM297" s="626">
        <f t="shared" si="178"/>
        <v>0</v>
      </c>
      <c r="AN297" s="626">
        <f t="shared" si="178"/>
        <v>0</v>
      </c>
      <c r="AO297" s="626">
        <f t="shared" si="178"/>
        <v>0</v>
      </c>
      <c r="AP297" s="626">
        <f t="shared" si="178"/>
        <v>0</v>
      </c>
      <c r="AQ297" s="626">
        <f t="shared" si="178"/>
        <v>0</v>
      </c>
      <c r="AR297" s="626">
        <f t="shared" si="178"/>
        <v>0</v>
      </c>
      <c r="AS297" s="626">
        <f t="shared" si="178"/>
        <v>0</v>
      </c>
      <c r="AT297" s="626">
        <f t="shared" si="178"/>
        <v>0</v>
      </c>
      <c r="AU297" s="626">
        <f t="shared" si="179"/>
        <v>0</v>
      </c>
      <c r="AV297" s="626">
        <f t="shared" si="179"/>
        <v>0</v>
      </c>
      <c r="AW297" s="626">
        <f t="shared" si="179"/>
        <v>0</v>
      </c>
      <c r="AX297" s="626">
        <f t="shared" si="179"/>
        <v>0</v>
      </c>
      <c r="AY297" s="626">
        <f t="shared" si="179"/>
        <v>0</v>
      </c>
      <c r="AZ297" s="626">
        <f t="shared" si="179"/>
        <v>0</v>
      </c>
      <c r="BA297" s="626">
        <f t="shared" si="179"/>
        <v>0</v>
      </c>
      <c r="BB297" s="626">
        <f t="shared" si="179"/>
        <v>0</v>
      </c>
      <c r="BC297" s="626">
        <f t="shared" si="179"/>
        <v>0</v>
      </c>
      <c r="BD297" s="626">
        <f t="shared" si="179"/>
        <v>0</v>
      </c>
      <c r="BE297" s="626">
        <f t="shared" si="180"/>
        <v>0</v>
      </c>
      <c r="BF297" s="626">
        <f t="shared" si="180"/>
        <v>0</v>
      </c>
      <c r="BG297" s="626">
        <f t="shared" si="180"/>
        <v>0</v>
      </c>
      <c r="BH297" s="626">
        <f t="shared" si="180"/>
        <v>0</v>
      </c>
      <c r="BI297" s="626">
        <f t="shared" si="180"/>
        <v>0</v>
      </c>
      <c r="BJ297" s="626">
        <f t="shared" si="180"/>
        <v>0</v>
      </c>
      <c r="BK297" s="626">
        <f t="shared" si="180"/>
        <v>0</v>
      </c>
      <c r="BL297" s="626">
        <f t="shared" si="180"/>
        <v>0</v>
      </c>
      <c r="BM297" s="626">
        <f t="shared" si="180"/>
        <v>0</v>
      </c>
      <c r="BN297" s="626">
        <f t="shared" si="180"/>
        <v>0</v>
      </c>
      <c r="BO297" s="626">
        <f t="shared" si="181"/>
        <v>0</v>
      </c>
      <c r="BP297" s="626">
        <f t="shared" si="181"/>
        <v>0</v>
      </c>
      <c r="BQ297" s="626">
        <f t="shared" si="181"/>
        <v>0</v>
      </c>
      <c r="BR297" s="626">
        <f t="shared" si="181"/>
        <v>0</v>
      </c>
      <c r="BS297" s="626">
        <f t="shared" si="181"/>
        <v>0</v>
      </c>
      <c r="BT297" s="626">
        <f t="shared" si="181"/>
        <v>0</v>
      </c>
      <c r="BU297" s="626">
        <f t="shared" si="181"/>
        <v>0</v>
      </c>
      <c r="BV297" s="626">
        <f t="shared" si="181"/>
        <v>0</v>
      </c>
      <c r="BW297" s="626">
        <f t="shared" si="181"/>
        <v>0</v>
      </c>
      <c r="BX297" s="626">
        <f t="shared" si="181"/>
        <v>0</v>
      </c>
      <c r="BY297" s="626">
        <f t="shared" si="181"/>
        <v>0</v>
      </c>
      <c r="BZ297" s="626">
        <f t="shared" si="181"/>
        <v>0</v>
      </c>
      <c r="CA297" s="287">
        <f t="shared" si="152"/>
        <v>0</v>
      </c>
      <c r="CB297" s="287">
        <f t="shared" si="153"/>
        <v>0</v>
      </c>
      <c r="CC297" s="287">
        <f t="shared" si="154"/>
        <v>0</v>
      </c>
      <c r="CD297" s="287">
        <f t="shared" si="155"/>
        <v>0</v>
      </c>
      <c r="CE297" s="287">
        <f t="shared" si="156"/>
        <v>0</v>
      </c>
      <c r="CF297" s="287">
        <f t="shared" si="157"/>
        <v>0</v>
      </c>
      <c r="CG297" s="61">
        <f t="shared" si="158"/>
        <v>0</v>
      </c>
      <c r="CH297" s="27"/>
      <c r="CI297" s="27"/>
      <c r="CJ297" s="27"/>
    </row>
    <row r="298" spans="2:88" ht="12" hidden="1" customHeight="1">
      <c r="B298" s="624" t="s">
        <v>42</v>
      </c>
      <c r="C298" s="623" t="str">
        <f t="shared" si="159"/>
        <v>Approval Request</v>
      </c>
      <c r="D298" s="624" t="s">
        <v>0</v>
      </c>
      <c r="E298" s="624" t="s">
        <v>9</v>
      </c>
      <c r="F298" s="625" t="s">
        <v>14</v>
      </c>
      <c r="G298" s="626">
        <f t="shared" si="175"/>
        <v>0</v>
      </c>
      <c r="H298" s="823">
        <f t="shared" si="175"/>
        <v>0</v>
      </c>
      <c r="I298" s="823">
        <f t="shared" si="175"/>
        <v>0</v>
      </c>
      <c r="J298" s="626">
        <f t="shared" si="175"/>
        <v>0</v>
      </c>
      <c r="K298" s="626">
        <f t="shared" si="175"/>
        <v>0</v>
      </c>
      <c r="L298" s="626">
        <f t="shared" si="175"/>
        <v>0</v>
      </c>
      <c r="M298" s="626">
        <f t="shared" si="175"/>
        <v>0</v>
      </c>
      <c r="N298" s="626">
        <f t="shared" si="175"/>
        <v>0</v>
      </c>
      <c r="O298" s="626">
        <f t="shared" si="175"/>
        <v>0</v>
      </c>
      <c r="P298" s="626">
        <f t="shared" si="175"/>
        <v>0</v>
      </c>
      <c r="Q298" s="626">
        <f t="shared" si="176"/>
        <v>0</v>
      </c>
      <c r="R298" s="626">
        <f t="shared" si="176"/>
        <v>0</v>
      </c>
      <c r="S298" s="626">
        <f t="shared" si="176"/>
        <v>0</v>
      </c>
      <c r="T298" s="626">
        <f t="shared" si="176"/>
        <v>0</v>
      </c>
      <c r="U298" s="823">
        <f t="shared" si="176"/>
        <v>0</v>
      </c>
      <c r="V298" s="823">
        <f t="shared" si="176"/>
        <v>0</v>
      </c>
      <c r="W298" s="823">
        <f t="shared" si="176"/>
        <v>0</v>
      </c>
      <c r="X298" s="823">
        <f t="shared" si="176"/>
        <v>0</v>
      </c>
      <c r="Y298" s="823">
        <f t="shared" si="176"/>
        <v>0</v>
      </c>
      <c r="Z298" s="626">
        <f t="shared" si="176"/>
        <v>0</v>
      </c>
      <c r="AA298" s="626">
        <f t="shared" si="177"/>
        <v>0</v>
      </c>
      <c r="AB298" s="626">
        <f t="shared" si="177"/>
        <v>0</v>
      </c>
      <c r="AC298" s="626">
        <f t="shared" si="177"/>
        <v>0</v>
      </c>
      <c r="AD298" s="626">
        <f t="shared" si="177"/>
        <v>0</v>
      </c>
      <c r="AE298" s="626">
        <f t="shared" si="177"/>
        <v>0</v>
      </c>
      <c r="AF298" s="626">
        <f t="shared" si="177"/>
        <v>0</v>
      </c>
      <c r="AG298" s="626">
        <f t="shared" si="177"/>
        <v>0</v>
      </c>
      <c r="AH298" s="626">
        <f t="shared" si="177"/>
        <v>0</v>
      </c>
      <c r="AI298" s="626">
        <f t="shared" si="177"/>
        <v>0</v>
      </c>
      <c r="AJ298" s="626">
        <f t="shared" si="177"/>
        <v>0</v>
      </c>
      <c r="AK298" s="626">
        <f t="shared" si="178"/>
        <v>0</v>
      </c>
      <c r="AL298" s="626">
        <f t="shared" si="178"/>
        <v>0</v>
      </c>
      <c r="AM298" s="626">
        <f t="shared" si="178"/>
        <v>0</v>
      </c>
      <c r="AN298" s="626">
        <f t="shared" si="178"/>
        <v>0</v>
      </c>
      <c r="AO298" s="626">
        <f t="shared" si="178"/>
        <v>0</v>
      </c>
      <c r="AP298" s="626">
        <f t="shared" si="178"/>
        <v>0</v>
      </c>
      <c r="AQ298" s="626">
        <f t="shared" si="178"/>
        <v>0</v>
      </c>
      <c r="AR298" s="626">
        <f t="shared" si="178"/>
        <v>0</v>
      </c>
      <c r="AS298" s="626">
        <f t="shared" si="178"/>
        <v>0</v>
      </c>
      <c r="AT298" s="626">
        <f t="shared" si="178"/>
        <v>0</v>
      </c>
      <c r="AU298" s="626">
        <f t="shared" si="179"/>
        <v>0</v>
      </c>
      <c r="AV298" s="626">
        <f t="shared" si="179"/>
        <v>0</v>
      </c>
      <c r="AW298" s="626">
        <f t="shared" si="179"/>
        <v>0</v>
      </c>
      <c r="AX298" s="626">
        <f t="shared" si="179"/>
        <v>0</v>
      </c>
      <c r="AY298" s="626">
        <f t="shared" si="179"/>
        <v>0</v>
      </c>
      <c r="AZ298" s="626">
        <f t="shared" si="179"/>
        <v>0</v>
      </c>
      <c r="BA298" s="626">
        <f t="shared" si="179"/>
        <v>0</v>
      </c>
      <c r="BB298" s="626">
        <f t="shared" si="179"/>
        <v>0</v>
      </c>
      <c r="BC298" s="626">
        <f t="shared" si="179"/>
        <v>0</v>
      </c>
      <c r="BD298" s="626">
        <f t="shared" si="179"/>
        <v>0</v>
      </c>
      <c r="BE298" s="626">
        <f t="shared" si="180"/>
        <v>0</v>
      </c>
      <c r="BF298" s="626">
        <f t="shared" si="180"/>
        <v>0</v>
      </c>
      <c r="BG298" s="626">
        <f t="shared" si="180"/>
        <v>0</v>
      </c>
      <c r="BH298" s="626">
        <f t="shared" si="180"/>
        <v>0</v>
      </c>
      <c r="BI298" s="626">
        <f t="shared" si="180"/>
        <v>0</v>
      </c>
      <c r="BJ298" s="626">
        <f t="shared" si="180"/>
        <v>0</v>
      </c>
      <c r="BK298" s="626">
        <f t="shared" si="180"/>
        <v>0</v>
      </c>
      <c r="BL298" s="626">
        <f t="shared" si="180"/>
        <v>0</v>
      </c>
      <c r="BM298" s="626">
        <f t="shared" si="180"/>
        <v>0</v>
      </c>
      <c r="BN298" s="626">
        <f t="shared" si="180"/>
        <v>0</v>
      </c>
      <c r="BO298" s="626">
        <f t="shared" si="181"/>
        <v>0</v>
      </c>
      <c r="BP298" s="626">
        <f t="shared" si="181"/>
        <v>0</v>
      </c>
      <c r="BQ298" s="626">
        <f t="shared" si="181"/>
        <v>0</v>
      </c>
      <c r="BR298" s="626">
        <f t="shared" si="181"/>
        <v>0</v>
      </c>
      <c r="BS298" s="626">
        <f t="shared" si="181"/>
        <v>0</v>
      </c>
      <c r="BT298" s="626">
        <f t="shared" si="181"/>
        <v>0</v>
      </c>
      <c r="BU298" s="626">
        <f t="shared" si="181"/>
        <v>0</v>
      </c>
      <c r="BV298" s="626">
        <f t="shared" si="181"/>
        <v>0</v>
      </c>
      <c r="BW298" s="626">
        <f t="shared" si="181"/>
        <v>0</v>
      </c>
      <c r="BX298" s="626">
        <f t="shared" si="181"/>
        <v>0</v>
      </c>
      <c r="BY298" s="626">
        <f t="shared" si="181"/>
        <v>0</v>
      </c>
      <c r="BZ298" s="626">
        <f t="shared" si="181"/>
        <v>0</v>
      </c>
      <c r="CA298" s="287">
        <f t="shared" si="152"/>
        <v>0</v>
      </c>
      <c r="CB298" s="287">
        <f t="shared" si="153"/>
        <v>0</v>
      </c>
      <c r="CC298" s="287">
        <f t="shared" si="154"/>
        <v>0</v>
      </c>
      <c r="CD298" s="287">
        <f t="shared" si="155"/>
        <v>0</v>
      </c>
      <c r="CE298" s="287">
        <f t="shared" si="156"/>
        <v>0</v>
      </c>
      <c r="CF298" s="287">
        <f t="shared" si="157"/>
        <v>0</v>
      </c>
      <c r="CG298" s="61">
        <f t="shared" si="158"/>
        <v>0</v>
      </c>
      <c r="CH298" s="27"/>
      <c r="CI298" s="27"/>
      <c r="CJ298" s="27"/>
    </row>
    <row r="299" spans="2:88" ht="12" hidden="1" customHeight="1">
      <c r="B299" s="624" t="s">
        <v>42</v>
      </c>
      <c r="C299" s="623" t="str">
        <f t="shared" si="159"/>
        <v>Approval Request</v>
      </c>
      <c r="D299" s="624" t="s">
        <v>0</v>
      </c>
      <c r="E299" s="624" t="s">
        <v>9</v>
      </c>
      <c r="F299" s="625" t="s">
        <v>15</v>
      </c>
      <c r="G299" s="626">
        <f t="shared" si="175"/>
        <v>0</v>
      </c>
      <c r="H299" s="823">
        <f t="shared" si="175"/>
        <v>0</v>
      </c>
      <c r="I299" s="823">
        <f t="shared" si="175"/>
        <v>0</v>
      </c>
      <c r="J299" s="626">
        <f t="shared" si="175"/>
        <v>0</v>
      </c>
      <c r="K299" s="626">
        <f t="shared" si="175"/>
        <v>0</v>
      </c>
      <c r="L299" s="626">
        <f t="shared" si="175"/>
        <v>0</v>
      </c>
      <c r="M299" s="626">
        <f t="shared" si="175"/>
        <v>0</v>
      </c>
      <c r="N299" s="626">
        <f t="shared" si="175"/>
        <v>0</v>
      </c>
      <c r="O299" s="626">
        <f t="shared" si="175"/>
        <v>0</v>
      </c>
      <c r="P299" s="626">
        <f t="shared" si="175"/>
        <v>0</v>
      </c>
      <c r="Q299" s="626">
        <f t="shared" si="176"/>
        <v>0</v>
      </c>
      <c r="R299" s="626">
        <f t="shared" si="176"/>
        <v>0</v>
      </c>
      <c r="S299" s="626">
        <f t="shared" si="176"/>
        <v>0</v>
      </c>
      <c r="T299" s="626">
        <f t="shared" si="176"/>
        <v>0</v>
      </c>
      <c r="U299" s="823">
        <f t="shared" si="176"/>
        <v>0</v>
      </c>
      <c r="V299" s="823">
        <f t="shared" si="176"/>
        <v>0</v>
      </c>
      <c r="W299" s="823">
        <f t="shared" si="176"/>
        <v>0</v>
      </c>
      <c r="X299" s="823">
        <f t="shared" si="176"/>
        <v>0</v>
      </c>
      <c r="Y299" s="823">
        <f t="shared" si="176"/>
        <v>0</v>
      </c>
      <c r="Z299" s="626">
        <f t="shared" si="176"/>
        <v>0</v>
      </c>
      <c r="AA299" s="626">
        <f t="shared" si="177"/>
        <v>0</v>
      </c>
      <c r="AB299" s="626">
        <f t="shared" si="177"/>
        <v>0</v>
      </c>
      <c r="AC299" s="626">
        <f t="shared" si="177"/>
        <v>0</v>
      </c>
      <c r="AD299" s="626">
        <f t="shared" si="177"/>
        <v>0</v>
      </c>
      <c r="AE299" s="626">
        <f t="shared" si="177"/>
        <v>0</v>
      </c>
      <c r="AF299" s="626">
        <f t="shared" si="177"/>
        <v>0</v>
      </c>
      <c r="AG299" s="626">
        <f t="shared" si="177"/>
        <v>0</v>
      </c>
      <c r="AH299" s="626">
        <f t="shared" si="177"/>
        <v>0</v>
      </c>
      <c r="AI299" s="626">
        <f t="shared" si="177"/>
        <v>0</v>
      </c>
      <c r="AJ299" s="626">
        <f t="shared" si="177"/>
        <v>0</v>
      </c>
      <c r="AK299" s="626">
        <f t="shared" si="178"/>
        <v>0</v>
      </c>
      <c r="AL299" s="626">
        <f t="shared" si="178"/>
        <v>0</v>
      </c>
      <c r="AM299" s="626">
        <f t="shared" si="178"/>
        <v>0</v>
      </c>
      <c r="AN299" s="626">
        <f t="shared" si="178"/>
        <v>0</v>
      </c>
      <c r="AO299" s="626">
        <f t="shared" si="178"/>
        <v>0</v>
      </c>
      <c r="AP299" s="626">
        <f t="shared" si="178"/>
        <v>0</v>
      </c>
      <c r="AQ299" s="626">
        <f t="shared" si="178"/>
        <v>0</v>
      </c>
      <c r="AR299" s="626">
        <f t="shared" si="178"/>
        <v>0</v>
      </c>
      <c r="AS299" s="626">
        <f t="shared" si="178"/>
        <v>0</v>
      </c>
      <c r="AT299" s="626">
        <f t="shared" si="178"/>
        <v>0</v>
      </c>
      <c r="AU299" s="626">
        <f t="shared" si="179"/>
        <v>0</v>
      </c>
      <c r="AV299" s="626">
        <f t="shared" si="179"/>
        <v>0</v>
      </c>
      <c r="AW299" s="626">
        <f t="shared" si="179"/>
        <v>0</v>
      </c>
      <c r="AX299" s="626">
        <f t="shared" si="179"/>
        <v>0</v>
      </c>
      <c r="AY299" s="626">
        <f t="shared" si="179"/>
        <v>0</v>
      </c>
      <c r="AZ299" s="626">
        <f t="shared" si="179"/>
        <v>0</v>
      </c>
      <c r="BA299" s="626">
        <f t="shared" si="179"/>
        <v>0</v>
      </c>
      <c r="BB299" s="626">
        <f t="shared" si="179"/>
        <v>0</v>
      </c>
      <c r="BC299" s="626">
        <f t="shared" si="179"/>
        <v>0</v>
      </c>
      <c r="BD299" s="626">
        <f t="shared" si="179"/>
        <v>0</v>
      </c>
      <c r="BE299" s="626">
        <f t="shared" si="180"/>
        <v>0</v>
      </c>
      <c r="BF299" s="626">
        <f t="shared" si="180"/>
        <v>0</v>
      </c>
      <c r="BG299" s="626">
        <f t="shared" si="180"/>
        <v>0</v>
      </c>
      <c r="BH299" s="626">
        <f t="shared" si="180"/>
        <v>0</v>
      </c>
      <c r="BI299" s="626">
        <f t="shared" si="180"/>
        <v>0</v>
      </c>
      <c r="BJ299" s="626">
        <f t="shared" si="180"/>
        <v>0</v>
      </c>
      <c r="BK299" s="626">
        <f t="shared" si="180"/>
        <v>0</v>
      </c>
      <c r="BL299" s="626">
        <f t="shared" si="180"/>
        <v>0</v>
      </c>
      <c r="BM299" s="626">
        <f t="shared" si="180"/>
        <v>0</v>
      </c>
      <c r="BN299" s="626">
        <f t="shared" si="180"/>
        <v>0</v>
      </c>
      <c r="BO299" s="626">
        <f t="shared" si="181"/>
        <v>0</v>
      </c>
      <c r="BP299" s="626">
        <f t="shared" si="181"/>
        <v>0</v>
      </c>
      <c r="BQ299" s="626">
        <f t="shared" si="181"/>
        <v>0</v>
      </c>
      <c r="BR299" s="626">
        <f t="shared" si="181"/>
        <v>0</v>
      </c>
      <c r="BS299" s="626">
        <f t="shared" si="181"/>
        <v>0</v>
      </c>
      <c r="BT299" s="626">
        <f t="shared" si="181"/>
        <v>0</v>
      </c>
      <c r="BU299" s="626">
        <f t="shared" si="181"/>
        <v>0</v>
      </c>
      <c r="BV299" s="626">
        <f t="shared" si="181"/>
        <v>0</v>
      </c>
      <c r="BW299" s="626">
        <f t="shared" si="181"/>
        <v>0</v>
      </c>
      <c r="BX299" s="626">
        <f t="shared" si="181"/>
        <v>0</v>
      </c>
      <c r="BY299" s="626">
        <f t="shared" si="181"/>
        <v>0</v>
      </c>
      <c r="BZ299" s="626">
        <f t="shared" si="181"/>
        <v>0</v>
      </c>
      <c r="CA299" s="287">
        <f t="shared" si="152"/>
        <v>0</v>
      </c>
      <c r="CB299" s="287">
        <f t="shared" si="153"/>
        <v>0</v>
      </c>
      <c r="CC299" s="287">
        <f t="shared" si="154"/>
        <v>0</v>
      </c>
      <c r="CD299" s="287">
        <f t="shared" si="155"/>
        <v>0</v>
      </c>
      <c r="CE299" s="287">
        <f t="shared" si="156"/>
        <v>0</v>
      </c>
      <c r="CF299" s="287">
        <f t="shared" si="157"/>
        <v>0</v>
      </c>
      <c r="CG299" s="61">
        <f t="shared" si="158"/>
        <v>0</v>
      </c>
      <c r="CH299" s="27"/>
      <c r="CI299" s="27"/>
      <c r="CJ299" s="27"/>
    </row>
    <row r="300" spans="2:88" ht="12" hidden="1" customHeight="1">
      <c r="B300" s="624" t="s">
        <v>42</v>
      </c>
      <c r="C300" s="623" t="str">
        <f t="shared" si="159"/>
        <v>Released</v>
      </c>
      <c r="D300" s="624" t="s">
        <v>0</v>
      </c>
      <c r="E300" s="624" t="s">
        <v>10</v>
      </c>
      <c r="F300" s="625" t="s">
        <v>11</v>
      </c>
      <c r="G300" s="626">
        <f t="shared" si="175"/>
        <v>0</v>
      </c>
      <c r="H300" s="823">
        <f t="shared" si="175"/>
        <v>0</v>
      </c>
      <c r="I300" s="823">
        <f t="shared" si="175"/>
        <v>0</v>
      </c>
      <c r="J300" s="626">
        <f t="shared" si="175"/>
        <v>0</v>
      </c>
      <c r="K300" s="626">
        <f t="shared" si="175"/>
        <v>0</v>
      </c>
      <c r="L300" s="626">
        <f t="shared" si="175"/>
        <v>0</v>
      </c>
      <c r="M300" s="626">
        <f t="shared" si="175"/>
        <v>0</v>
      </c>
      <c r="N300" s="626">
        <f t="shared" si="175"/>
        <v>0</v>
      </c>
      <c r="O300" s="626">
        <f t="shared" si="175"/>
        <v>0</v>
      </c>
      <c r="P300" s="626">
        <f t="shared" si="175"/>
        <v>0</v>
      </c>
      <c r="Q300" s="626">
        <f t="shared" si="176"/>
        <v>0</v>
      </c>
      <c r="R300" s="626">
        <f t="shared" si="176"/>
        <v>0</v>
      </c>
      <c r="S300" s="626">
        <f t="shared" si="176"/>
        <v>0</v>
      </c>
      <c r="T300" s="626">
        <f t="shared" si="176"/>
        <v>0</v>
      </c>
      <c r="U300" s="823">
        <f t="shared" si="176"/>
        <v>0</v>
      </c>
      <c r="V300" s="823">
        <f t="shared" si="176"/>
        <v>0</v>
      </c>
      <c r="W300" s="823">
        <f t="shared" si="176"/>
        <v>0</v>
      </c>
      <c r="X300" s="823">
        <f t="shared" si="176"/>
        <v>0</v>
      </c>
      <c r="Y300" s="823">
        <f t="shared" si="176"/>
        <v>0</v>
      </c>
      <c r="Z300" s="626">
        <f t="shared" si="176"/>
        <v>0</v>
      </c>
      <c r="AA300" s="626">
        <f t="shared" si="177"/>
        <v>0</v>
      </c>
      <c r="AB300" s="626">
        <f t="shared" si="177"/>
        <v>0</v>
      </c>
      <c r="AC300" s="626">
        <f t="shared" si="177"/>
        <v>0</v>
      </c>
      <c r="AD300" s="626">
        <f t="shared" si="177"/>
        <v>0</v>
      </c>
      <c r="AE300" s="626">
        <f t="shared" si="177"/>
        <v>0</v>
      </c>
      <c r="AF300" s="626">
        <f t="shared" si="177"/>
        <v>0</v>
      </c>
      <c r="AG300" s="626">
        <f t="shared" si="177"/>
        <v>0</v>
      </c>
      <c r="AH300" s="626">
        <f t="shared" si="177"/>
        <v>0</v>
      </c>
      <c r="AI300" s="626">
        <f t="shared" si="177"/>
        <v>0</v>
      </c>
      <c r="AJ300" s="626">
        <f t="shared" si="177"/>
        <v>0</v>
      </c>
      <c r="AK300" s="626">
        <f t="shared" si="178"/>
        <v>0</v>
      </c>
      <c r="AL300" s="626">
        <f t="shared" si="178"/>
        <v>0</v>
      </c>
      <c r="AM300" s="626">
        <f t="shared" si="178"/>
        <v>0</v>
      </c>
      <c r="AN300" s="626">
        <f t="shared" si="178"/>
        <v>0</v>
      </c>
      <c r="AO300" s="626">
        <f t="shared" si="178"/>
        <v>0</v>
      </c>
      <c r="AP300" s="626">
        <f t="shared" si="178"/>
        <v>0</v>
      </c>
      <c r="AQ300" s="626">
        <f t="shared" si="178"/>
        <v>0</v>
      </c>
      <c r="AR300" s="626">
        <f t="shared" si="178"/>
        <v>0</v>
      </c>
      <c r="AS300" s="626">
        <f t="shared" si="178"/>
        <v>0</v>
      </c>
      <c r="AT300" s="626">
        <f t="shared" si="178"/>
        <v>0</v>
      </c>
      <c r="AU300" s="626">
        <f t="shared" si="179"/>
        <v>0</v>
      </c>
      <c r="AV300" s="626">
        <f t="shared" si="179"/>
        <v>0</v>
      </c>
      <c r="AW300" s="626">
        <f t="shared" si="179"/>
        <v>0</v>
      </c>
      <c r="AX300" s="626">
        <f t="shared" si="179"/>
        <v>0</v>
      </c>
      <c r="AY300" s="626">
        <f t="shared" si="179"/>
        <v>0</v>
      </c>
      <c r="AZ300" s="626">
        <f t="shared" si="179"/>
        <v>0</v>
      </c>
      <c r="BA300" s="626">
        <f t="shared" si="179"/>
        <v>0</v>
      </c>
      <c r="BB300" s="626">
        <f t="shared" si="179"/>
        <v>0</v>
      </c>
      <c r="BC300" s="626">
        <f t="shared" si="179"/>
        <v>0</v>
      </c>
      <c r="BD300" s="626">
        <f t="shared" si="179"/>
        <v>0</v>
      </c>
      <c r="BE300" s="626">
        <f t="shared" si="180"/>
        <v>0</v>
      </c>
      <c r="BF300" s="626">
        <f t="shared" si="180"/>
        <v>0</v>
      </c>
      <c r="BG300" s="626">
        <f t="shared" si="180"/>
        <v>0</v>
      </c>
      <c r="BH300" s="626">
        <f t="shared" si="180"/>
        <v>0</v>
      </c>
      <c r="BI300" s="626">
        <f t="shared" si="180"/>
        <v>0</v>
      </c>
      <c r="BJ300" s="626">
        <f t="shared" si="180"/>
        <v>0</v>
      </c>
      <c r="BK300" s="626">
        <f t="shared" si="180"/>
        <v>0</v>
      </c>
      <c r="BL300" s="626">
        <f t="shared" si="180"/>
        <v>0</v>
      </c>
      <c r="BM300" s="626">
        <f t="shared" si="180"/>
        <v>0</v>
      </c>
      <c r="BN300" s="626">
        <f t="shared" si="180"/>
        <v>0</v>
      </c>
      <c r="BO300" s="626">
        <f t="shared" si="181"/>
        <v>0</v>
      </c>
      <c r="BP300" s="626">
        <f t="shared" si="181"/>
        <v>0</v>
      </c>
      <c r="BQ300" s="626">
        <f t="shared" si="181"/>
        <v>0</v>
      </c>
      <c r="BR300" s="626">
        <f t="shared" si="181"/>
        <v>0</v>
      </c>
      <c r="BS300" s="626">
        <f t="shared" si="181"/>
        <v>0</v>
      </c>
      <c r="BT300" s="626">
        <f t="shared" si="181"/>
        <v>0</v>
      </c>
      <c r="BU300" s="626">
        <f t="shared" si="181"/>
        <v>0</v>
      </c>
      <c r="BV300" s="626">
        <f t="shared" si="181"/>
        <v>0</v>
      </c>
      <c r="BW300" s="626">
        <f t="shared" si="181"/>
        <v>0</v>
      </c>
      <c r="BX300" s="626">
        <f t="shared" si="181"/>
        <v>0</v>
      </c>
      <c r="BY300" s="626">
        <f t="shared" si="181"/>
        <v>0</v>
      </c>
      <c r="BZ300" s="626">
        <f t="shared" si="181"/>
        <v>0</v>
      </c>
      <c r="CA300" s="287">
        <f t="shared" si="152"/>
        <v>0</v>
      </c>
      <c r="CB300" s="287">
        <f t="shared" si="153"/>
        <v>0</v>
      </c>
      <c r="CC300" s="287">
        <f t="shared" si="154"/>
        <v>0</v>
      </c>
      <c r="CD300" s="287">
        <f t="shared" si="155"/>
        <v>0</v>
      </c>
      <c r="CE300" s="287">
        <f t="shared" si="156"/>
        <v>0</v>
      </c>
      <c r="CF300" s="287">
        <f t="shared" si="157"/>
        <v>0</v>
      </c>
      <c r="CG300" s="61">
        <f t="shared" si="158"/>
        <v>0</v>
      </c>
      <c r="CH300" s="27"/>
      <c r="CI300" s="27"/>
      <c r="CJ300" s="27"/>
    </row>
    <row r="301" spans="2:88" ht="12" hidden="1" customHeight="1">
      <c r="B301" s="624" t="s">
        <v>42</v>
      </c>
      <c r="C301" s="623" t="str">
        <f t="shared" si="159"/>
        <v>Released</v>
      </c>
      <c r="D301" s="624" t="s">
        <v>0</v>
      </c>
      <c r="E301" s="624" t="s">
        <v>10</v>
      </c>
      <c r="F301" s="625" t="s">
        <v>12</v>
      </c>
      <c r="G301" s="626">
        <f t="shared" si="175"/>
        <v>0</v>
      </c>
      <c r="H301" s="823">
        <f t="shared" si="175"/>
        <v>0</v>
      </c>
      <c r="I301" s="823">
        <f t="shared" si="175"/>
        <v>0</v>
      </c>
      <c r="J301" s="626">
        <f t="shared" si="175"/>
        <v>0</v>
      </c>
      <c r="K301" s="626">
        <f t="shared" si="175"/>
        <v>0</v>
      </c>
      <c r="L301" s="626">
        <f t="shared" si="175"/>
        <v>0</v>
      </c>
      <c r="M301" s="626">
        <f t="shared" si="175"/>
        <v>0</v>
      </c>
      <c r="N301" s="626">
        <f t="shared" si="175"/>
        <v>0</v>
      </c>
      <c r="O301" s="626">
        <f t="shared" si="175"/>
        <v>0</v>
      </c>
      <c r="P301" s="626">
        <f t="shared" si="175"/>
        <v>0</v>
      </c>
      <c r="Q301" s="626">
        <f t="shared" si="176"/>
        <v>0</v>
      </c>
      <c r="R301" s="626">
        <f t="shared" si="176"/>
        <v>0</v>
      </c>
      <c r="S301" s="626">
        <f t="shared" si="176"/>
        <v>0</v>
      </c>
      <c r="T301" s="626">
        <f t="shared" si="176"/>
        <v>0</v>
      </c>
      <c r="U301" s="823">
        <f t="shared" si="176"/>
        <v>0</v>
      </c>
      <c r="V301" s="823">
        <f t="shared" si="176"/>
        <v>0</v>
      </c>
      <c r="W301" s="823">
        <f t="shared" si="176"/>
        <v>0</v>
      </c>
      <c r="X301" s="823">
        <f t="shared" si="176"/>
        <v>0</v>
      </c>
      <c r="Y301" s="823">
        <f t="shared" si="176"/>
        <v>0</v>
      </c>
      <c r="Z301" s="626">
        <f t="shared" si="176"/>
        <v>0</v>
      </c>
      <c r="AA301" s="626">
        <f t="shared" si="177"/>
        <v>0</v>
      </c>
      <c r="AB301" s="626">
        <f t="shared" si="177"/>
        <v>0</v>
      </c>
      <c r="AC301" s="626">
        <f t="shared" si="177"/>
        <v>0</v>
      </c>
      <c r="AD301" s="626">
        <f t="shared" si="177"/>
        <v>0</v>
      </c>
      <c r="AE301" s="626">
        <f t="shared" si="177"/>
        <v>0</v>
      </c>
      <c r="AF301" s="626">
        <f t="shared" si="177"/>
        <v>0</v>
      </c>
      <c r="AG301" s="626">
        <f t="shared" si="177"/>
        <v>0</v>
      </c>
      <c r="AH301" s="626">
        <f t="shared" si="177"/>
        <v>0</v>
      </c>
      <c r="AI301" s="626">
        <f t="shared" si="177"/>
        <v>0</v>
      </c>
      <c r="AJ301" s="626">
        <f t="shared" si="177"/>
        <v>0</v>
      </c>
      <c r="AK301" s="626">
        <f t="shared" si="178"/>
        <v>0</v>
      </c>
      <c r="AL301" s="626">
        <f t="shared" si="178"/>
        <v>0</v>
      </c>
      <c r="AM301" s="626">
        <f t="shared" si="178"/>
        <v>0</v>
      </c>
      <c r="AN301" s="626">
        <f t="shared" si="178"/>
        <v>0</v>
      </c>
      <c r="AO301" s="626">
        <f t="shared" si="178"/>
        <v>0</v>
      </c>
      <c r="AP301" s="626">
        <f t="shared" si="178"/>
        <v>0</v>
      </c>
      <c r="AQ301" s="626">
        <f t="shared" si="178"/>
        <v>0</v>
      </c>
      <c r="AR301" s="626">
        <f t="shared" si="178"/>
        <v>0</v>
      </c>
      <c r="AS301" s="626">
        <f t="shared" si="178"/>
        <v>0</v>
      </c>
      <c r="AT301" s="626">
        <f t="shared" si="178"/>
        <v>0</v>
      </c>
      <c r="AU301" s="626">
        <f t="shared" si="179"/>
        <v>0</v>
      </c>
      <c r="AV301" s="626">
        <f t="shared" si="179"/>
        <v>0</v>
      </c>
      <c r="AW301" s="626">
        <f t="shared" si="179"/>
        <v>0</v>
      </c>
      <c r="AX301" s="626">
        <f t="shared" si="179"/>
        <v>0</v>
      </c>
      <c r="AY301" s="626">
        <f t="shared" si="179"/>
        <v>0</v>
      </c>
      <c r="AZ301" s="626">
        <f t="shared" si="179"/>
        <v>0</v>
      </c>
      <c r="BA301" s="626">
        <f t="shared" si="179"/>
        <v>0</v>
      </c>
      <c r="BB301" s="626">
        <f t="shared" si="179"/>
        <v>0</v>
      </c>
      <c r="BC301" s="626">
        <f t="shared" si="179"/>
        <v>0</v>
      </c>
      <c r="BD301" s="626">
        <f t="shared" si="179"/>
        <v>0</v>
      </c>
      <c r="BE301" s="626">
        <f t="shared" si="180"/>
        <v>0</v>
      </c>
      <c r="BF301" s="626">
        <f t="shared" si="180"/>
        <v>0</v>
      </c>
      <c r="BG301" s="626">
        <f t="shared" si="180"/>
        <v>0</v>
      </c>
      <c r="BH301" s="626">
        <f t="shared" si="180"/>
        <v>0</v>
      </c>
      <c r="BI301" s="626">
        <f t="shared" si="180"/>
        <v>0</v>
      </c>
      <c r="BJ301" s="626">
        <f t="shared" si="180"/>
        <v>0</v>
      </c>
      <c r="BK301" s="626">
        <f t="shared" si="180"/>
        <v>0</v>
      </c>
      <c r="BL301" s="626">
        <f t="shared" si="180"/>
        <v>0</v>
      </c>
      <c r="BM301" s="626">
        <f t="shared" si="180"/>
        <v>0</v>
      </c>
      <c r="BN301" s="626">
        <f t="shared" si="180"/>
        <v>0</v>
      </c>
      <c r="BO301" s="626">
        <f t="shared" si="181"/>
        <v>0</v>
      </c>
      <c r="BP301" s="626">
        <f t="shared" si="181"/>
        <v>0</v>
      </c>
      <c r="BQ301" s="626">
        <f t="shared" si="181"/>
        <v>0</v>
      </c>
      <c r="BR301" s="626">
        <f t="shared" si="181"/>
        <v>0</v>
      </c>
      <c r="BS301" s="626">
        <f t="shared" si="181"/>
        <v>0</v>
      </c>
      <c r="BT301" s="626">
        <f t="shared" si="181"/>
        <v>0</v>
      </c>
      <c r="BU301" s="626">
        <f t="shared" si="181"/>
        <v>0</v>
      </c>
      <c r="BV301" s="626">
        <f t="shared" si="181"/>
        <v>0</v>
      </c>
      <c r="BW301" s="626">
        <f t="shared" si="181"/>
        <v>0</v>
      </c>
      <c r="BX301" s="626">
        <f t="shared" si="181"/>
        <v>0</v>
      </c>
      <c r="BY301" s="626">
        <f t="shared" si="181"/>
        <v>0</v>
      </c>
      <c r="BZ301" s="626">
        <f t="shared" si="181"/>
        <v>0</v>
      </c>
      <c r="CA301" s="287">
        <f t="shared" si="152"/>
        <v>0</v>
      </c>
      <c r="CB301" s="287">
        <f t="shared" si="153"/>
        <v>0</v>
      </c>
      <c r="CC301" s="287">
        <f t="shared" si="154"/>
        <v>0</v>
      </c>
      <c r="CD301" s="287">
        <f t="shared" si="155"/>
        <v>0</v>
      </c>
      <c r="CE301" s="287">
        <f t="shared" si="156"/>
        <v>0</v>
      </c>
      <c r="CF301" s="287">
        <f t="shared" si="157"/>
        <v>0</v>
      </c>
      <c r="CG301" s="61">
        <f t="shared" si="158"/>
        <v>0</v>
      </c>
      <c r="CH301" s="27"/>
      <c r="CI301" s="27"/>
      <c r="CJ301" s="27"/>
    </row>
    <row r="302" spans="2:88" ht="12" hidden="1" customHeight="1">
      <c r="B302" s="624" t="s">
        <v>42</v>
      </c>
      <c r="C302" s="623" t="str">
        <f t="shared" si="159"/>
        <v>Forecast</v>
      </c>
      <c r="D302" s="624" t="s">
        <v>0</v>
      </c>
      <c r="E302" s="624" t="s">
        <v>10</v>
      </c>
      <c r="F302" s="625" t="s">
        <v>13</v>
      </c>
      <c r="G302" s="626">
        <f t="shared" si="175"/>
        <v>0</v>
      </c>
      <c r="H302" s="823">
        <f t="shared" si="175"/>
        <v>0</v>
      </c>
      <c r="I302" s="823">
        <f t="shared" si="175"/>
        <v>0</v>
      </c>
      <c r="J302" s="626">
        <f t="shared" si="175"/>
        <v>0</v>
      </c>
      <c r="K302" s="626">
        <f t="shared" si="175"/>
        <v>0</v>
      </c>
      <c r="L302" s="626">
        <f t="shared" si="175"/>
        <v>0</v>
      </c>
      <c r="M302" s="626">
        <f t="shared" si="175"/>
        <v>0</v>
      </c>
      <c r="N302" s="626">
        <f t="shared" si="175"/>
        <v>0</v>
      </c>
      <c r="O302" s="626">
        <f t="shared" si="175"/>
        <v>0</v>
      </c>
      <c r="P302" s="626">
        <f t="shared" si="175"/>
        <v>0</v>
      </c>
      <c r="Q302" s="626">
        <f t="shared" si="176"/>
        <v>0</v>
      </c>
      <c r="R302" s="626">
        <f t="shared" si="176"/>
        <v>0</v>
      </c>
      <c r="S302" s="626">
        <f t="shared" si="176"/>
        <v>0</v>
      </c>
      <c r="T302" s="626">
        <f t="shared" si="176"/>
        <v>0</v>
      </c>
      <c r="U302" s="823">
        <f t="shared" si="176"/>
        <v>0</v>
      </c>
      <c r="V302" s="823">
        <f t="shared" si="176"/>
        <v>0</v>
      </c>
      <c r="W302" s="823">
        <f t="shared" si="176"/>
        <v>0</v>
      </c>
      <c r="X302" s="823">
        <f t="shared" si="176"/>
        <v>0</v>
      </c>
      <c r="Y302" s="823">
        <f t="shared" si="176"/>
        <v>0</v>
      </c>
      <c r="Z302" s="626">
        <f t="shared" si="176"/>
        <v>0</v>
      </c>
      <c r="AA302" s="626">
        <f t="shared" si="177"/>
        <v>0</v>
      </c>
      <c r="AB302" s="626">
        <f t="shared" si="177"/>
        <v>0</v>
      </c>
      <c r="AC302" s="626">
        <f t="shared" si="177"/>
        <v>0</v>
      </c>
      <c r="AD302" s="626">
        <f t="shared" si="177"/>
        <v>0</v>
      </c>
      <c r="AE302" s="626">
        <f t="shared" si="177"/>
        <v>0</v>
      </c>
      <c r="AF302" s="626">
        <f t="shared" si="177"/>
        <v>0</v>
      </c>
      <c r="AG302" s="626">
        <f t="shared" si="177"/>
        <v>0</v>
      </c>
      <c r="AH302" s="626">
        <f t="shared" si="177"/>
        <v>0</v>
      </c>
      <c r="AI302" s="626">
        <f t="shared" si="177"/>
        <v>0</v>
      </c>
      <c r="AJ302" s="626">
        <f t="shared" si="177"/>
        <v>0</v>
      </c>
      <c r="AK302" s="626">
        <f t="shared" si="178"/>
        <v>0</v>
      </c>
      <c r="AL302" s="626">
        <f t="shared" si="178"/>
        <v>0</v>
      </c>
      <c r="AM302" s="626">
        <f t="shared" si="178"/>
        <v>0</v>
      </c>
      <c r="AN302" s="626">
        <f t="shared" si="178"/>
        <v>0</v>
      </c>
      <c r="AO302" s="626">
        <f t="shared" si="178"/>
        <v>0</v>
      </c>
      <c r="AP302" s="626">
        <f t="shared" si="178"/>
        <v>0</v>
      </c>
      <c r="AQ302" s="626">
        <f t="shared" si="178"/>
        <v>0</v>
      </c>
      <c r="AR302" s="626">
        <f t="shared" si="178"/>
        <v>0</v>
      </c>
      <c r="AS302" s="626">
        <f t="shared" si="178"/>
        <v>0</v>
      </c>
      <c r="AT302" s="626">
        <f t="shared" si="178"/>
        <v>0</v>
      </c>
      <c r="AU302" s="626">
        <f t="shared" si="179"/>
        <v>0</v>
      </c>
      <c r="AV302" s="626">
        <f t="shared" si="179"/>
        <v>0</v>
      </c>
      <c r="AW302" s="626">
        <f t="shared" si="179"/>
        <v>0</v>
      </c>
      <c r="AX302" s="626">
        <f t="shared" si="179"/>
        <v>0</v>
      </c>
      <c r="AY302" s="626">
        <f t="shared" si="179"/>
        <v>0</v>
      </c>
      <c r="AZ302" s="626">
        <f t="shared" si="179"/>
        <v>0</v>
      </c>
      <c r="BA302" s="626">
        <f t="shared" si="179"/>
        <v>0</v>
      </c>
      <c r="BB302" s="626">
        <f t="shared" si="179"/>
        <v>0</v>
      </c>
      <c r="BC302" s="626">
        <f t="shared" si="179"/>
        <v>0</v>
      </c>
      <c r="BD302" s="626">
        <f t="shared" si="179"/>
        <v>0</v>
      </c>
      <c r="BE302" s="626">
        <f t="shared" si="180"/>
        <v>0</v>
      </c>
      <c r="BF302" s="626">
        <f t="shared" si="180"/>
        <v>0</v>
      </c>
      <c r="BG302" s="626">
        <f t="shared" si="180"/>
        <v>0</v>
      </c>
      <c r="BH302" s="626">
        <f t="shared" si="180"/>
        <v>0</v>
      </c>
      <c r="BI302" s="626">
        <f t="shared" si="180"/>
        <v>0</v>
      </c>
      <c r="BJ302" s="626">
        <f t="shared" si="180"/>
        <v>0</v>
      </c>
      <c r="BK302" s="626">
        <f t="shared" si="180"/>
        <v>0</v>
      </c>
      <c r="BL302" s="626">
        <f t="shared" si="180"/>
        <v>0</v>
      </c>
      <c r="BM302" s="626">
        <f t="shared" si="180"/>
        <v>0</v>
      </c>
      <c r="BN302" s="626">
        <f t="shared" si="180"/>
        <v>0</v>
      </c>
      <c r="BO302" s="626">
        <f t="shared" si="181"/>
        <v>0</v>
      </c>
      <c r="BP302" s="626">
        <f t="shared" si="181"/>
        <v>0</v>
      </c>
      <c r="BQ302" s="626">
        <f t="shared" si="181"/>
        <v>0</v>
      </c>
      <c r="BR302" s="626">
        <f t="shared" si="181"/>
        <v>0</v>
      </c>
      <c r="BS302" s="626">
        <f t="shared" si="181"/>
        <v>0</v>
      </c>
      <c r="BT302" s="626">
        <f t="shared" si="181"/>
        <v>0</v>
      </c>
      <c r="BU302" s="626">
        <f t="shared" si="181"/>
        <v>0</v>
      </c>
      <c r="BV302" s="626">
        <f t="shared" si="181"/>
        <v>0</v>
      </c>
      <c r="BW302" s="626">
        <f t="shared" si="181"/>
        <v>0</v>
      </c>
      <c r="BX302" s="626">
        <f t="shared" si="181"/>
        <v>0</v>
      </c>
      <c r="BY302" s="626">
        <f t="shared" si="181"/>
        <v>0</v>
      </c>
      <c r="BZ302" s="626">
        <f t="shared" si="181"/>
        <v>0</v>
      </c>
      <c r="CA302" s="287">
        <f t="shared" si="152"/>
        <v>0</v>
      </c>
      <c r="CB302" s="287">
        <f t="shared" si="153"/>
        <v>0</v>
      </c>
      <c r="CC302" s="287">
        <f t="shared" si="154"/>
        <v>0</v>
      </c>
      <c r="CD302" s="287">
        <f t="shared" si="155"/>
        <v>0</v>
      </c>
      <c r="CE302" s="287">
        <f t="shared" si="156"/>
        <v>0</v>
      </c>
      <c r="CF302" s="287">
        <f t="shared" si="157"/>
        <v>0</v>
      </c>
      <c r="CG302" s="61">
        <f t="shared" si="158"/>
        <v>0</v>
      </c>
      <c r="CH302" s="27"/>
      <c r="CI302" s="27"/>
      <c r="CJ302" s="27"/>
    </row>
    <row r="303" spans="2:88" ht="12" hidden="1" customHeight="1">
      <c r="B303" s="624" t="s">
        <v>42</v>
      </c>
      <c r="C303" s="623" t="str">
        <f t="shared" si="159"/>
        <v>Approval Request</v>
      </c>
      <c r="D303" s="624" t="s">
        <v>0</v>
      </c>
      <c r="E303" s="624" t="s">
        <v>10</v>
      </c>
      <c r="F303" s="625" t="s">
        <v>14</v>
      </c>
      <c r="G303" s="626">
        <f t="shared" si="175"/>
        <v>0</v>
      </c>
      <c r="H303" s="823">
        <f t="shared" si="175"/>
        <v>0</v>
      </c>
      <c r="I303" s="823">
        <f t="shared" si="175"/>
        <v>0</v>
      </c>
      <c r="J303" s="626">
        <f t="shared" si="175"/>
        <v>0</v>
      </c>
      <c r="K303" s="626">
        <f t="shared" si="175"/>
        <v>0</v>
      </c>
      <c r="L303" s="626">
        <f t="shared" si="175"/>
        <v>0</v>
      </c>
      <c r="M303" s="626">
        <f t="shared" si="175"/>
        <v>0</v>
      </c>
      <c r="N303" s="626">
        <f t="shared" si="175"/>
        <v>0</v>
      </c>
      <c r="O303" s="626">
        <f t="shared" si="175"/>
        <v>0</v>
      </c>
      <c r="P303" s="626">
        <f t="shared" si="175"/>
        <v>0</v>
      </c>
      <c r="Q303" s="626">
        <f t="shared" si="176"/>
        <v>0</v>
      </c>
      <c r="R303" s="626">
        <f t="shared" si="176"/>
        <v>0</v>
      </c>
      <c r="S303" s="626">
        <f t="shared" si="176"/>
        <v>0</v>
      </c>
      <c r="T303" s="626">
        <f t="shared" si="176"/>
        <v>0</v>
      </c>
      <c r="U303" s="823">
        <f t="shared" si="176"/>
        <v>0</v>
      </c>
      <c r="V303" s="823">
        <f t="shared" si="176"/>
        <v>0</v>
      </c>
      <c r="W303" s="823">
        <f t="shared" si="176"/>
        <v>0</v>
      </c>
      <c r="X303" s="823">
        <f t="shared" si="176"/>
        <v>0</v>
      </c>
      <c r="Y303" s="823">
        <f t="shared" si="176"/>
        <v>0</v>
      </c>
      <c r="Z303" s="626">
        <f t="shared" si="176"/>
        <v>0</v>
      </c>
      <c r="AA303" s="626">
        <f t="shared" si="177"/>
        <v>0</v>
      </c>
      <c r="AB303" s="626">
        <f t="shared" si="177"/>
        <v>0</v>
      </c>
      <c r="AC303" s="626">
        <f t="shared" si="177"/>
        <v>0</v>
      </c>
      <c r="AD303" s="626">
        <f t="shared" si="177"/>
        <v>0</v>
      </c>
      <c r="AE303" s="626">
        <f t="shared" si="177"/>
        <v>0</v>
      </c>
      <c r="AF303" s="626">
        <f t="shared" si="177"/>
        <v>0</v>
      </c>
      <c r="AG303" s="626">
        <f t="shared" si="177"/>
        <v>0</v>
      </c>
      <c r="AH303" s="626">
        <f t="shared" si="177"/>
        <v>0</v>
      </c>
      <c r="AI303" s="626">
        <f t="shared" si="177"/>
        <v>0</v>
      </c>
      <c r="AJ303" s="626">
        <f t="shared" si="177"/>
        <v>0</v>
      </c>
      <c r="AK303" s="626">
        <f t="shared" si="178"/>
        <v>0</v>
      </c>
      <c r="AL303" s="626">
        <f t="shared" si="178"/>
        <v>0</v>
      </c>
      <c r="AM303" s="626">
        <f t="shared" si="178"/>
        <v>0</v>
      </c>
      <c r="AN303" s="626">
        <f t="shared" si="178"/>
        <v>0</v>
      </c>
      <c r="AO303" s="626">
        <f t="shared" si="178"/>
        <v>0</v>
      </c>
      <c r="AP303" s="626">
        <f t="shared" si="178"/>
        <v>0</v>
      </c>
      <c r="AQ303" s="626">
        <f t="shared" si="178"/>
        <v>0</v>
      </c>
      <c r="AR303" s="626">
        <f t="shared" si="178"/>
        <v>0</v>
      </c>
      <c r="AS303" s="626">
        <f t="shared" si="178"/>
        <v>0</v>
      </c>
      <c r="AT303" s="626">
        <f t="shared" si="178"/>
        <v>0</v>
      </c>
      <c r="AU303" s="626">
        <f t="shared" si="179"/>
        <v>0</v>
      </c>
      <c r="AV303" s="626">
        <f t="shared" si="179"/>
        <v>0</v>
      </c>
      <c r="AW303" s="626">
        <f t="shared" si="179"/>
        <v>0</v>
      </c>
      <c r="AX303" s="626">
        <f t="shared" si="179"/>
        <v>0</v>
      </c>
      <c r="AY303" s="626">
        <f t="shared" si="179"/>
        <v>0</v>
      </c>
      <c r="AZ303" s="626">
        <f t="shared" si="179"/>
        <v>0</v>
      </c>
      <c r="BA303" s="626">
        <f t="shared" si="179"/>
        <v>0</v>
      </c>
      <c r="BB303" s="626">
        <f t="shared" si="179"/>
        <v>0</v>
      </c>
      <c r="BC303" s="626">
        <f t="shared" si="179"/>
        <v>0</v>
      </c>
      <c r="BD303" s="626">
        <f t="shared" si="179"/>
        <v>0</v>
      </c>
      <c r="BE303" s="626">
        <f t="shared" si="180"/>
        <v>0</v>
      </c>
      <c r="BF303" s="626">
        <f t="shared" si="180"/>
        <v>0</v>
      </c>
      <c r="BG303" s="626">
        <f t="shared" si="180"/>
        <v>0</v>
      </c>
      <c r="BH303" s="626">
        <f t="shared" si="180"/>
        <v>0</v>
      </c>
      <c r="BI303" s="626">
        <f t="shared" si="180"/>
        <v>0</v>
      </c>
      <c r="BJ303" s="626">
        <f t="shared" si="180"/>
        <v>0</v>
      </c>
      <c r="BK303" s="626">
        <f t="shared" si="180"/>
        <v>0</v>
      </c>
      <c r="BL303" s="626">
        <f t="shared" si="180"/>
        <v>0</v>
      </c>
      <c r="BM303" s="626">
        <f t="shared" si="180"/>
        <v>0</v>
      </c>
      <c r="BN303" s="626">
        <f t="shared" si="180"/>
        <v>0</v>
      </c>
      <c r="BO303" s="626">
        <f t="shared" si="181"/>
        <v>0</v>
      </c>
      <c r="BP303" s="626">
        <f t="shared" si="181"/>
        <v>0</v>
      </c>
      <c r="BQ303" s="626">
        <f t="shared" si="181"/>
        <v>0</v>
      </c>
      <c r="BR303" s="626">
        <f t="shared" si="181"/>
        <v>0</v>
      </c>
      <c r="BS303" s="626">
        <f t="shared" si="181"/>
        <v>0</v>
      </c>
      <c r="BT303" s="626">
        <f t="shared" si="181"/>
        <v>0</v>
      </c>
      <c r="BU303" s="626">
        <f t="shared" si="181"/>
        <v>0</v>
      </c>
      <c r="BV303" s="626">
        <f t="shared" si="181"/>
        <v>0</v>
      </c>
      <c r="BW303" s="626">
        <f t="shared" si="181"/>
        <v>0</v>
      </c>
      <c r="BX303" s="626">
        <f t="shared" si="181"/>
        <v>0</v>
      </c>
      <c r="BY303" s="626">
        <f t="shared" si="181"/>
        <v>0</v>
      </c>
      <c r="BZ303" s="626">
        <f t="shared" si="181"/>
        <v>0</v>
      </c>
      <c r="CA303" s="287">
        <f t="shared" si="152"/>
        <v>0</v>
      </c>
      <c r="CB303" s="287">
        <f t="shared" si="153"/>
        <v>0</v>
      </c>
      <c r="CC303" s="287">
        <f t="shared" si="154"/>
        <v>0</v>
      </c>
      <c r="CD303" s="287">
        <f t="shared" si="155"/>
        <v>0</v>
      </c>
      <c r="CE303" s="287">
        <f t="shared" si="156"/>
        <v>0</v>
      </c>
      <c r="CF303" s="287">
        <f t="shared" si="157"/>
        <v>0</v>
      </c>
      <c r="CG303" s="61">
        <f t="shared" si="158"/>
        <v>0</v>
      </c>
      <c r="CH303" s="27"/>
      <c r="CI303" s="27"/>
      <c r="CJ303" s="27"/>
    </row>
    <row r="304" spans="2:88" ht="12" hidden="1" customHeight="1">
      <c r="B304" s="624" t="s">
        <v>42</v>
      </c>
      <c r="C304" s="623" t="str">
        <f t="shared" si="159"/>
        <v>Approval Request</v>
      </c>
      <c r="D304" s="624" t="s">
        <v>0</v>
      </c>
      <c r="E304" s="624" t="s">
        <v>10</v>
      </c>
      <c r="F304" s="625" t="s">
        <v>15</v>
      </c>
      <c r="G304" s="626">
        <f t="shared" si="175"/>
        <v>0</v>
      </c>
      <c r="H304" s="823">
        <f t="shared" si="175"/>
        <v>0</v>
      </c>
      <c r="I304" s="823">
        <f t="shared" si="175"/>
        <v>0</v>
      </c>
      <c r="J304" s="626">
        <f t="shared" si="175"/>
        <v>0</v>
      </c>
      <c r="K304" s="626">
        <f t="shared" si="175"/>
        <v>0</v>
      </c>
      <c r="L304" s="626">
        <f t="shared" si="175"/>
        <v>0</v>
      </c>
      <c r="M304" s="626">
        <f t="shared" si="175"/>
        <v>0</v>
      </c>
      <c r="N304" s="626">
        <f t="shared" si="175"/>
        <v>0</v>
      </c>
      <c r="O304" s="626">
        <f t="shared" si="175"/>
        <v>0</v>
      </c>
      <c r="P304" s="626">
        <f t="shared" si="175"/>
        <v>0</v>
      </c>
      <c r="Q304" s="626">
        <f t="shared" si="176"/>
        <v>0</v>
      </c>
      <c r="R304" s="626">
        <f t="shared" si="176"/>
        <v>0</v>
      </c>
      <c r="S304" s="626">
        <f t="shared" si="176"/>
        <v>0</v>
      </c>
      <c r="T304" s="626">
        <f t="shared" si="176"/>
        <v>0</v>
      </c>
      <c r="U304" s="823">
        <f t="shared" si="176"/>
        <v>0</v>
      </c>
      <c r="V304" s="823">
        <f t="shared" si="176"/>
        <v>0</v>
      </c>
      <c r="W304" s="823">
        <f t="shared" si="176"/>
        <v>0</v>
      </c>
      <c r="X304" s="823">
        <f t="shared" si="176"/>
        <v>0</v>
      </c>
      <c r="Y304" s="823">
        <f t="shared" si="176"/>
        <v>0</v>
      </c>
      <c r="Z304" s="626">
        <f t="shared" si="176"/>
        <v>0</v>
      </c>
      <c r="AA304" s="626">
        <f t="shared" si="177"/>
        <v>0</v>
      </c>
      <c r="AB304" s="626">
        <f t="shared" si="177"/>
        <v>0</v>
      </c>
      <c r="AC304" s="626">
        <f t="shared" si="177"/>
        <v>0</v>
      </c>
      <c r="AD304" s="626">
        <f t="shared" si="177"/>
        <v>0</v>
      </c>
      <c r="AE304" s="626">
        <f t="shared" si="177"/>
        <v>0</v>
      </c>
      <c r="AF304" s="626">
        <f t="shared" si="177"/>
        <v>0</v>
      </c>
      <c r="AG304" s="626">
        <f t="shared" si="177"/>
        <v>0</v>
      </c>
      <c r="AH304" s="626">
        <f t="shared" si="177"/>
        <v>0</v>
      </c>
      <c r="AI304" s="626">
        <f t="shared" si="177"/>
        <v>0</v>
      </c>
      <c r="AJ304" s="626">
        <f t="shared" si="177"/>
        <v>0</v>
      </c>
      <c r="AK304" s="626">
        <f t="shared" si="178"/>
        <v>0</v>
      </c>
      <c r="AL304" s="626">
        <f t="shared" si="178"/>
        <v>0</v>
      </c>
      <c r="AM304" s="626">
        <f t="shared" si="178"/>
        <v>0</v>
      </c>
      <c r="AN304" s="626">
        <f t="shared" si="178"/>
        <v>0</v>
      </c>
      <c r="AO304" s="626">
        <f t="shared" si="178"/>
        <v>0</v>
      </c>
      <c r="AP304" s="626">
        <f t="shared" si="178"/>
        <v>0</v>
      </c>
      <c r="AQ304" s="626">
        <f t="shared" si="178"/>
        <v>0</v>
      </c>
      <c r="AR304" s="626">
        <f t="shared" si="178"/>
        <v>0</v>
      </c>
      <c r="AS304" s="626">
        <f t="shared" si="178"/>
        <v>0</v>
      </c>
      <c r="AT304" s="626">
        <f t="shared" si="178"/>
        <v>0</v>
      </c>
      <c r="AU304" s="626">
        <f t="shared" si="179"/>
        <v>0</v>
      </c>
      <c r="AV304" s="626">
        <f t="shared" si="179"/>
        <v>0</v>
      </c>
      <c r="AW304" s="626">
        <f t="shared" si="179"/>
        <v>0</v>
      </c>
      <c r="AX304" s="626">
        <f t="shared" si="179"/>
        <v>0</v>
      </c>
      <c r="AY304" s="626">
        <f t="shared" si="179"/>
        <v>0</v>
      </c>
      <c r="AZ304" s="626">
        <f t="shared" si="179"/>
        <v>0</v>
      </c>
      <c r="BA304" s="626">
        <f t="shared" si="179"/>
        <v>0</v>
      </c>
      <c r="BB304" s="626">
        <f t="shared" si="179"/>
        <v>0</v>
      </c>
      <c r="BC304" s="626">
        <f t="shared" si="179"/>
        <v>0</v>
      </c>
      <c r="BD304" s="626">
        <f t="shared" si="179"/>
        <v>0</v>
      </c>
      <c r="BE304" s="626">
        <f t="shared" si="180"/>
        <v>0</v>
      </c>
      <c r="BF304" s="626">
        <f t="shared" si="180"/>
        <v>0</v>
      </c>
      <c r="BG304" s="626">
        <f t="shared" si="180"/>
        <v>0</v>
      </c>
      <c r="BH304" s="626">
        <f t="shared" si="180"/>
        <v>0</v>
      </c>
      <c r="BI304" s="626">
        <f t="shared" si="180"/>
        <v>0</v>
      </c>
      <c r="BJ304" s="626">
        <f t="shared" si="180"/>
        <v>0</v>
      </c>
      <c r="BK304" s="626">
        <f t="shared" si="180"/>
        <v>0</v>
      </c>
      <c r="BL304" s="626">
        <f t="shared" si="180"/>
        <v>0</v>
      </c>
      <c r="BM304" s="626">
        <f t="shared" si="180"/>
        <v>0</v>
      </c>
      <c r="BN304" s="626">
        <f t="shared" si="180"/>
        <v>0</v>
      </c>
      <c r="BO304" s="626">
        <f t="shared" si="181"/>
        <v>0</v>
      </c>
      <c r="BP304" s="626">
        <f t="shared" si="181"/>
        <v>0</v>
      </c>
      <c r="BQ304" s="626">
        <f t="shared" si="181"/>
        <v>0</v>
      </c>
      <c r="BR304" s="626">
        <f t="shared" si="181"/>
        <v>0</v>
      </c>
      <c r="BS304" s="626">
        <f t="shared" si="181"/>
        <v>0</v>
      </c>
      <c r="BT304" s="626">
        <f t="shared" si="181"/>
        <v>0</v>
      </c>
      <c r="BU304" s="626">
        <f t="shared" si="181"/>
        <v>0</v>
      </c>
      <c r="BV304" s="626">
        <f t="shared" si="181"/>
        <v>0</v>
      </c>
      <c r="BW304" s="626">
        <f t="shared" si="181"/>
        <v>0</v>
      </c>
      <c r="BX304" s="626">
        <f t="shared" si="181"/>
        <v>0</v>
      </c>
      <c r="BY304" s="626">
        <f t="shared" si="181"/>
        <v>0</v>
      </c>
      <c r="BZ304" s="626">
        <f t="shared" si="181"/>
        <v>0</v>
      </c>
      <c r="CA304" s="287">
        <f t="shared" si="152"/>
        <v>0</v>
      </c>
      <c r="CB304" s="287">
        <f t="shared" si="153"/>
        <v>0</v>
      </c>
      <c r="CC304" s="287">
        <f t="shared" si="154"/>
        <v>0</v>
      </c>
      <c r="CD304" s="287">
        <f t="shared" si="155"/>
        <v>0</v>
      </c>
      <c r="CE304" s="287">
        <f t="shared" si="156"/>
        <v>0</v>
      </c>
      <c r="CF304" s="287">
        <f t="shared" si="157"/>
        <v>0</v>
      </c>
      <c r="CG304" s="61">
        <f t="shared" si="158"/>
        <v>0</v>
      </c>
      <c r="CH304" s="27"/>
      <c r="CI304" s="27"/>
      <c r="CJ304" s="27"/>
    </row>
    <row r="305" spans="2:88" ht="12" hidden="1" customHeight="1">
      <c r="B305" s="624" t="s">
        <v>42</v>
      </c>
      <c r="C305" s="623" t="str">
        <f t="shared" si="159"/>
        <v>Released</v>
      </c>
      <c r="D305" s="624" t="s">
        <v>2</v>
      </c>
      <c r="E305" s="624" t="s">
        <v>9</v>
      </c>
      <c r="F305" s="625" t="s">
        <v>11</v>
      </c>
      <c r="G305" s="626">
        <f t="shared" ref="G305:P314" si="182">IF(CVP=$F305,SUMIFS(G$6:G$206,Capex_Revex,$E305,Cat_Two,$D305,Spend,$B305),0)</f>
        <v>0</v>
      </c>
      <c r="H305" s="823">
        <f t="shared" si="182"/>
        <v>0</v>
      </c>
      <c r="I305" s="823">
        <f t="shared" si="182"/>
        <v>0</v>
      </c>
      <c r="J305" s="626">
        <f t="shared" si="182"/>
        <v>0</v>
      </c>
      <c r="K305" s="626">
        <f t="shared" si="182"/>
        <v>0</v>
      </c>
      <c r="L305" s="626">
        <f t="shared" si="182"/>
        <v>0</v>
      </c>
      <c r="M305" s="626">
        <f t="shared" si="182"/>
        <v>0</v>
      </c>
      <c r="N305" s="626">
        <f t="shared" si="182"/>
        <v>0</v>
      </c>
      <c r="O305" s="626">
        <f t="shared" si="182"/>
        <v>0</v>
      </c>
      <c r="P305" s="626">
        <f t="shared" si="182"/>
        <v>0</v>
      </c>
      <c r="Q305" s="626">
        <f t="shared" ref="Q305:Z314" si="183">IF(CVP=$F305,SUMIFS(Q$6:Q$206,Capex_Revex,$E305,Cat_Two,$D305,Spend,$B305),0)</f>
        <v>0</v>
      </c>
      <c r="R305" s="626">
        <f t="shared" si="183"/>
        <v>0</v>
      </c>
      <c r="S305" s="626">
        <f t="shared" si="183"/>
        <v>0</v>
      </c>
      <c r="T305" s="626">
        <f t="shared" si="183"/>
        <v>0</v>
      </c>
      <c r="U305" s="823">
        <f t="shared" si="183"/>
        <v>0</v>
      </c>
      <c r="V305" s="823">
        <f t="shared" si="183"/>
        <v>0</v>
      </c>
      <c r="W305" s="823">
        <f t="shared" si="183"/>
        <v>0</v>
      </c>
      <c r="X305" s="823">
        <f t="shared" si="183"/>
        <v>0</v>
      </c>
      <c r="Y305" s="823">
        <f t="shared" si="183"/>
        <v>0</v>
      </c>
      <c r="Z305" s="626">
        <f t="shared" si="183"/>
        <v>0</v>
      </c>
      <c r="AA305" s="626">
        <f t="shared" ref="AA305:AJ314" si="184">IF(CVP=$F305,SUMIFS(AA$6:AA$206,Capex_Revex,$E305,Cat_Two,$D305,Spend,$B305),0)</f>
        <v>0</v>
      </c>
      <c r="AB305" s="626">
        <f t="shared" si="184"/>
        <v>0</v>
      </c>
      <c r="AC305" s="626">
        <f t="shared" si="184"/>
        <v>0</v>
      </c>
      <c r="AD305" s="626">
        <f t="shared" si="184"/>
        <v>0</v>
      </c>
      <c r="AE305" s="626">
        <f t="shared" si="184"/>
        <v>0</v>
      </c>
      <c r="AF305" s="626">
        <f t="shared" si="184"/>
        <v>0</v>
      </c>
      <c r="AG305" s="626">
        <f t="shared" si="184"/>
        <v>0</v>
      </c>
      <c r="AH305" s="626">
        <f t="shared" si="184"/>
        <v>0</v>
      </c>
      <c r="AI305" s="626">
        <f t="shared" si="184"/>
        <v>0</v>
      </c>
      <c r="AJ305" s="626">
        <f t="shared" si="184"/>
        <v>0</v>
      </c>
      <c r="AK305" s="626">
        <f t="shared" ref="AK305:AT314" si="185">IF(CVP=$F305,SUMIFS(AK$6:AK$206,Capex_Revex,$E305,Cat_Two,$D305,Spend,$B305),0)</f>
        <v>0</v>
      </c>
      <c r="AL305" s="626">
        <f t="shared" si="185"/>
        <v>0</v>
      </c>
      <c r="AM305" s="626">
        <f t="shared" si="185"/>
        <v>0</v>
      </c>
      <c r="AN305" s="626">
        <f t="shared" si="185"/>
        <v>0</v>
      </c>
      <c r="AO305" s="626">
        <f t="shared" si="185"/>
        <v>0</v>
      </c>
      <c r="AP305" s="626">
        <f t="shared" si="185"/>
        <v>0</v>
      </c>
      <c r="AQ305" s="626">
        <f t="shared" si="185"/>
        <v>0</v>
      </c>
      <c r="AR305" s="626">
        <f t="shared" si="185"/>
        <v>0</v>
      </c>
      <c r="AS305" s="626">
        <f t="shared" si="185"/>
        <v>0</v>
      </c>
      <c r="AT305" s="626">
        <f t="shared" si="185"/>
        <v>0</v>
      </c>
      <c r="AU305" s="626">
        <f t="shared" ref="AU305:BD314" si="186">IF(CVP=$F305,SUMIFS(AU$6:AU$206,Capex_Revex,$E305,Cat_Two,$D305,Spend,$B305),0)</f>
        <v>0</v>
      </c>
      <c r="AV305" s="626">
        <f t="shared" si="186"/>
        <v>0</v>
      </c>
      <c r="AW305" s="626">
        <f t="shared" si="186"/>
        <v>0</v>
      </c>
      <c r="AX305" s="626">
        <f t="shared" si="186"/>
        <v>0</v>
      </c>
      <c r="AY305" s="626">
        <f t="shared" si="186"/>
        <v>0</v>
      </c>
      <c r="AZ305" s="626">
        <f t="shared" si="186"/>
        <v>0</v>
      </c>
      <c r="BA305" s="626">
        <f t="shared" si="186"/>
        <v>0</v>
      </c>
      <c r="BB305" s="626">
        <f t="shared" si="186"/>
        <v>0</v>
      </c>
      <c r="BC305" s="626">
        <f t="shared" si="186"/>
        <v>0</v>
      </c>
      <c r="BD305" s="626">
        <f t="shared" si="186"/>
        <v>0</v>
      </c>
      <c r="BE305" s="626">
        <f t="shared" ref="BE305:BN314" si="187">IF(CVP=$F305,SUMIFS(BE$6:BE$206,Capex_Revex,$E305,Cat_Two,$D305,Spend,$B305),0)</f>
        <v>0</v>
      </c>
      <c r="BF305" s="626">
        <f t="shared" si="187"/>
        <v>0</v>
      </c>
      <c r="BG305" s="626">
        <f t="shared" si="187"/>
        <v>0</v>
      </c>
      <c r="BH305" s="626">
        <f t="shared" si="187"/>
        <v>0</v>
      </c>
      <c r="BI305" s="626">
        <f t="shared" si="187"/>
        <v>0</v>
      </c>
      <c r="BJ305" s="626">
        <f t="shared" si="187"/>
        <v>0</v>
      </c>
      <c r="BK305" s="626">
        <f t="shared" si="187"/>
        <v>0</v>
      </c>
      <c r="BL305" s="626">
        <f t="shared" si="187"/>
        <v>0</v>
      </c>
      <c r="BM305" s="626">
        <f t="shared" si="187"/>
        <v>0</v>
      </c>
      <c r="BN305" s="626">
        <f t="shared" si="187"/>
        <v>0</v>
      </c>
      <c r="BO305" s="626">
        <f t="shared" ref="BO305:BZ314" si="188">IF(CVP=$F305,SUMIFS(BO$6:BO$206,Capex_Revex,$E305,Cat_Two,$D305,Spend,$B305),0)</f>
        <v>0</v>
      </c>
      <c r="BP305" s="626">
        <f t="shared" si="188"/>
        <v>0</v>
      </c>
      <c r="BQ305" s="626">
        <f t="shared" si="188"/>
        <v>0</v>
      </c>
      <c r="BR305" s="626">
        <f t="shared" si="188"/>
        <v>0</v>
      </c>
      <c r="BS305" s="626">
        <f t="shared" si="188"/>
        <v>0</v>
      </c>
      <c r="BT305" s="626">
        <f t="shared" si="188"/>
        <v>0</v>
      </c>
      <c r="BU305" s="626">
        <f t="shared" si="188"/>
        <v>0</v>
      </c>
      <c r="BV305" s="626">
        <f t="shared" si="188"/>
        <v>0</v>
      </c>
      <c r="BW305" s="626">
        <f t="shared" si="188"/>
        <v>0</v>
      </c>
      <c r="BX305" s="626">
        <f t="shared" si="188"/>
        <v>0</v>
      </c>
      <c r="BY305" s="626">
        <f t="shared" si="188"/>
        <v>0</v>
      </c>
      <c r="BZ305" s="626">
        <f t="shared" si="188"/>
        <v>0</v>
      </c>
      <c r="CA305" s="287">
        <f t="shared" si="152"/>
        <v>0</v>
      </c>
      <c r="CB305" s="287">
        <f t="shared" si="153"/>
        <v>0</v>
      </c>
      <c r="CC305" s="287">
        <f t="shared" si="154"/>
        <v>0</v>
      </c>
      <c r="CD305" s="287">
        <f t="shared" si="155"/>
        <v>0</v>
      </c>
      <c r="CE305" s="287">
        <f t="shared" si="156"/>
        <v>0</v>
      </c>
      <c r="CF305" s="287">
        <f t="shared" si="157"/>
        <v>0</v>
      </c>
      <c r="CG305" s="61">
        <f t="shared" si="158"/>
        <v>0</v>
      </c>
      <c r="CH305" s="27"/>
      <c r="CI305" s="27"/>
      <c r="CJ305" s="27"/>
    </row>
    <row r="306" spans="2:88" ht="12" hidden="1" customHeight="1">
      <c r="B306" s="624" t="s">
        <v>42</v>
      </c>
      <c r="C306" s="623" t="str">
        <f t="shared" si="159"/>
        <v>Released</v>
      </c>
      <c r="D306" s="624" t="s">
        <v>2</v>
      </c>
      <c r="E306" s="624" t="s">
        <v>9</v>
      </c>
      <c r="F306" s="625" t="s">
        <v>12</v>
      </c>
      <c r="G306" s="626">
        <f t="shared" si="182"/>
        <v>0</v>
      </c>
      <c r="H306" s="823">
        <f t="shared" si="182"/>
        <v>0</v>
      </c>
      <c r="I306" s="823">
        <f t="shared" si="182"/>
        <v>0</v>
      </c>
      <c r="J306" s="626">
        <f t="shared" si="182"/>
        <v>0</v>
      </c>
      <c r="K306" s="626">
        <f t="shared" si="182"/>
        <v>0</v>
      </c>
      <c r="L306" s="626">
        <f t="shared" si="182"/>
        <v>0</v>
      </c>
      <c r="M306" s="626">
        <f t="shared" si="182"/>
        <v>0</v>
      </c>
      <c r="N306" s="626">
        <f t="shared" si="182"/>
        <v>0</v>
      </c>
      <c r="O306" s="626">
        <f t="shared" si="182"/>
        <v>0</v>
      </c>
      <c r="P306" s="626">
        <f t="shared" si="182"/>
        <v>0</v>
      </c>
      <c r="Q306" s="626">
        <f t="shared" si="183"/>
        <v>0</v>
      </c>
      <c r="R306" s="626">
        <f t="shared" si="183"/>
        <v>0</v>
      </c>
      <c r="S306" s="626">
        <f t="shared" si="183"/>
        <v>0</v>
      </c>
      <c r="T306" s="626">
        <f t="shared" si="183"/>
        <v>0</v>
      </c>
      <c r="U306" s="823">
        <f t="shared" si="183"/>
        <v>0</v>
      </c>
      <c r="V306" s="823">
        <f t="shared" si="183"/>
        <v>0</v>
      </c>
      <c r="W306" s="823">
        <f t="shared" si="183"/>
        <v>0</v>
      </c>
      <c r="X306" s="823">
        <f t="shared" si="183"/>
        <v>0</v>
      </c>
      <c r="Y306" s="823">
        <f t="shared" si="183"/>
        <v>0</v>
      </c>
      <c r="Z306" s="626">
        <f t="shared" si="183"/>
        <v>0</v>
      </c>
      <c r="AA306" s="626">
        <f t="shared" si="184"/>
        <v>0</v>
      </c>
      <c r="AB306" s="626">
        <f t="shared" si="184"/>
        <v>0</v>
      </c>
      <c r="AC306" s="626">
        <f t="shared" si="184"/>
        <v>0</v>
      </c>
      <c r="AD306" s="626">
        <f t="shared" si="184"/>
        <v>0</v>
      </c>
      <c r="AE306" s="626">
        <f t="shared" si="184"/>
        <v>0</v>
      </c>
      <c r="AF306" s="626">
        <f t="shared" si="184"/>
        <v>0</v>
      </c>
      <c r="AG306" s="626">
        <f t="shared" si="184"/>
        <v>0</v>
      </c>
      <c r="AH306" s="626">
        <f t="shared" si="184"/>
        <v>0</v>
      </c>
      <c r="AI306" s="626">
        <f t="shared" si="184"/>
        <v>0</v>
      </c>
      <c r="AJ306" s="626">
        <f t="shared" si="184"/>
        <v>0</v>
      </c>
      <c r="AK306" s="626">
        <f t="shared" si="185"/>
        <v>0</v>
      </c>
      <c r="AL306" s="626">
        <f t="shared" si="185"/>
        <v>0</v>
      </c>
      <c r="AM306" s="626">
        <f t="shared" si="185"/>
        <v>0</v>
      </c>
      <c r="AN306" s="626">
        <f t="shared" si="185"/>
        <v>0</v>
      </c>
      <c r="AO306" s="626">
        <f t="shared" si="185"/>
        <v>0</v>
      </c>
      <c r="AP306" s="626">
        <f t="shared" si="185"/>
        <v>0</v>
      </c>
      <c r="AQ306" s="626">
        <f t="shared" si="185"/>
        <v>0</v>
      </c>
      <c r="AR306" s="626">
        <f t="shared" si="185"/>
        <v>0</v>
      </c>
      <c r="AS306" s="626">
        <f t="shared" si="185"/>
        <v>0</v>
      </c>
      <c r="AT306" s="626">
        <f t="shared" si="185"/>
        <v>0</v>
      </c>
      <c r="AU306" s="626">
        <f t="shared" si="186"/>
        <v>0</v>
      </c>
      <c r="AV306" s="626">
        <f t="shared" si="186"/>
        <v>0</v>
      </c>
      <c r="AW306" s="626">
        <f t="shared" si="186"/>
        <v>0</v>
      </c>
      <c r="AX306" s="626">
        <f t="shared" si="186"/>
        <v>0</v>
      </c>
      <c r="AY306" s="626">
        <f t="shared" si="186"/>
        <v>0</v>
      </c>
      <c r="AZ306" s="626">
        <f t="shared" si="186"/>
        <v>0</v>
      </c>
      <c r="BA306" s="626">
        <f t="shared" si="186"/>
        <v>0</v>
      </c>
      <c r="BB306" s="626">
        <f t="shared" si="186"/>
        <v>0</v>
      </c>
      <c r="BC306" s="626">
        <f t="shared" si="186"/>
        <v>0</v>
      </c>
      <c r="BD306" s="626">
        <f t="shared" si="186"/>
        <v>0</v>
      </c>
      <c r="BE306" s="626">
        <f t="shared" si="187"/>
        <v>0</v>
      </c>
      <c r="BF306" s="626">
        <f t="shared" si="187"/>
        <v>0</v>
      </c>
      <c r="BG306" s="626">
        <f t="shared" si="187"/>
        <v>0</v>
      </c>
      <c r="BH306" s="626">
        <f t="shared" si="187"/>
        <v>0</v>
      </c>
      <c r="BI306" s="626">
        <f t="shared" si="187"/>
        <v>0</v>
      </c>
      <c r="BJ306" s="626">
        <f t="shared" si="187"/>
        <v>0</v>
      </c>
      <c r="BK306" s="626">
        <f t="shared" si="187"/>
        <v>0</v>
      </c>
      <c r="BL306" s="626">
        <f t="shared" si="187"/>
        <v>0</v>
      </c>
      <c r="BM306" s="626">
        <f t="shared" si="187"/>
        <v>0</v>
      </c>
      <c r="BN306" s="626">
        <f t="shared" si="187"/>
        <v>0</v>
      </c>
      <c r="BO306" s="626">
        <f t="shared" si="188"/>
        <v>0</v>
      </c>
      <c r="BP306" s="626">
        <f t="shared" si="188"/>
        <v>0</v>
      </c>
      <c r="BQ306" s="626">
        <f t="shared" si="188"/>
        <v>0</v>
      </c>
      <c r="BR306" s="626">
        <f t="shared" si="188"/>
        <v>0</v>
      </c>
      <c r="BS306" s="626">
        <f t="shared" si="188"/>
        <v>0</v>
      </c>
      <c r="BT306" s="626">
        <f t="shared" si="188"/>
        <v>0</v>
      </c>
      <c r="BU306" s="626">
        <f t="shared" si="188"/>
        <v>0</v>
      </c>
      <c r="BV306" s="626">
        <f t="shared" si="188"/>
        <v>0</v>
      </c>
      <c r="BW306" s="626">
        <f t="shared" si="188"/>
        <v>0</v>
      </c>
      <c r="BX306" s="626">
        <f t="shared" si="188"/>
        <v>0</v>
      </c>
      <c r="BY306" s="626">
        <f t="shared" si="188"/>
        <v>0</v>
      </c>
      <c r="BZ306" s="626">
        <f t="shared" si="188"/>
        <v>0</v>
      </c>
      <c r="CA306" s="287">
        <f t="shared" si="152"/>
        <v>0</v>
      </c>
      <c r="CB306" s="287">
        <f t="shared" si="153"/>
        <v>0</v>
      </c>
      <c r="CC306" s="287">
        <f t="shared" si="154"/>
        <v>0</v>
      </c>
      <c r="CD306" s="287">
        <f t="shared" si="155"/>
        <v>0</v>
      </c>
      <c r="CE306" s="287">
        <f t="shared" si="156"/>
        <v>0</v>
      </c>
      <c r="CF306" s="287">
        <f t="shared" si="157"/>
        <v>0</v>
      </c>
      <c r="CG306" s="61">
        <f t="shared" si="158"/>
        <v>0</v>
      </c>
      <c r="CH306" s="27"/>
      <c r="CI306" s="27"/>
      <c r="CJ306" s="27"/>
    </row>
    <row r="307" spans="2:88" ht="12" hidden="1" customHeight="1">
      <c r="B307" s="624" t="s">
        <v>42</v>
      </c>
      <c r="C307" s="623" t="str">
        <f t="shared" si="159"/>
        <v>Forecast</v>
      </c>
      <c r="D307" s="624" t="s">
        <v>2</v>
      </c>
      <c r="E307" s="624" t="s">
        <v>9</v>
      </c>
      <c r="F307" s="625" t="s">
        <v>13</v>
      </c>
      <c r="G307" s="626">
        <f t="shared" si="182"/>
        <v>0</v>
      </c>
      <c r="H307" s="823">
        <f t="shared" si="182"/>
        <v>0</v>
      </c>
      <c r="I307" s="823">
        <f t="shared" si="182"/>
        <v>0</v>
      </c>
      <c r="J307" s="626">
        <f t="shared" si="182"/>
        <v>0</v>
      </c>
      <c r="K307" s="626">
        <f t="shared" si="182"/>
        <v>0</v>
      </c>
      <c r="L307" s="626">
        <f t="shared" si="182"/>
        <v>0</v>
      </c>
      <c r="M307" s="626">
        <f t="shared" si="182"/>
        <v>0</v>
      </c>
      <c r="N307" s="626">
        <f t="shared" si="182"/>
        <v>0</v>
      </c>
      <c r="O307" s="626">
        <f t="shared" si="182"/>
        <v>0</v>
      </c>
      <c r="P307" s="626">
        <f t="shared" si="182"/>
        <v>0</v>
      </c>
      <c r="Q307" s="626">
        <f t="shared" si="183"/>
        <v>0</v>
      </c>
      <c r="R307" s="626">
        <f t="shared" si="183"/>
        <v>0</v>
      </c>
      <c r="S307" s="626">
        <f t="shared" si="183"/>
        <v>0</v>
      </c>
      <c r="T307" s="626">
        <f t="shared" si="183"/>
        <v>0</v>
      </c>
      <c r="U307" s="823">
        <f t="shared" si="183"/>
        <v>0</v>
      </c>
      <c r="V307" s="823">
        <f t="shared" si="183"/>
        <v>0</v>
      </c>
      <c r="W307" s="823">
        <f t="shared" si="183"/>
        <v>0</v>
      </c>
      <c r="X307" s="823">
        <f t="shared" si="183"/>
        <v>0</v>
      </c>
      <c r="Y307" s="823">
        <f t="shared" si="183"/>
        <v>0</v>
      </c>
      <c r="Z307" s="626">
        <f t="shared" si="183"/>
        <v>0</v>
      </c>
      <c r="AA307" s="626">
        <f t="shared" si="184"/>
        <v>0</v>
      </c>
      <c r="AB307" s="626">
        <f t="shared" si="184"/>
        <v>0</v>
      </c>
      <c r="AC307" s="626">
        <f t="shared" si="184"/>
        <v>0</v>
      </c>
      <c r="AD307" s="626">
        <f t="shared" si="184"/>
        <v>0</v>
      </c>
      <c r="AE307" s="626">
        <f t="shared" si="184"/>
        <v>0</v>
      </c>
      <c r="AF307" s="626">
        <f t="shared" si="184"/>
        <v>0</v>
      </c>
      <c r="AG307" s="626">
        <f t="shared" si="184"/>
        <v>0</v>
      </c>
      <c r="AH307" s="626">
        <f t="shared" si="184"/>
        <v>0</v>
      </c>
      <c r="AI307" s="626">
        <f t="shared" si="184"/>
        <v>0</v>
      </c>
      <c r="AJ307" s="626">
        <f t="shared" si="184"/>
        <v>0</v>
      </c>
      <c r="AK307" s="626">
        <f t="shared" si="185"/>
        <v>0</v>
      </c>
      <c r="AL307" s="626">
        <f t="shared" si="185"/>
        <v>0</v>
      </c>
      <c r="AM307" s="626">
        <f t="shared" si="185"/>
        <v>0</v>
      </c>
      <c r="AN307" s="626">
        <f t="shared" si="185"/>
        <v>0</v>
      </c>
      <c r="AO307" s="626">
        <f t="shared" si="185"/>
        <v>0</v>
      </c>
      <c r="AP307" s="626">
        <f t="shared" si="185"/>
        <v>0</v>
      </c>
      <c r="AQ307" s="626">
        <f t="shared" si="185"/>
        <v>0</v>
      </c>
      <c r="AR307" s="626">
        <f t="shared" si="185"/>
        <v>0</v>
      </c>
      <c r="AS307" s="626">
        <f t="shared" si="185"/>
        <v>0</v>
      </c>
      <c r="AT307" s="626">
        <f t="shared" si="185"/>
        <v>0</v>
      </c>
      <c r="AU307" s="626">
        <f t="shared" si="186"/>
        <v>0</v>
      </c>
      <c r="AV307" s="626">
        <f t="shared" si="186"/>
        <v>0</v>
      </c>
      <c r="AW307" s="626">
        <f t="shared" si="186"/>
        <v>0</v>
      </c>
      <c r="AX307" s="626">
        <f t="shared" si="186"/>
        <v>0</v>
      </c>
      <c r="AY307" s="626">
        <f t="shared" si="186"/>
        <v>0</v>
      </c>
      <c r="AZ307" s="626">
        <f t="shared" si="186"/>
        <v>0</v>
      </c>
      <c r="BA307" s="626">
        <f t="shared" si="186"/>
        <v>0</v>
      </c>
      <c r="BB307" s="626">
        <f t="shared" si="186"/>
        <v>0</v>
      </c>
      <c r="BC307" s="626">
        <f t="shared" si="186"/>
        <v>0</v>
      </c>
      <c r="BD307" s="626">
        <f t="shared" si="186"/>
        <v>0</v>
      </c>
      <c r="BE307" s="626">
        <f t="shared" si="187"/>
        <v>0</v>
      </c>
      <c r="BF307" s="626">
        <f t="shared" si="187"/>
        <v>0</v>
      </c>
      <c r="BG307" s="626">
        <f t="shared" si="187"/>
        <v>0</v>
      </c>
      <c r="BH307" s="626">
        <f t="shared" si="187"/>
        <v>0</v>
      </c>
      <c r="BI307" s="626">
        <f t="shared" si="187"/>
        <v>0</v>
      </c>
      <c r="BJ307" s="626">
        <f t="shared" si="187"/>
        <v>0</v>
      </c>
      <c r="BK307" s="626">
        <f t="shared" si="187"/>
        <v>0</v>
      </c>
      <c r="BL307" s="626">
        <f t="shared" si="187"/>
        <v>0</v>
      </c>
      <c r="BM307" s="626">
        <f t="shared" si="187"/>
        <v>0</v>
      </c>
      <c r="BN307" s="626">
        <f t="shared" si="187"/>
        <v>0</v>
      </c>
      <c r="BO307" s="626">
        <f t="shared" si="188"/>
        <v>0</v>
      </c>
      <c r="BP307" s="626">
        <f t="shared" si="188"/>
        <v>0</v>
      </c>
      <c r="BQ307" s="626">
        <f t="shared" si="188"/>
        <v>0</v>
      </c>
      <c r="BR307" s="626">
        <f t="shared" si="188"/>
        <v>0</v>
      </c>
      <c r="BS307" s="626">
        <f t="shared" si="188"/>
        <v>0</v>
      </c>
      <c r="BT307" s="626">
        <f t="shared" si="188"/>
        <v>0</v>
      </c>
      <c r="BU307" s="626">
        <f t="shared" si="188"/>
        <v>0</v>
      </c>
      <c r="BV307" s="626">
        <f t="shared" si="188"/>
        <v>0</v>
      </c>
      <c r="BW307" s="626">
        <f t="shared" si="188"/>
        <v>0</v>
      </c>
      <c r="BX307" s="626">
        <f t="shared" si="188"/>
        <v>0</v>
      </c>
      <c r="BY307" s="626">
        <f t="shared" si="188"/>
        <v>0</v>
      </c>
      <c r="BZ307" s="626">
        <f t="shared" si="188"/>
        <v>0</v>
      </c>
      <c r="CA307" s="287">
        <f t="shared" si="152"/>
        <v>0</v>
      </c>
      <c r="CB307" s="287">
        <f t="shared" si="153"/>
        <v>0</v>
      </c>
      <c r="CC307" s="287">
        <f t="shared" si="154"/>
        <v>0</v>
      </c>
      <c r="CD307" s="287">
        <f t="shared" si="155"/>
        <v>0</v>
      </c>
      <c r="CE307" s="287">
        <f t="shared" si="156"/>
        <v>0</v>
      </c>
      <c r="CF307" s="287">
        <f t="shared" si="157"/>
        <v>0</v>
      </c>
      <c r="CG307" s="61">
        <f t="shared" si="158"/>
        <v>0</v>
      </c>
      <c r="CH307" s="27"/>
      <c r="CI307" s="27"/>
      <c r="CJ307" s="27"/>
    </row>
    <row r="308" spans="2:88" ht="12" hidden="1" customHeight="1">
      <c r="B308" s="624" t="s">
        <v>42</v>
      </c>
      <c r="C308" s="623" t="str">
        <f t="shared" si="159"/>
        <v>Approval Request</v>
      </c>
      <c r="D308" s="624" t="s">
        <v>2</v>
      </c>
      <c r="E308" s="624" t="s">
        <v>9</v>
      </c>
      <c r="F308" s="625" t="s">
        <v>14</v>
      </c>
      <c r="G308" s="626">
        <f t="shared" si="182"/>
        <v>0</v>
      </c>
      <c r="H308" s="823">
        <f t="shared" si="182"/>
        <v>0</v>
      </c>
      <c r="I308" s="823">
        <f t="shared" si="182"/>
        <v>0</v>
      </c>
      <c r="J308" s="626">
        <f t="shared" si="182"/>
        <v>0</v>
      </c>
      <c r="K308" s="626">
        <f t="shared" si="182"/>
        <v>0</v>
      </c>
      <c r="L308" s="626">
        <f t="shared" si="182"/>
        <v>0</v>
      </c>
      <c r="M308" s="626">
        <f t="shared" si="182"/>
        <v>0</v>
      </c>
      <c r="N308" s="626">
        <f t="shared" si="182"/>
        <v>0</v>
      </c>
      <c r="O308" s="626">
        <f t="shared" si="182"/>
        <v>0</v>
      </c>
      <c r="P308" s="626">
        <f t="shared" si="182"/>
        <v>0</v>
      </c>
      <c r="Q308" s="626">
        <f t="shared" si="183"/>
        <v>0</v>
      </c>
      <c r="R308" s="626">
        <f t="shared" si="183"/>
        <v>0</v>
      </c>
      <c r="S308" s="626">
        <f t="shared" si="183"/>
        <v>0</v>
      </c>
      <c r="T308" s="626">
        <f t="shared" si="183"/>
        <v>0</v>
      </c>
      <c r="U308" s="823">
        <f t="shared" si="183"/>
        <v>0</v>
      </c>
      <c r="V308" s="823">
        <f t="shared" si="183"/>
        <v>0</v>
      </c>
      <c r="W308" s="823">
        <f t="shared" si="183"/>
        <v>0</v>
      </c>
      <c r="X308" s="823">
        <f t="shared" si="183"/>
        <v>0</v>
      </c>
      <c r="Y308" s="823">
        <f t="shared" si="183"/>
        <v>0</v>
      </c>
      <c r="Z308" s="626">
        <f t="shared" si="183"/>
        <v>0</v>
      </c>
      <c r="AA308" s="626">
        <f t="shared" si="184"/>
        <v>0</v>
      </c>
      <c r="AB308" s="626">
        <f t="shared" si="184"/>
        <v>0</v>
      </c>
      <c r="AC308" s="626">
        <f t="shared" si="184"/>
        <v>0</v>
      </c>
      <c r="AD308" s="626">
        <f t="shared" si="184"/>
        <v>0</v>
      </c>
      <c r="AE308" s="626">
        <f t="shared" si="184"/>
        <v>0</v>
      </c>
      <c r="AF308" s="626">
        <f t="shared" si="184"/>
        <v>0</v>
      </c>
      <c r="AG308" s="626">
        <f t="shared" si="184"/>
        <v>0</v>
      </c>
      <c r="AH308" s="626">
        <f t="shared" si="184"/>
        <v>0</v>
      </c>
      <c r="AI308" s="626">
        <f t="shared" si="184"/>
        <v>0</v>
      </c>
      <c r="AJ308" s="626">
        <f t="shared" si="184"/>
        <v>0</v>
      </c>
      <c r="AK308" s="626">
        <f t="shared" si="185"/>
        <v>0</v>
      </c>
      <c r="AL308" s="626">
        <f t="shared" si="185"/>
        <v>0</v>
      </c>
      <c r="AM308" s="626">
        <f t="shared" si="185"/>
        <v>0</v>
      </c>
      <c r="AN308" s="626">
        <f t="shared" si="185"/>
        <v>0</v>
      </c>
      <c r="AO308" s="626">
        <f t="shared" si="185"/>
        <v>0</v>
      </c>
      <c r="AP308" s="626">
        <f t="shared" si="185"/>
        <v>0</v>
      </c>
      <c r="AQ308" s="626">
        <f t="shared" si="185"/>
        <v>0</v>
      </c>
      <c r="AR308" s="626">
        <f t="shared" si="185"/>
        <v>0</v>
      </c>
      <c r="AS308" s="626">
        <f t="shared" si="185"/>
        <v>0</v>
      </c>
      <c r="AT308" s="626">
        <f t="shared" si="185"/>
        <v>0</v>
      </c>
      <c r="AU308" s="626">
        <f t="shared" si="186"/>
        <v>0</v>
      </c>
      <c r="AV308" s="626">
        <f t="shared" si="186"/>
        <v>0</v>
      </c>
      <c r="AW308" s="626">
        <f t="shared" si="186"/>
        <v>0</v>
      </c>
      <c r="AX308" s="626">
        <f t="shared" si="186"/>
        <v>0</v>
      </c>
      <c r="AY308" s="626">
        <f t="shared" si="186"/>
        <v>0</v>
      </c>
      <c r="AZ308" s="626">
        <f t="shared" si="186"/>
        <v>0</v>
      </c>
      <c r="BA308" s="626">
        <f t="shared" si="186"/>
        <v>0</v>
      </c>
      <c r="BB308" s="626">
        <f t="shared" si="186"/>
        <v>0</v>
      </c>
      <c r="BC308" s="626">
        <f t="shared" si="186"/>
        <v>0</v>
      </c>
      <c r="BD308" s="626">
        <f t="shared" si="186"/>
        <v>0</v>
      </c>
      <c r="BE308" s="626">
        <f t="shared" si="187"/>
        <v>0</v>
      </c>
      <c r="BF308" s="626">
        <f t="shared" si="187"/>
        <v>0</v>
      </c>
      <c r="BG308" s="626">
        <f t="shared" si="187"/>
        <v>0</v>
      </c>
      <c r="BH308" s="626">
        <f t="shared" si="187"/>
        <v>0</v>
      </c>
      <c r="BI308" s="626">
        <f t="shared" si="187"/>
        <v>0</v>
      </c>
      <c r="BJ308" s="626">
        <f t="shared" si="187"/>
        <v>0</v>
      </c>
      <c r="BK308" s="626">
        <f t="shared" si="187"/>
        <v>0</v>
      </c>
      <c r="BL308" s="626">
        <f t="shared" si="187"/>
        <v>0</v>
      </c>
      <c r="BM308" s="626">
        <f t="shared" si="187"/>
        <v>0</v>
      </c>
      <c r="BN308" s="626">
        <f t="shared" si="187"/>
        <v>0</v>
      </c>
      <c r="BO308" s="626">
        <f t="shared" si="188"/>
        <v>0</v>
      </c>
      <c r="BP308" s="626">
        <f t="shared" si="188"/>
        <v>0</v>
      </c>
      <c r="BQ308" s="626">
        <f t="shared" si="188"/>
        <v>0</v>
      </c>
      <c r="BR308" s="626">
        <f t="shared" si="188"/>
        <v>0</v>
      </c>
      <c r="BS308" s="626">
        <f t="shared" si="188"/>
        <v>0</v>
      </c>
      <c r="BT308" s="626">
        <f t="shared" si="188"/>
        <v>0</v>
      </c>
      <c r="BU308" s="626">
        <f t="shared" si="188"/>
        <v>0</v>
      </c>
      <c r="BV308" s="626">
        <f t="shared" si="188"/>
        <v>0</v>
      </c>
      <c r="BW308" s="626">
        <f t="shared" si="188"/>
        <v>0</v>
      </c>
      <c r="BX308" s="626">
        <f t="shared" si="188"/>
        <v>0</v>
      </c>
      <c r="BY308" s="626">
        <f t="shared" si="188"/>
        <v>0</v>
      </c>
      <c r="BZ308" s="626">
        <f t="shared" si="188"/>
        <v>0</v>
      </c>
      <c r="CA308" s="287">
        <f t="shared" si="152"/>
        <v>0</v>
      </c>
      <c r="CB308" s="287">
        <f t="shared" si="153"/>
        <v>0</v>
      </c>
      <c r="CC308" s="287">
        <f t="shared" si="154"/>
        <v>0</v>
      </c>
      <c r="CD308" s="287">
        <f t="shared" si="155"/>
        <v>0</v>
      </c>
      <c r="CE308" s="287">
        <f t="shared" si="156"/>
        <v>0</v>
      </c>
      <c r="CF308" s="287">
        <f t="shared" si="157"/>
        <v>0</v>
      </c>
      <c r="CG308" s="61">
        <f t="shared" si="158"/>
        <v>0</v>
      </c>
      <c r="CH308" s="27"/>
      <c r="CI308" s="27"/>
      <c r="CJ308" s="27"/>
    </row>
    <row r="309" spans="2:88" ht="12" hidden="1" customHeight="1">
      <c r="B309" s="624" t="s">
        <v>42</v>
      </c>
      <c r="C309" s="623" t="str">
        <f t="shared" si="159"/>
        <v>Approval Request</v>
      </c>
      <c r="D309" s="624" t="s">
        <v>2</v>
      </c>
      <c r="E309" s="624" t="s">
        <v>9</v>
      </c>
      <c r="F309" s="625" t="s">
        <v>15</v>
      </c>
      <c r="G309" s="626">
        <f t="shared" si="182"/>
        <v>0</v>
      </c>
      <c r="H309" s="823">
        <f t="shared" si="182"/>
        <v>0</v>
      </c>
      <c r="I309" s="823">
        <f t="shared" si="182"/>
        <v>0</v>
      </c>
      <c r="J309" s="626">
        <f t="shared" si="182"/>
        <v>0</v>
      </c>
      <c r="K309" s="626">
        <f t="shared" si="182"/>
        <v>0</v>
      </c>
      <c r="L309" s="626">
        <f t="shared" si="182"/>
        <v>0</v>
      </c>
      <c r="M309" s="626">
        <f t="shared" si="182"/>
        <v>0</v>
      </c>
      <c r="N309" s="626">
        <f t="shared" si="182"/>
        <v>0</v>
      </c>
      <c r="O309" s="626">
        <f t="shared" si="182"/>
        <v>0</v>
      </c>
      <c r="P309" s="626">
        <f t="shared" si="182"/>
        <v>0</v>
      </c>
      <c r="Q309" s="626">
        <f t="shared" si="183"/>
        <v>0</v>
      </c>
      <c r="R309" s="626">
        <f t="shared" si="183"/>
        <v>0</v>
      </c>
      <c r="S309" s="626">
        <f t="shared" si="183"/>
        <v>0</v>
      </c>
      <c r="T309" s="626">
        <f t="shared" si="183"/>
        <v>0</v>
      </c>
      <c r="U309" s="823">
        <f t="shared" si="183"/>
        <v>0</v>
      </c>
      <c r="V309" s="823">
        <f t="shared" si="183"/>
        <v>0</v>
      </c>
      <c r="W309" s="823">
        <f t="shared" si="183"/>
        <v>0</v>
      </c>
      <c r="X309" s="823">
        <f t="shared" si="183"/>
        <v>0</v>
      </c>
      <c r="Y309" s="823">
        <f t="shared" si="183"/>
        <v>0</v>
      </c>
      <c r="Z309" s="626">
        <f t="shared" si="183"/>
        <v>0</v>
      </c>
      <c r="AA309" s="626">
        <f t="shared" si="184"/>
        <v>0</v>
      </c>
      <c r="AB309" s="626">
        <f t="shared" si="184"/>
        <v>0</v>
      </c>
      <c r="AC309" s="626">
        <f t="shared" si="184"/>
        <v>0</v>
      </c>
      <c r="AD309" s="626">
        <f t="shared" si="184"/>
        <v>0</v>
      </c>
      <c r="AE309" s="626">
        <f t="shared" si="184"/>
        <v>0</v>
      </c>
      <c r="AF309" s="626">
        <f t="shared" si="184"/>
        <v>0</v>
      </c>
      <c r="AG309" s="626">
        <f t="shared" si="184"/>
        <v>0</v>
      </c>
      <c r="AH309" s="626">
        <f t="shared" si="184"/>
        <v>0</v>
      </c>
      <c r="AI309" s="626">
        <f t="shared" si="184"/>
        <v>0</v>
      </c>
      <c r="AJ309" s="626">
        <f t="shared" si="184"/>
        <v>0</v>
      </c>
      <c r="AK309" s="626">
        <f t="shared" si="185"/>
        <v>0</v>
      </c>
      <c r="AL309" s="626">
        <f t="shared" si="185"/>
        <v>0</v>
      </c>
      <c r="AM309" s="626">
        <f t="shared" si="185"/>
        <v>0</v>
      </c>
      <c r="AN309" s="626">
        <f t="shared" si="185"/>
        <v>0</v>
      </c>
      <c r="AO309" s="626">
        <f t="shared" si="185"/>
        <v>0</v>
      </c>
      <c r="AP309" s="626">
        <f t="shared" si="185"/>
        <v>0</v>
      </c>
      <c r="AQ309" s="626">
        <f t="shared" si="185"/>
        <v>0</v>
      </c>
      <c r="AR309" s="626">
        <f t="shared" si="185"/>
        <v>0</v>
      </c>
      <c r="AS309" s="626">
        <f t="shared" si="185"/>
        <v>0</v>
      </c>
      <c r="AT309" s="626">
        <f t="shared" si="185"/>
        <v>0</v>
      </c>
      <c r="AU309" s="626">
        <f t="shared" si="186"/>
        <v>0</v>
      </c>
      <c r="AV309" s="626">
        <f t="shared" si="186"/>
        <v>0</v>
      </c>
      <c r="AW309" s="626">
        <f t="shared" si="186"/>
        <v>0</v>
      </c>
      <c r="AX309" s="626">
        <f t="shared" si="186"/>
        <v>0</v>
      </c>
      <c r="AY309" s="626">
        <f t="shared" si="186"/>
        <v>0</v>
      </c>
      <c r="AZ309" s="626">
        <f t="shared" si="186"/>
        <v>0</v>
      </c>
      <c r="BA309" s="626">
        <f t="shared" si="186"/>
        <v>0</v>
      </c>
      <c r="BB309" s="626">
        <f t="shared" si="186"/>
        <v>0</v>
      </c>
      <c r="BC309" s="626">
        <f t="shared" si="186"/>
        <v>0</v>
      </c>
      <c r="BD309" s="626">
        <f t="shared" si="186"/>
        <v>0</v>
      </c>
      <c r="BE309" s="626">
        <f t="shared" si="187"/>
        <v>0</v>
      </c>
      <c r="BF309" s="626">
        <f t="shared" si="187"/>
        <v>0</v>
      </c>
      <c r="BG309" s="626">
        <f t="shared" si="187"/>
        <v>0</v>
      </c>
      <c r="BH309" s="626">
        <f t="shared" si="187"/>
        <v>0</v>
      </c>
      <c r="BI309" s="626">
        <f t="shared" si="187"/>
        <v>0</v>
      </c>
      <c r="BJ309" s="626">
        <f t="shared" si="187"/>
        <v>0</v>
      </c>
      <c r="BK309" s="626">
        <f t="shared" si="187"/>
        <v>0</v>
      </c>
      <c r="BL309" s="626">
        <f t="shared" si="187"/>
        <v>0</v>
      </c>
      <c r="BM309" s="626">
        <f t="shared" si="187"/>
        <v>0</v>
      </c>
      <c r="BN309" s="626">
        <f t="shared" si="187"/>
        <v>0</v>
      </c>
      <c r="BO309" s="626">
        <f t="shared" si="188"/>
        <v>0</v>
      </c>
      <c r="BP309" s="626">
        <f t="shared" si="188"/>
        <v>0</v>
      </c>
      <c r="BQ309" s="626">
        <f t="shared" si="188"/>
        <v>0</v>
      </c>
      <c r="BR309" s="626">
        <f t="shared" si="188"/>
        <v>0</v>
      </c>
      <c r="BS309" s="626">
        <f t="shared" si="188"/>
        <v>0</v>
      </c>
      <c r="BT309" s="626">
        <f t="shared" si="188"/>
        <v>0</v>
      </c>
      <c r="BU309" s="626">
        <f t="shared" si="188"/>
        <v>0</v>
      </c>
      <c r="BV309" s="626">
        <f t="shared" si="188"/>
        <v>0</v>
      </c>
      <c r="BW309" s="626">
        <f t="shared" si="188"/>
        <v>0</v>
      </c>
      <c r="BX309" s="626">
        <f t="shared" si="188"/>
        <v>0</v>
      </c>
      <c r="BY309" s="626">
        <f t="shared" si="188"/>
        <v>0</v>
      </c>
      <c r="BZ309" s="626">
        <f t="shared" si="188"/>
        <v>0</v>
      </c>
      <c r="CA309" s="287">
        <f t="shared" si="152"/>
        <v>0</v>
      </c>
      <c r="CB309" s="287">
        <f t="shared" si="153"/>
        <v>0</v>
      </c>
      <c r="CC309" s="287">
        <f t="shared" si="154"/>
        <v>0</v>
      </c>
      <c r="CD309" s="287">
        <f t="shared" si="155"/>
        <v>0</v>
      </c>
      <c r="CE309" s="287">
        <f t="shared" si="156"/>
        <v>0</v>
      </c>
      <c r="CF309" s="287">
        <f t="shared" si="157"/>
        <v>0</v>
      </c>
      <c r="CG309" s="61">
        <f t="shared" si="158"/>
        <v>0</v>
      </c>
      <c r="CH309" s="27"/>
      <c r="CI309" s="27"/>
      <c r="CJ309" s="27"/>
    </row>
    <row r="310" spans="2:88" ht="12" hidden="1" customHeight="1">
      <c r="B310" s="624" t="s">
        <v>42</v>
      </c>
      <c r="C310" s="623" t="str">
        <f t="shared" si="159"/>
        <v>Released</v>
      </c>
      <c r="D310" s="624" t="s">
        <v>2</v>
      </c>
      <c r="E310" s="624" t="s">
        <v>10</v>
      </c>
      <c r="F310" s="625" t="s">
        <v>11</v>
      </c>
      <c r="G310" s="626">
        <f t="shared" si="182"/>
        <v>0</v>
      </c>
      <c r="H310" s="823">
        <f t="shared" si="182"/>
        <v>0</v>
      </c>
      <c r="I310" s="823">
        <f t="shared" si="182"/>
        <v>0</v>
      </c>
      <c r="J310" s="626">
        <f t="shared" si="182"/>
        <v>0</v>
      </c>
      <c r="K310" s="626">
        <f t="shared" si="182"/>
        <v>0</v>
      </c>
      <c r="L310" s="626">
        <f t="shared" si="182"/>
        <v>0</v>
      </c>
      <c r="M310" s="626">
        <f t="shared" si="182"/>
        <v>0</v>
      </c>
      <c r="N310" s="626">
        <f t="shared" si="182"/>
        <v>0</v>
      </c>
      <c r="O310" s="626">
        <f t="shared" si="182"/>
        <v>0</v>
      </c>
      <c r="P310" s="626">
        <f t="shared" si="182"/>
        <v>0</v>
      </c>
      <c r="Q310" s="626">
        <f t="shared" si="183"/>
        <v>0</v>
      </c>
      <c r="R310" s="626">
        <f t="shared" si="183"/>
        <v>0</v>
      </c>
      <c r="S310" s="626">
        <f t="shared" si="183"/>
        <v>0</v>
      </c>
      <c r="T310" s="626">
        <f t="shared" si="183"/>
        <v>0</v>
      </c>
      <c r="U310" s="823">
        <f t="shared" si="183"/>
        <v>0</v>
      </c>
      <c r="V310" s="823">
        <f t="shared" si="183"/>
        <v>0</v>
      </c>
      <c r="W310" s="823">
        <f t="shared" si="183"/>
        <v>0</v>
      </c>
      <c r="X310" s="823">
        <f t="shared" si="183"/>
        <v>0</v>
      </c>
      <c r="Y310" s="823">
        <f t="shared" si="183"/>
        <v>0</v>
      </c>
      <c r="Z310" s="626">
        <f t="shared" si="183"/>
        <v>0</v>
      </c>
      <c r="AA310" s="626">
        <f t="shared" si="184"/>
        <v>0</v>
      </c>
      <c r="AB310" s="626">
        <f t="shared" si="184"/>
        <v>0</v>
      </c>
      <c r="AC310" s="626">
        <f t="shared" si="184"/>
        <v>0</v>
      </c>
      <c r="AD310" s="626">
        <f t="shared" si="184"/>
        <v>0</v>
      </c>
      <c r="AE310" s="626">
        <f t="shared" si="184"/>
        <v>0</v>
      </c>
      <c r="AF310" s="626">
        <f t="shared" si="184"/>
        <v>0</v>
      </c>
      <c r="AG310" s="626">
        <f t="shared" si="184"/>
        <v>0</v>
      </c>
      <c r="AH310" s="626">
        <f t="shared" si="184"/>
        <v>0</v>
      </c>
      <c r="AI310" s="626">
        <f t="shared" si="184"/>
        <v>0</v>
      </c>
      <c r="AJ310" s="626">
        <f t="shared" si="184"/>
        <v>0</v>
      </c>
      <c r="AK310" s="626">
        <f t="shared" si="185"/>
        <v>0</v>
      </c>
      <c r="AL310" s="626">
        <f t="shared" si="185"/>
        <v>0</v>
      </c>
      <c r="AM310" s="626">
        <f t="shared" si="185"/>
        <v>0</v>
      </c>
      <c r="AN310" s="626">
        <f t="shared" si="185"/>
        <v>0</v>
      </c>
      <c r="AO310" s="626">
        <f t="shared" si="185"/>
        <v>0</v>
      </c>
      <c r="AP310" s="626">
        <f t="shared" si="185"/>
        <v>0</v>
      </c>
      <c r="AQ310" s="626">
        <f t="shared" si="185"/>
        <v>0</v>
      </c>
      <c r="AR310" s="626">
        <f t="shared" si="185"/>
        <v>0</v>
      </c>
      <c r="AS310" s="626">
        <f t="shared" si="185"/>
        <v>0</v>
      </c>
      <c r="AT310" s="626">
        <f t="shared" si="185"/>
        <v>0</v>
      </c>
      <c r="AU310" s="626">
        <f t="shared" si="186"/>
        <v>0</v>
      </c>
      <c r="AV310" s="626">
        <f t="shared" si="186"/>
        <v>0</v>
      </c>
      <c r="AW310" s="626">
        <f t="shared" si="186"/>
        <v>0</v>
      </c>
      <c r="AX310" s="626">
        <f t="shared" si="186"/>
        <v>0</v>
      </c>
      <c r="AY310" s="626">
        <f t="shared" si="186"/>
        <v>0</v>
      </c>
      <c r="AZ310" s="626">
        <f t="shared" si="186"/>
        <v>0</v>
      </c>
      <c r="BA310" s="626">
        <f t="shared" si="186"/>
        <v>0</v>
      </c>
      <c r="BB310" s="626">
        <f t="shared" si="186"/>
        <v>0</v>
      </c>
      <c r="BC310" s="626">
        <f t="shared" si="186"/>
        <v>0</v>
      </c>
      <c r="BD310" s="626">
        <f t="shared" si="186"/>
        <v>0</v>
      </c>
      <c r="BE310" s="626">
        <f t="shared" si="187"/>
        <v>0</v>
      </c>
      <c r="BF310" s="626">
        <f t="shared" si="187"/>
        <v>0</v>
      </c>
      <c r="BG310" s="626">
        <f t="shared" si="187"/>
        <v>0</v>
      </c>
      <c r="BH310" s="626">
        <f t="shared" si="187"/>
        <v>0</v>
      </c>
      <c r="BI310" s="626">
        <f t="shared" si="187"/>
        <v>0</v>
      </c>
      <c r="BJ310" s="626">
        <f t="shared" si="187"/>
        <v>0</v>
      </c>
      <c r="BK310" s="626">
        <f t="shared" si="187"/>
        <v>0</v>
      </c>
      <c r="BL310" s="626">
        <f t="shared" si="187"/>
        <v>0</v>
      </c>
      <c r="BM310" s="626">
        <f t="shared" si="187"/>
        <v>0</v>
      </c>
      <c r="BN310" s="626">
        <f t="shared" si="187"/>
        <v>0</v>
      </c>
      <c r="BO310" s="626">
        <f t="shared" si="188"/>
        <v>0</v>
      </c>
      <c r="BP310" s="626">
        <f t="shared" si="188"/>
        <v>0</v>
      </c>
      <c r="BQ310" s="626">
        <f t="shared" si="188"/>
        <v>0</v>
      </c>
      <c r="BR310" s="626">
        <f t="shared" si="188"/>
        <v>0</v>
      </c>
      <c r="BS310" s="626">
        <f t="shared" si="188"/>
        <v>0</v>
      </c>
      <c r="BT310" s="626">
        <f t="shared" si="188"/>
        <v>0</v>
      </c>
      <c r="BU310" s="626">
        <f t="shared" si="188"/>
        <v>0</v>
      </c>
      <c r="BV310" s="626">
        <f t="shared" si="188"/>
        <v>0</v>
      </c>
      <c r="BW310" s="626">
        <f t="shared" si="188"/>
        <v>0</v>
      </c>
      <c r="BX310" s="626">
        <f t="shared" si="188"/>
        <v>0</v>
      </c>
      <c r="BY310" s="626">
        <f t="shared" si="188"/>
        <v>0</v>
      </c>
      <c r="BZ310" s="626">
        <f t="shared" si="188"/>
        <v>0</v>
      </c>
      <c r="CA310" s="287">
        <f t="shared" si="152"/>
        <v>0</v>
      </c>
      <c r="CB310" s="287">
        <f t="shared" si="153"/>
        <v>0</v>
      </c>
      <c r="CC310" s="287">
        <f t="shared" si="154"/>
        <v>0</v>
      </c>
      <c r="CD310" s="287">
        <f t="shared" si="155"/>
        <v>0</v>
      </c>
      <c r="CE310" s="287">
        <f t="shared" si="156"/>
        <v>0</v>
      </c>
      <c r="CF310" s="287">
        <f t="shared" si="157"/>
        <v>0</v>
      </c>
      <c r="CG310" s="61">
        <f t="shared" si="158"/>
        <v>0</v>
      </c>
      <c r="CH310" s="27"/>
      <c r="CI310" s="27"/>
      <c r="CJ310" s="27"/>
    </row>
    <row r="311" spans="2:88" ht="12" hidden="1" customHeight="1">
      <c r="B311" s="624" t="s">
        <v>42</v>
      </c>
      <c r="C311" s="623" t="str">
        <f t="shared" si="159"/>
        <v>Released</v>
      </c>
      <c r="D311" s="624" t="s">
        <v>2</v>
      </c>
      <c r="E311" s="624" t="s">
        <v>10</v>
      </c>
      <c r="F311" s="625" t="s">
        <v>12</v>
      </c>
      <c r="G311" s="626">
        <f t="shared" si="182"/>
        <v>0</v>
      </c>
      <c r="H311" s="823">
        <f t="shared" si="182"/>
        <v>0</v>
      </c>
      <c r="I311" s="823">
        <f t="shared" si="182"/>
        <v>0</v>
      </c>
      <c r="J311" s="626">
        <f t="shared" si="182"/>
        <v>0</v>
      </c>
      <c r="K311" s="626">
        <f t="shared" si="182"/>
        <v>0</v>
      </c>
      <c r="L311" s="626">
        <f t="shared" si="182"/>
        <v>0</v>
      </c>
      <c r="M311" s="626">
        <f t="shared" si="182"/>
        <v>0</v>
      </c>
      <c r="N311" s="626">
        <f t="shared" si="182"/>
        <v>0</v>
      </c>
      <c r="O311" s="626">
        <f t="shared" si="182"/>
        <v>0</v>
      </c>
      <c r="P311" s="626">
        <f t="shared" si="182"/>
        <v>0</v>
      </c>
      <c r="Q311" s="626">
        <f t="shared" si="183"/>
        <v>0</v>
      </c>
      <c r="R311" s="626">
        <f t="shared" si="183"/>
        <v>0</v>
      </c>
      <c r="S311" s="626">
        <f t="shared" si="183"/>
        <v>0</v>
      </c>
      <c r="T311" s="626">
        <f t="shared" si="183"/>
        <v>0</v>
      </c>
      <c r="U311" s="823">
        <f t="shared" si="183"/>
        <v>0</v>
      </c>
      <c r="V311" s="823">
        <f t="shared" si="183"/>
        <v>0</v>
      </c>
      <c r="W311" s="823">
        <f t="shared" si="183"/>
        <v>0</v>
      </c>
      <c r="X311" s="823">
        <f t="shared" si="183"/>
        <v>0</v>
      </c>
      <c r="Y311" s="823">
        <f t="shared" si="183"/>
        <v>0</v>
      </c>
      <c r="Z311" s="626">
        <f t="shared" si="183"/>
        <v>0</v>
      </c>
      <c r="AA311" s="626">
        <f t="shared" si="184"/>
        <v>0</v>
      </c>
      <c r="AB311" s="626">
        <f t="shared" si="184"/>
        <v>0</v>
      </c>
      <c r="AC311" s="626">
        <f t="shared" si="184"/>
        <v>0</v>
      </c>
      <c r="AD311" s="626">
        <f t="shared" si="184"/>
        <v>0</v>
      </c>
      <c r="AE311" s="626">
        <f t="shared" si="184"/>
        <v>0</v>
      </c>
      <c r="AF311" s="626">
        <f t="shared" si="184"/>
        <v>0</v>
      </c>
      <c r="AG311" s="626">
        <f t="shared" si="184"/>
        <v>0</v>
      </c>
      <c r="AH311" s="626">
        <f t="shared" si="184"/>
        <v>0</v>
      </c>
      <c r="AI311" s="626">
        <f t="shared" si="184"/>
        <v>0</v>
      </c>
      <c r="AJ311" s="626">
        <f t="shared" si="184"/>
        <v>0</v>
      </c>
      <c r="AK311" s="626">
        <f t="shared" si="185"/>
        <v>0</v>
      </c>
      <c r="AL311" s="626">
        <f t="shared" si="185"/>
        <v>0</v>
      </c>
      <c r="AM311" s="626">
        <f t="shared" si="185"/>
        <v>0</v>
      </c>
      <c r="AN311" s="626">
        <f t="shared" si="185"/>
        <v>0</v>
      </c>
      <c r="AO311" s="626">
        <f t="shared" si="185"/>
        <v>0</v>
      </c>
      <c r="AP311" s="626">
        <f t="shared" si="185"/>
        <v>0</v>
      </c>
      <c r="AQ311" s="626">
        <f t="shared" si="185"/>
        <v>0</v>
      </c>
      <c r="AR311" s="626">
        <f t="shared" si="185"/>
        <v>0</v>
      </c>
      <c r="AS311" s="626">
        <f t="shared" si="185"/>
        <v>0</v>
      </c>
      <c r="AT311" s="626">
        <f t="shared" si="185"/>
        <v>0</v>
      </c>
      <c r="AU311" s="626">
        <f t="shared" si="186"/>
        <v>0</v>
      </c>
      <c r="AV311" s="626">
        <f t="shared" si="186"/>
        <v>0</v>
      </c>
      <c r="AW311" s="626">
        <f t="shared" si="186"/>
        <v>0</v>
      </c>
      <c r="AX311" s="626">
        <f t="shared" si="186"/>
        <v>0</v>
      </c>
      <c r="AY311" s="626">
        <f t="shared" si="186"/>
        <v>0</v>
      </c>
      <c r="AZ311" s="626">
        <f t="shared" si="186"/>
        <v>0</v>
      </c>
      <c r="BA311" s="626">
        <f t="shared" si="186"/>
        <v>0</v>
      </c>
      <c r="BB311" s="626">
        <f t="shared" si="186"/>
        <v>0</v>
      </c>
      <c r="BC311" s="626">
        <f t="shared" si="186"/>
        <v>0</v>
      </c>
      <c r="BD311" s="626">
        <f t="shared" si="186"/>
        <v>0</v>
      </c>
      <c r="BE311" s="626">
        <f t="shared" si="187"/>
        <v>0</v>
      </c>
      <c r="BF311" s="626">
        <f t="shared" si="187"/>
        <v>0</v>
      </c>
      <c r="BG311" s="626">
        <f t="shared" si="187"/>
        <v>0</v>
      </c>
      <c r="BH311" s="626">
        <f t="shared" si="187"/>
        <v>0</v>
      </c>
      <c r="BI311" s="626">
        <f t="shared" si="187"/>
        <v>0</v>
      </c>
      <c r="BJ311" s="626">
        <f t="shared" si="187"/>
        <v>0</v>
      </c>
      <c r="BK311" s="626">
        <f t="shared" si="187"/>
        <v>0</v>
      </c>
      <c r="BL311" s="626">
        <f t="shared" si="187"/>
        <v>0</v>
      </c>
      <c r="BM311" s="626">
        <f t="shared" si="187"/>
        <v>0</v>
      </c>
      <c r="BN311" s="626">
        <f t="shared" si="187"/>
        <v>0</v>
      </c>
      <c r="BO311" s="626">
        <f t="shared" si="188"/>
        <v>0</v>
      </c>
      <c r="BP311" s="626">
        <f t="shared" si="188"/>
        <v>0</v>
      </c>
      <c r="BQ311" s="626">
        <f t="shared" si="188"/>
        <v>0</v>
      </c>
      <c r="BR311" s="626">
        <f t="shared" si="188"/>
        <v>0</v>
      </c>
      <c r="BS311" s="626">
        <f t="shared" si="188"/>
        <v>0</v>
      </c>
      <c r="BT311" s="626">
        <f t="shared" si="188"/>
        <v>0</v>
      </c>
      <c r="BU311" s="626">
        <f t="shared" si="188"/>
        <v>0</v>
      </c>
      <c r="BV311" s="626">
        <f t="shared" si="188"/>
        <v>0</v>
      </c>
      <c r="BW311" s="626">
        <f t="shared" si="188"/>
        <v>0</v>
      </c>
      <c r="BX311" s="626">
        <f t="shared" si="188"/>
        <v>0</v>
      </c>
      <c r="BY311" s="626">
        <f t="shared" si="188"/>
        <v>0</v>
      </c>
      <c r="BZ311" s="626">
        <f t="shared" si="188"/>
        <v>0</v>
      </c>
      <c r="CA311" s="287">
        <f t="shared" si="152"/>
        <v>0</v>
      </c>
      <c r="CB311" s="287">
        <f t="shared" si="153"/>
        <v>0</v>
      </c>
      <c r="CC311" s="287">
        <f t="shared" si="154"/>
        <v>0</v>
      </c>
      <c r="CD311" s="287">
        <f t="shared" si="155"/>
        <v>0</v>
      </c>
      <c r="CE311" s="287">
        <f t="shared" si="156"/>
        <v>0</v>
      </c>
      <c r="CF311" s="287">
        <f t="shared" si="157"/>
        <v>0</v>
      </c>
      <c r="CG311" s="61">
        <f t="shared" si="158"/>
        <v>0</v>
      </c>
      <c r="CH311" s="27"/>
      <c r="CI311" s="27"/>
      <c r="CJ311" s="27"/>
    </row>
    <row r="312" spans="2:88" ht="12" hidden="1" customHeight="1">
      <c r="B312" s="624" t="s">
        <v>42</v>
      </c>
      <c r="C312" s="623" t="str">
        <f t="shared" si="159"/>
        <v>Forecast</v>
      </c>
      <c r="D312" s="624" t="s">
        <v>2</v>
      </c>
      <c r="E312" s="624" t="s">
        <v>10</v>
      </c>
      <c r="F312" s="625" t="s">
        <v>13</v>
      </c>
      <c r="G312" s="626">
        <f t="shared" si="182"/>
        <v>0</v>
      </c>
      <c r="H312" s="823">
        <f t="shared" si="182"/>
        <v>0</v>
      </c>
      <c r="I312" s="823">
        <f t="shared" si="182"/>
        <v>0</v>
      </c>
      <c r="J312" s="626">
        <f t="shared" si="182"/>
        <v>0</v>
      </c>
      <c r="K312" s="626">
        <f t="shared" si="182"/>
        <v>0</v>
      </c>
      <c r="L312" s="626">
        <f t="shared" si="182"/>
        <v>0</v>
      </c>
      <c r="M312" s="626">
        <f t="shared" si="182"/>
        <v>0</v>
      </c>
      <c r="N312" s="626">
        <f t="shared" si="182"/>
        <v>0</v>
      </c>
      <c r="O312" s="626">
        <f t="shared" si="182"/>
        <v>0</v>
      </c>
      <c r="P312" s="626">
        <f t="shared" si="182"/>
        <v>0</v>
      </c>
      <c r="Q312" s="626">
        <f t="shared" si="183"/>
        <v>0</v>
      </c>
      <c r="R312" s="626">
        <f t="shared" si="183"/>
        <v>0</v>
      </c>
      <c r="S312" s="626">
        <f t="shared" si="183"/>
        <v>0</v>
      </c>
      <c r="T312" s="626">
        <f t="shared" si="183"/>
        <v>0</v>
      </c>
      <c r="U312" s="823">
        <f t="shared" si="183"/>
        <v>0</v>
      </c>
      <c r="V312" s="823">
        <f t="shared" si="183"/>
        <v>0</v>
      </c>
      <c r="W312" s="823">
        <f t="shared" si="183"/>
        <v>0</v>
      </c>
      <c r="X312" s="823">
        <f t="shared" si="183"/>
        <v>0</v>
      </c>
      <c r="Y312" s="823">
        <f t="shared" si="183"/>
        <v>0</v>
      </c>
      <c r="Z312" s="626">
        <f t="shared" si="183"/>
        <v>0</v>
      </c>
      <c r="AA312" s="626">
        <f t="shared" si="184"/>
        <v>0</v>
      </c>
      <c r="AB312" s="626">
        <f t="shared" si="184"/>
        <v>0</v>
      </c>
      <c r="AC312" s="626">
        <f t="shared" si="184"/>
        <v>0</v>
      </c>
      <c r="AD312" s="626">
        <f t="shared" si="184"/>
        <v>0</v>
      </c>
      <c r="AE312" s="626">
        <f t="shared" si="184"/>
        <v>0</v>
      </c>
      <c r="AF312" s="626">
        <f t="shared" si="184"/>
        <v>0</v>
      </c>
      <c r="AG312" s="626">
        <f t="shared" si="184"/>
        <v>0</v>
      </c>
      <c r="AH312" s="626">
        <f t="shared" si="184"/>
        <v>0</v>
      </c>
      <c r="AI312" s="626">
        <f t="shared" si="184"/>
        <v>0</v>
      </c>
      <c r="AJ312" s="626">
        <f t="shared" si="184"/>
        <v>0</v>
      </c>
      <c r="AK312" s="626">
        <f t="shared" si="185"/>
        <v>0</v>
      </c>
      <c r="AL312" s="626">
        <f t="shared" si="185"/>
        <v>0</v>
      </c>
      <c r="AM312" s="626">
        <f t="shared" si="185"/>
        <v>0</v>
      </c>
      <c r="AN312" s="626">
        <f t="shared" si="185"/>
        <v>0</v>
      </c>
      <c r="AO312" s="626">
        <f t="shared" si="185"/>
        <v>0</v>
      </c>
      <c r="AP312" s="626">
        <f t="shared" si="185"/>
        <v>0</v>
      </c>
      <c r="AQ312" s="626">
        <f t="shared" si="185"/>
        <v>0</v>
      </c>
      <c r="AR312" s="626">
        <f t="shared" si="185"/>
        <v>0</v>
      </c>
      <c r="AS312" s="626">
        <f t="shared" si="185"/>
        <v>0</v>
      </c>
      <c r="AT312" s="626">
        <f t="shared" si="185"/>
        <v>0</v>
      </c>
      <c r="AU312" s="626">
        <f t="shared" si="186"/>
        <v>0</v>
      </c>
      <c r="AV312" s="626">
        <f t="shared" si="186"/>
        <v>0</v>
      </c>
      <c r="AW312" s="626">
        <f t="shared" si="186"/>
        <v>0</v>
      </c>
      <c r="AX312" s="626">
        <f t="shared" si="186"/>
        <v>0</v>
      </c>
      <c r="AY312" s="626">
        <f t="shared" si="186"/>
        <v>0</v>
      </c>
      <c r="AZ312" s="626">
        <f t="shared" si="186"/>
        <v>0</v>
      </c>
      <c r="BA312" s="626">
        <f t="shared" si="186"/>
        <v>0</v>
      </c>
      <c r="BB312" s="626">
        <f t="shared" si="186"/>
        <v>0</v>
      </c>
      <c r="BC312" s="626">
        <f t="shared" si="186"/>
        <v>0</v>
      </c>
      <c r="BD312" s="626">
        <f t="shared" si="186"/>
        <v>0</v>
      </c>
      <c r="BE312" s="626">
        <f t="shared" si="187"/>
        <v>0</v>
      </c>
      <c r="BF312" s="626">
        <f t="shared" si="187"/>
        <v>0</v>
      </c>
      <c r="BG312" s="626">
        <f t="shared" si="187"/>
        <v>0</v>
      </c>
      <c r="BH312" s="626">
        <f t="shared" si="187"/>
        <v>0</v>
      </c>
      <c r="BI312" s="626">
        <f t="shared" si="187"/>
        <v>0</v>
      </c>
      <c r="BJ312" s="626">
        <f t="shared" si="187"/>
        <v>0</v>
      </c>
      <c r="BK312" s="626">
        <f t="shared" si="187"/>
        <v>0</v>
      </c>
      <c r="BL312" s="626">
        <f t="shared" si="187"/>
        <v>0</v>
      </c>
      <c r="BM312" s="626">
        <f t="shared" si="187"/>
        <v>0</v>
      </c>
      <c r="BN312" s="626">
        <f t="shared" si="187"/>
        <v>0</v>
      </c>
      <c r="BO312" s="626">
        <f t="shared" si="188"/>
        <v>0</v>
      </c>
      <c r="BP312" s="626">
        <f t="shared" si="188"/>
        <v>0</v>
      </c>
      <c r="BQ312" s="626">
        <f t="shared" si="188"/>
        <v>0</v>
      </c>
      <c r="BR312" s="626">
        <f t="shared" si="188"/>
        <v>0</v>
      </c>
      <c r="BS312" s="626">
        <f t="shared" si="188"/>
        <v>0</v>
      </c>
      <c r="BT312" s="626">
        <f t="shared" si="188"/>
        <v>0</v>
      </c>
      <c r="BU312" s="626">
        <f t="shared" si="188"/>
        <v>0</v>
      </c>
      <c r="BV312" s="626">
        <f t="shared" si="188"/>
        <v>0</v>
      </c>
      <c r="BW312" s="626">
        <f t="shared" si="188"/>
        <v>0</v>
      </c>
      <c r="BX312" s="626">
        <f t="shared" si="188"/>
        <v>0</v>
      </c>
      <c r="BY312" s="626">
        <f t="shared" si="188"/>
        <v>0</v>
      </c>
      <c r="BZ312" s="626">
        <f t="shared" si="188"/>
        <v>0</v>
      </c>
      <c r="CA312" s="287">
        <f t="shared" si="152"/>
        <v>0</v>
      </c>
      <c r="CB312" s="287">
        <f t="shared" si="153"/>
        <v>0</v>
      </c>
      <c r="CC312" s="287">
        <f t="shared" si="154"/>
        <v>0</v>
      </c>
      <c r="CD312" s="287">
        <f t="shared" si="155"/>
        <v>0</v>
      </c>
      <c r="CE312" s="287">
        <f t="shared" si="156"/>
        <v>0</v>
      </c>
      <c r="CF312" s="287">
        <f t="shared" si="157"/>
        <v>0</v>
      </c>
      <c r="CG312" s="61">
        <f t="shared" si="158"/>
        <v>0</v>
      </c>
      <c r="CH312" s="27"/>
      <c r="CI312" s="27"/>
      <c r="CJ312" s="27"/>
    </row>
    <row r="313" spans="2:88" ht="12" hidden="1" customHeight="1">
      <c r="B313" s="624" t="s">
        <v>42</v>
      </c>
      <c r="C313" s="623" t="str">
        <f t="shared" si="159"/>
        <v>Approval Request</v>
      </c>
      <c r="D313" s="624" t="s">
        <v>2</v>
      </c>
      <c r="E313" s="624" t="s">
        <v>10</v>
      </c>
      <c r="F313" s="625" t="s">
        <v>14</v>
      </c>
      <c r="G313" s="626">
        <f t="shared" si="182"/>
        <v>0</v>
      </c>
      <c r="H313" s="823">
        <f t="shared" si="182"/>
        <v>0</v>
      </c>
      <c r="I313" s="823">
        <f t="shared" si="182"/>
        <v>0</v>
      </c>
      <c r="J313" s="626">
        <f t="shared" si="182"/>
        <v>0</v>
      </c>
      <c r="K313" s="626">
        <f t="shared" si="182"/>
        <v>0</v>
      </c>
      <c r="L313" s="626">
        <f t="shared" si="182"/>
        <v>0</v>
      </c>
      <c r="M313" s="626">
        <f t="shared" si="182"/>
        <v>0</v>
      </c>
      <c r="N313" s="626">
        <f t="shared" si="182"/>
        <v>0</v>
      </c>
      <c r="O313" s="626">
        <f t="shared" si="182"/>
        <v>0</v>
      </c>
      <c r="P313" s="626">
        <f t="shared" si="182"/>
        <v>0</v>
      </c>
      <c r="Q313" s="626">
        <f t="shared" si="183"/>
        <v>0</v>
      </c>
      <c r="R313" s="626">
        <f t="shared" si="183"/>
        <v>0</v>
      </c>
      <c r="S313" s="626">
        <f t="shared" si="183"/>
        <v>0</v>
      </c>
      <c r="T313" s="626">
        <f t="shared" si="183"/>
        <v>0</v>
      </c>
      <c r="U313" s="823">
        <f t="shared" si="183"/>
        <v>0</v>
      </c>
      <c r="V313" s="823">
        <f t="shared" si="183"/>
        <v>0</v>
      </c>
      <c r="W313" s="823">
        <f t="shared" si="183"/>
        <v>0</v>
      </c>
      <c r="X313" s="823">
        <f t="shared" si="183"/>
        <v>0</v>
      </c>
      <c r="Y313" s="823">
        <f t="shared" si="183"/>
        <v>0</v>
      </c>
      <c r="Z313" s="626">
        <f t="shared" si="183"/>
        <v>0</v>
      </c>
      <c r="AA313" s="626">
        <f t="shared" si="184"/>
        <v>0</v>
      </c>
      <c r="AB313" s="626">
        <f t="shared" si="184"/>
        <v>0</v>
      </c>
      <c r="AC313" s="626">
        <f t="shared" si="184"/>
        <v>0</v>
      </c>
      <c r="AD313" s="626">
        <f t="shared" si="184"/>
        <v>0</v>
      </c>
      <c r="AE313" s="626">
        <f t="shared" si="184"/>
        <v>0</v>
      </c>
      <c r="AF313" s="626">
        <f t="shared" si="184"/>
        <v>0</v>
      </c>
      <c r="AG313" s="626">
        <f t="shared" si="184"/>
        <v>0</v>
      </c>
      <c r="AH313" s="626">
        <f t="shared" si="184"/>
        <v>0</v>
      </c>
      <c r="AI313" s="626">
        <f t="shared" si="184"/>
        <v>0</v>
      </c>
      <c r="AJ313" s="626">
        <f t="shared" si="184"/>
        <v>0</v>
      </c>
      <c r="AK313" s="626">
        <f t="shared" si="185"/>
        <v>0</v>
      </c>
      <c r="AL313" s="626">
        <f t="shared" si="185"/>
        <v>0</v>
      </c>
      <c r="AM313" s="626">
        <f t="shared" si="185"/>
        <v>0</v>
      </c>
      <c r="AN313" s="626">
        <f t="shared" si="185"/>
        <v>0</v>
      </c>
      <c r="AO313" s="626">
        <f t="shared" si="185"/>
        <v>0</v>
      </c>
      <c r="AP313" s="626">
        <f t="shared" si="185"/>
        <v>0</v>
      </c>
      <c r="AQ313" s="626">
        <f t="shared" si="185"/>
        <v>0</v>
      </c>
      <c r="AR313" s="626">
        <f t="shared" si="185"/>
        <v>0</v>
      </c>
      <c r="AS313" s="626">
        <f t="shared" si="185"/>
        <v>0</v>
      </c>
      <c r="AT313" s="626">
        <f t="shared" si="185"/>
        <v>0</v>
      </c>
      <c r="AU313" s="626">
        <f t="shared" si="186"/>
        <v>0</v>
      </c>
      <c r="AV313" s="626">
        <f t="shared" si="186"/>
        <v>0</v>
      </c>
      <c r="AW313" s="626">
        <f t="shared" si="186"/>
        <v>0</v>
      </c>
      <c r="AX313" s="626">
        <f t="shared" si="186"/>
        <v>0</v>
      </c>
      <c r="AY313" s="626">
        <f t="shared" si="186"/>
        <v>0</v>
      </c>
      <c r="AZ313" s="626">
        <f t="shared" si="186"/>
        <v>0</v>
      </c>
      <c r="BA313" s="626">
        <f t="shared" si="186"/>
        <v>0</v>
      </c>
      <c r="BB313" s="626">
        <f t="shared" si="186"/>
        <v>0</v>
      </c>
      <c r="BC313" s="626">
        <f t="shared" si="186"/>
        <v>0</v>
      </c>
      <c r="BD313" s="626">
        <f t="shared" si="186"/>
        <v>0</v>
      </c>
      <c r="BE313" s="626">
        <f t="shared" si="187"/>
        <v>0</v>
      </c>
      <c r="BF313" s="626">
        <f t="shared" si="187"/>
        <v>0</v>
      </c>
      <c r="BG313" s="626">
        <f t="shared" si="187"/>
        <v>0</v>
      </c>
      <c r="BH313" s="626">
        <f t="shared" si="187"/>
        <v>0</v>
      </c>
      <c r="BI313" s="626">
        <f t="shared" si="187"/>
        <v>0</v>
      </c>
      <c r="BJ313" s="626">
        <f t="shared" si="187"/>
        <v>0</v>
      </c>
      <c r="BK313" s="626">
        <f t="shared" si="187"/>
        <v>0</v>
      </c>
      <c r="BL313" s="626">
        <f t="shared" si="187"/>
        <v>0</v>
      </c>
      <c r="BM313" s="626">
        <f t="shared" si="187"/>
        <v>0</v>
      </c>
      <c r="BN313" s="626">
        <f t="shared" si="187"/>
        <v>0</v>
      </c>
      <c r="BO313" s="626">
        <f t="shared" si="188"/>
        <v>0</v>
      </c>
      <c r="BP313" s="626">
        <f t="shared" si="188"/>
        <v>0</v>
      </c>
      <c r="BQ313" s="626">
        <f t="shared" si="188"/>
        <v>0</v>
      </c>
      <c r="BR313" s="626">
        <f t="shared" si="188"/>
        <v>0</v>
      </c>
      <c r="BS313" s="626">
        <f t="shared" si="188"/>
        <v>0</v>
      </c>
      <c r="BT313" s="626">
        <f t="shared" si="188"/>
        <v>0</v>
      </c>
      <c r="BU313" s="626">
        <f t="shared" si="188"/>
        <v>0</v>
      </c>
      <c r="BV313" s="626">
        <f t="shared" si="188"/>
        <v>0</v>
      </c>
      <c r="BW313" s="626">
        <f t="shared" si="188"/>
        <v>0</v>
      </c>
      <c r="BX313" s="626">
        <f t="shared" si="188"/>
        <v>0</v>
      </c>
      <c r="BY313" s="626">
        <f t="shared" si="188"/>
        <v>0</v>
      </c>
      <c r="BZ313" s="626">
        <f t="shared" si="188"/>
        <v>0</v>
      </c>
      <c r="CA313" s="287">
        <f t="shared" si="152"/>
        <v>0</v>
      </c>
      <c r="CB313" s="287">
        <f t="shared" si="153"/>
        <v>0</v>
      </c>
      <c r="CC313" s="287">
        <f t="shared" si="154"/>
        <v>0</v>
      </c>
      <c r="CD313" s="287">
        <f t="shared" si="155"/>
        <v>0</v>
      </c>
      <c r="CE313" s="287">
        <f t="shared" si="156"/>
        <v>0</v>
      </c>
      <c r="CF313" s="287">
        <f t="shared" si="157"/>
        <v>0</v>
      </c>
      <c r="CG313" s="61">
        <f t="shared" si="158"/>
        <v>0</v>
      </c>
      <c r="CH313" s="27"/>
      <c r="CI313" s="27"/>
      <c r="CJ313" s="27"/>
    </row>
    <row r="314" spans="2:88" ht="12" hidden="1" customHeight="1">
      <c r="B314" s="624" t="s">
        <v>42</v>
      </c>
      <c r="C314" s="623" t="str">
        <f t="shared" si="159"/>
        <v>Approval Request</v>
      </c>
      <c r="D314" s="624" t="s">
        <v>2</v>
      </c>
      <c r="E314" s="624" t="s">
        <v>10</v>
      </c>
      <c r="F314" s="625" t="s">
        <v>15</v>
      </c>
      <c r="G314" s="626">
        <f t="shared" si="182"/>
        <v>0</v>
      </c>
      <c r="H314" s="823">
        <f t="shared" si="182"/>
        <v>0</v>
      </c>
      <c r="I314" s="823">
        <f t="shared" si="182"/>
        <v>0</v>
      </c>
      <c r="J314" s="626">
        <f t="shared" si="182"/>
        <v>0</v>
      </c>
      <c r="K314" s="626">
        <f t="shared" si="182"/>
        <v>0</v>
      </c>
      <c r="L314" s="626">
        <f t="shared" si="182"/>
        <v>0</v>
      </c>
      <c r="M314" s="626">
        <f t="shared" si="182"/>
        <v>0</v>
      </c>
      <c r="N314" s="626">
        <f t="shared" si="182"/>
        <v>0</v>
      </c>
      <c r="O314" s="626">
        <f t="shared" si="182"/>
        <v>0</v>
      </c>
      <c r="P314" s="626">
        <f t="shared" si="182"/>
        <v>0</v>
      </c>
      <c r="Q314" s="626">
        <f t="shared" si="183"/>
        <v>0</v>
      </c>
      <c r="R314" s="626">
        <f t="shared" si="183"/>
        <v>0</v>
      </c>
      <c r="S314" s="626">
        <f t="shared" si="183"/>
        <v>0</v>
      </c>
      <c r="T314" s="626">
        <f t="shared" si="183"/>
        <v>0</v>
      </c>
      <c r="U314" s="823">
        <f t="shared" si="183"/>
        <v>0</v>
      </c>
      <c r="V314" s="823">
        <f t="shared" si="183"/>
        <v>0</v>
      </c>
      <c r="W314" s="823">
        <f t="shared" si="183"/>
        <v>0</v>
      </c>
      <c r="X314" s="823">
        <f t="shared" si="183"/>
        <v>0</v>
      </c>
      <c r="Y314" s="823">
        <f t="shared" si="183"/>
        <v>0</v>
      </c>
      <c r="Z314" s="626">
        <f t="shared" si="183"/>
        <v>0</v>
      </c>
      <c r="AA314" s="626">
        <f t="shared" si="184"/>
        <v>0</v>
      </c>
      <c r="AB314" s="626">
        <f t="shared" si="184"/>
        <v>0</v>
      </c>
      <c r="AC314" s="626">
        <f t="shared" si="184"/>
        <v>0</v>
      </c>
      <c r="AD314" s="626">
        <f t="shared" si="184"/>
        <v>0</v>
      </c>
      <c r="AE314" s="626">
        <f t="shared" si="184"/>
        <v>0</v>
      </c>
      <c r="AF314" s="626">
        <f t="shared" si="184"/>
        <v>0</v>
      </c>
      <c r="AG314" s="626">
        <f t="shared" si="184"/>
        <v>0</v>
      </c>
      <c r="AH314" s="626">
        <f t="shared" si="184"/>
        <v>0</v>
      </c>
      <c r="AI314" s="626">
        <f t="shared" si="184"/>
        <v>0</v>
      </c>
      <c r="AJ314" s="626">
        <f t="shared" si="184"/>
        <v>0</v>
      </c>
      <c r="AK314" s="626">
        <f t="shared" si="185"/>
        <v>0</v>
      </c>
      <c r="AL314" s="626">
        <f t="shared" si="185"/>
        <v>0</v>
      </c>
      <c r="AM314" s="626">
        <f t="shared" si="185"/>
        <v>0</v>
      </c>
      <c r="AN314" s="626">
        <f t="shared" si="185"/>
        <v>0</v>
      </c>
      <c r="AO314" s="626">
        <f t="shared" si="185"/>
        <v>0</v>
      </c>
      <c r="AP314" s="626">
        <f t="shared" si="185"/>
        <v>0</v>
      </c>
      <c r="AQ314" s="626">
        <f t="shared" si="185"/>
        <v>0</v>
      </c>
      <c r="AR314" s="626">
        <f t="shared" si="185"/>
        <v>0</v>
      </c>
      <c r="AS314" s="626">
        <f t="shared" si="185"/>
        <v>0</v>
      </c>
      <c r="AT314" s="626">
        <f t="shared" si="185"/>
        <v>0</v>
      </c>
      <c r="AU314" s="626">
        <f t="shared" si="186"/>
        <v>0</v>
      </c>
      <c r="AV314" s="626">
        <f t="shared" si="186"/>
        <v>0</v>
      </c>
      <c r="AW314" s="626">
        <f t="shared" si="186"/>
        <v>0</v>
      </c>
      <c r="AX314" s="626">
        <f t="shared" si="186"/>
        <v>0</v>
      </c>
      <c r="AY314" s="626">
        <f t="shared" si="186"/>
        <v>0</v>
      </c>
      <c r="AZ314" s="626">
        <f t="shared" si="186"/>
        <v>0</v>
      </c>
      <c r="BA314" s="626">
        <f t="shared" si="186"/>
        <v>0</v>
      </c>
      <c r="BB314" s="626">
        <f t="shared" si="186"/>
        <v>0</v>
      </c>
      <c r="BC314" s="626">
        <f t="shared" si="186"/>
        <v>0</v>
      </c>
      <c r="BD314" s="626">
        <f t="shared" si="186"/>
        <v>0</v>
      </c>
      <c r="BE314" s="626">
        <f t="shared" si="187"/>
        <v>0</v>
      </c>
      <c r="BF314" s="626">
        <f t="shared" si="187"/>
        <v>0</v>
      </c>
      <c r="BG314" s="626">
        <f t="shared" si="187"/>
        <v>0</v>
      </c>
      <c r="BH314" s="626">
        <f t="shared" si="187"/>
        <v>0</v>
      </c>
      <c r="BI314" s="626">
        <f t="shared" si="187"/>
        <v>0</v>
      </c>
      <c r="BJ314" s="626">
        <f t="shared" si="187"/>
        <v>0</v>
      </c>
      <c r="BK314" s="626">
        <f t="shared" si="187"/>
        <v>0</v>
      </c>
      <c r="BL314" s="626">
        <f t="shared" si="187"/>
        <v>0</v>
      </c>
      <c r="BM314" s="626">
        <f t="shared" si="187"/>
        <v>0</v>
      </c>
      <c r="BN314" s="626">
        <f t="shared" si="187"/>
        <v>0</v>
      </c>
      <c r="BO314" s="626">
        <f t="shared" si="188"/>
        <v>0</v>
      </c>
      <c r="BP314" s="626">
        <f t="shared" si="188"/>
        <v>0</v>
      </c>
      <c r="BQ314" s="626">
        <f t="shared" si="188"/>
        <v>0</v>
      </c>
      <c r="BR314" s="626">
        <f t="shared" si="188"/>
        <v>0</v>
      </c>
      <c r="BS314" s="626">
        <f t="shared" si="188"/>
        <v>0</v>
      </c>
      <c r="BT314" s="626">
        <f t="shared" si="188"/>
        <v>0</v>
      </c>
      <c r="BU314" s="626">
        <f t="shared" si="188"/>
        <v>0</v>
      </c>
      <c r="BV314" s="626">
        <f t="shared" si="188"/>
        <v>0</v>
      </c>
      <c r="BW314" s="626">
        <f t="shared" si="188"/>
        <v>0</v>
      </c>
      <c r="BX314" s="626">
        <f t="shared" si="188"/>
        <v>0</v>
      </c>
      <c r="BY314" s="626">
        <f t="shared" si="188"/>
        <v>0</v>
      </c>
      <c r="BZ314" s="626">
        <f t="shared" si="188"/>
        <v>0</v>
      </c>
      <c r="CA314" s="287">
        <f t="shared" si="152"/>
        <v>0</v>
      </c>
      <c r="CB314" s="287">
        <f t="shared" si="153"/>
        <v>0</v>
      </c>
      <c r="CC314" s="287">
        <f t="shared" si="154"/>
        <v>0</v>
      </c>
      <c r="CD314" s="287">
        <f t="shared" si="155"/>
        <v>0</v>
      </c>
      <c r="CE314" s="287">
        <f t="shared" si="156"/>
        <v>0</v>
      </c>
      <c r="CF314" s="287">
        <f t="shared" si="157"/>
        <v>0</v>
      </c>
      <c r="CG314" s="61">
        <f t="shared" si="158"/>
        <v>0</v>
      </c>
      <c r="CH314" s="27"/>
      <c r="CI314" s="27"/>
      <c r="CJ314" s="27"/>
    </row>
    <row r="315" spans="2:88" ht="12" hidden="1" customHeight="1">
      <c r="B315" s="624" t="s">
        <v>42</v>
      </c>
      <c r="C315" s="623" t="str">
        <f t="shared" si="159"/>
        <v>Released</v>
      </c>
      <c r="D315" s="624" t="s">
        <v>403</v>
      </c>
      <c r="E315" s="624" t="s">
        <v>9</v>
      </c>
      <c r="F315" s="625" t="s">
        <v>11</v>
      </c>
      <c r="G315" s="626">
        <f t="shared" ref="G315:P324" si="189">IF(CVP=$F315,SUMIFS(G$6:G$206,Capex_Revex,$E315,Cat_Two,$D315,Spend,$B315),0)</f>
        <v>0</v>
      </c>
      <c r="H315" s="823">
        <f t="shared" si="189"/>
        <v>0</v>
      </c>
      <c r="I315" s="823">
        <f t="shared" si="189"/>
        <v>0</v>
      </c>
      <c r="J315" s="626">
        <f t="shared" si="189"/>
        <v>0</v>
      </c>
      <c r="K315" s="626">
        <f t="shared" si="189"/>
        <v>0</v>
      </c>
      <c r="L315" s="626">
        <f t="shared" si="189"/>
        <v>0</v>
      </c>
      <c r="M315" s="626">
        <f t="shared" si="189"/>
        <v>0</v>
      </c>
      <c r="N315" s="626">
        <f t="shared" si="189"/>
        <v>0</v>
      </c>
      <c r="O315" s="626">
        <f t="shared" si="189"/>
        <v>0</v>
      </c>
      <c r="P315" s="626">
        <f t="shared" si="189"/>
        <v>0</v>
      </c>
      <c r="Q315" s="626">
        <f t="shared" ref="Q315:Z324" si="190">IF(CVP=$F315,SUMIFS(Q$6:Q$206,Capex_Revex,$E315,Cat_Two,$D315,Spend,$B315),0)</f>
        <v>0</v>
      </c>
      <c r="R315" s="626">
        <f t="shared" si="190"/>
        <v>0</v>
      </c>
      <c r="S315" s="626">
        <f t="shared" si="190"/>
        <v>0</v>
      </c>
      <c r="T315" s="626">
        <f t="shared" si="190"/>
        <v>0</v>
      </c>
      <c r="U315" s="823">
        <f t="shared" si="190"/>
        <v>0</v>
      </c>
      <c r="V315" s="823">
        <f t="shared" si="190"/>
        <v>0</v>
      </c>
      <c r="W315" s="823">
        <f t="shared" si="190"/>
        <v>0</v>
      </c>
      <c r="X315" s="823">
        <f t="shared" si="190"/>
        <v>0</v>
      </c>
      <c r="Y315" s="823">
        <f t="shared" si="190"/>
        <v>0</v>
      </c>
      <c r="Z315" s="626">
        <f t="shared" si="190"/>
        <v>0</v>
      </c>
      <c r="AA315" s="626">
        <f t="shared" ref="AA315:AJ324" si="191">IF(CVP=$F315,SUMIFS(AA$6:AA$206,Capex_Revex,$E315,Cat_Two,$D315,Spend,$B315),0)</f>
        <v>0</v>
      </c>
      <c r="AB315" s="626">
        <f t="shared" si="191"/>
        <v>0</v>
      </c>
      <c r="AC315" s="626">
        <f t="shared" si="191"/>
        <v>0</v>
      </c>
      <c r="AD315" s="626">
        <f t="shared" si="191"/>
        <v>0</v>
      </c>
      <c r="AE315" s="626">
        <f t="shared" si="191"/>
        <v>0</v>
      </c>
      <c r="AF315" s="626">
        <f t="shared" si="191"/>
        <v>0</v>
      </c>
      <c r="AG315" s="626">
        <f t="shared" si="191"/>
        <v>0</v>
      </c>
      <c r="AH315" s="626">
        <f t="shared" si="191"/>
        <v>0</v>
      </c>
      <c r="AI315" s="626">
        <f t="shared" si="191"/>
        <v>0</v>
      </c>
      <c r="AJ315" s="626">
        <f t="shared" si="191"/>
        <v>0</v>
      </c>
      <c r="AK315" s="626">
        <f t="shared" ref="AK315:AT324" si="192">IF(CVP=$F315,SUMIFS(AK$6:AK$206,Capex_Revex,$E315,Cat_Two,$D315,Spend,$B315),0)</f>
        <v>0</v>
      </c>
      <c r="AL315" s="626">
        <f t="shared" si="192"/>
        <v>0</v>
      </c>
      <c r="AM315" s="626">
        <f t="shared" si="192"/>
        <v>0</v>
      </c>
      <c r="AN315" s="626">
        <f t="shared" si="192"/>
        <v>0</v>
      </c>
      <c r="AO315" s="626">
        <f t="shared" si="192"/>
        <v>0</v>
      </c>
      <c r="AP315" s="626">
        <f t="shared" si="192"/>
        <v>0</v>
      </c>
      <c r="AQ315" s="626">
        <f t="shared" si="192"/>
        <v>0</v>
      </c>
      <c r="AR315" s="626">
        <f t="shared" si="192"/>
        <v>0</v>
      </c>
      <c r="AS315" s="626">
        <f t="shared" si="192"/>
        <v>0</v>
      </c>
      <c r="AT315" s="626">
        <f t="shared" si="192"/>
        <v>0</v>
      </c>
      <c r="AU315" s="626">
        <f t="shared" ref="AU315:BD324" si="193">IF(CVP=$F315,SUMIFS(AU$6:AU$206,Capex_Revex,$E315,Cat_Two,$D315,Spend,$B315),0)</f>
        <v>0</v>
      </c>
      <c r="AV315" s="626">
        <f t="shared" si="193"/>
        <v>0</v>
      </c>
      <c r="AW315" s="626">
        <f t="shared" si="193"/>
        <v>0</v>
      </c>
      <c r="AX315" s="626">
        <f t="shared" si="193"/>
        <v>0</v>
      </c>
      <c r="AY315" s="626">
        <f t="shared" si="193"/>
        <v>0</v>
      </c>
      <c r="AZ315" s="626">
        <f t="shared" si="193"/>
        <v>0</v>
      </c>
      <c r="BA315" s="626">
        <f t="shared" si="193"/>
        <v>0</v>
      </c>
      <c r="BB315" s="626">
        <f t="shared" si="193"/>
        <v>0</v>
      </c>
      <c r="BC315" s="626">
        <f t="shared" si="193"/>
        <v>0</v>
      </c>
      <c r="BD315" s="626">
        <f t="shared" si="193"/>
        <v>0</v>
      </c>
      <c r="BE315" s="626">
        <f t="shared" ref="BE315:BN324" si="194">IF(CVP=$F315,SUMIFS(BE$6:BE$206,Capex_Revex,$E315,Cat_Two,$D315,Spend,$B315),0)</f>
        <v>0</v>
      </c>
      <c r="BF315" s="626">
        <f t="shared" si="194"/>
        <v>0</v>
      </c>
      <c r="BG315" s="626">
        <f t="shared" si="194"/>
        <v>0</v>
      </c>
      <c r="BH315" s="626">
        <f t="shared" si="194"/>
        <v>0</v>
      </c>
      <c r="BI315" s="626">
        <f t="shared" si="194"/>
        <v>0</v>
      </c>
      <c r="BJ315" s="626">
        <f t="shared" si="194"/>
        <v>0</v>
      </c>
      <c r="BK315" s="626">
        <f t="shared" si="194"/>
        <v>0</v>
      </c>
      <c r="BL315" s="626">
        <f t="shared" si="194"/>
        <v>0</v>
      </c>
      <c r="BM315" s="626">
        <f t="shared" si="194"/>
        <v>0</v>
      </c>
      <c r="BN315" s="626">
        <f t="shared" si="194"/>
        <v>0</v>
      </c>
      <c r="BO315" s="626">
        <f t="shared" ref="BO315:BZ324" si="195">IF(CVP=$F315,SUMIFS(BO$6:BO$206,Capex_Revex,$E315,Cat_Two,$D315,Spend,$B315),0)</f>
        <v>0</v>
      </c>
      <c r="BP315" s="626">
        <f t="shared" si="195"/>
        <v>0</v>
      </c>
      <c r="BQ315" s="626">
        <f t="shared" si="195"/>
        <v>0</v>
      </c>
      <c r="BR315" s="626">
        <f t="shared" si="195"/>
        <v>0</v>
      </c>
      <c r="BS315" s="626">
        <f t="shared" si="195"/>
        <v>0</v>
      </c>
      <c r="BT315" s="626">
        <f t="shared" si="195"/>
        <v>0</v>
      </c>
      <c r="BU315" s="626">
        <f t="shared" si="195"/>
        <v>0</v>
      </c>
      <c r="BV315" s="626">
        <f t="shared" si="195"/>
        <v>0</v>
      </c>
      <c r="BW315" s="626">
        <f t="shared" si="195"/>
        <v>0</v>
      </c>
      <c r="BX315" s="626">
        <f t="shared" si="195"/>
        <v>0</v>
      </c>
      <c r="BY315" s="626">
        <f t="shared" si="195"/>
        <v>0</v>
      </c>
      <c r="BZ315" s="626">
        <f t="shared" si="195"/>
        <v>0</v>
      </c>
      <c r="CA315" s="287">
        <f t="shared" si="152"/>
        <v>0</v>
      </c>
      <c r="CB315" s="287">
        <f t="shared" si="153"/>
        <v>0</v>
      </c>
      <c r="CC315" s="287">
        <f t="shared" si="154"/>
        <v>0</v>
      </c>
      <c r="CD315" s="287">
        <f t="shared" si="155"/>
        <v>0</v>
      </c>
      <c r="CE315" s="287">
        <f t="shared" si="156"/>
        <v>0</v>
      </c>
      <c r="CF315" s="287">
        <f t="shared" si="157"/>
        <v>0</v>
      </c>
      <c r="CG315" s="61">
        <f t="shared" si="158"/>
        <v>0</v>
      </c>
      <c r="CH315" s="27"/>
      <c r="CI315" s="27"/>
      <c r="CJ315" s="27"/>
    </row>
    <row r="316" spans="2:88" ht="12" hidden="1" customHeight="1">
      <c r="B316" s="624" t="s">
        <v>42</v>
      </c>
      <c r="C316" s="623" t="str">
        <f t="shared" si="159"/>
        <v>Released</v>
      </c>
      <c r="D316" s="624" t="s">
        <v>403</v>
      </c>
      <c r="E316" s="624" t="s">
        <v>9</v>
      </c>
      <c r="F316" s="625" t="s">
        <v>12</v>
      </c>
      <c r="G316" s="626">
        <f t="shared" si="189"/>
        <v>0</v>
      </c>
      <c r="H316" s="823">
        <f t="shared" si="189"/>
        <v>0</v>
      </c>
      <c r="I316" s="823">
        <f t="shared" si="189"/>
        <v>0</v>
      </c>
      <c r="J316" s="626">
        <f t="shared" si="189"/>
        <v>0</v>
      </c>
      <c r="K316" s="626">
        <f t="shared" si="189"/>
        <v>0</v>
      </c>
      <c r="L316" s="626">
        <f t="shared" si="189"/>
        <v>0</v>
      </c>
      <c r="M316" s="626">
        <f t="shared" si="189"/>
        <v>0</v>
      </c>
      <c r="N316" s="626">
        <f t="shared" si="189"/>
        <v>0</v>
      </c>
      <c r="O316" s="626">
        <f t="shared" si="189"/>
        <v>0</v>
      </c>
      <c r="P316" s="626">
        <f t="shared" si="189"/>
        <v>0</v>
      </c>
      <c r="Q316" s="626">
        <f t="shared" si="190"/>
        <v>0</v>
      </c>
      <c r="R316" s="626">
        <f t="shared" si="190"/>
        <v>0</v>
      </c>
      <c r="S316" s="626">
        <f t="shared" si="190"/>
        <v>0</v>
      </c>
      <c r="T316" s="626">
        <f t="shared" si="190"/>
        <v>0</v>
      </c>
      <c r="U316" s="823">
        <f t="shared" si="190"/>
        <v>0</v>
      </c>
      <c r="V316" s="823">
        <f t="shared" si="190"/>
        <v>0</v>
      </c>
      <c r="W316" s="823">
        <f t="shared" si="190"/>
        <v>0</v>
      </c>
      <c r="X316" s="823">
        <f t="shared" si="190"/>
        <v>0</v>
      </c>
      <c r="Y316" s="823">
        <f t="shared" si="190"/>
        <v>0</v>
      </c>
      <c r="Z316" s="626">
        <f t="shared" si="190"/>
        <v>0</v>
      </c>
      <c r="AA316" s="626">
        <f t="shared" si="191"/>
        <v>0</v>
      </c>
      <c r="AB316" s="626">
        <f t="shared" si="191"/>
        <v>0</v>
      </c>
      <c r="AC316" s="626">
        <f t="shared" si="191"/>
        <v>0</v>
      </c>
      <c r="AD316" s="626">
        <f t="shared" si="191"/>
        <v>0</v>
      </c>
      <c r="AE316" s="626">
        <f t="shared" si="191"/>
        <v>0</v>
      </c>
      <c r="AF316" s="626">
        <f t="shared" si="191"/>
        <v>0</v>
      </c>
      <c r="AG316" s="626">
        <f t="shared" si="191"/>
        <v>0</v>
      </c>
      <c r="AH316" s="626">
        <f t="shared" si="191"/>
        <v>0</v>
      </c>
      <c r="AI316" s="626">
        <f t="shared" si="191"/>
        <v>0</v>
      </c>
      <c r="AJ316" s="626">
        <f t="shared" si="191"/>
        <v>0</v>
      </c>
      <c r="AK316" s="626">
        <f t="shared" si="192"/>
        <v>0</v>
      </c>
      <c r="AL316" s="626">
        <f t="shared" si="192"/>
        <v>0</v>
      </c>
      <c r="AM316" s="626">
        <f t="shared" si="192"/>
        <v>0</v>
      </c>
      <c r="AN316" s="626">
        <f t="shared" si="192"/>
        <v>0</v>
      </c>
      <c r="AO316" s="626">
        <f t="shared" si="192"/>
        <v>0</v>
      </c>
      <c r="AP316" s="626">
        <f t="shared" si="192"/>
        <v>0</v>
      </c>
      <c r="AQ316" s="626">
        <f t="shared" si="192"/>
        <v>0</v>
      </c>
      <c r="AR316" s="626">
        <f t="shared" si="192"/>
        <v>0</v>
      </c>
      <c r="AS316" s="626">
        <f t="shared" si="192"/>
        <v>0</v>
      </c>
      <c r="AT316" s="626">
        <f t="shared" si="192"/>
        <v>0</v>
      </c>
      <c r="AU316" s="626">
        <f t="shared" si="193"/>
        <v>0</v>
      </c>
      <c r="AV316" s="626">
        <f t="shared" si="193"/>
        <v>0</v>
      </c>
      <c r="AW316" s="626">
        <f t="shared" si="193"/>
        <v>0</v>
      </c>
      <c r="AX316" s="626">
        <f t="shared" si="193"/>
        <v>0</v>
      </c>
      <c r="AY316" s="626">
        <f t="shared" si="193"/>
        <v>0</v>
      </c>
      <c r="AZ316" s="626">
        <f t="shared" si="193"/>
        <v>0</v>
      </c>
      <c r="BA316" s="626">
        <f t="shared" si="193"/>
        <v>0</v>
      </c>
      <c r="BB316" s="626">
        <f t="shared" si="193"/>
        <v>0</v>
      </c>
      <c r="BC316" s="626">
        <f t="shared" si="193"/>
        <v>0</v>
      </c>
      <c r="BD316" s="626">
        <f t="shared" si="193"/>
        <v>0</v>
      </c>
      <c r="BE316" s="626">
        <f t="shared" si="194"/>
        <v>0</v>
      </c>
      <c r="BF316" s="626">
        <f t="shared" si="194"/>
        <v>0</v>
      </c>
      <c r="BG316" s="626">
        <f t="shared" si="194"/>
        <v>0</v>
      </c>
      <c r="BH316" s="626">
        <f t="shared" si="194"/>
        <v>0</v>
      </c>
      <c r="BI316" s="626">
        <f t="shared" si="194"/>
        <v>0</v>
      </c>
      <c r="BJ316" s="626">
        <f t="shared" si="194"/>
        <v>0</v>
      </c>
      <c r="BK316" s="626">
        <f t="shared" si="194"/>
        <v>0</v>
      </c>
      <c r="BL316" s="626">
        <f t="shared" si="194"/>
        <v>0</v>
      </c>
      <c r="BM316" s="626">
        <f t="shared" si="194"/>
        <v>0</v>
      </c>
      <c r="BN316" s="626">
        <f t="shared" si="194"/>
        <v>0</v>
      </c>
      <c r="BO316" s="626">
        <f t="shared" si="195"/>
        <v>0</v>
      </c>
      <c r="BP316" s="626">
        <f t="shared" si="195"/>
        <v>0</v>
      </c>
      <c r="BQ316" s="626">
        <f t="shared" si="195"/>
        <v>0</v>
      </c>
      <c r="BR316" s="626">
        <f t="shared" si="195"/>
        <v>0</v>
      </c>
      <c r="BS316" s="626">
        <f t="shared" si="195"/>
        <v>0</v>
      </c>
      <c r="BT316" s="626">
        <f t="shared" si="195"/>
        <v>0</v>
      </c>
      <c r="BU316" s="626">
        <f t="shared" si="195"/>
        <v>0</v>
      </c>
      <c r="BV316" s="626">
        <f t="shared" si="195"/>
        <v>0</v>
      </c>
      <c r="BW316" s="626">
        <f t="shared" si="195"/>
        <v>0</v>
      </c>
      <c r="BX316" s="626">
        <f t="shared" si="195"/>
        <v>0</v>
      </c>
      <c r="BY316" s="626">
        <f t="shared" si="195"/>
        <v>0</v>
      </c>
      <c r="BZ316" s="626">
        <f t="shared" si="195"/>
        <v>0</v>
      </c>
      <c r="CA316" s="287">
        <f t="shared" si="152"/>
        <v>0</v>
      </c>
      <c r="CB316" s="287">
        <f t="shared" si="153"/>
        <v>0</v>
      </c>
      <c r="CC316" s="287">
        <f t="shared" si="154"/>
        <v>0</v>
      </c>
      <c r="CD316" s="287">
        <f t="shared" si="155"/>
        <v>0</v>
      </c>
      <c r="CE316" s="287">
        <f t="shared" si="156"/>
        <v>0</v>
      </c>
      <c r="CF316" s="287">
        <f t="shared" si="157"/>
        <v>0</v>
      </c>
      <c r="CG316" s="61">
        <f t="shared" si="158"/>
        <v>0</v>
      </c>
      <c r="CH316" s="27"/>
      <c r="CI316" s="27"/>
      <c r="CJ316" s="27"/>
    </row>
    <row r="317" spans="2:88" ht="12" hidden="1" customHeight="1">
      <c r="B317" s="624" t="s">
        <v>42</v>
      </c>
      <c r="C317" s="623" t="str">
        <f t="shared" si="159"/>
        <v>Forecast</v>
      </c>
      <c r="D317" s="624" t="s">
        <v>403</v>
      </c>
      <c r="E317" s="624" t="s">
        <v>9</v>
      </c>
      <c r="F317" s="625" t="s">
        <v>13</v>
      </c>
      <c r="G317" s="626">
        <f t="shared" si="189"/>
        <v>0</v>
      </c>
      <c r="H317" s="823">
        <f t="shared" si="189"/>
        <v>0</v>
      </c>
      <c r="I317" s="823">
        <f t="shared" si="189"/>
        <v>0</v>
      </c>
      <c r="J317" s="626">
        <f t="shared" si="189"/>
        <v>0</v>
      </c>
      <c r="K317" s="626">
        <f t="shared" si="189"/>
        <v>0</v>
      </c>
      <c r="L317" s="626">
        <f t="shared" si="189"/>
        <v>0</v>
      </c>
      <c r="M317" s="626">
        <f t="shared" si="189"/>
        <v>0</v>
      </c>
      <c r="N317" s="626">
        <f t="shared" si="189"/>
        <v>0</v>
      </c>
      <c r="O317" s="626">
        <f t="shared" si="189"/>
        <v>0</v>
      </c>
      <c r="P317" s="626">
        <f t="shared" si="189"/>
        <v>0</v>
      </c>
      <c r="Q317" s="626">
        <f t="shared" si="190"/>
        <v>0</v>
      </c>
      <c r="R317" s="626">
        <f t="shared" si="190"/>
        <v>0</v>
      </c>
      <c r="S317" s="626">
        <f t="shared" si="190"/>
        <v>0</v>
      </c>
      <c r="T317" s="626">
        <f t="shared" si="190"/>
        <v>0</v>
      </c>
      <c r="U317" s="823">
        <f t="shared" si="190"/>
        <v>0</v>
      </c>
      <c r="V317" s="823">
        <f t="shared" si="190"/>
        <v>0</v>
      </c>
      <c r="W317" s="823">
        <f t="shared" si="190"/>
        <v>0</v>
      </c>
      <c r="X317" s="823">
        <f t="shared" si="190"/>
        <v>0</v>
      </c>
      <c r="Y317" s="823">
        <f t="shared" si="190"/>
        <v>0</v>
      </c>
      <c r="Z317" s="626">
        <f t="shared" si="190"/>
        <v>0</v>
      </c>
      <c r="AA317" s="626">
        <f t="shared" si="191"/>
        <v>0</v>
      </c>
      <c r="AB317" s="626">
        <f t="shared" si="191"/>
        <v>0</v>
      </c>
      <c r="AC317" s="626">
        <f t="shared" si="191"/>
        <v>0</v>
      </c>
      <c r="AD317" s="626">
        <f t="shared" si="191"/>
        <v>0</v>
      </c>
      <c r="AE317" s="626">
        <f t="shared" si="191"/>
        <v>0</v>
      </c>
      <c r="AF317" s="626">
        <f t="shared" si="191"/>
        <v>0</v>
      </c>
      <c r="AG317" s="626">
        <f t="shared" si="191"/>
        <v>0</v>
      </c>
      <c r="AH317" s="626">
        <f t="shared" si="191"/>
        <v>0</v>
      </c>
      <c r="AI317" s="626">
        <f t="shared" si="191"/>
        <v>0</v>
      </c>
      <c r="AJ317" s="626">
        <f t="shared" si="191"/>
        <v>0</v>
      </c>
      <c r="AK317" s="626">
        <f t="shared" si="192"/>
        <v>0</v>
      </c>
      <c r="AL317" s="626">
        <f t="shared" si="192"/>
        <v>0</v>
      </c>
      <c r="AM317" s="626">
        <f t="shared" si="192"/>
        <v>0</v>
      </c>
      <c r="AN317" s="626">
        <f t="shared" si="192"/>
        <v>0</v>
      </c>
      <c r="AO317" s="626">
        <f t="shared" si="192"/>
        <v>0</v>
      </c>
      <c r="AP317" s="626">
        <f t="shared" si="192"/>
        <v>0</v>
      </c>
      <c r="AQ317" s="626">
        <f t="shared" si="192"/>
        <v>0</v>
      </c>
      <c r="AR317" s="626">
        <f t="shared" si="192"/>
        <v>0</v>
      </c>
      <c r="AS317" s="626">
        <f t="shared" si="192"/>
        <v>0</v>
      </c>
      <c r="AT317" s="626">
        <f t="shared" si="192"/>
        <v>0</v>
      </c>
      <c r="AU317" s="626">
        <f t="shared" si="193"/>
        <v>0</v>
      </c>
      <c r="AV317" s="626">
        <f t="shared" si="193"/>
        <v>0</v>
      </c>
      <c r="AW317" s="626">
        <f t="shared" si="193"/>
        <v>0</v>
      </c>
      <c r="AX317" s="626">
        <f t="shared" si="193"/>
        <v>0</v>
      </c>
      <c r="AY317" s="626">
        <f t="shared" si="193"/>
        <v>0</v>
      </c>
      <c r="AZ317" s="626">
        <f t="shared" si="193"/>
        <v>0</v>
      </c>
      <c r="BA317" s="626">
        <f t="shared" si="193"/>
        <v>0</v>
      </c>
      <c r="BB317" s="626">
        <f t="shared" si="193"/>
        <v>0</v>
      </c>
      <c r="BC317" s="626">
        <f t="shared" si="193"/>
        <v>0</v>
      </c>
      <c r="BD317" s="626">
        <f t="shared" si="193"/>
        <v>0</v>
      </c>
      <c r="BE317" s="626">
        <f t="shared" si="194"/>
        <v>0</v>
      </c>
      <c r="BF317" s="626">
        <f t="shared" si="194"/>
        <v>0</v>
      </c>
      <c r="BG317" s="626">
        <f t="shared" si="194"/>
        <v>0</v>
      </c>
      <c r="BH317" s="626">
        <f t="shared" si="194"/>
        <v>0</v>
      </c>
      <c r="BI317" s="626">
        <f t="shared" si="194"/>
        <v>0</v>
      </c>
      <c r="BJ317" s="626">
        <f t="shared" si="194"/>
        <v>0</v>
      </c>
      <c r="BK317" s="626">
        <f t="shared" si="194"/>
        <v>0</v>
      </c>
      <c r="BL317" s="626">
        <f t="shared" si="194"/>
        <v>0</v>
      </c>
      <c r="BM317" s="626">
        <f t="shared" si="194"/>
        <v>0</v>
      </c>
      <c r="BN317" s="626">
        <f t="shared" si="194"/>
        <v>0</v>
      </c>
      <c r="BO317" s="626">
        <f t="shared" si="195"/>
        <v>0</v>
      </c>
      <c r="BP317" s="626">
        <f t="shared" si="195"/>
        <v>0</v>
      </c>
      <c r="BQ317" s="626">
        <f t="shared" si="195"/>
        <v>0</v>
      </c>
      <c r="BR317" s="626">
        <f t="shared" si="195"/>
        <v>0</v>
      </c>
      <c r="BS317" s="626">
        <f t="shared" si="195"/>
        <v>0</v>
      </c>
      <c r="BT317" s="626">
        <f t="shared" si="195"/>
        <v>0</v>
      </c>
      <c r="BU317" s="626">
        <f t="shared" si="195"/>
        <v>0</v>
      </c>
      <c r="BV317" s="626">
        <f t="shared" si="195"/>
        <v>0</v>
      </c>
      <c r="BW317" s="626">
        <f t="shared" si="195"/>
        <v>0</v>
      </c>
      <c r="BX317" s="626">
        <f t="shared" si="195"/>
        <v>0</v>
      </c>
      <c r="BY317" s="626">
        <f t="shared" si="195"/>
        <v>0</v>
      </c>
      <c r="BZ317" s="626">
        <f t="shared" si="195"/>
        <v>0</v>
      </c>
      <c r="CA317" s="287">
        <f t="shared" si="152"/>
        <v>0</v>
      </c>
      <c r="CB317" s="287">
        <f t="shared" si="153"/>
        <v>0</v>
      </c>
      <c r="CC317" s="287">
        <f t="shared" si="154"/>
        <v>0</v>
      </c>
      <c r="CD317" s="287">
        <f t="shared" si="155"/>
        <v>0</v>
      </c>
      <c r="CE317" s="287">
        <f t="shared" si="156"/>
        <v>0</v>
      </c>
      <c r="CF317" s="287">
        <f t="shared" si="157"/>
        <v>0</v>
      </c>
      <c r="CG317" s="61">
        <f t="shared" si="158"/>
        <v>0</v>
      </c>
      <c r="CH317" s="27"/>
      <c r="CI317" s="27"/>
      <c r="CJ317" s="27"/>
    </row>
    <row r="318" spans="2:88" ht="12" hidden="1" customHeight="1">
      <c r="B318" s="624" t="s">
        <v>42</v>
      </c>
      <c r="C318" s="623" t="str">
        <f t="shared" si="159"/>
        <v>Approval Request</v>
      </c>
      <c r="D318" s="624" t="s">
        <v>403</v>
      </c>
      <c r="E318" s="624" t="s">
        <v>9</v>
      </c>
      <c r="F318" s="625" t="s">
        <v>14</v>
      </c>
      <c r="G318" s="626">
        <f t="shared" si="189"/>
        <v>0</v>
      </c>
      <c r="H318" s="823">
        <f t="shared" si="189"/>
        <v>0</v>
      </c>
      <c r="I318" s="823">
        <f t="shared" si="189"/>
        <v>0</v>
      </c>
      <c r="J318" s="626">
        <f t="shared" si="189"/>
        <v>0</v>
      </c>
      <c r="K318" s="626">
        <f t="shared" si="189"/>
        <v>0</v>
      </c>
      <c r="L318" s="626">
        <f t="shared" si="189"/>
        <v>0</v>
      </c>
      <c r="M318" s="626">
        <f t="shared" si="189"/>
        <v>0</v>
      </c>
      <c r="N318" s="626">
        <f t="shared" si="189"/>
        <v>0</v>
      </c>
      <c r="O318" s="626">
        <f t="shared" si="189"/>
        <v>0</v>
      </c>
      <c r="P318" s="626">
        <f t="shared" si="189"/>
        <v>0</v>
      </c>
      <c r="Q318" s="626">
        <f t="shared" si="190"/>
        <v>0</v>
      </c>
      <c r="R318" s="626">
        <f t="shared" si="190"/>
        <v>0</v>
      </c>
      <c r="S318" s="626">
        <f t="shared" si="190"/>
        <v>0</v>
      </c>
      <c r="T318" s="626">
        <f t="shared" si="190"/>
        <v>0</v>
      </c>
      <c r="U318" s="823">
        <f t="shared" si="190"/>
        <v>0</v>
      </c>
      <c r="V318" s="823">
        <f t="shared" si="190"/>
        <v>0</v>
      </c>
      <c r="W318" s="823">
        <f t="shared" si="190"/>
        <v>0</v>
      </c>
      <c r="X318" s="823">
        <f t="shared" si="190"/>
        <v>0</v>
      </c>
      <c r="Y318" s="823">
        <f t="shared" si="190"/>
        <v>0</v>
      </c>
      <c r="Z318" s="626">
        <f t="shared" si="190"/>
        <v>0</v>
      </c>
      <c r="AA318" s="626">
        <f t="shared" si="191"/>
        <v>0</v>
      </c>
      <c r="AB318" s="626">
        <f t="shared" si="191"/>
        <v>0</v>
      </c>
      <c r="AC318" s="626">
        <f t="shared" si="191"/>
        <v>0</v>
      </c>
      <c r="AD318" s="626">
        <f t="shared" si="191"/>
        <v>0</v>
      </c>
      <c r="AE318" s="626">
        <f t="shared" si="191"/>
        <v>0</v>
      </c>
      <c r="AF318" s="626">
        <f t="shared" si="191"/>
        <v>0</v>
      </c>
      <c r="AG318" s="626">
        <f t="shared" si="191"/>
        <v>0</v>
      </c>
      <c r="AH318" s="626">
        <f t="shared" si="191"/>
        <v>0</v>
      </c>
      <c r="AI318" s="626">
        <f t="shared" si="191"/>
        <v>0</v>
      </c>
      <c r="AJ318" s="626">
        <f t="shared" si="191"/>
        <v>0</v>
      </c>
      <c r="AK318" s="626">
        <f t="shared" si="192"/>
        <v>0</v>
      </c>
      <c r="AL318" s="626">
        <f t="shared" si="192"/>
        <v>0</v>
      </c>
      <c r="AM318" s="626">
        <f t="shared" si="192"/>
        <v>0</v>
      </c>
      <c r="AN318" s="626">
        <f t="shared" si="192"/>
        <v>0</v>
      </c>
      <c r="AO318" s="626">
        <f t="shared" si="192"/>
        <v>0</v>
      </c>
      <c r="AP318" s="626">
        <f t="shared" si="192"/>
        <v>0</v>
      </c>
      <c r="AQ318" s="626">
        <f t="shared" si="192"/>
        <v>0</v>
      </c>
      <c r="AR318" s="626">
        <f t="shared" si="192"/>
        <v>0</v>
      </c>
      <c r="AS318" s="626">
        <f t="shared" si="192"/>
        <v>0</v>
      </c>
      <c r="AT318" s="626">
        <f t="shared" si="192"/>
        <v>0</v>
      </c>
      <c r="AU318" s="626">
        <f t="shared" si="193"/>
        <v>0</v>
      </c>
      <c r="AV318" s="626">
        <f t="shared" si="193"/>
        <v>0</v>
      </c>
      <c r="AW318" s="626">
        <f t="shared" si="193"/>
        <v>0</v>
      </c>
      <c r="AX318" s="626">
        <f t="shared" si="193"/>
        <v>0</v>
      </c>
      <c r="AY318" s="626">
        <f t="shared" si="193"/>
        <v>0</v>
      </c>
      <c r="AZ318" s="626">
        <f t="shared" si="193"/>
        <v>0</v>
      </c>
      <c r="BA318" s="626">
        <f t="shared" si="193"/>
        <v>0</v>
      </c>
      <c r="BB318" s="626">
        <f t="shared" si="193"/>
        <v>0</v>
      </c>
      <c r="BC318" s="626">
        <f t="shared" si="193"/>
        <v>0</v>
      </c>
      <c r="BD318" s="626">
        <f t="shared" si="193"/>
        <v>0</v>
      </c>
      <c r="BE318" s="626">
        <f t="shared" si="194"/>
        <v>0</v>
      </c>
      <c r="BF318" s="626">
        <f t="shared" si="194"/>
        <v>0</v>
      </c>
      <c r="BG318" s="626">
        <f t="shared" si="194"/>
        <v>0</v>
      </c>
      <c r="BH318" s="626">
        <f t="shared" si="194"/>
        <v>0</v>
      </c>
      <c r="BI318" s="626">
        <f t="shared" si="194"/>
        <v>0</v>
      </c>
      <c r="BJ318" s="626">
        <f t="shared" si="194"/>
        <v>0</v>
      </c>
      <c r="BK318" s="626">
        <f t="shared" si="194"/>
        <v>0</v>
      </c>
      <c r="BL318" s="626">
        <f t="shared" si="194"/>
        <v>0</v>
      </c>
      <c r="BM318" s="626">
        <f t="shared" si="194"/>
        <v>0</v>
      </c>
      <c r="BN318" s="626">
        <f t="shared" si="194"/>
        <v>0</v>
      </c>
      <c r="BO318" s="626">
        <f t="shared" si="195"/>
        <v>0</v>
      </c>
      <c r="BP318" s="626">
        <f t="shared" si="195"/>
        <v>0</v>
      </c>
      <c r="BQ318" s="626">
        <f t="shared" si="195"/>
        <v>0</v>
      </c>
      <c r="BR318" s="626">
        <f t="shared" si="195"/>
        <v>0</v>
      </c>
      <c r="BS318" s="626">
        <f t="shared" si="195"/>
        <v>0</v>
      </c>
      <c r="BT318" s="626">
        <f t="shared" si="195"/>
        <v>0</v>
      </c>
      <c r="BU318" s="626">
        <f t="shared" si="195"/>
        <v>0</v>
      </c>
      <c r="BV318" s="626">
        <f t="shared" si="195"/>
        <v>0</v>
      </c>
      <c r="BW318" s="626">
        <f t="shared" si="195"/>
        <v>0</v>
      </c>
      <c r="BX318" s="626">
        <f t="shared" si="195"/>
        <v>0</v>
      </c>
      <c r="BY318" s="626">
        <f t="shared" si="195"/>
        <v>0</v>
      </c>
      <c r="BZ318" s="626">
        <f t="shared" si="195"/>
        <v>0</v>
      </c>
      <c r="CA318" s="287">
        <f t="shared" si="152"/>
        <v>0</v>
      </c>
      <c r="CB318" s="287">
        <f t="shared" si="153"/>
        <v>0</v>
      </c>
      <c r="CC318" s="287">
        <f t="shared" si="154"/>
        <v>0</v>
      </c>
      <c r="CD318" s="287">
        <f t="shared" si="155"/>
        <v>0</v>
      </c>
      <c r="CE318" s="287">
        <f t="shared" si="156"/>
        <v>0</v>
      </c>
      <c r="CF318" s="287">
        <f t="shared" si="157"/>
        <v>0</v>
      </c>
      <c r="CG318" s="61">
        <f t="shared" si="158"/>
        <v>0</v>
      </c>
      <c r="CH318" s="27"/>
      <c r="CI318" s="27"/>
      <c r="CJ318" s="27"/>
    </row>
    <row r="319" spans="2:88" ht="12" hidden="1" customHeight="1">
      <c r="B319" s="624" t="s">
        <v>42</v>
      </c>
      <c r="C319" s="623" t="str">
        <f t="shared" si="159"/>
        <v>Approval Request</v>
      </c>
      <c r="D319" s="624" t="s">
        <v>403</v>
      </c>
      <c r="E319" s="624" t="s">
        <v>9</v>
      </c>
      <c r="F319" s="625" t="s">
        <v>15</v>
      </c>
      <c r="G319" s="626">
        <f t="shared" si="189"/>
        <v>0</v>
      </c>
      <c r="H319" s="823">
        <f t="shared" si="189"/>
        <v>0</v>
      </c>
      <c r="I319" s="823">
        <f t="shared" si="189"/>
        <v>0</v>
      </c>
      <c r="J319" s="626">
        <f t="shared" si="189"/>
        <v>0</v>
      </c>
      <c r="K319" s="626">
        <f t="shared" si="189"/>
        <v>0</v>
      </c>
      <c r="L319" s="626">
        <f t="shared" si="189"/>
        <v>0</v>
      </c>
      <c r="M319" s="626">
        <f t="shared" si="189"/>
        <v>0</v>
      </c>
      <c r="N319" s="626">
        <f t="shared" si="189"/>
        <v>0</v>
      </c>
      <c r="O319" s="626">
        <f t="shared" si="189"/>
        <v>0</v>
      </c>
      <c r="P319" s="626">
        <f t="shared" si="189"/>
        <v>0</v>
      </c>
      <c r="Q319" s="626">
        <f t="shared" si="190"/>
        <v>0</v>
      </c>
      <c r="R319" s="626">
        <f t="shared" si="190"/>
        <v>0</v>
      </c>
      <c r="S319" s="626">
        <f t="shared" si="190"/>
        <v>0</v>
      </c>
      <c r="T319" s="626">
        <f t="shared" si="190"/>
        <v>0</v>
      </c>
      <c r="U319" s="823">
        <f t="shared" si="190"/>
        <v>0</v>
      </c>
      <c r="V319" s="823">
        <f t="shared" si="190"/>
        <v>0</v>
      </c>
      <c r="W319" s="823">
        <f t="shared" si="190"/>
        <v>0</v>
      </c>
      <c r="X319" s="823">
        <f t="shared" si="190"/>
        <v>0</v>
      </c>
      <c r="Y319" s="823">
        <f t="shared" si="190"/>
        <v>0</v>
      </c>
      <c r="Z319" s="626">
        <f t="shared" si="190"/>
        <v>0</v>
      </c>
      <c r="AA319" s="626">
        <f t="shared" si="191"/>
        <v>0</v>
      </c>
      <c r="AB319" s="626">
        <f t="shared" si="191"/>
        <v>0</v>
      </c>
      <c r="AC319" s="626">
        <f t="shared" si="191"/>
        <v>0</v>
      </c>
      <c r="AD319" s="626">
        <f t="shared" si="191"/>
        <v>0</v>
      </c>
      <c r="AE319" s="626">
        <f t="shared" si="191"/>
        <v>0</v>
      </c>
      <c r="AF319" s="626">
        <f t="shared" si="191"/>
        <v>0</v>
      </c>
      <c r="AG319" s="626">
        <f t="shared" si="191"/>
        <v>0</v>
      </c>
      <c r="AH319" s="626">
        <f t="shared" si="191"/>
        <v>0</v>
      </c>
      <c r="AI319" s="626">
        <f t="shared" si="191"/>
        <v>0</v>
      </c>
      <c r="AJ319" s="626">
        <f t="shared" si="191"/>
        <v>0</v>
      </c>
      <c r="AK319" s="626">
        <f t="shared" si="192"/>
        <v>0</v>
      </c>
      <c r="AL319" s="626">
        <f t="shared" si="192"/>
        <v>0</v>
      </c>
      <c r="AM319" s="626">
        <f t="shared" si="192"/>
        <v>0</v>
      </c>
      <c r="AN319" s="626">
        <f t="shared" si="192"/>
        <v>0</v>
      </c>
      <c r="AO319" s="626">
        <f t="shared" si="192"/>
        <v>0</v>
      </c>
      <c r="AP319" s="626">
        <f t="shared" si="192"/>
        <v>0</v>
      </c>
      <c r="AQ319" s="626">
        <f t="shared" si="192"/>
        <v>0</v>
      </c>
      <c r="AR319" s="626">
        <f t="shared" si="192"/>
        <v>0</v>
      </c>
      <c r="AS319" s="626">
        <f t="shared" si="192"/>
        <v>0</v>
      </c>
      <c r="AT319" s="626">
        <f t="shared" si="192"/>
        <v>0</v>
      </c>
      <c r="AU319" s="626">
        <f t="shared" si="193"/>
        <v>0</v>
      </c>
      <c r="AV319" s="626">
        <f t="shared" si="193"/>
        <v>0</v>
      </c>
      <c r="AW319" s="626">
        <f t="shared" si="193"/>
        <v>0</v>
      </c>
      <c r="AX319" s="626">
        <f t="shared" si="193"/>
        <v>0</v>
      </c>
      <c r="AY319" s="626">
        <f t="shared" si="193"/>
        <v>0</v>
      </c>
      <c r="AZ319" s="626">
        <f t="shared" si="193"/>
        <v>0</v>
      </c>
      <c r="BA319" s="626">
        <f t="shared" si="193"/>
        <v>0</v>
      </c>
      <c r="BB319" s="626">
        <f t="shared" si="193"/>
        <v>0</v>
      </c>
      <c r="BC319" s="626">
        <f t="shared" si="193"/>
        <v>0</v>
      </c>
      <c r="BD319" s="626">
        <f t="shared" si="193"/>
        <v>0</v>
      </c>
      <c r="BE319" s="626">
        <f t="shared" si="194"/>
        <v>0</v>
      </c>
      <c r="BF319" s="626">
        <f t="shared" si="194"/>
        <v>0</v>
      </c>
      <c r="BG319" s="626">
        <f t="shared" si="194"/>
        <v>0</v>
      </c>
      <c r="BH319" s="626">
        <f t="shared" si="194"/>
        <v>0</v>
      </c>
      <c r="BI319" s="626">
        <f t="shared" si="194"/>
        <v>0</v>
      </c>
      <c r="BJ319" s="626">
        <f t="shared" si="194"/>
        <v>0</v>
      </c>
      <c r="BK319" s="626">
        <f t="shared" si="194"/>
        <v>0</v>
      </c>
      <c r="BL319" s="626">
        <f t="shared" si="194"/>
        <v>0</v>
      </c>
      <c r="BM319" s="626">
        <f t="shared" si="194"/>
        <v>0</v>
      </c>
      <c r="BN319" s="626">
        <f t="shared" si="194"/>
        <v>0</v>
      </c>
      <c r="BO319" s="626">
        <f t="shared" si="195"/>
        <v>0</v>
      </c>
      <c r="BP319" s="626">
        <f t="shared" si="195"/>
        <v>0</v>
      </c>
      <c r="BQ319" s="626">
        <f t="shared" si="195"/>
        <v>0</v>
      </c>
      <c r="BR319" s="626">
        <f t="shared" si="195"/>
        <v>0</v>
      </c>
      <c r="BS319" s="626">
        <f t="shared" si="195"/>
        <v>0</v>
      </c>
      <c r="BT319" s="626">
        <f t="shared" si="195"/>
        <v>0</v>
      </c>
      <c r="BU319" s="626">
        <f t="shared" si="195"/>
        <v>0</v>
      </c>
      <c r="BV319" s="626">
        <f t="shared" si="195"/>
        <v>0</v>
      </c>
      <c r="BW319" s="626">
        <f t="shared" si="195"/>
        <v>0</v>
      </c>
      <c r="BX319" s="626">
        <f t="shared" si="195"/>
        <v>0</v>
      </c>
      <c r="BY319" s="626">
        <f t="shared" si="195"/>
        <v>0</v>
      </c>
      <c r="BZ319" s="626">
        <f t="shared" si="195"/>
        <v>0</v>
      </c>
      <c r="CA319" s="287">
        <f t="shared" si="152"/>
        <v>0</v>
      </c>
      <c r="CB319" s="287">
        <f t="shared" si="153"/>
        <v>0</v>
      </c>
      <c r="CC319" s="287">
        <f t="shared" si="154"/>
        <v>0</v>
      </c>
      <c r="CD319" s="287">
        <f t="shared" si="155"/>
        <v>0</v>
      </c>
      <c r="CE319" s="287">
        <f t="shared" si="156"/>
        <v>0</v>
      </c>
      <c r="CF319" s="287">
        <f t="shared" si="157"/>
        <v>0</v>
      </c>
      <c r="CG319" s="61">
        <f t="shared" si="158"/>
        <v>0</v>
      </c>
      <c r="CH319" s="27"/>
      <c r="CI319" s="27"/>
      <c r="CJ319" s="27"/>
    </row>
    <row r="320" spans="2:88" ht="12" hidden="1" customHeight="1">
      <c r="B320" s="624" t="s">
        <v>42</v>
      </c>
      <c r="C320" s="623" t="str">
        <f t="shared" si="159"/>
        <v>Released</v>
      </c>
      <c r="D320" s="624" t="s">
        <v>403</v>
      </c>
      <c r="E320" s="624" t="s">
        <v>10</v>
      </c>
      <c r="F320" s="625" t="s">
        <v>11</v>
      </c>
      <c r="G320" s="626">
        <f t="shared" si="189"/>
        <v>0</v>
      </c>
      <c r="H320" s="823">
        <f t="shared" si="189"/>
        <v>0</v>
      </c>
      <c r="I320" s="823">
        <f t="shared" si="189"/>
        <v>0</v>
      </c>
      <c r="J320" s="626">
        <f t="shared" si="189"/>
        <v>0</v>
      </c>
      <c r="K320" s="626">
        <f t="shared" si="189"/>
        <v>0</v>
      </c>
      <c r="L320" s="626">
        <f t="shared" si="189"/>
        <v>0</v>
      </c>
      <c r="M320" s="626">
        <f t="shared" si="189"/>
        <v>0</v>
      </c>
      <c r="N320" s="626">
        <f t="shared" si="189"/>
        <v>0</v>
      </c>
      <c r="O320" s="626">
        <f t="shared" si="189"/>
        <v>0</v>
      </c>
      <c r="P320" s="626">
        <f t="shared" si="189"/>
        <v>0</v>
      </c>
      <c r="Q320" s="626">
        <f t="shared" si="190"/>
        <v>0</v>
      </c>
      <c r="R320" s="626">
        <f t="shared" si="190"/>
        <v>0</v>
      </c>
      <c r="S320" s="626">
        <f t="shared" si="190"/>
        <v>0</v>
      </c>
      <c r="T320" s="626">
        <f t="shared" si="190"/>
        <v>0</v>
      </c>
      <c r="U320" s="823">
        <f t="shared" si="190"/>
        <v>0</v>
      </c>
      <c r="V320" s="823">
        <f t="shared" si="190"/>
        <v>0</v>
      </c>
      <c r="W320" s="823">
        <f t="shared" si="190"/>
        <v>0</v>
      </c>
      <c r="X320" s="823">
        <f t="shared" si="190"/>
        <v>0</v>
      </c>
      <c r="Y320" s="823">
        <f t="shared" si="190"/>
        <v>0</v>
      </c>
      <c r="Z320" s="626">
        <f t="shared" si="190"/>
        <v>0</v>
      </c>
      <c r="AA320" s="626">
        <f t="shared" si="191"/>
        <v>0</v>
      </c>
      <c r="AB320" s="626">
        <f t="shared" si="191"/>
        <v>0</v>
      </c>
      <c r="AC320" s="626">
        <f t="shared" si="191"/>
        <v>0</v>
      </c>
      <c r="AD320" s="626">
        <f t="shared" si="191"/>
        <v>0</v>
      </c>
      <c r="AE320" s="626">
        <f t="shared" si="191"/>
        <v>0</v>
      </c>
      <c r="AF320" s="626">
        <f t="shared" si="191"/>
        <v>0</v>
      </c>
      <c r="AG320" s="626">
        <f t="shared" si="191"/>
        <v>0</v>
      </c>
      <c r="AH320" s="626">
        <f t="shared" si="191"/>
        <v>0</v>
      </c>
      <c r="AI320" s="626">
        <f t="shared" si="191"/>
        <v>0</v>
      </c>
      <c r="AJ320" s="626">
        <f t="shared" si="191"/>
        <v>0</v>
      </c>
      <c r="AK320" s="626">
        <f t="shared" si="192"/>
        <v>0</v>
      </c>
      <c r="AL320" s="626">
        <f t="shared" si="192"/>
        <v>0</v>
      </c>
      <c r="AM320" s="626">
        <f t="shared" si="192"/>
        <v>0</v>
      </c>
      <c r="AN320" s="626">
        <f t="shared" si="192"/>
        <v>0</v>
      </c>
      <c r="AO320" s="626">
        <f t="shared" si="192"/>
        <v>0</v>
      </c>
      <c r="AP320" s="626">
        <f t="shared" si="192"/>
        <v>0</v>
      </c>
      <c r="AQ320" s="626">
        <f t="shared" si="192"/>
        <v>0</v>
      </c>
      <c r="AR320" s="626">
        <f t="shared" si="192"/>
        <v>0</v>
      </c>
      <c r="AS320" s="626">
        <f t="shared" si="192"/>
        <v>0</v>
      </c>
      <c r="AT320" s="626">
        <f t="shared" si="192"/>
        <v>0</v>
      </c>
      <c r="AU320" s="626">
        <f t="shared" si="193"/>
        <v>0</v>
      </c>
      <c r="AV320" s="626">
        <f t="shared" si="193"/>
        <v>0</v>
      </c>
      <c r="AW320" s="626">
        <f t="shared" si="193"/>
        <v>0</v>
      </c>
      <c r="AX320" s="626">
        <f t="shared" si="193"/>
        <v>0</v>
      </c>
      <c r="AY320" s="626">
        <f t="shared" si="193"/>
        <v>0</v>
      </c>
      <c r="AZ320" s="626">
        <f t="shared" si="193"/>
        <v>0</v>
      </c>
      <c r="BA320" s="626">
        <f t="shared" si="193"/>
        <v>0</v>
      </c>
      <c r="BB320" s="626">
        <f t="shared" si="193"/>
        <v>0</v>
      </c>
      <c r="BC320" s="626">
        <f t="shared" si="193"/>
        <v>0</v>
      </c>
      <c r="BD320" s="626">
        <f t="shared" si="193"/>
        <v>0</v>
      </c>
      <c r="BE320" s="626">
        <f t="shared" si="194"/>
        <v>0</v>
      </c>
      <c r="BF320" s="626">
        <f t="shared" si="194"/>
        <v>0</v>
      </c>
      <c r="BG320" s="626">
        <f t="shared" si="194"/>
        <v>0</v>
      </c>
      <c r="BH320" s="626">
        <f t="shared" si="194"/>
        <v>0</v>
      </c>
      <c r="BI320" s="626">
        <f t="shared" si="194"/>
        <v>0</v>
      </c>
      <c r="BJ320" s="626">
        <f t="shared" si="194"/>
        <v>0</v>
      </c>
      <c r="BK320" s="626">
        <f t="shared" si="194"/>
        <v>0</v>
      </c>
      <c r="BL320" s="626">
        <f t="shared" si="194"/>
        <v>0</v>
      </c>
      <c r="BM320" s="626">
        <f t="shared" si="194"/>
        <v>0</v>
      </c>
      <c r="BN320" s="626">
        <f t="shared" si="194"/>
        <v>0</v>
      </c>
      <c r="BO320" s="626">
        <f t="shared" si="195"/>
        <v>0</v>
      </c>
      <c r="BP320" s="626">
        <f t="shared" si="195"/>
        <v>0</v>
      </c>
      <c r="BQ320" s="626">
        <f t="shared" si="195"/>
        <v>0</v>
      </c>
      <c r="BR320" s="626">
        <f t="shared" si="195"/>
        <v>0</v>
      </c>
      <c r="BS320" s="626">
        <f t="shared" si="195"/>
        <v>0</v>
      </c>
      <c r="BT320" s="626">
        <f t="shared" si="195"/>
        <v>0</v>
      </c>
      <c r="BU320" s="626">
        <f t="shared" si="195"/>
        <v>0</v>
      </c>
      <c r="BV320" s="626">
        <f t="shared" si="195"/>
        <v>0</v>
      </c>
      <c r="BW320" s="626">
        <f t="shared" si="195"/>
        <v>0</v>
      </c>
      <c r="BX320" s="626">
        <f t="shared" si="195"/>
        <v>0</v>
      </c>
      <c r="BY320" s="626">
        <f t="shared" si="195"/>
        <v>0</v>
      </c>
      <c r="BZ320" s="626">
        <f t="shared" si="195"/>
        <v>0</v>
      </c>
      <c r="CA320" s="287">
        <f t="shared" si="152"/>
        <v>0</v>
      </c>
      <c r="CB320" s="287">
        <f t="shared" si="153"/>
        <v>0</v>
      </c>
      <c r="CC320" s="287">
        <f t="shared" si="154"/>
        <v>0</v>
      </c>
      <c r="CD320" s="287">
        <f t="shared" si="155"/>
        <v>0</v>
      </c>
      <c r="CE320" s="287">
        <f t="shared" si="156"/>
        <v>0</v>
      </c>
      <c r="CF320" s="287">
        <f t="shared" si="157"/>
        <v>0</v>
      </c>
      <c r="CG320" s="61">
        <f t="shared" si="158"/>
        <v>0</v>
      </c>
      <c r="CH320" s="27"/>
      <c r="CI320" s="27"/>
      <c r="CJ320" s="27"/>
    </row>
    <row r="321" spans="2:88" ht="12" hidden="1" customHeight="1">
      <c r="B321" s="624" t="s">
        <v>42</v>
      </c>
      <c r="C321" s="623" t="str">
        <f t="shared" si="159"/>
        <v>Released</v>
      </c>
      <c r="D321" s="624" t="s">
        <v>403</v>
      </c>
      <c r="E321" s="624" t="s">
        <v>10</v>
      </c>
      <c r="F321" s="625" t="s">
        <v>12</v>
      </c>
      <c r="G321" s="626">
        <f t="shared" si="189"/>
        <v>0</v>
      </c>
      <c r="H321" s="823">
        <f t="shared" si="189"/>
        <v>0</v>
      </c>
      <c r="I321" s="823">
        <f t="shared" si="189"/>
        <v>0</v>
      </c>
      <c r="J321" s="626">
        <f t="shared" si="189"/>
        <v>0</v>
      </c>
      <c r="K321" s="626">
        <f t="shared" si="189"/>
        <v>0</v>
      </c>
      <c r="L321" s="626">
        <f t="shared" si="189"/>
        <v>0</v>
      </c>
      <c r="M321" s="626">
        <f t="shared" si="189"/>
        <v>0</v>
      </c>
      <c r="N321" s="626">
        <f t="shared" si="189"/>
        <v>0</v>
      </c>
      <c r="O321" s="626">
        <f t="shared" si="189"/>
        <v>0</v>
      </c>
      <c r="P321" s="626">
        <f t="shared" si="189"/>
        <v>0</v>
      </c>
      <c r="Q321" s="626">
        <f t="shared" si="190"/>
        <v>0</v>
      </c>
      <c r="R321" s="626">
        <f t="shared" si="190"/>
        <v>0</v>
      </c>
      <c r="S321" s="626">
        <f t="shared" si="190"/>
        <v>0</v>
      </c>
      <c r="T321" s="626">
        <f t="shared" si="190"/>
        <v>0</v>
      </c>
      <c r="U321" s="823">
        <f t="shared" si="190"/>
        <v>0</v>
      </c>
      <c r="V321" s="823">
        <f t="shared" si="190"/>
        <v>0</v>
      </c>
      <c r="W321" s="823">
        <f t="shared" si="190"/>
        <v>0</v>
      </c>
      <c r="X321" s="823">
        <f t="shared" si="190"/>
        <v>0</v>
      </c>
      <c r="Y321" s="823">
        <f t="shared" si="190"/>
        <v>0</v>
      </c>
      <c r="Z321" s="626">
        <f t="shared" si="190"/>
        <v>0</v>
      </c>
      <c r="AA321" s="626">
        <f t="shared" si="191"/>
        <v>0</v>
      </c>
      <c r="AB321" s="626">
        <f t="shared" si="191"/>
        <v>0</v>
      </c>
      <c r="AC321" s="626">
        <f t="shared" si="191"/>
        <v>0</v>
      </c>
      <c r="AD321" s="626">
        <f t="shared" si="191"/>
        <v>0</v>
      </c>
      <c r="AE321" s="626">
        <f t="shared" si="191"/>
        <v>0</v>
      </c>
      <c r="AF321" s="626">
        <f t="shared" si="191"/>
        <v>0</v>
      </c>
      <c r="AG321" s="626">
        <f t="shared" si="191"/>
        <v>0</v>
      </c>
      <c r="AH321" s="626">
        <f t="shared" si="191"/>
        <v>0</v>
      </c>
      <c r="AI321" s="626">
        <f t="shared" si="191"/>
        <v>0</v>
      </c>
      <c r="AJ321" s="626">
        <f t="shared" si="191"/>
        <v>0</v>
      </c>
      <c r="AK321" s="626">
        <f t="shared" si="192"/>
        <v>0</v>
      </c>
      <c r="AL321" s="626">
        <f t="shared" si="192"/>
        <v>0</v>
      </c>
      <c r="AM321" s="626">
        <f t="shared" si="192"/>
        <v>0</v>
      </c>
      <c r="AN321" s="626">
        <f t="shared" si="192"/>
        <v>0</v>
      </c>
      <c r="AO321" s="626">
        <f t="shared" si="192"/>
        <v>0</v>
      </c>
      <c r="AP321" s="626">
        <f t="shared" si="192"/>
        <v>0</v>
      </c>
      <c r="AQ321" s="626">
        <f t="shared" si="192"/>
        <v>0</v>
      </c>
      <c r="AR321" s="626">
        <f t="shared" si="192"/>
        <v>0</v>
      </c>
      <c r="AS321" s="626">
        <f t="shared" si="192"/>
        <v>0</v>
      </c>
      <c r="AT321" s="626">
        <f t="shared" si="192"/>
        <v>0</v>
      </c>
      <c r="AU321" s="626">
        <f t="shared" si="193"/>
        <v>0</v>
      </c>
      <c r="AV321" s="626">
        <f t="shared" si="193"/>
        <v>0</v>
      </c>
      <c r="AW321" s="626">
        <f t="shared" si="193"/>
        <v>0</v>
      </c>
      <c r="AX321" s="626">
        <f t="shared" si="193"/>
        <v>0</v>
      </c>
      <c r="AY321" s="626">
        <f t="shared" si="193"/>
        <v>0</v>
      </c>
      <c r="AZ321" s="626">
        <f t="shared" si="193"/>
        <v>0</v>
      </c>
      <c r="BA321" s="626">
        <f t="shared" si="193"/>
        <v>0</v>
      </c>
      <c r="BB321" s="626">
        <f t="shared" si="193"/>
        <v>0</v>
      </c>
      <c r="BC321" s="626">
        <f t="shared" si="193"/>
        <v>0</v>
      </c>
      <c r="BD321" s="626">
        <f t="shared" si="193"/>
        <v>0</v>
      </c>
      <c r="BE321" s="626">
        <f t="shared" si="194"/>
        <v>0</v>
      </c>
      <c r="BF321" s="626">
        <f t="shared" si="194"/>
        <v>0</v>
      </c>
      <c r="BG321" s="626">
        <f t="shared" si="194"/>
        <v>0</v>
      </c>
      <c r="BH321" s="626">
        <f t="shared" si="194"/>
        <v>0</v>
      </c>
      <c r="BI321" s="626">
        <f t="shared" si="194"/>
        <v>0</v>
      </c>
      <c r="BJ321" s="626">
        <f t="shared" si="194"/>
        <v>0</v>
      </c>
      <c r="BK321" s="626">
        <f t="shared" si="194"/>
        <v>0</v>
      </c>
      <c r="BL321" s="626">
        <f t="shared" si="194"/>
        <v>0</v>
      </c>
      <c r="BM321" s="626">
        <f t="shared" si="194"/>
        <v>0</v>
      </c>
      <c r="BN321" s="626">
        <f t="shared" si="194"/>
        <v>0</v>
      </c>
      <c r="BO321" s="626">
        <f t="shared" si="195"/>
        <v>0</v>
      </c>
      <c r="BP321" s="626">
        <f t="shared" si="195"/>
        <v>0</v>
      </c>
      <c r="BQ321" s="626">
        <f t="shared" si="195"/>
        <v>0</v>
      </c>
      <c r="BR321" s="626">
        <f t="shared" si="195"/>
        <v>0</v>
      </c>
      <c r="BS321" s="626">
        <f t="shared" si="195"/>
        <v>0</v>
      </c>
      <c r="BT321" s="626">
        <f t="shared" si="195"/>
        <v>0</v>
      </c>
      <c r="BU321" s="626">
        <f t="shared" si="195"/>
        <v>0</v>
      </c>
      <c r="BV321" s="626">
        <f t="shared" si="195"/>
        <v>0</v>
      </c>
      <c r="BW321" s="626">
        <f t="shared" si="195"/>
        <v>0</v>
      </c>
      <c r="BX321" s="626">
        <f t="shared" si="195"/>
        <v>0</v>
      </c>
      <c r="BY321" s="626">
        <f t="shared" si="195"/>
        <v>0</v>
      </c>
      <c r="BZ321" s="626">
        <f t="shared" si="195"/>
        <v>0</v>
      </c>
      <c r="CA321" s="287">
        <f t="shared" si="152"/>
        <v>0</v>
      </c>
      <c r="CB321" s="287">
        <f t="shared" si="153"/>
        <v>0</v>
      </c>
      <c r="CC321" s="287">
        <f t="shared" si="154"/>
        <v>0</v>
      </c>
      <c r="CD321" s="287">
        <f t="shared" si="155"/>
        <v>0</v>
      </c>
      <c r="CE321" s="287">
        <f t="shared" si="156"/>
        <v>0</v>
      </c>
      <c r="CF321" s="287">
        <f t="shared" si="157"/>
        <v>0</v>
      </c>
      <c r="CG321" s="61">
        <f t="shared" si="158"/>
        <v>0</v>
      </c>
      <c r="CH321" s="27"/>
      <c r="CI321" s="27"/>
      <c r="CJ321" s="27"/>
    </row>
    <row r="322" spans="2:88" ht="12" hidden="1" customHeight="1">
      <c r="B322" s="624" t="s">
        <v>42</v>
      </c>
      <c r="C322" s="623" t="str">
        <f t="shared" si="159"/>
        <v>Forecast</v>
      </c>
      <c r="D322" s="624" t="s">
        <v>403</v>
      </c>
      <c r="E322" s="624" t="s">
        <v>10</v>
      </c>
      <c r="F322" s="625" t="s">
        <v>13</v>
      </c>
      <c r="G322" s="626">
        <f t="shared" si="189"/>
        <v>0</v>
      </c>
      <c r="H322" s="823">
        <f t="shared" si="189"/>
        <v>0</v>
      </c>
      <c r="I322" s="823">
        <f t="shared" si="189"/>
        <v>0</v>
      </c>
      <c r="J322" s="626">
        <f t="shared" si="189"/>
        <v>0</v>
      </c>
      <c r="K322" s="626">
        <f t="shared" si="189"/>
        <v>0</v>
      </c>
      <c r="L322" s="626">
        <f t="shared" si="189"/>
        <v>0</v>
      </c>
      <c r="M322" s="626">
        <f t="shared" si="189"/>
        <v>0</v>
      </c>
      <c r="N322" s="626">
        <f t="shared" si="189"/>
        <v>0</v>
      </c>
      <c r="O322" s="626">
        <f t="shared" si="189"/>
        <v>0</v>
      </c>
      <c r="P322" s="626">
        <f t="shared" si="189"/>
        <v>0</v>
      </c>
      <c r="Q322" s="626">
        <f t="shared" si="190"/>
        <v>0</v>
      </c>
      <c r="R322" s="626">
        <f t="shared" si="190"/>
        <v>0</v>
      </c>
      <c r="S322" s="626">
        <f t="shared" si="190"/>
        <v>0</v>
      </c>
      <c r="T322" s="626">
        <f t="shared" si="190"/>
        <v>0</v>
      </c>
      <c r="U322" s="823">
        <f t="shared" si="190"/>
        <v>0</v>
      </c>
      <c r="V322" s="823">
        <f t="shared" si="190"/>
        <v>0</v>
      </c>
      <c r="W322" s="823">
        <f t="shared" si="190"/>
        <v>0</v>
      </c>
      <c r="X322" s="823">
        <f t="shared" si="190"/>
        <v>0</v>
      </c>
      <c r="Y322" s="823">
        <f t="shared" si="190"/>
        <v>0</v>
      </c>
      <c r="Z322" s="626">
        <f t="shared" si="190"/>
        <v>0</v>
      </c>
      <c r="AA322" s="626">
        <f t="shared" si="191"/>
        <v>0</v>
      </c>
      <c r="AB322" s="626">
        <f t="shared" si="191"/>
        <v>0</v>
      </c>
      <c r="AC322" s="626">
        <f t="shared" si="191"/>
        <v>0</v>
      </c>
      <c r="AD322" s="626">
        <f t="shared" si="191"/>
        <v>0</v>
      </c>
      <c r="AE322" s="626">
        <f t="shared" si="191"/>
        <v>0</v>
      </c>
      <c r="AF322" s="626">
        <f t="shared" si="191"/>
        <v>0</v>
      </c>
      <c r="AG322" s="626">
        <f t="shared" si="191"/>
        <v>0</v>
      </c>
      <c r="AH322" s="626">
        <f t="shared" si="191"/>
        <v>0</v>
      </c>
      <c r="AI322" s="626">
        <f t="shared" si="191"/>
        <v>0</v>
      </c>
      <c r="AJ322" s="626">
        <f t="shared" si="191"/>
        <v>0</v>
      </c>
      <c r="AK322" s="626">
        <f t="shared" si="192"/>
        <v>0</v>
      </c>
      <c r="AL322" s="626">
        <f t="shared" si="192"/>
        <v>0</v>
      </c>
      <c r="AM322" s="626">
        <f t="shared" si="192"/>
        <v>0</v>
      </c>
      <c r="AN322" s="626">
        <f t="shared" si="192"/>
        <v>0</v>
      </c>
      <c r="AO322" s="626">
        <f t="shared" si="192"/>
        <v>0</v>
      </c>
      <c r="AP322" s="626">
        <f t="shared" si="192"/>
        <v>0</v>
      </c>
      <c r="AQ322" s="626">
        <f t="shared" si="192"/>
        <v>0</v>
      </c>
      <c r="AR322" s="626">
        <f t="shared" si="192"/>
        <v>0</v>
      </c>
      <c r="AS322" s="626">
        <f t="shared" si="192"/>
        <v>0</v>
      </c>
      <c r="AT322" s="626">
        <f t="shared" si="192"/>
        <v>0</v>
      </c>
      <c r="AU322" s="626">
        <f t="shared" si="193"/>
        <v>0</v>
      </c>
      <c r="AV322" s="626">
        <f t="shared" si="193"/>
        <v>0</v>
      </c>
      <c r="AW322" s="626">
        <f t="shared" si="193"/>
        <v>0</v>
      </c>
      <c r="AX322" s="626">
        <f t="shared" si="193"/>
        <v>0</v>
      </c>
      <c r="AY322" s="626">
        <f t="shared" si="193"/>
        <v>0</v>
      </c>
      <c r="AZ322" s="626">
        <f t="shared" si="193"/>
        <v>0</v>
      </c>
      <c r="BA322" s="626">
        <f t="shared" si="193"/>
        <v>0</v>
      </c>
      <c r="BB322" s="626">
        <f t="shared" si="193"/>
        <v>0</v>
      </c>
      <c r="BC322" s="626">
        <f t="shared" si="193"/>
        <v>0</v>
      </c>
      <c r="BD322" s="626">
        <f t="shared" si="193"/>
        <v>0</v>
      </c>
      <c r="BE322" s="626">
        <f t="shared" si="194"/>
        <v>0</v>
      </c>
      <c r="BF322" s="626">
        <f t="shared" si="194"/>
        <v>0</v>
      </c>
      <c r="BG322" s="626">
        <f t="shared" si="194"/>
        <v>0</v>
      </c>
      <c r="BH322" s="626">
        <f t="shared" si="194"/>
        <v>0</v>
      </c>
      <c r="BI322" s="626">
        <f t="shared" si="194"/>
        <v>0</v>
      </c>
      <c r="BJ322" s="626">
        <f t="shared" si="194"/>
        <v>0</v>
      </c>
      <c r="BK322" s="626">
        <f t="shared" si="194"/>
        <v>0</v>
      </c>
      <c r="BL322" s="626">
        <f t="shared" si="194"/>
        <v>0</v>
      </c>
      <c r="BM322" s="626">
        <f t="shared" si="194"/>
        <v>0</v>
      </c>
      <c r="BN322" s="626">
        <f t="shared" si="194"/>
        <v>0</v>
      </c>
      <c r="BO322" s="626">
        <f t="shared" si="195"/>
        <v>0</v>
      </c>
      <c r="BP322" s="626">
        <f t="shared" si="195"/>
        <v>0</v>
      </c>
      <c r="BQ322" s="626">
        <f t="shared" si="195"/>
        <v>0</v>
      </c>
      <c r="BR322" s="626">
        <f t="shared" si="195"/>
        <v>0</v>
      </c>
      <c r="BS322" s="626">
        <f t="shared" si="195"/>
        <v>0</v>
      </c>
      <c r="BT322" s="626">
        <f t="shared" si="195"/>
        <v>0</v>
      </c>
      <c r="BU322" s="626">
        <f t="shared" si="195"/>
        <v>0</v>
      </c>
      <c r="BV322" s="626">
        <f t="shared" si="195"/>
        <v>0</v>
      </c>
      <c r="BW322" s="626">
        <f t="shared" si="195"/>
        <v>0</v>
      </c>
      <c r="BX322" s="626">
        <f t="shared" si="195"/>
        <v>0</v>
      </c>
      <c r="BY322" s="626">
        <f t="shared" si="195"/>
        <v>0</v>
      </c>
      <c r="BZ322" s="626">
        <f t="shared" si="195"/>
        <v>0</v>
      </c>
      <c r="CA322" s="287">
        <f t="shared" si="152"/>
        <v>0</v>
      </c>
      <c r="CB322" s="287">
        <f t="shared" si="153"/>
        <v>0</v>
      </c>
      <c r="CC322" s="287">
        <f t="shared" si="154"/>
        <v>0</v>
      </c>
      <c r="CD322" s="287">
        <f t="shared" si="155"/>
        <v>0</v>
      </c>
      <c r="CE322" s="287">
        <f t="shared" si="156"/>
        <v>0</v>
      </c>
      <c r="CF322" s="287">
        <f t="shared" si="157"/>
        <v>0</v>
      </c>
      <c r="CG322" s="61">
        <f t="shared" si="158"/>
        <v>0</v>
      </c>
      <c r="CH322" s="27"/>
      <c r="CI322" s="27"/>
      <c r="CJ322" s="27"/>
    </row>
    <row r="323" spans="2:88" ht="12" hidden="1" customHeight="1">
      <c r="B323" s="624" t="s">
        <v>42</v>
      </c>
      <c r="C323" s="623" t="str">
        <f t="shared" si="159"/>
        <v>Approval Request</v>
      </c>
      <c r="D323" s="624" t="s">
        <v>403</v>
      </c>
      <c r="E323" s="624" t="s">
        <v>10</v>
      </c>
      <c r="F323" s="625" t="s">
        <v>14</v>
      </c>
      <c r="G323" s="626">
        <f t="shared" si="189"/>
        <v>0</v>
      </c>
      <c r="H323" s="823">
        <f t="shared" si="189"/>
        <v>0</v>
      </c>
      <c r="I323" s="823">
        <f t="shared" si="189"/>
        <v>0</v>
      </c>
      <c r="J323" s="626">
        <f t="shared" si="189"/>
        <v>0</v>
      </c>
      <c r="K323" s="626">
        <f t="shared" si="189"/>
        <v>0</v>
      </c>
      <c r="L323" s="626">
        <f t="shared" si="189"/>
        <v>0</v>
      </c>
      <c r="M323" s="626">
        <f t="shared" si="189"/>
        <v>0</v>
      </c>
      <c r="N323" s="626">
        <f t="shared" si="189"/>
        <v>0</v>
      </c>
      <c r="O323" s="626">
        <f t="shared" si="189"/>
        <v>0</v>
      </c>
      <c r="P323" s="626">
        <f t="shared" si="189"/>
        <v>0</v>
      </c>
      <c r="Q323" s="626">
        <f t="shared" si="190"/>
        <v>0</v>
      </c>
      <c r="R323" s="626">
        <f t="shared" si="190"/>
        <v>0</v>
      </c>
      <c r="S323" s="626">
        <f t="shared" si="190"/>
        <v>0</v>
      </c>
      <c r="T323" s="626">
        <f t="shared" si="190"/>
        <v>0</v>
      </c>
      <c r="U323" s="823">
        <f t="shared" si="190"/>
        <v>0</v>
      </c>
      <c r="V323" s="823">
        <f t="shared" si="190"/>
        <v>0</v>
      </c>
      <c r="W323" s="823">
        <f t="shared" si="190"/>
        <v>0</v>
      </c>
      <c r="X323" s="823">
        <f t="shared" si="190"/>
        <v>0</v>
      </c>
      <c r="Y323" s="823">
        <f t="shared" si="190"/>
        <v>0</v>
      </c>
      <c r="Z323" s="626">
        <f t="shared" si="190"/>
        <v>0</v>
      </c>
      <c r="AA323" s="626">
        <f t="shared" si="191"/>
        <v>0</v>
      </c>
      <c r="AB323" s="626">
        <f t="shared" si="191"/>
        <v>0</v>
      </c>
      <c r="AC323" s="626">
        <f t="shared" si="191"/>
        <v>0</v>
      </c>
      <c r="AD323" s="626">
        <f t="shared" si="191"/>
        <v>0</v>
      </c>
      <c r="AE323" s="626">
        <f t="shared" si="191"/>
        <v>0</v>
      </c>
      <c r="AF323" s="626">
        <f t="shared" si="191"/>
        <v>0</v>
      </c>
      <c r="AG323" s="626">
        <f t="shared" si="191"/>
        <v>0</v>
      </c>
      <c r="AH323" s="626">
        <f t="shared" si="191"/>
        <v>0</v>
      </c>
      <c r="AI323" s="626">
        <f t="shared" si="191"/>
        <v>0</v>
      </c>
      <c r="AJ323" s="626">
        <f t="shared" si="191"/>
        <v>0</v>
      </c>
      <c r="AK323" s="626">
        <f t="shared" si="192"/>
        <v>0</v>
      </c>
      <c r="AL323" s="626">
        <f t="shared" si="192"/>
        <v>0</v>
      </c>
      <c r="AM323" s="626">
        <f t="shared" si="192"/>
        <v>0</v>
      </c>
      <c r="AN323" s="626">
        <f t="shared" si="192"/>
        <v>0</v>
      </c>
      <c r="AO323" s="626">
        <f t="shared" si="192"/>
        <v>0</v>
      </c>
      <c r="AP323" s="626">
        <f t="shared" si="192"/>
        <v>0</v>
      </c>
      <c r="AQ323" s="626">
        <f t="shared" si="192"/>
        <v>0</v>
      </c>
      <c r="AR323" s="626">
        <f t="shared" si="192"/>
        <v>0</v>
      </c>
      <c r="AS323" s="626">
        <f t="shared" si="192"/>
        <v>0</v>
      </c>
      <c r="AT323" s="626">
        <f t="shared" si="192"/>
        <v>0</v>
      </c>
      <c r="AU323" s="626">
        <f t="shared" si="193"/>
        <v>0</v>
      </c>
      <c r="AV323" s="626">
        <f t="shared" si="193"/>
        <v>0</v>
      </c>
      <c r="AW323" s="626">
        <f t="shared" si="193"/>
        <v>0</v>
      </c>
      <c r="AX323" s="626">
        <f t="shared" si="193"/>
        <v>0</v>
      </c>
      <c r="AY323" s="626">
        <f t="shared" si="193"/>
        <v>0</v>
      </c>
      <c r="AZ323" s="626">
        <f t="shared" si="193"/>
        <v>0</v>
      </c>
      <c r="BA323" s="626">
        <f t="shared" si="193"/>
        <v>0</v>
      </c>
      <c r="BB323" s="626">
        <f t="shared" si="193"/>
        <v>0</v>
      </c>
      <c r="BC323" s="626">
        <f t="shared" si="193"/>
        <v>0</v>
      </c>
      <c r="BD323" s="626">
        <f t="shared" si="193"/>
        <v>0</v>
      </c>
      <c r="BE323" s="626">
        <f t="shared" si="194"/>
        <v>0</v>
      </c>
      <c r="BF323" s="626">
        <f t="shared" si="194"/>
        <v>0</v>
      </c>
      <c r="BG323" s="626">
        <f t="shared" si="194"/>
        <v>0</v>
      </c>
      <c r="BH323" s="626">
        <f t="shared" si="194"/>
        <v>0</v>
      </c>
      <c r="BI323" s="626">
        <f t="shared" si="194"/>
        <v>0</v>
      </c>
      <c r="BJ323" s="626">
        <f t="shared" si="194"/>
        <v>0</v>
      </c>
      <c r="BK323" s="626">
        <f t="shared" si="194"/>
        <v>0</v>
      </c>
      <c r="BL323" s="626">
        <f t="shared" si="194"/>
        <v>0</v>
      </c>
      <c r="BM323" s="626">
        <f t="shared" si="194"/>
        <v>0</v>
      </c>
      <c r="BN323" s="626">
        <f t="shared" si="194"/>
        <v>0</v>
      </c>
      <c r="BO323" s="626">
        <f t="shared" si="195"/>
        <v>0</v>
      </c>
      <c r="BP323" s="626">
        <f t="shared" si="195"/>
        <v>0</v>
      </c>
      <c r="BQ323" s="626">
        <f t="shared" si="195"/>
        <v>0</v>
      </c>
      <c r="BR323" s="626">
        <f t="shared" si="195"/>
        <v>0</v>
      </c>
      <c r="BS323" s="626">
        <f t="shared" si="195"/>
        <v>0</v>
      </c>
      <c r="BT323" s="626">
        <f t="shared" si="195"/>
        <v>0</v>
      </c>
      <c r="BU323" s="626">
        <f t="shared" si="195"/>
        <v>0</v>
      </c>
      <c r="BV323" s="626">
        <f t="shared" si="195"/>
        <v>0</v>
      </c>
      <c r="BW323" s="626">
        <f t="shared" si="195"/>
        <v>0</v>
      </c>
      <c r="BX323" s="626">
        <f t="shared" si="195"/>
        <v>0</v>
      </c>
      <c r="BY323" s="626">
        <f t="shared" si="195"/>
        <v>0</v>
      </c>
      <c r="BZ323" s="626">
        <f t="shared" si="195"/>
        <v>0</v>
      </c>
      <c r="CA323" s="287">
        <f t="shared" si="152"/>
        <v>0</v>
      </c>
      <c r="CB323" s="287">
        <f t="shared" si="153"/>
        <v>0</v>
      </c>
      <c r="CC323" s="287">
        <f t="shared" si="154"/>
        <v>0</v>
      </c>
      <c r="CD323" s="287">
        <f t="shared" si="155"/>
        <v>0</v>
      </c>
      <c r="CE323" s="287">
        <f t="shared" si="156"/>
        <v>0</v>
      </c>
      <c r="CF323" s="287">
        <f t="shared" si="157"/>
        <v>0</v>
      </c>
      <c r="CG323" s="61">
        <f t="shared" si="158"/>
        <v>0</v>
      </c>
      <c r="CH323" s="27"/>
      <c r="CI323" s="27"/>
      <c r="CJ323" s="27"/>
    </row>
    <row r="324" spans="2:88" ht="12" hidden="1" customHeight="1">
      <c r="B324" s="624" t="s">
        <v>42</v>
      </c>
      <c r="C324" s="623" t="str">
        <f t="shared" si="159"/>
        <v>Approval Request</v>
      </c>
      <c r="D324" s="624" t="s">
        <v>403</v>
      </c>
      <c r="E324" s="624" t="s">
        <v>10</v>
      </c>
      <c r="F324" s="625" t="s">
        <v>15</v>
      </c>
      <c r="G324" s="626">
        <f t="shared" si="189"/>
        <v>0</v>
      </c>
      <c r="H324" s="823">
        <f t="shared" si="189"/>
        <v>0</v>
      </c>
      <c r="I324" s="823">
        <f t="shared" si="189"/>
        <v>0</v>
      </c>
      <c r="J324" s="626">
        <f t="shared" si="189"/>
        <v>0</v>
      </c>
      <c r="K324" s="626">
        <f t="shared" si="189"/>
        <v>0</v>
      </c>
      <c r="L324" s="626">
        <f t="shared" si="189"/>
        <v>0</v>
      </c>
      <c r="M324" s="626">
        <f t="shared" si="189"/>
        <v>0</v>
      </c>
      <c r="N324" s="626">
        <f t="shared" si="189"/>
        <v>0</v>
      </c>
      <c r="O324" s="626">
        <f t="shared" si="189"/>
        <v>0</v>
      </c>
      <c r="P324" s="626">
        <f t="shared" si="189"/>
        <v>0</v>
      </c>
      <c r="Q324" s="626">
        <f t="shared" si="190"/>
        <v>0</v>
      </c>
      <c r="R324" s="626">
        <f t="shared" si="190"/>
        <v>0</v>
      </c>
      <c r="S324" s="626">
        <f t="shared" si="190"/>
        <v>0</v>
      </c>
      <c r="T324" s="626">
        <f t="shared" si="190"/>
        <v>0</v>
      </c>
      <c r="U324" s="823">
        <f t="shared" si="190"/>
        <v>0</v>
      </c>
      <c r="V324" s="823">
        <f t="shared" si="190"/>
        <v>0</v>
      </c>
      <c r="W324" s="823">
        <f t="shared" si="190"/>
        <v>0</v>
      </c>
      <c r="X324" s="823">
        <f t="shared" si="190"/>
        <v>0</v>
      </c>
      <c r="Y324" s="823">
        <f t="shared" si="190"/>
        <v>0</v>
      </c>
      <c r="Z324" s="626">
        <f t="shared" si="190"/>
        <v>0</v>
      </c>
      <c r="AA324" s="626">
        <f t="shared" si="191"/>
        <v>0</v>
      </c>
      <c r="AB324" s="626">
        <f t="shared" si="191"/>
        <v>0</v>
      </c>
      <c r="AC324" s="626">
        <f t="shared" si="191"/>
        <v>0</v>
      </c>
      <c r="AD324" s="626">
        <f t="shared" si="191"/>
        <v>0</v>
      </c>
      <c r="AE324" s="626">
        <f t="shared" si="191"/>
        <v>0</v>
      </c>
      <c r="AF324" s="626">
        <f t="shared" si="191"/>
        <v>0</v>
      </c>
      <c r="AG324" s="626">
        <f t="shared" si="191"/>
        <v>0</v>
      </c>
      <c r="AH324" s="626">
        <f t="shared" si="191"/>
        <v>0</v>
      </c>
      <c r="AI324" s="626">
        <f t="shared" si="191"/>
        <v>0</v>
      </c>
      <c r="AJ324" s="626">
        <f t="shared" si="191"/>
        <v>0</v>
      </c>
      <c r="AK324" s="626">
        <f t="shared" si="192"/>
        <v>0</v>
      </c>
      <c r="AL324" s="626">
        <f t="shared" si="192"/>
        <v>0</v>
      </c>
      <c r="AM324" s="626">
        <f t="shared" si="192"/>
        <v>0</v>
      </c>
      <c r="AN324" s="626">
        <f t="shared" si="192"/>
        <v>0</v>
      </c>
      <c r="AO324" s="626">
        <f t="shared" si="192"/>
        <v>0</v>
      </c>
      <c r="AP324" s="626">
        <f t="shared" si="192"/>
        <v>0</v>
      </c>
      <c r="AQ324" s="626">
        <f t="shared" si="192"/>
        <v>0</v>
      </c>
      <c r="AR324" s="626">
        <f t="shared" si="192"/>
        <v>0</v>
      </c>
      <c r="AS324" s="626">
        <f t="shared" si="192"/>
        <v>0</v>
      </c>
      <c r="AT324" s="626">
        <f t="shared" si="192"/>
        <v>0</v>
      </c>
      <c r="AU324" s="626">
        <f t="shared" si="193"/>
        <v>0</v>
      </c>
      <c r="AV324" s="626">
        <f t="shared" si="193"/>
        <v>0</v>
      </c>
      <c r="AW324" s="626">
        <f t="shared" si="193"/>
        <v>0</v>
      </c>
      <c r="AX324" s="626">
        <f t="shared" si="193"/>
        <v>0</v>
      </c>
      <c r="AY324" s="626">
        <f t="shared" si="193"/>
        <v>0</v>
      </c>
      <c r="AZ324" s="626">
        <f t="shared" si="193"/>
        <v>0</v>
      </c>
      <c r="BA324" s="626">
        <f t="shared" si="193"/>
        <v>0</v>
      </c>
      <c r="BB324" s="626">
        <f t="shared" si="193"/>
        <v>0</v>
      </c>
      <c r="BC324" s="626">
        <f t="shared" si="193"/>
        <v>0</v>
      </c>
      <c r="BD324" s="626">
        <f t="shared" si="193"/>
        <v>0</v>
      </c>
      <c r="BE324" s="626">
        <f t="shared" si="194"/>
        <v>0</v>
      </c>
      <c r="BF324" s="626">
        <f t="shared" si="194"/>
        <v>0</v>
      </c>
      <c r="BG324" s="626">
        <f t="shared" si="194"/>
        <v>0</v>
      </c>
      <c r="BH324" s="626">
        <f t="shared" si="194"/>
        <v>0</v>
      </c>
      <c r="BI324" s="626">
        <f t="shared" si="194"/>
        <v>0</v>
      </c>
      <c r="BJ324" s="626">
        <f t="shared" si="194"/>
        <v>0</v>
      </c>
      <c r="BK324" s="626">
        <f t="shared" si="194"/>
        <v>0</v>
      </c>
      <c r="BL324" s="626">
        <f t="shared" si="194"/>
        <v>0</v>
      </c>
      <c r="BM324" s="626">
        <f t="shared" si="194"/>
        <v>0</v>
      </c>
      <c r="BN324" s="626">
        <f t="shared" si="194"/>
        <v>0</v>
      </c>
      <c r="BO324" s="626">
        <f t="shared" si="195"/>
        <v>0</v>
      </c>
      <c r="BP324" s="626">
        <f t="shared" si="195"/>
        <v>0</v>
      </c>
      <c r="BQ324" s="626">
        <f t="shared" si="195"/>
        <v>0</v>
      </c>
      <c r="BR324" s="626">
        <f t="shared" si="195"/>
        <v>0</v>
      </c>
      <c r="BS324" s="626">
        <f t="shared" si="195"/>
        <v>0</v>
      </c>
      <c r="BT324" s="626">
        <f t="shared" si="195"/>
        <v>0</v>
      </c>
      <c r="BU324" s="626">
        <f t="shared" si="195"/>
        <v>0</v>
      </c>
      <c r="BV324" s="626">
        <f t="shared" si="195"/>
        <v>0</v>
      </c>
      <c r="BW324" s="626">
        <f t="shared" si="195"/>
        <v>0</v>
      </c>
      <c r="BX324" s="626">
        <f t="shared" si="195"/>
        <v>0</v>
      </c>
      <c r="BY324" s="626">
        <f t="shared" si="195"/>
        <v>0</v>
      </c>
      <c r="BZ324" s="626">
        <f t="shared" si="195"/>
        <v>0</v>
      </c>
      <c r="CA324" s="287">
        <f t="shared" si="152"/>
        <v>0</v>
      </c>
      <c r="CB324" s="287">
        <f t="shared" si="153"/>
        <v>0</v>
      </c>
      <c r="CC324" s="287">
        <f t="shared" si="154"/>
        <v>0</v>
      </c>
      <c r="CD324" s="287">
        <f t="shared" si="155"/>
        <v>0</v>
      </c>
      <c r="CE324" s="287">
        <f t="shared" si="156"/>
        <v>0</v>
      </c>
      <c r="CF324" s="287">
        <f t="shared" si="157"/>
        <v>0</v>
      </c>
      <c r="CG324" s="61">
        <f t="shared" si="158"/>
        <v>0</v>
      </c>
      <c r="CH324" s="27"/>
      <c r="CI324" s="27"/>
      <c r="CJ324" s="27"/>
    </row>
    <row r="325" spans="2:88" ht="12" hidden="1" customHeight="1">
      <c r="B325" s="624" t="s">
        <v>42</v>
      </c>
      <c r="C325" s="623" t="str">
        <f t="shared" si="159"/>
        <v>Released</v>
      </c>
      <c r="D325" s="624" t="s">
        <v>843</v>
      </c>
      <c r="E325" s="624" t="s">
        <v>9</v>
      </c>
      <c r="F325" s="625" t="s">
        <v>11</v>
      </c>
      <c r="G325" s="626">
        <f t="shared" ref="G325:P334" si="196">IF(CVP=$F325,SUMIFS(G$6:G$206,Capex_Revex,$E325,Cat_Two,$D325,Spend,$B325),0)</f>
        <v>0</v>
      </c>
      <c r="H325" s="823">
        <f t="shared" si="196"/>
        <v>0</v>
      </c>
      <c r="I325" s="823">
        <f t="shared" si="196"/>
        <v>0</v>
      </c>
      <c r="J325" s="626">
        <f t="shared" si="196"/>
        <v>0</v>
      </c>
      <c r="K325" s="626">
        <f t="shared" si="196"/>
        <v>0</v>
      </c>
      <c r="L325" s="626">
        <f t="shared" si="196"/>
        <v>0</v>
      </c>
      <c r="M325" s="626">
        <f t="shared" si="196"/>
        <v>0</v>
      </c>
      <c r="N325" s="626">
        <f t="shared" si="196"/>
        <v>0</v>
      </c>
      <c r="O325" s="626">
        <f t="shared" si="196"/>
        <v>0</v>
      </c>
      <c r="P325" s="626">
        <f t="shared" si="196"/>
        <v>0</v>
      </c>
      <c r="Q325" s="626">
        <f t="shared" ref="Q325:Z334" si="197">IF(CVP=$F325,SUMIFS(Q$6:Q$206,Capex_Revex,$E325,Cat_Two,$D325,Spend,$B325),0)</f>
        <v>0</v>
      </c>
      <c r="R325" s="626">
        <f t="shared" si="197"/>
        <v>0</v>
      </c>
      <c r="S325" s="626">
        <f t="shared" si="197"/>
        <v>0</v>
      </c>
      <c r="T325" s="626">
        <f t="shared" si="197"/>
        <v>0</v>
      </c>
      <c r="U325" s="823">
        <f t="shared" si="197"/>
        <v>0</v>
      </c>
      <c r="V325" s="823">
        <f t="shared" si="197"/>
        <v>0</v>
      </c>
      <c r="W325" s="823">
        <f t="shared" si="197"/>
        <v>0</v>
      </c>
      <c r="X325" s="823">
        <f t="shared" si="197"/>
        <v>0</v>
      </c>
      <c r="Y325" s="823">
        <f t="shared" si="197"/>
        <v>0</v>
      </c>
      <c r="Z325" s="626">
        <f t="shared" si="197"/>
        <v>0</v>
      </c>
      <c r="AA325" s="626">
        <f t="shared" ref="AA325:AJ334" si="198">IF(CVP=$F325,SUMIFS(AA$6:AA$206,Capex_Revex,$E325,Cat_Two,$D325,Spend,$B325),0)</f>
        <v>0</v>
      </c>
      <c r="AB325" s="626">
        <f t="shared" si="198"/>
        <v>0</v>
      </c>
      <c r="AC325" s="626">
        <f t="shared" si="198"/>
        <v>0</v>
      </c>
      <c r="AD325" s="626">
        <f t="shared" si="198"/>
        <v>0</v>
      </c>
      <c r="AE325" s="626">
        <f t="shared" si="198"/>
        <v>0</v>
      </c>
      <c r="AF325" s="626">
        <f t="shared" si="198"/>
        <v>0</v>
      </c>
      <c r="AG325" s="626">
        <f t="shared" si="198"/>
        <v>0</v>
      </c>
      <c r="AH325" s="626">
        <f t="shared" si="198"/>
        <v>0</v>
      </c>
      <c r="AI325" s="626">
        <f t="shared" si="198"/>
        <v>0</v>
      </c>
      <c r="AJ325" s="626">
        <f t="shared" si="198"/>
        <v>0</v>
      </c>
      <c r="AK325" s="626">
        <f t="shared" ref="AK325:AT334" si="199">IF(CVP=$F325,SUMIFS(AK$6:AK$206,Capex_Revex,$E325,Cat_Two,$D325,Spend,$B325),0)</f>
        <v>0</v>
      </c>
      <c r="AL325" s="626">
        <f t="shared" si="199"/>
        <v>0</v>
      </c>
      <c r="AM325" s="626">
        <f t="shared" si="199"/>
        <v>0</v>
      </c>
      <c r="AN325" s="626">
        <f t="shared" si="199"/>
        <v>0</v>
      </c>
      <c r="AO325" s="626">
        <f t="shared" si="199"/>
        <v>0</v>
      </c>
      <c r="AP325" s="626">
        <f t="shared" si="199"/>
        <v>0</v>
      </c>
      <c r="AQ325" s="626">
        <f t="shared" si="199"/>
        <v>0</v>
      </c>
      <c r="AR325" s="626">
        <f t="shared" si="199"/>
        <v>0</v>
      </c>
      <c r="AS325" s="626">
        <f t="shared" si="199"/>
        <v>0</v>
      </c>
      <c r="AT325" s="626">
        <f t="shared" si="199"/>
        <v>0</v>
      </c>
      <c r="AU325" s="626">
        <f t="shared" ref="AU325:BD334" si="200">IF(CVP=$F325,SUMIFS(AU$6:AU$206,Capex_Revex,$E325,Cat_Two,$D325,Spend,$B325),0)</f>
        <v>0</v>
      </c>
      <c r="AV325" s="626">
        <f t="shared" si="200"/>
        <v>0</v>
      </c>
      <c r="AW325" s="626">
        <f t="shared" si="200"/>
        <v>0</v>
      </c>
      <c r="AX325" s="626">
        <f t="shared" si="200"/>
        <v>0</v>
      </c>
      <c r="AY325" s="626">
        <f t="shared" si="200"/>
        <v>0</v>
      </c>
      <c r="AZ325" s="626">
        <f t="shared" si="200"/>
        <v>0</v>
      </c>
      <c r="BA325" s="626">
        <f t="shared" si="200"/>
        <v>0</v>
      </c>
      <c r="BB325" s="626">
        <f t="shared" si="200"/>
        <v>0</v>
      </c>
      <c r="BC325" s="626">
        <f t="shared" si="200"/>
        <v>0</v>
      </c>
      <c r="BD325" s="626">
        <f t="shared" si="200"/>
        <v>0</v>
      </c>
      <c r="BE325" s="626">
        <f t="shared" ref="BE325:BN334" si="201">IF(CVP=$F325,SUMIFS(BE$6:BE$206,Capex_Revex,$E325,Cat_Two,$D325,Spend,$B325),0)</f>
        <v>0</v>
      </c>
      <c r="BF325" s="626">
        <f t="shared" si="201"/>
        <v>0</v>
      </c>
      <c r="BG325" s="626">
        <f t="shared" si="201"/>
        <v>0</v>
      </c>
      <c r="BH325" s="626">
        <f t="shared" si="201"/>
        <v>0</v>
      </c>
      <c r="BI325" s="626">
        <f t="shared" si="201"/>
        <v>0</v>
      </c>
      <c r="BJ325" s="626">
        <f t="shared" si="201"/>
        <v>0</v>
      </c>
      <c r="BK325" s="626">
        <f t="shared" si="201"/>
        <v>0</v>
      </c>
      <c r="BL325" s="626">
        <f t="shared" si="201"/>
        <v>0</v>
      </c>
      <c r="BM325" s="626">
        <f t="shared" si="201"/>
        <v>0</v>
      </c>
      <c r="BN325" s="626">
        <f t="shared" si="201"/>
        <v>0</v>
      </c>
      <c r="BO325" s="626">
        <f t="shared" ref="BO325:BZ334" si="202">IF(CVP=$F325,SUMIFS(BO$6:BO$206,Capex_Revex,$E325,Cat_Two,$D325,Spend,$B325),0)</f>
        <v>0</v>
      </c>
      <c r="BP325" s="626">
        <f t="shared" si="202"/>
        <v>0</v>
      </c>
      <c r="BQ325" s="626">
        <f t="shared" si="202"/>
        <v>0</v>
      </c>
      <c r="BR325" s="626">
        <f t="shared" si="202"/>
        <v>0</v>
      </c>
      <c r="BS325" s="626">
        <f t="shared" si="202"/>
        <v>0</v>
      </c>
      <c r="BT325" s="626">
        <f t="shared" si="202"/>
        <v>0</v>
      </c>
      <c r="BU325" s="626">
        <f t="shared" si="202"/>
        <v>0</v>
      </c>
      <c r="BV325" s="626">
        <f t="shared" si="202"/>
        <v>0</v>
      </c>
      <c r="BW325" s="626">
        <f t="shared" si="202"/>
        <v>0</v>
      </c>
      <c r="BX325" s="626">
        <f t="shared" si="202"/>
        <v>0</v>
      </c>
      <c r="BY325" s="626">
        <f t="shared" si="202"/>
        <v>0</v>
      </c>
      <c r="BZ325" s="626">
        <f t="shared" si="202"/>
        <v>0</v>
      </c>
      <c r="CA325" s="287">
        <f t="shared" si="152"/>
        <v>0</v>
      </c>
      <c r="CB325" s="287">
        <f t="shared" si="153"/>
        <v>0</v>
      </c>
      <c r="CC325" s="287">
        <f t="shared" si="154"/>
        <v>0</v>
      </c>
      <c r="CD325" s="287">
        <f t="shared" si="155"/>
        <v>0</v>
      </c>
      <c r="CE325" s="287">
        <f t="shared" si="156"/>
        <v>0</v>
      </c>
      <c r="CF325" s="287">
        <f t="shared" si="157"/>
        <v>0</v>
      </c>
      <c r="CG325" s="61">
        <f t="shared" si="158"/>
        <v>0</v>
      </c>
      <c r="CH325" s="27"/>
      <c r="CI325" s="27"/>
      <c r="CJ325" s="27"/>
    </row>
    <row r="326" spans="2:88" ht="12" hidden="1" customHeight="1">
      <c r="B326" s="624" t="s">
        <v>42</v>
      </c>
      <c r="C326" s="623" t="str">
        <f t="shared" si="159"/>
        <v>Released</v>
      </c>
      <c r="D326" s="624" t="s">
        <v>843</v>
      </c>
      <c r="E326" s="624" t="s">
        <v>9</v>
      </c>
      <c r="F326" s="625" t="s">
        <v>12</v>
      </c>
      <c r="G326" s="626">
        <f t="shared" si="196"/>
        <v>0</v>
      </c>
      <c r="H326" s="823">
        <f t="shared" si="196"/>
        <v>0</v>
      </c>
      <c r="I326" s="823">
        <f t="shared" si="196"/>
        <v>0</v>
      </c>
      <c r="J326" s="626">
        <f t="shared" si="196"/>
        <v>0</v>
      </c>
      <c r="K326" s="626">
        <f t="shared" si="196"/>
        <v>0</v>
      </c>
      <c r="L326" s="626">
        <f t="shared" si="196"/>
        <v>0</v>
      </c>
      <c r="M326" s="626">
        <f t="shared" si="196"/>
        <v>0</v>
      </c>
      <c r="N326" s="626">
        <f t="shared" si="196"/>
        <v>0</v>
      </c>
      <c r="O326" s="626">
        <f t="shared" si="196"/>
        <v>0</v>
      </c>
      <c r="P326" s="626">
        <f t="shared" si="196"/>
        <v>0</v>
      </c>
      <c r="Q326" s="626">
        <f t="shared" si="197"/>
        <v>0</v>
      </c>
      <c r="R326" s="626">
        <f t="shared" si="197"/>
        <v>0</v>
      </c>
      <c r="S326" s="626">
        <f t="shared" si="197"/>
        <v>0</v>
      </c>
      <c r="T326" s="626">
        <f t="shared" si="197"/>
        <v>0</v>
      </c>
      <c r="U326" s="823">
        <f t="shared" si="197"/>
        <v>0</v>
      </c>
      <c r="V326" s="823">
        <f t="shared" si="197"/>
        <v>0</v>
      </c>
      <c r="W326" s="823">
        <f t="shared" si="197"/>
        <v>0</v>
      </c>
      <c r="X326" s="823">
        <f t="shared" si="197"/>
        <v>0</v>
      </c>
      <c r="Y326" s="823">
        <f t="shared" si="197"/>
        <v>0</v>
      </c>
      <c r="Z326" s="626">
        <f t="shared" si="197"/>
        <v>0</v>
      </c>
      <c r="AA326" s="626">
        <f t="shared" si="198"/>
        <v>0</v>
      </c>
      <c r="AB326" s="626">
        <f t="shared" si="198"/>
        <v>0</v>
      </c>
      <c r="AC326" s="626">
        <f t="shared" si="198"/>
        <v>0</v>
      </c>
      <c r="AD326" s="626">
        <f t="shared" si="198"/>
        <v>0</v>
      </c>
      <c r="AE326" s="626">
        <f t="shared" si="198"/>
        <v>0</v>
      </c>
      <c r="AF326" s="626">
        <f t="shared" si="198"/>
        <v>0</v>
      </c>
      <c r="AG326" s="626">
        <f t="shared" si="198"/>
        <v>0</v>
      </c>
      <c r="AH326" s="626">
        <f t="shared" si="198"/>
        <v>0</v>
      </c>
      <c r="AI326" s="626">
        <f t="shared" si="198"/>
        <v>0</v>
      </c>
      <c r="AJ326" s="626">
        <f t="shared" si="198"/>
        <v>0</v>
      </c>
      <c r="AK326" s="626">
        <f t="shared" si="199"/>
        <v>0</v>
      </c>
      <c r="AL326" s="626">
        <f t="shared" si="199"/>
        <v>0</v>
      </c>
      <c r="AM326" s="626">
        <f t="shared" si="199"/>
        <v>0</v>
      </c>
      <c r="AN326" s="626">
        <f t="shared" si="199"/>
        <v>0</v>
      </c>
      <c r="AO326" s="626">
        <f t="shared" si="199"/>
        <v>0</v>
      </c>
      <c r="AP326" s="626">
        <f t="shared" si="199"/>
        <v>0</v>
      </c>
      <c r="AQ326" s="626">
        <f t="shared" si="199"/>
        <v>0</v>
      </c>
      <c r="AR326" s="626">
        <f t="shared" si="199"/>
        <v>0</v>
      </c>
      <c r="AS326" s="626">
        <f t="shared" si="199"/>
        <v>0</v>
      </c>
      <c r="AT326" s="626">
        <f t="shared" si="199"/>
        <v>0</v>
      </c>
      <c r="AU326" s="626">
        <f t="shared" si="200"/>
        <v>0</v>
      </c>
      <c r="AV326" s="626">
        <f t="shared" si="200"/>
        <v>0</v>
      </c>
      <c r="AW326" s="626">
        <f t="shared" si="200"/>
        <v>0</v>
      </c>
      <c r="AX326" s="626">
        <f t="shared" si="200"/>
        <v>0</v>
      </c>
      <c r="AY326" s="626">
        <f t="shared" si="200"/>
        <v>0</v>
      </c>
      <c r="AZ326" s="626">
        <f t="shared" si="200"/>
        <v>0</v>
      </c>
      <c r="BA326" s="626">
        <f t="shared" si="200"/>
        <v>0</v>
      </c>
      <c r="BB326" s="626">
        <f t="shared" si="200"/>
        <v>0</v>
      </c>
      <c r="BC326" s="626">
        <f t="shared" si="200"/>
        <v>0</v>
      </c>
      <c r="BD326" s="626">
        <f t="shared" si="200"/>
        <v>0</v>
      </c>
      <c r="BE326" s="626">
        <f t="shared" si="201"/>
        <v>0</v>
      </c>
      <c r="BF326" s="626">
        <f t="shared" si="201"/>
        <v>0</v>
      </c>
      <c r="BG326" s="626">
        <f t="shared" si="201"/>
        <v>0</v>
      </c>
      <c r="BH326" s="626">
        <f t="shared" si="201"/>
        <v>0</v>
      </c>
      <c r="BI326" s="626">
        <f t="shared" si="201"/>
        <v>0</v>
      </c>
      <c r="BJ326" s="626">
        <f t="shared" si="201"/>
        <v>0</v>
      </c>
      <c r="BK326" s="626">
        <f t="shared" si="201"/>
        <v>0</v>
      </c>
      <c r="BL326" s="626">
        <f t="shared" si="201"/>
        <v>0</v>
      </c>
      <c r="BM326" s="626">
        <f t="shared" si="201"/>
        <v>0</v>
      </c>
      <c r="BN326" s="626">
        <f t="shared" si="201"/>
        <v>0</v>
      </c>
      <c r="BO326" s="626">
        <f t="shared" si="202"/>
        <v>0</v>
      </c>
      <c r="BP326" s="626">
        <f t="shared" si="202"/>
        <v>0</v>
      </c>
      <c r="BQ326" s="626">
        <f t="shared" si="202"/>
        <v>0</v>
      </c>
      <c r="BR326" s="626">
        <f t="shared" si="202"/>
        <v>0</v>
      </c>
      <c r="BS326" s="626">
        <f t="shared" si="202"/>
        <v>0</v>
      </c>
      <c r="BT326" s="626">
        <f t="shared" si="202"/>
        <v>0</v>
      </c>
      <c r="BU326" s="626">
        <f t="shared" si="202"/>
        <v>0</v>
      </c>
      <c r="BV326" s="626">
        <f t="shared" si="202"/>
        <v>0</v>
      </c>
      <c r="BW326" s="626">
        <f t="shared" si="202"/>
        <v>0</v>
      </c>
      <c r="BX326" s="626">
        <f t="shared" si="202"/>
        <v>0</v>
      </c>
      <c r="BY326" s="626">
        <f t="shared" si="202"/>
        <v>0</v>
      </c>
      <c r="BZ326" s="626">
        <f t="shared" si="202"/>
        <v>0</v>
      </c>
      <c r="CA326" s="287">
        <f t="shared" si="152"/>
        <v>0</v>
      </c>
      <c r="CB326" s="287">
        <f t="shared" si="153"/>
        <v>0</v>
      </c>
      <c r="CC326" s="287">
        <f t="shared" si="154"/>
        <v>0</v>
      </c>
      <c r="CD326" s="287">
        <f t="shared" si="155"/>
        <v>0</v>
      </c>
      <c r="CE326" s="287">
        <f t="shared" si="156"/>
        <v>0</v>
      </c>
      <c r="CF326" s="287">
        <f t="shared" si="157"/>
        <v>0</v>
      </c>
      <c r="CG326" s="61">
        <f t="shared" si="158"/>
        <v>0</v>
      </c>
      <c r="CH326" s="27"/>
      <c r="CI326" s="27"/>
      <c r="CJ326" s="27"/>
    </row>
    <row r="327" spans="2:88" ht="12" hidden="1" customHeight="1">
      <c r="B327" s="624" t="s">
        <v>42</v>
      </c>
      <c r="C327" s="623" t="str">
        <f t="shared" si="159"/>
        <v>Forecast</v>
      </c>
      <c r="D327" s="624" t="s">
        <v>843</v>
      </c>
      <c r="E327" s="624" t="s">
        <v>9</v>
      </c>
      <c r="F327" s="625" t="s">
        <v>13</v>
      </c>
      <c r="G327" s="626">
        <f t="shared" si="196"/>
        <v>0</v>
      </c>
      <c r="H327" s="823">
        <f t="shared" si="196"/>
        <v>0</v>
      </c>
      <c r="I327" s="823">
        <f t="shared" si="196"/>
        <v>0</v>
      </c>
      <c r="J327" s="626">
        <f t="shared" si="196"/>
        <v>0</v>
      </c>
      <c r="K327" s="626">
        <f t="shared" si="196"/>
        <v>0</v>
      </c>
      <c r="L327" s="626">
        <f t="shared" si="196"/>
        <v>0</v>
      </c>
      <c r="M327" s="626">
        <f t="shared" si="196"/>
        <v>0</v>
      </c>
      <c r="N327" s="626">
        <f t="shared" si="196"/>
        <v>0</v>
      </c>
      <c r="O327" s="626">
        <f t="shared" si="196"/>
        <v>0</v>
      </c>
      <c r="P327" s="626">
        <f t="shared" si="196"/>
        <v>0</v>
      </c>
      <c r="Q327" s="626">
        <f t="shared" si="197"/>
        <v>0</v>
      </c>
      <c r="R327" s="626">
        <f t="shared" si="197"/>
        <v>0</v>
      </c>
      <c r="S327" s="626">
        <f t="shared" si="197"/>
        <v>0</v>
      </c>
      <c r="T327" s="626">
        <f t="shared" si="197"/>
        <v>0</v>
      </c>
      <c r="U327" s="823">
        <f t="shared" si="197"/>
        <v>0</v>
      </c>
      <c r="V327" s="823">
        <f t="shared" si="197"/>
        <v>0</v>
      </c>
      <c r="W327" s="823">
        <f t="shared" si="197"/>
        <v>0</v>
      </c>
      <c r="X327" s="823">
        <f t="shared" si="197"/>
        <v>0</v>
      </c>
      <c r="Y327" s="823">
        <f t="shared" si="197"/>
        <v>0</v>
      </c>
      <c r="Z327" s="626">
        <f t="shared" si="197"/>
        <v>0</v>
      </c>
      <c r="AA327" s="626">
        <f t="shared" si="198"/>
        <v>0</v>
      </c>
      <c r="AB327" s="626">
        <f t="shared" si="198"/>
        <v>0</v>
      </c>
      <c r="AC327" s="626">
        <f t="shared" si="198"/>
        <v>0</v>
      </c>
      <c r="AD327" s="626">
        <f t="shared" si="198"/>
        <v>0</v>
      </c>
      <c r="AE327" s="626">
        <f t="shared" si="198"/>
        <v>0</v>
      </c>
      <c r="AF327" s="626">
        <f t="shared" si="198"/>
        <v>0</v>
      </c>
      <c r="AG327" s="626">
        <f t="shared" si="198"/>
        <v>0</v>
      </c>
      <c r="AH327" s="626">
        <f t="shared" si="198"/>
        <v>0</v>
      </c>
      <c r="AI327" s="626">
        <f t="shared" si="198"/>
        <v>0</v>
      </c>
      <c r="AJ327" s="626">
        <f t="shared" si="198"/>
        <v>0</v>
      </c>
      <c r="AK327" s="626">
        <f t="shared" si="199"/>
        <v>0</v>
      </c>
      <c r="AL327" s="626">
        <f t="shared" si="199"/>
        <v>0</v>
      </c>
      <c r="AM327" s="626">
        <f t="shared" si="199"/>
        <v>0</v>
      </c>
      <c r="AN327" s="626">
        <f t="shared" si="199"/>
        <v>0</v>
      </c>
      <c r="AO327" s="626">
        <f t="shared" si="199"/>
        <v>0</v>
      </c>
      <c r="AP327" s="626">
        <f t="shared" si="199"/>
        <v>0</v>
      </c>
      <c r="AQ327" s="626">
        <f t="shared" si="199"/>
        <v>0</v>
      </c>
      <c r="AR327" s="626">
        <f t="shared" si="199"/>
        <v>0</v>
      </c>
      <c r="AS327" s="626">
        <f t="shared" si="199"/>
        <v>0</v>
      </c>
      <c r="AT327" s="626">
        <f t="shared" si="199"/>
        <v>0</v>
      </c>
      <c r="AU327" s="626">
        <f t="shared" si="200"/>
        <v>0</v>
      </c>
      <c r="AV327" s="626">
        <f t="shared" si="200"/>
        <v>0</v>
      </c>
      <c r="AW327" s="626">
        <f t="shared" si="200"/>
        <v>0</v>
      </c>
      <c r="AX327" s="626">
        <f t="shared" si="200"/>
        <v>0</v>
      </c>
      <c r="AY327" s="626">
        <f t="shared" si="200"/>
        <v>0</v>
      </c>
      <c r="AZ327" s="626">
        <f t="shared" si="200"/>
        <v>0</v>
      </c>
      <c r="BA327" s="626">
        <f t="shared" si="200"/>
        <v>0</v>
      </c>
      <c r="BB327" s="626">
        <f t="shared" si="200"/>
        <v>0</v>
      </c>
      <c r="BC327" s="626">
        <f t="shared" si="200"/>
        <v>0</v>
      </c>
      <c r="BD327" s="626">
        <f t="shared" si="200"/>
        <v>0</v>
      </c>
      <c r="BE327" s="626">
        <f t="shared" si="201"/>
        <v>0</v>
      </c>
      <c r="BF327" s="626">
        <f t="shared" si="201"/>
        <v>0</v>
      </c>
      <c r="BG327" s="626">
        <f t="shared" si="201"/>
        <v>0</v>
      </c>
      <c r="BH327" s="626">
        <f t="shared" si="201"/>
        <v>0</v>
      </c>
      <c r="BI327" s="626">
        <f t="shared" si="201"/>
        <v>0</v>
      </c>
      <c r="BJ327" s="626">
        <f t="shared" si="201"/>
        <v>0</v>
      </c>
      <c r="BK327" s="626">
        <f t="shared" si="201"/>
        <v>0</v>
      </c>
      <c r="BL327" s="626">
        <f t="shared" si="201"/>
        <v>0</v>
      </c>
      <c r="BM327" s="626">
        <f t="shared" si="201"/>
        <v>0</v>
      </c>
      <c r="BN327" s="626">
        <f t="shared" si="201"/>
        <v>0</v>
      </c>
      <c r="BO327" s="626">
        <f t="shared" si="202"/>
        <v>0</v>
      </c>
      <c r="BP327" s="626">
        <f t="shared" si="202"/>
        <v>0</v>
      </c>
      <c r="BQ327" s="626">
        <f t="shared" si="202"/>
        <v>0</v>
      </c>
      <c r="BR327" s="626">
        <f t="shared" si="202"/>
        <v>0</v>
      </c>
      <c r="BS327" s="626">
        <f t="shared" si="202"/>
        <v>0</v>
      </c>
      <c r="BT327" s="626">
        <f t="shared" si="202"/>
        <v>0</v>
      </c>
      <c r="BU327" s="626">
        <f t="shared" si="202"/>
        <v>0</v>
      </c>
      <c r="BV327" s="626">
        <f t="shared" si="202"/>
        <v>0</v>
      </c>
      <c r="BW327" s="626">
        <f t="shared" si="202"/>
        <v>0</v>
      </c>
      <c r="BX327" s="626">
        <f t="shared" si="202"/>
        <v>0</v>
      </c>
      <c r="BY327" s="626">
        <f t="shared" si="202"/>
        <v>0</v>
      </c>
      <c r="BZ327" s="626">
        <f t="shared" si="202"/>
        <v>0</v>
      </c>
      <c r="CA327" s="287">
        <f t="shared" si="152"/>
        <v>0</v>
      </c>
      <c r="CB327" s="287">
        <f t="shared" si="153"/>
        <v>0</v>
      </c>
      <c r="CC327" s="287">
        <f t="shared" si="154"/>
        <v>0</v>
      </c>
      <c r="CD327" s="287">
        <f t="shared" si="155"/>
        <v>0</v>
      </c>
      <c r="CE327" s="287">
        <f t="shared" si="156"/>
        <v>0</v>
      </c>
      <c r="CF327" s="287">
        <f t="shared" si="157"/>
        <v>0</v>
      </c>
      <c r="CG327" s="61">
        <f t="shared" si="158"/>
        <v>0</v>
      </c>
      <c r="CH327" s="27"/>
      <c r="CI327" s="27"/>
      <c r="CJ327" s="27"/>
    </row>
    <row r="328" spans="2:88" ht="12" hidden="1" customHeight="1">
      <c r="B328" s="624" t="s">
        <v>42</v>
      </c>
      <c r="C328" s="623" t="str">
        <f t="shared" si="159"/>
        <v>Approval Request</v>
      </c>
      <c r="D328" s="624" t="s">
        <v>843</v>
      </c>
      <c r="E328" s="624" t="s">
        <v>9</v>
      </c>
      <c r="F328" s="625" t="s">
        <v>14</v>
      </c>
      <c r="G328" s="626">
        <f t="shared" si="196"/>
        <v>0</v>
      </c>
      <c r="H328" s="823">
        <f t="shared" si="196"/>
        <v>0</v>
      </c>
      <c r="I328" s="823">
        <f t="shared" si="196"/>
        <v>0</v>
      </c>
      <c r="J328" s="626">
        <f t="shared" si="196"/>
        <v>0</v>
      </c>
      <c r="K328" s="626">
        <f t="shared" si="196"/>
        <v>0</v>
      </c>
      <c r="L328" s="626">
        <f t="shared" si="196"/>
        <v>0</v>
      </c>
      <c r="M328" s="626">
        <f t="shared" si="196"/>
        <v>0</v>
      </c>
      <c r="N328" s="626">
        <f t="shared" si="196"/>
        <v>0</v>
      </c>
      <c r="O328" s="626">
        <f t="shared" si="196"/>
        <v>0</v>
      </c>
      <c r="P328" s="626">
        <f t="shared" si="196"/>
        <v>0</v>
      </c>
      <c r="Q328" s="626">
        <f t="shared" si="197"/>
        <v>0</v>
      </c>
      <c r="R328" s="626">
        <f t="shared" si="197"/>
        <v>0</v>
      </c>
      <c r="S328" s="626">
        <f t="shared" si="197"/>
        <v>0</v>
      </c>
      <c r="T328" s="626">
        <f t="shared" si="197"/>
        <v>0</v>
      </c>
      <c r="U328" s="823">
        <f t="shared" si="197"/>
        <v>0</v>
      </c>
      <c r="V328" s="823">
        <f t="shared" si="197"/>
        <v>0</v>
      </c>
      <c r="W328" s="823">
        <f t="shared" si="197"/>
        <v>0</v>
      </c>
      <c r="X328" s="823">
        <f t="shared" si="197"/>
        <v>0</v>
      </c>
      <c r="Y328" s="823">
        <f t="shared" si="197"/>
        <v>0</v>
      </c>
      <c r="Z328" s="626">
        <f t="shared" si="197"/>
        <v>0</v>
      </c>
      <c r="AA328" s="626">
        <f t="shared" si="198"/>
        <v>0</v>
      </c>
      <c r="AB328" s="626">
        <f t="shared" si="198"/>
        <v>0</v>
      </c>
      <c r="AC328" s="626">
        <f t="shared" si="198"/>
        <v>0</v>
      </c>
      <c r="AD328" s="626">
        <f t="shared" si="198"/>
        <v>0</v>
      </c>
      <c r="AE328" s="626">
        <f t="shared" si="198"/>
        <v>0</v>
      </c>
      <c r="AF328" s="626">
        <f t="shared" si="198"/>
        <v>0</v>
      </c>
      <c r="AG328" s="626">
        <f t="shared" si="198"/>
        <v>0</v>
      </c>
      <c r="AH328" s="626">
        <f t="shared" si="198"/>
        <v>0</v>
      </c>
      <c r="AI328" s="626">
        <f t="shared" si="198"/>
        <v>0</v>
      </c>
      <c r="AJ328" s="626">
        <f t="shared" si="198"/>
        <v>0</v>
      </c>
      <c r="AK328" s="626">
        <f t="shared" si="199"/>
        <v>0</v>
      </c>
      <c r="AL328" s="626">
        <f t="shared" si="199"/>
        <v>0</v>
      </c>
      <c r="AM328" s="626">
        <f t="shared" si="199"/>
        <v>0</v>
      </c>
      <c r="AN328" s="626">
        <f t="shared" si="199"/>
        <v>0</v>
      </c>
      <c r="AO328" s="626">
        <f t="shared" si="199"/>
        <v>0</v>
      </c>
      <c r="AP328" s="626">
        <f t="shared" si="199"/>
        <v>0</v>
      </c>
      <c r="AQ328" s="626">
        <f t="shared" si="199"/>
        <v>0</v>
      </c>
      <c r="AR328" s="626">
        <f t="shared" si="199"/>
        <v>0</v>
      </c>
      <c r="AS328" s="626">
        <f t="shared" si="199"/>
        <v>0</v>
      </c>
      <c r="AT328" s="626">
        <f t="shared" si="199"/>
        <v>0</v>
      </c>
      <c r="AU328" s="626">
        <f t="shared" si="200"/>
        <v>0</v>
      </c>
      <c r="AV328" s="626">
        <f t="shared" si="200"/>
        <v>0</v>
      </c>
      <c r="AW328" s="626">
        <f t="shared" si="200"/>
        <v>0</v>
      </c>
      <c r="AX328" s="626">
        <f t="shared" si="200"/>
        <v>0</v>
      </c>
      <c r="AY328" s="626">
        <f t="shared" si="200"/>
        <v>0</v>
      </c>
      <c r="AZ328" s="626">
        <f t="shared" si="200"/>
        <v>0</v>
      </c>
      <c r="BA328" s="626">
        <f t="shared" si="200"/>
        <v>0</v>
      </c>
      <c r="BB328" s="626">
        <f t="shared" si="200"/>
        <v>0</v>
      </c>
      <c r="BC328" s="626">
        <f t="shared" si="200"/>
        <v>0</v>
      </c>
      <c r="BD328" s="626">
        <f t="shared" si="200"/>
        <v>0</v>
      </c>
      <c r="BE328" s="626">
        <f t="shared" si="201"/>
        <v>0</v>
      </c>
      <c r="BF328" s="626">
        <f t="shared" si="201"/>
        <v>0</v>
      </c>
      <c r="BG328" s="626">
        <f t="shared" si="201"/>
        <v>0</v>
      </c>
      <c r="BH328" s="626">
        <f t="shared" si="201"/>
        <v>0</v>
      </c>
      <c r="BI328" s="626">
        <f t="shared" si="201"/>
        <v>0</v>
      </c>
      <c r="BJ328" s="626">
        <f t="shared" si="201"/>
        <v>0</v>
      </c>
      <c r="BK328" s="626">
        <f t="shared" si="201"/>
        <v>0</v>
      </c>
      <c r="BL328" s="626">
        <f t="shared" si="201"/>
        <v>0</v>
      </c>
      <c r="BM328" s="626">
        <f t="shared" si="201"/>
        <v>0</v>
      </c>
      <c r="BN328" s="626">
        <f t="shared" si="201"/>
        <v>0</v>
      </c>
      <c r="BO328" s="626">
        <f t="shared" si="202"/>
        <v>0</v>
      </c>
      <c r="BP328" s="626">
        <f t="shared" si="202"/>
        <v>0</v>
      </c>
      <c r="BQ328" s="626">
        <f t="shared" si="202"/>
        <v>0</v>
      </c>
      <c r="BR328" s="626">
        <f t="shared" si="202"/>
        <v>0</v>
      </c>
      <c r="BS328" s="626">
        <f t="shared" si="202"/>
        <v>0</v>
      </c>
      <c r="BT328" s="626">
        <f t="shared" si="202"/>
        <v>0</v>
      </c>
      <c r="BU328" s="626">
        <f t="shared" si="202"/>
        <v>0</v>
      </c>
      <c r="BV328" s="626">
        <f t="shared" si="202"/>
        <v>0</v>
      </c>
      <c r="BW328" s="626">
        <f t="shared" si="202"/>
        <v>0</v>
      </c>
      <c r="BX328" s="626">
        <f t="shared" si="202"/>
        <v>0</v>
      </c>
      <c r="BY328" s="626">
        <f t="shared" si="202"/>
        <v>0</v>
      </c>
      <c r="BZ328" s="626">
        <f t="shared" si="202"/>
        <v>0</v>
      </c>
      <c r="CA328" s="287">
        <f t="shared" si="152"/>
        <v>0</v>
      </c>
      <c r="CB328" s="287">
        <f t="shared" si="153"/>
        <v>0</v>
      </c>
      <c r="CC328" s="287">
        <f t="shared" si="154"/>
        <v>0</v>
      </c>
      <c r="CD328" s="287">
        <f t="shared" si="155"/>
        <v>0</v>
      </c>
      <c r="CE328" s="287">
        <f t="shared" si="156"/>
        <v>0</v>
      </c>
      <c r="CF328" s="287">
        <f t="shared" si="157"/>
        <v>0</v>
      </c>
      <c r="CG328" s="61">
        <f t="shared" si="158"/>
        <v>0</v>
      </c>
      <c r="CH328" s="27"/>
      <c r="CI328" s="27"/>
      <c r="CJ328" s="27"/>
    </row>
    <row r="329" spans="2:88" ht="12" hidden="1" customHeight="1">
      <c r="B329" s="624" t="s">
        <v>42</v>
      </c>
      <c r="C329" s="623" t="str">
        <f t="shared" si="159"/>
        <v>Approval Request</v>
      </c>
      <c r="D329" s="624" t="s">
        <v>843</v>
      </c>
      <c r="E329" s="624" t="s">
        <v>9</v>
      </c>
      <c r="F329" s="625" t="s">
        <v>15</v>
      </c>
      <c r="G329" s="626">
        <f t="shared" si="196"/>
        <v>0</v>
      </c>
      <c r="H329" s="823">
        <f t="shared" si="196"/>
        <v>0</v>
      </c>
      <c r="I329" s="823">
        <f t="shared" si="196"/>
        <v>0</v>
      </c>
      <c r="J329" s="626">
        <f t="shared" si="196"/>
        <v>0</v>
      </c>
      <c r="K329" s="626">
        <f t="shared" si="196"/>
        <v>0</v>
      </c>
      <c r="L329" s="626">
        <f t="shared" si="196"/>
        <v>0</v>
      </c>
      <c r="M329" s="626">
        <f t="shared" si="196"/>
        <v>0</v>
      </c>
      <c r="N329" s="626">
        <f t="shared" si="196"/>
        <v>0</v>
      </c>
      <c r="O329" s="626">
        <f t="shared" si="196"/>
        <v>0</v>
      </c>
      <c r="P329" s="626">
        <f t="shared" si="196"/>
        <v>0</v>
      </c>
      <c r="Q329" s="626">
        <f t="shared" si="197"/>
        <v>0</v>
      </c>
      <c r="R329" s="626">
        <f t="shared" si="197"/>
        <v>0</v>
      </c>
      <c r="S329" s="626">
        <f t="shared" si="197"/>
        <v>0</v>
      </c>
      <c r="T329" s="626">
        <f t="shared" si="197"/>
        <v>0</v>
      </c>
      <c r="U329" s="823">
        <f t="shared" si="197"/>
        <v>0</v>
      </c>
      <c r="V329" s="823">
        <f t="shared" si="197"/>
        <v>0</v>
      </c>
      <c r="W329" s="823">
        <f t="shared" si="197"/>
        <v>0</v>
      </c>
      <c r="X329" s="823">
        <f t="shared" si="197"/>
        <v>0</v>
      </c>
      <c r="Y329" s="823">
        <f t="shared" si="197"/>
        <v>0</v>
      </c>
      <c r="Z329" s="626">
        <f t="shared" si="197"/>
        <v>0</v>
      </c>
      <c r="AA329" s="626">
        <f t="shared" si="198"/>
        <v>0</v>
      </c>
      <c r="AB329" s="626">
        <f t="shared" si="198"/>
        <v>0</v>
      </c>
      <c r="AC329" s="626">
        <f t="shared" si="198"/>
        <v>0</v>
      </c>
      <c r="AD329" s="626">
        <f t="shared" si="198"/>
        <v>0</v>
      </c>
      <c r="AE329" s="626">
        <f t="shared" si="198"/>
        <v>0</v>
      </c>
      <c r="AF329" s="626">
        <f t="shared" si="198"/>
        <v>0</v>
      </c>
      <c r="AG329" s="626">
        <f t="shared" si="198"/>
        <v>0</v>
      </c>
      <c r="AH329" s="626">
        <f t="shared" si="198"/>
        <v>0</v>
      </c>
      <c r="AI329" s="626">
        <f t="shared" si="198"/>
        <v>0</v>
      </c>
      <c r="AJ329" s="626">
        <f t="shared" si="198"/>
        <v>0</v>
      </c>
      <c r="AK329" s="626">
        <f t="shared" si="199"/>
        <v>0</v>
      </c>
      <c r="AL329" s="626">
        <f t="shared" si="199"/>
        <v>0</v>
      </c>
      <c r="AM329" s="626">
        <f t="shared" si="199"/>
        <v>0</v>
      </c>
      <c r="AN329" s="626">
        <f t="shared" si="199"/>
        <v>0</v>
      </c>
      <c r="AO329" s="626">
        <f t="shared" si="199"/>
        <v>0</v>
      </c>
      <c r="AP329" s="626">
        <f t="shared" si="199"/>
        <v>0</v>
      </c>
      <c r="AQ329" s="626">
        <f t="shared" si="199"/>
        <v>0</v>
      </c>
      <c r="AR329" s="626">
        <f t="shared" si="199"/>
        <v>0</v>
      </c>
      <c r="AS329" s="626">
        <f t="shared" si="199"/>
        <v>0</v>
      </c>
      <c r="AT329" s="626">
        <f t="shared" si="199"/>
        <v>0</v>
      </c>
      <c r="AU329" s="626">
        <f t="shared" si="200"/>
        <v>0</v>
      </c>
      <c r="AV329" s="626">
        <f t="shared" si="200"/>
        <v>0</v>
      </c>
      <c r="AW329" s="626">
        <f t="shared" si="200"/>
        <v>0</v>
      </c>
      <c r="AX329" s="626">
        <f t="shared" si="200"/>
        <v>0</v>
      </c>
      <c r="AY329" s="626">
        <f t="shared" si="200"/>
        <v>0</v>
      </c>
      <c r="AZ329" s="626">
        <f t="shared" si="200"/>
        <v>0</v>
      </c>
      <c r="BA329" s="626">
        <f t="shared" si="200"/>
        <v>0</v>
      </c>
      <c r="BB329" s="626">
        <f t="shared" si="200"/>
        <v>0</v>
      </c>
      <c r="BC329" s="626">
        <f t="shared" si="200"/>
        <v>0</v>
      </c>
      <c r="BD329" s="626">
        <f t="shared" si="200"/>
        <v>0</v>
      </c>
      <c r="BE329" s="626">
        <f t="shared" si="201"/>
        <v>0</v>
      </c>
      <c r="BF329" s="626">
        <f t="shared" si="201"/>
        <v>0</v>
      </c>
      <c r="BG329" s="626">
        <f t="shared" si="201"/>
        <v>0</v>
      </c>
      <c r="BH329" s="626">
        <f t="shared" si="201"/>
        <v>0</v>
      </c>
      <c r="BI329" s="626">
        <f t="shared" si="201"/>
        <v>0</v>
      </c>
      <c r="BJ329" s="626">
        <f t="shared" si="201"/>
        <v>0</v>
      </c>
      <c r="BK329" s="626">
        <f t="shared" si="201"/>
        <v>0</v>
      </c>
      <c r="BL329" s="626">
        <f t="shared" si="201"/>
        <v>0</v>
      </c>
      <c r="BM329" s="626">
        <f t="shared" si="201"/>
        <v>0</v>
      </c>
      <c r="BN329" s="626">
        <f t="shared" si="201"/>
        <v>0</v>
      </c>
      <c r="BO329" s="626">
        <f t="shared" si="202"/>
        <v>0</v>
      </c>
      <c r="BP329" s="626">
        <f t="shared" si="202"/>
        <v>0</v>
      </c>
      <c r="BQ329" s="626">
        <f t="shared" si="202"/>
        <v>0</v>
      </c>
      <c r="BR329" s="626">
        <f t="shared" si="202"/>
        <v>0</v>
      </c>
      <c r="BS329" s="626">
        <f t="shared" si="202"/>
        <v>0</v>
      </c>
      <c r="BT329" s="626">
        <f t="shared" si="202"/>
        <v>0</v>
      </c>
      <c r="BU329" s="626">
        <f t="shared" si="202"/>
        <v>0</v>
      </c>
      <c r="BV329" s="626">
        <f t="shared" si="202"/>
        <v>0</v>
      </c>
      <c r="BW329" s="626">
        <f t="shared" si="202"/>
        <v>0</v>
      </c>
      <c r="BX329" s="626">
        <f t="shared" si="202"/>
        <v>0</v>
      </c>
      <c r="BY329" s="626">
        <f t="shared" si="202"/>
        <v>0</v>
      </c>
      <c r="BZ329" s="626">
        <f t="shared" si="202"/>
        <v>0</v>
      </c>
      <c r="CA329" s="287">
        <f t="shared" ref="CA329:CA392" si="203">SUMIFS(G329:BZ329,$G$2:$BZ$2,"="&amp;$CA$1)/1000</f>
        <v>0</v>
      </c>
      <c r="CB329" s="287">
        <f t="shared" ref="CB329:CB392" si="204">SUMIFS(G329:BZ329,$G$2:$BZ$2,"="&amp;$CB$1)/1000</f>
        <v>0</v>
      </c>
      <c r="CC329" s="287">
        <f t="shared" ref="CC329:CC392" si="205">SUMIFS(G329:BZ329,$G$2:$BZ$2,"="&amp;$CC$1)/1000</f>
        <v>0</v>
      </c>
      <c r="CD329" s="287">
        <f t="shared" ref="CD329:CD392" si="206">SUMIFS(G329:BZ329,$G$2:$BZ$2,"="&amp;$CD$1)/1000</f>
        <v>0</v>
      </c>
      <c r="CE329" s="287">
        <f t="shared" ref="CE329:CE392" si="207">SUMIFS(G329:BZ329,$G$2:$BZ$2,"="&amp;$CE$1)/1000</f>
        <v>0</v>
      </c>
      <c r="CF329" s="287">
        <f t="shared" ref="CF329:CF392" si="208">SUMIFS(G329:BZ329,$G$2:$BZ$2,"="&amp;$CF$1)/1000</f>
        <v>0</v>
      </c>
      <c r="CG329" s="61">
        <f t="shared" si="158"/>
        <v>0</v>
      </c>
      <c r="CH329" s="27"/>
      <c r="CI329" s="27"/>
      <c r="CJ329" s="27"/>
    </row>
    <row r="330" spans="2:88" ht="12" hidden="1" customHeight="1">
      <c r="B330" s="624" t="s">
        <v>42</v>
      </c>
      <c r="C330" s="623" t="str">
        <f t="shared" si="159"/>
        <v>Released</v>
      </c>
      <c r="D330" s="624" t="s">
        <v>843</v>
      </c>
      <c r="E330" s="624" t="s">
        <v>10</v>
      </c>
      <c r="F330" s="625" t="s">
        <v>11</v>
      </c>
      <c r="G330" s="626">
        <f t="shared" si="196"/>
        <v>0</v>
      </c>
      <c r="H330" s="823">
        <f t="shared" si="196"/>
        <v>0</v>
      </c>
      <c r="I330" s="823">
        <f t="shared" si="196"/>
        <v>0</v>
      </c>
      <c r="J330" s="626">
        <f t="shared" si="196"/>
        <v>0</v>
      </c>
      <c r="K330" s="626">
        <f t="shared" si="196"/>
        <v>0</v>
      </c>
      <c r="L330" s="626">
        <f t="shared" si="196"/>
        <v>0</v>
      </c>
      <c r="M330" s="626">
        <f t="shared" si="196"/>
        <v>0</v>
      </c>
      <c r="N330" s="626">
        <f t="shared" si="196"/>
        <v>0</v>
      </c>
      <c r="O330" s="626">
        <f t="shared" si="196"/>
        <v>0</v>
      </c>
      <c r="P330" s="626">
        <f t="shared" si="196"/>
        <v>0</v>
      </c>
      <c r="Q330" s="626">
        <f t="shared" si="197"/>
        <v>0</v>
      </c>
      <c r="R330" s="626">
        <f t="shared" si="197"/>
        <v>0</v>
      </c>
      <c r="S330" s="626">
        <f t="shared" si="197"/>
        <v>0</v>
      </c>
      <c r="T330" s="626">
        <f t="shared" si="197"/>
        <v>0</v>
      </c>
      <c r="U330" s="823">
        <f t="shared" si="197"/>
        <v>0</v>
      </c>
      <c r="V330" s="823">
        <f t="shared" si="197"/>
        <v>0</v>
      </c>
      <c r="W330" s="823">
        <f t="shared" si="197"/>
        <v>0</v>
      </c>
      <c r="X330" s="823">
        <f t="shared" si="197"/>
        <v>0</v>
      </c>
      <c r="Y330" s="823">
        <f t="shared" si="197"/>
        <v>0</v>
      </c>
      <c r="Z330" s="626">
        <f t="shared" si="197"/>
        <v>0</v>
      </c>
      <c r="AA330" s="626">
        <f t="shared" si="198"/>
        <v>0</v>
      </c>
      <c r="AB330" s="626">
        <f t="shared" si="198"/>
        <v>0</v>
      </c>
      <c r="AC330" s="626">
        <f t="shared" si="198"/>
        <v>0</v>
      </c>
      <c r="AD330" s="626">
        <f t="shared" si="198"/>
        <v>0</v>
      </c>
      <c r="AE330" s="626">
        <f t="shared" si="198"/>
        <v>0</v>
      </c>
      <c r="AF330" s="626">
        <f t="shared" si="198"/>
        <v>0</v>
      </c>
      <c r="AG330" s="626">
        <f t="shared" si="198"/>
        <v>0</v>
      </c>
      <c r="AH330" s="626">
        <f t="shared" si="198"/>
        <v>0</v>
      </c>
      <c r="AI330" s="626">
        <f t="shared" si="198"/>
        <v>0</v>
      </c>
      <c r="AJ330" s="626">
        <f t="shared" si="198"/>
        <v>0</v>
      </c>
      <c r="AK330" s="626">
        <f t="shared" si="199"/>
        <v>0</v>
      </c>
      <c r="AL330" s="626">
        <f t="shared" si="199"/>
        <v>0</v>
      </c>
      <c r="AM330" s="626">
        <f t="shared" si="199"/>
        <v>0</v>
      </c>
      <c r="AN330" s="626">
        <f t="shared" si="199"/>
        <v>0</v>
      </c>
      <c r="AO330" s="626">
        <f t="shared" si="199"/>
        <v>0</v>
      </c>
      <c r="AP330" s="626">
        <f t="shared" si="199"/>
        <v>0</v>
      </c>
      <c r="AQ330" s="626">
        <f t="shared" si="199"/>
        <v>0</v>
      </c>
      <c r="AR330" s="626">
        <f t="shared" si="199"/>
        <v>0</v>
      </c>
      <c r="AS330" s="626">
        <f t="shared" si="199"/>
        <v>0</v>
      </c>
      <c r="AT330" s="626">
        <f t="shared" si="199"/>
        <v>0</v>
      </c>
      <c r="AU330" s="626">
        <f t="shared" si="200"/>
        <v>0</v>
      </c>
      <c r="AV330" s="626">
        <f t="shared" si="200"/>
        <v>0</v>
      </c>
      <c r="AW330" s="626">
        <f t="shared" si="200"/>
        <v>0</v>
      </c>
      <c r="AX330" s="626">
        <f t="shared" si="200"/>
        <v>0</v>
      </c>
      <c r="AY330" s="626">
        <f t="shared" si="200"/>
        <v>0</v>
      </c>
      <c r="AZ330" s="626">
        <f t="shared" si="200"/>
        <v>0</v>
      </c>
      <c r="BA330" s="626">
        <f t="shared" si="200"/>
        <v>0</v>
      </c>
      <c r="BB330" s="626">
        <f t="shared" si="200"/>
        <v>0</v>
      </c>
      <c r="BC330" s="626">
        <f t="shared" si="200"/>
        <v>0</v>
      </c>
      <c r="BD330" s="626">
        <f t="shared" si="200"/>
        <v>0</v>
      </c>
      <c r="BE330" s="626">
        <f t="shared" si="201"/>
        <v>0</v>
      </c>
      <c r="BF330" s="626">
        <f t="shared" si="201"/>
        <v>0</v>
      </c>
      <c r="BG330" s="626">
        <f t="shared" si="201"/>
        <v>0</v>
      </c>
      <c r="BH330" s="626">
        <f t="shared" si="201"/>
        <v>0</v>
      </c>
      <c r="BI330" s="626">
        <f t="shared" si="201"/>
        <v>0</v>
      </c>
      <c r="BJ330" s="626">
        <f t="shared" si="201"/>
        <v>0</v>
      </c>
      <c r="BK330" s="626">
        <f t="shared" si="201"/>
        <v>0</v>
      </c>
      <c r="BL330" s="626">
        <f t="shared" si="201"/>
        <v>0</v>
      </c>
      <c r="BM330" s="626">
        <f t="shared" si="201"/>
        <v>0</v>
      </c>
      <c r="BN330" s="626">
        <f t="shared" si="201"/>
        <v>0</v>
      </c>
      <c r="BO330" s="626">
        <f t="shared" si="202"/>
        <v>0</v>
      </c>
      <c r="BP330" s="626">
        <f t="shared" si="202"/>
        <v>0</v>
      </c>
      <c r="BQ330" s="626">
        <f t="shared" si="202"/>
        <v>0</v>
      </c>
      <c r="BR330" s="626">
        <f t="shared" si="202"/>
        <v>0</v>
      </c>
      <c r="BS330" s="626">
        <f t="shared" si="202"/>
        <v>0</v>
      </c>
      <c r="BT330" s="626">
        <f t="shared" si="202"/>
        <v>0</v>
      </c>
      <c r="BU330" s="626">
        <f t="shared" si="202"/>
        <v>0</v>
      </c>
      <c r="BV330" s="626">
        <f t="shared" si="202"/>
        <v>0</v>
      </c>
      <c r="BW330" s="626">
        <f t="shared" si="202"/>
        <v>0</v>
      </c>
      <c r="BX330" s="626">
        <f t="shared" si="202"/>
        <v>0</v>
      </c>
      <c r="BY330" s="626">
        <f t="shared" si="202"/>
        <v>0</v>
      </c>
      <c r="BZ330" s="626">
        <f t="shared" si="202"/>
        <v>0</v>
      </c>
      <c r="CA330" s="287">
        <f t="shared" si="203"/>
        <v>0</v>
      </c>
      <c r="CB330" s="287">
        <f t="shared" si="204"/>
        <v>0</v>
      </c>
      <c r="CC330" s="287">
        <f t="shared" si="205"/>
        <v>0</v>
      </c>
      <c r="CD330" s="287">
        <f t="shared" si="206"/>
        <v>0</v>
      </c>
      <c r="CE330" s="287">
        <f t="shared" si="207"/>
        <v>0</v>
      </c>
      <c r="CF330" s="287">
        <f t="shared" si="208"/>
        <v>0</v>
      </c>
      <c r="CG330" s="61">
        <f t="shared" si="158"/>
        <v>0</v>
      </c>
      <c r="CH330" s="27"/>
      <c r="CI330" s="27"/>
      <c r="CJ330" s="27"/>
    </row>
    <row r="331" spans="2:88" ht="12" hidden="1" customHeight="1">
      <c r="B331" s="624" t="s">
        <v>42</v>
      </c>
      <c r="C331" s="623" t="str">
        <f t="shared" si="159"/>
        <v>Released</v>
      </c>
      <c r="D331" s="624" t="s">
        <v>843</v>
      </c>
      <c r="E331" s="624" t="s">
        <v>10</v>
      </c>
      <c r="F331" s="625" t="s">
        <v>12</v>
      </c>
      <c r="G331" s="626">
        <f t="shared" si="196"/>
        <v>0</v>
      </c>
      <c r="H331" s="823">
        <f t="shared" si="196"/>
        <v>0</v>
      </c>
      <c r="I331" s="823">
        <f t="shared" si="196"/>
        <v>0</v>
      </c>
      <c r="J331" s="626">
        <f t="shared" si="196"/>
        <v>0</v>
      </c>
      <c r="K331" s="626">
        <f t="shared" si="196"/>
        <v>0</v>
      </c>
      <c r="L331" s="626">
        <f t="shared" si="196"/>
        <v>0</v>
      </c>
      <c r="M331" s="626">
        <f t="shared" si="196"/>
        <v>0</v>
      </c>
      <c r="N331" s="626">
        <f t="shared" si="196"/>
        <v>0</v>
      </c>
      <c r="O331" s="626">
        <f t="shared" si="196"/>
        <v>0</v>
      </c>
      <c r="P331" s="626">
        <f t="shared" si="196"/>
        <v>0</v>
      </c>
      <c r="Q331" s="626">
        <f t="shared" si="197"/>
        <v>0</v>
      </c>
      <c r="R331" s="626">
        <f t="shared" si="197"/>
        <v>0</v>
      </c>
      <c r="S331" s="626">
        <f t="shared" si="197"/>
        <v>0</v>
      </c>
      <c r="T331" s="626">
        <f t="shared" si="197"/>
        <v>0</v>
      </c>
      <c r="U331" s="823">
        <f t="shared" si="197"/>
        <v>0</v>
      </c>
      <c r="V331" s="823">
        <f t="shared" si="197"/>
        <v>0</v>
      </c>
      <c r="W331" s="823">
        <f t="shared" si="197"/>
        <v>0</v>
      </c>
      <c r="X331" s="823">
        <f t="shared" si="197"/>
        <v>0</v>
      </c>
      <c r="Y331" s="823">
        <f t="shared" si="197"/>
        <v>0</v>
      </c>
      <c r="Z331" s="626">
        <f t="shared" si="197"/>
        <v>0</v>
      </c>
      <c r="AA331" s="626">
        <f t="shared" si="198"/>
        <v>0</v>
      </c>
      <c r="AB331" s="626">
        <f t="shared" si="198"/>
        <v>0</v>
      </c>
      <c r="AC331" s="626">
        <f t="shared" si="198"/>
        <v>0</v>
      </c>
      <c r="AD331" s="626">
        <f t="shared" si="198"/>
        <v>0</v>
      </c>
      <c r="AE331" s="626">
        <f t="shared" si="198"/>
        <v>0</v>
      </c>
      <c r="AF331" s="626">
        <f t="shared" si="198"/>
        <v>0</v>
      </c>
      <c r="AG331" s="626">
        <f t="shared" si="198"/>
        <v>0</v>
      </c>
      <c r="AH331" s="626">
        <f t="shared" si="198"/>
        <v>0</v>
      </c>
      <c r="AI331" s="626">
        <f t="shared" si="198"/>
        <v>0</v>
      </c>
      <c r="AJ331" s="626">
        <f t="shared" si="198"/>
        <v>0</v>
      </c>
      <c r="AK331" s="626">
        <f t="shared" si="199"/>
        <v>0</v>
      </c>
      <c r="AL331" s="626">
        <f t="shared" si="199"/>
        <v>0</v>
      </c>
      <c r="AM331" s="626">
        <f t="shared" si="199"/>
        <v>0</v>
      </c>
      <c r="AN331" s="626">
        <f t="shared" si="199"/>
        <v>0</v>
      </c>
      <c r="AO331" s="626">
        <f t="shared" si="199"/>
        <v>0</v>
      </c>
      <c r="AP331" s="626">
        <f t="shared" si="199"/>
        <v>0</v>
      </c>
      <c r="AQ331" s="626">
        <f t="shared" si="199"/>
        <v>0</v>
      </c>
      <c r="AR331" s="626">
        <f t="shared" si="199"/>
        <v>0</v>
      </c>
      <c r="AS331" s="626">
        <f t="shared" si="199"/>
        <v>0</v>
      </c>
      <c r="AT331" s="626">
        <f t="shared" si="199"/>
        <v>0</v>
      </c>
      <c r="AU331" s="626">
        <f t="shared" si="200"/>
        <v>0</v>
      </c>
      <c r="AV331" s="626">
        <f t="shared" si="200"/>
        <v>0</v>
      </c>
      <c r="AW331" s="626">
        <f t="shared" si="200"/>
        <v>0</v>
      </c>
      <c r="AX331" s="626">
        <f t="shared" si="200"/>
        <v>0</v>
      </c>
      <c r="AY331" s="626">
        <f t="shared" si="200"/>
        <v>0</v>
      </c>
      <c r="AZ331" s="626">
        <f t="shared" si="200"/>
        <v>0</v>
      </c>
      <c r="BA331" s="626">
        <f t="shared" si="200"/>
        <v>0</v>
      </c>
      <c r="BB331" s="626">
        <f t="shared" si="200"/>
        <v>0</v>
      </c>
      <c r="BC331" s="626">
        <f t="shared" si="200"/>
        <v>0</v>
      </c>
      <c r="BD331" s="626">
        <f t="shared" si="200"/>
        <v>0</v>
      </c>
      <c r="BE331" s="626">
        <f t="shared" si="201"/>
        <v>0</v>
      </c>
      <c r="BF331" s="626">
        <f t="shared" si="201"/>
        <v>0</v>
      </c>
      <c r="BG331" s="626">
        <f t="shared" si="201"/>
        <v>0</v>
      </c>
      <c r="BH331" s="626">
        <f t="shared" si="201"/>
        <v>0</v>
      </c>
      <c r="BI331" s="626">
        <f t="shared" si="201"/>
        <v>0</v>
      </c>
      <c r="BJ331" s="626">
        <f t="shared" si="201"/>
        <v>0</v>
      </c>
      <c r="BK331" s="626">
        <f t="shared" si="201"/>
        <v>0</v>
      </c>
      <c r="BL331" s="626">
        <f t="shared" si="201"/>
        <v>0</v>
      </c>
      <c r="BM331" s="626">
        <f t="shared" si="201"/>
        <v>0</v>
      </c>
      <c r="BN331" s="626">
        <f t="shared" si="201"/>
        <v>0</v>
      </c>
      <c r="BO331" s="626">
        <f t="shared" si="202"/>
        <v>0</v>
      </c>
      <c r="BP331" s="626">
        <f t="shared" si="202"/>
        <v>0</v>
      </c>
      <c r="BQ331" s="626">
        <f t="shared" si="202"/>
        <v>0</v>
      </c>
      <c r="BR331" s="626">
        <f t="shared" si="202"/>
        <v>0</v>
      </c>
      <c r="BS331" s="626">
        <f t="shared" si="202"/>
        <v>0</v>
      </c>
      <c r="BT331" s="626">
        <f t="shared" si="202"/>
        <v>0</v>
      </c>
      <c r="BU331" s="626">
        <f t="shared" si="202"/>
        <v>0</v>
      </c>
      <c r="BV331" s="626">
        <f t="shared" si="202"/>
        <v>0</v>
      </c>
      <c r="BW331" s="626">
        <f t="shared" si="202"/>
        <v>0</v>
      </c>
      <c r="BX331" s="626">
        <f t="shared" si="202"/>
        <v>0</v>
      </c>
      <c r="BY331" s="626">
        <f t="shared" si="202"/>
        <v>0</v>
      </c>
      <c r="BZ331" s="626">
        <f t="shared" si="202"/>
        <v>0</v>
      </c>
      <c r="CA331" s="287">
        <f t="shared" si="203"/>
        <v>0</v>
      </c>
      <c r="CB331" s="287">
        <f t="shared" si="204"/>
        <v>0</v>
      </c>
      <c r="CC331" s="287">
        <f t="shared" si="205"/>
        <v>0</v>
      </c>
      <c r="CD331" s="287">
        <f t="shared" si="206"/>
        <v>0</v>
      </c>
      <c r="CE331" s="287">
        <f t="shared" si="207"/>
        <v>0</v>
      </c>
      <c r="CF331" s="287">
        <f t="shared" si="208"/>
        <v>0</v>
      </c>
      <c r="CG331" s="61">
        <f t="shared" si="158"/>
        <v>0</v>
      </c>
      <c r="CH331" s="27"/>
      <c r="CI331" s="27"/>
      <c r="CJ331" s="27"/>
    </row>
    <row r="332" spans="2:88" ht="12" hidden="1" customHeight="1">
      <c r="B332" s="624" t="s">
        <v>42</v>
      </c>
      <c r="C332" s="623" t="str">
        <f t="shared" si="159"/>
        <v>Forecast</v>
      </c>
      <c r="D332" s="624" t="s">
        <v>843</v>
      </c>
      <c r="E332" s="624" t="s">
        <v>10</v>
      </c>
      <c r="F332" s="625" t="s">
        <v>13</v>
      </c>
      <c r="G332" s="626">
        <f t="shared" si="196"/>
        <v>0</v>
      </c>
      <c r="H332" s="823">
        <f t="shared" si="196"/>
        <v>0</v>
      </c>
      <c r="I332" s="823">
        <f t="shared" si="196"/>
        <v>0</v>
      </c>
      <c r="J332" s="626">
        <f t="shared" si="196"/>
        <v>0</v>
      </c>
      <c r="K332" s="626">
        <f t="shared" si="196"/>
        <v>0</v>
      </c>
      <c r="L332" s="626">
        <f t="shared" si="196"/>
        <v>0</v>
      </c>
      <c r="M332" s="626">
        <f t="shared" si="196"/>
        <v>0</v>
      </c>
      <c r="N332" s="626">
        <f t="shared" si="196"/>
        <v>0</v>
      </c>
      <c r="O332" s="626">
        <f t="shared" si="196"/>
        <v>0</v>
      </c>
      <c r="P332" s="626">
        <f t="shared" si="196"/>
        <v>0</v>
      </c>
      <c r="Q332" s="626">
        <f t="shared" si="197"/>
        <v>0</v>
      </c>
      <c r="R332" s="626">
        <f t="shared" si="197"/>
        <v>0</v>
      </c>
      <c r="S332" s="626">
        <f t="shared" si="197"/>
        <v>0</v>
      </c>
      <c r="T332" s="626">
        <f t="shared" si="197"/>
        <v>0</v>
      </c>
      <c r="U332" s="823">
        <f t="shared" si="197"/>
        <v>0</v>
      </c>
      <c r="V332" s="823">
        <f t="shared" si="197"/>
        <v>0</v>
      </c>
      <c r="W332" s="823">
        <f t="shared" si="197"/>
        <v>0</v>
      </c>
      <c r="X332" s="823">
        <f t="shared" si="197"/>
        <v>0</v>
      </c>
      <c r="Y332" s="823">
        <f t="shared" si="197"/>
        <v>0</v>
      </c>
      <c r="Z332" s="626">
        <f t="shared" si="197"/>
        <v>0</v>
      </c>
      <c r="AA332" s="626">
        <f t="shared" si="198"/>
        <v>0</v>
      </c>
      <c r="AB332" s="626">
        <f t="shared" si="198"/>
        <v>0</v>
      </c>
      <c r="AC332" s="626">
        <f t="shared" si="198"/>
        <v>0</v>
      </c>
      <c r="AD332" s="626">
        <f t="shared" si="198"/>
        <v>0</v>
      </c>
      <c r="AE332" s="626">
        <f t="shared" si="198"/>
        <v>0</v>
      </c>
      <c r="AF332" s="626">
        <f t="shared" si="198"/>
        <v>0</v>
      </c>
      <c r="AG332" s="626">
        <f t="shared" si="198"/>
        <v>0</v>
      </c>
      <c r="AH332" s="626">
        <f t="shared" si="198"/>
        <v>0</v>
      </c>
      <c r="AI332" s="626">
        <f t="shared" si="198"/>
        <v>0</v>
      </c>
      <c r="AJ332" s="626">
        <f t="shared" si="198"/>
        <v>0</v>
      </c>
      <c r="AK332" s="626">
        <f t="shared" si="199"/>
        <v>0</v>
      </c>
      <c r="AL332" s="626">
        <f t="shared" si="199"/>
        <v>0</v>
      </c>
      <c r="AM332" s="626">
        <f t="shared" si="199"/>
        <v>0</v>
      </c>
      <c r="AN332" s="626">
        <f t="shared" si="199"/>
        <v>0</v>
      </c>
      <c r="AO332" s="626">
        <f t="shared" si="199"/>
        <v>0</v>
      </c>
      <c r="AP332" s="626">
        <f t="shared" si="199"/>
        <v>0</v>
      </c>
      <c r="AQ332" s="626">
        <f t="shared" si="199"/>
        <v>0</v>
      </c>
      <c r="AR332" s="626">
        <f t="shared" si="199"/>
        <v>0</v>
      </c>
      <c r="AS332" s="626">
        <f t="shared" si="199"/>
        <v>0</v>
      </c>
      <c r="AT332" s="626">
        <f t="shared" si="199"/>
        <v>0</v>
      </c>
      <c r="AU332" s="626">
        <f t="shared" si="200"/>
        <v>0</v>
      </c>
      <c r="AV332" s="626">
        <f t="shared" si="200"/>
        <v>0</v>
      </c>
      <c r="AW332" s="626">
        <f t="shared" si="200"/>
        <v>0</v>
      </c>
      <c r="AX332" s="626">
        <f t="shared" si="200"/>
        <v>0</v>
      </c>
      <c r="AY332" s="626">
        <f t="shared" si="200"/>
        <v>0</v>
      </c>
      <c r="AZ332" s="626">
        <f t="shared" si="200"/>
        <v>0</v>
      </c>
      <c r="BA332" s="626">
        <f t="shared" si="200"/>
        <v>0</v>
      </c>
      <c r="BB332" s="626">
        <f t="shared" si="200"/>
        <v>0</v>
      </c>
      <c r="BC332" s="626">
        <f t="shared" si="200"/>
        <v>0</v>
      </c>
      <c r="BD332" s="626">
        <f t="shared" si="200"/>
        <v>0</v>
      </c>
      <c r="BE332" s="626">
        <f t="shared" si="201"/>
        <v>0</v>
      </c>
      <c r="BF332" s="626">
        <f t="shared" si="201"/>
        <v>0</v>
      </c>
      <c r="BG332" s="626">
        <f t="shared" si="201"/>
        <v>0</v>
      </c>
      <c r="BH332" s="626">
        <f t="shared" si="201"/>
        <v>0</v>
      </c>
      <c r="BI332" s="626">
        <f t="shared" si="201"/>
        <v>0</v>
      </c>
      <c r="BJ332" s="626">
        <f t="shared" si="201"/>
        <v>0</v>
      </c>
      <c r="BK332" s="626">
        <f t="shared" si="201"/>
        <v>0</v>
      </c>
      <c r="BL332" s="626">
        <f t="shared" si="201"/>
        <v>0</v>
      </c>
      <c r="BM332" s="626">
        <f t="shared" si="201"/>
        <v>0</v>
      </c>
      <c r="BN332" s="626">
        <f t="shared" si="201"/>
        <v>0</v>
      </c>
      <c r="BO332" s="626">
        <f t="shared" si="202"/>
        <v>0</v>
      </c>
      <c r="BP332" s="626">
        <f t="shared" si="202"/>
        <v>0</v>
      </c>
      <c r="BQ332" s="626">
        <f t="shared" si="202"/>
        <v>0</v>
      </c>
      <c r="BR332" s="626">
        <f t="shared" si="202"/>
        <v>0</v>
      </c>
      <c r="BS332" s="626">
        <f t="shared" si="202"/>
        <v>0</v>
      </c>
      <c r="BT332" s="626">
        <f t="shared" si="202"/>
        <v>0</v>
      </c>
      <c r="BU332" s="626">
        <f t="shared" si="202"/>
        <v>0</v>
      </c>
      <c r="BV332" s="626">
        <f t="shared" si="202"/>
        <v>0</v>
      </c>
      <c r="BW332" s="626">
        <f t="shared" si="202"/>
        <v>0</v>
      </c>
      <c r="BX332" s="626">
        <f t="shared" si="202"/>
        <v>0</v>
      </c>
      <c r="BY332" s="626">
        <f t="shared" si="202"/>
        <v>0</v>
      </c>
      <c r="BZ332" s="626">
        <f t="shared" si="202"/>
        <v>0</v>
      </c>
      <c r="CA332" s="287">
        <f t="shared" si="203"/>
        <v>0</v>
      </c>
      <c r="CB332" s="287">
        <f t="shared" si="204"/>
        <v>0</v>
      </c>
      <c r="CC332" s="287">
        <f t="shared" si="205"/>
        <v>0</v>
      </c>
      <c r="CD332" s="287">
        <f t="shared" si="206"/>
        <v>0</v>
      </c>
      <c r="CE332" s="287">
        <f t="shared" si="207"/>
        <v>0</v>
      </c>
      <c r="CF332" s="287">
        <f t="shared" si="208"/>
        <v>0</v>
      </c>
      <c r="CG332" s="61">
        <f t="shared" si="158"/>
        <v>0</v>
      </c>
      <c r="CH332" s="27"/>
      <c r="CI332" s="27"/>
      <c r="CJ332" s="27"/>
    </row>
    <row r="333" spans="2:88" ht="12" hidden="1" customHeight="1">
      <c r="B333" s="624" t="s">
        <v>42</v>
      </c>
      <c r="C333" s="623" t="str">
        <f t="shared" si="159"/>
        <v>Approval Request</v>
      </c>
      <c r="D333" s="624" t="s">
        <v>843</v>
      </c>
      <c r="E333" s="624" t="s">
        <v>10</v>
      </c>
      <c r="F333" s="625" t="s">
        <v>14</v>
      </c>
      <c r="G333" s="626">
        <f t="shared" si="196"/>
        <v>0</v>
      </c>
      <c r="H333" s="823">
        <f t="shared" si="196"/>
        <v>0</v>
      </c>
      <c r="I333" s="823">
        <f t="shared" si="196"/>
        <v>0</v>
      </c>
      <c r="J333" s="626">
        <f t="shared" si="196"/>
        <v>0</v>
      </c>
      <c r="K333" s="626">
        <f t="shared" si="196"/>
        <v>0</v>
      </c>
      <c r="L333" s="626">
        <f t="shared" si="196"/>
        <v>0</v>
      </c>
      <c r="M333" s="626">
        <f t="shared" si="196"/>
        <v>0</v>
      </c>
      <c r="N333" s="626">
        <f t="shared" si="196"/>
        <v>0</v>
      </c>
      <c r="O333" s="626">
        <f t="shared" si="196"/>
        <v>0</v>
      </c>
      <c r="P333" s="626">
        <f t="shared" si="196"/>
        <v>0</v>
      </c>
      <c r="Q333" s="626">
        <f t="shared" si="197"/>
        <v>0</v>
      </c>
      <c r="R333" s="626">
        <f t="shared" si="197"/>
        <v>0</v>
      </c>
      <c r="S333" s="626">
        <f t="shared" si="197"/>
        <v>0</v>
      </c>
      <c r="T333" s="626">
        <f t="shared" si="197"/>
        <v>0</v>
      </c>
      <c r="U333" s="823">
        <f t="shared" si="197"/>
        <v>0</v>
      </c>
      <c r="V333" s="823">
        <f t="shared" si="197"/>
        <v>0</v>
      </c>
      <c r="W333" s="823">
        <f t="shared" si="197"/>
        <v>0</v>
      </c>
      <c r="X333" s="823">
        <f t="shared" si="197"/>
        <v>0</v>
      </c>
      <c r="Y333" s="823">
        <f t="shared" si="197"/>
        <v>0</v>
      </c>
      <c r="Z333" s="626">
        <f t="shared" si="197"/>
        <v>0</v>
      </c>
      <c r="AA333" s="626">
        <f t="shared" si="198"/>
        <v>0</v>
      </c>
      <c r="AB333" s="626">
        <f t="shared" si="198"/>
        <v>0</v>
      </c>
      <c r="AC333" s="626">
        <f t="shared" si="198"/>
        <v>0</v>
      </c>
      <c r="AD333" s="626">
        <f t="shared" si="198"/>
        <v>0</v>
      </c>
      <c r="AE333" s="626">
        <f t="shared" si="198"/>
        <v>0</v>
      </c>
      <c r="AF333" s="626">
        <f t="shared" si="198"/>
        <v>0</v>
      </c>
      <c r="AG333" s="626">
        <f t="shared" si="198"/>
        <v>0</v>
      </c>
      <c r="AH333" s="626">
        <f t="shared" si="198"/>
        <v>0</v>
      </c>
      <c r="AI333" s="626">
        <f t="shared" si="198"/>
        <v>0</v>
      </c>
      <c r="AJ333" s="626">
        <f t="shared" si="198"/>
        <v>0</v>
      </c>
      <c r="AK333" s="626">
        <f t="shared" si="199"/>
        <v>0</v>
      </c>
      <c r="AL333" s="626">
        <f t="shared" si="199"/>
        <v>0</v>
      </c>
      <c r="AM333" s="626">
        <f t="shared" si="199"/>
        <v>0</v>
      </c>
      <c r="AN333" s="626">
        <f t="shared" si="199"/>
        <v>0</v>
      </c>
      <c r="AO333" s="626">
        <f t="shared" si="199"/>
        <v>0</v>
      </c>
      <c r="AP333" s="626">
        <f t="shared" si="199"/>
        <v>0</v>
      </c>
      <c r="AQ333" s="626">
        <f t="shared" si="199"/>
        <v>0</v>
      </c>
      <c r="AR333" s="626">
        <f t="shared" si="199"/>
        <v>0</v>
      </c>
      <c r="AS333" s="626">
        <f t="shared" si="199"/>
        <v>0</v>
      </c>
      <c r="AT333" s="626">
        <f t="shared" si="199"/>
        <v>0</v>
      </c>
      <c r="AU333" s="626">
        <f t="shared" si="200"/>
        <v>0</v>
      </c>
      <c r="AV333" s="626">
        <f t="shared" si="200"/>
        <v>0</v>
      </c>
      <c r="AW333" s="626">
        <f t="shared" si="200"/>
        <v>0</v>
      </c>
      <c r="AX333" s="626">
        <f t="shared" si="200"/>
        <v>0</v>
      </c>
      <c r="AY333" s="626">
        <f t="shared" si="200"/>
        <v>0</v>
      </c>
      <c r="AZ333" s="626">
        <f t="shared" si="200"/>
        <v>0</v>
      </c>
      <c r="BA333" s="626">
        <f t="shared" si="200"/>
        <v>0</v>
      </c>
      <c r="BB333" s="626">
        <f t="shared" si="200"/>
        <v>0</v>
      </c>
      <c r="BC333" s="626">
        <f t="shared" si="200"/>
        <v>0</v>
      </c>
      <c r="BD333" s="626">
        <f t="shared" si="200"/>
        <v>0</v>
      </c>
      <c r="BE333" s="626">
        <f t="shared" si="201"/>
        <v>0</v>
      </c>
      <c r="BF333" s="626">
        <f t="shared" si="201"/>
        <v>0</v>
      </c>
      <c r="BG333" s="626">
        <f t="shared" si="201"/>
        <v>0</v>
      </c>
      <c r="BH333" s="626">
        <f t="shared" si="201"/>
        <v>0</v>
      </c>
      <c r="BI333" s="626">
        <f t="shared" si="201"/>
        <v>0</v>
      </c>
      <c r="BJ333" s="626">
        <f t="shared" si="201"/>
        <v>0</v>
      </c>
      <c r="BK333" s="626">
        <f t="shared" si="201"/>
        <v>0</v>
      </c>
      <c r="BL333" s="626">
        <f t="shared" si="201"/>
        <v>0</v>
      </c>
      <c r="BM333" s="626">
        <f t="shared" si="201"/>
        <v>0</v>
      </c>
      <c r="BN333" s="626">
        <f t="shared" si="201"/>
        <v>0</v>
      </c>
      <c r="BO333" s="626">
        <f t="shared" si="202"/>
        <v>0</v>
      </c>
      <c r="BP333" s="626">
        <f t="shared" si="202"/>
        <v>0</v>
      </c>
      <c r="BQ333" s="626">
        <f t="shared" si="202"/>
        <v>0</v>
      </c>
      <c r="BR333" s="626">
        <f t="shared" si="202"/>
        <v>0</v>
      </c>
      <c r="BS333" s="626">
        <f t="shared" si="202"/>
        <v>0</v>
      </c>
      <c r="BT333" s="626">
        <f t="shared" si="202"/>
        <v>0</v>
      </c>
      <c r="BU333" s="626">
        <f t="shared" si="202"/>
        <v>0</v>
      </c>
      <c r="BV333" s="626">
        <f t="shared" si="202"/>
        <v>0</v>
      </c>
      <c r="BW333" s="626">
        <f t="shared" si="202"/>
        <v>0</v>
      </c>
      <c r="BX333" s="626">
        <f t="shared" si="202"/>
        <v>0</v>
      </c>
      <c r="BY333" s="626">
        <f t="shared" si="202"/>
        <v>0</v>
      </c>
      <c r="BZ333" s="626">
        <f t="shared" si="202"/>
        <v>0</v>
      </c>
      <c r="CA333" s="287">
        <f t="shared" si="203"/>
        <v>0</v>
      </c>
      <c r="CB333" s="287">
        <f t="shared" si="204"/>
        <v>0</v>
      </c>
      <c r="CC333" s="287">
        <f t="shared" si="205"/>
        <v>0</v>
      </c>
      <c r="CD333" s="287">
        <f t="shared" si="206"/>
        <v>0</v>
      </c>
      <c r="CE333" s="287">
        <f t="shared" si="207"/>
        <v>0</v>
      </c>
      <c r="CF333" s="287">
        <f t="shared" si="208"/>
        <v>0</v>
      </c>
      <c r="CG333" s="61">
        <f t="shared" si="158"/>
        <v>0</v>
      </c>
      <c r="CH333" s="27"/>
      <c r="CI333" s="27"/>
      <c r="CJ333" s="27"/>
    </row>
    <row r="334" spans="2:88" ht="12" hidden="1" customHeight="1">
      <c r="B334" s="624" t="s">
        <v>42</v>
      </c>
      <c r="C334" s="623" t="str">
        <f t="shared" si="159"/>
        <v>Approval Request</v>
      </c>
      <c r="D334" s="624" t="s">
        <v>843</v>
      </c>
      <c r="E334" s="624" t="s">
        <v>10</v>
      </c>
      <c r="F334" s="625" t="s">
        <v>15</v>
      </c>
      <c r="G334" s="626">
        <f t="shared" si="196"/>
        <v>0</v>
      </c>
      <c r="H334" s="823">
        <f t="shared" si="196"/>
        <v>0</v>
      </c>
      <c r="I334" s="823">
        <f t="shared" si="196"/>
        <v>0</v>
      </c>
      <c r="J334" s="626">
        <f t="shared" si="196"/>
        <v>0</v>
      </c>
      <c r="K334" s="626">
        <f t="shared" si="196"/>
        <v>0</v>
      </c>
      <c r="L334" s="626">
        <f t="shared" si="196"/>
        <v>0</v>
      </c>
      <c r="M334" s="626">
        <f t="shared" si="196"/>
        <v>0</v>
      </c>
      <c r="N334" s="626">
        <f t="shared" si="196"/>
        <v>0</v>
      </c>
      <c r="O334" s="626">
        <f t="shared" si="196"/>
        <v>0</v>
      </c>
      <c r="P334" s="626">
        <f t="shared" si="196"/>
        <v>0</v>
      </c>
      <c r="Q334" s="626">
        <f t="shared" si="197"/>
        <v>0</v>
      </c>
      <c r="R334" s="626">
        <f t="shared" si="197"/>
        <v>0</v>
      </c>
      <c r="S334" s="626">
        <f t="shared" si="197"/>
        <v>0</v>
      </c>
      <c r="T334" s="626">
        <f t="shared" si="197"/>
        <v>0</v>
      </c>
      <c r="U334" s="823">
        <f t="shared" si="197"/>
        <v>0</v>
      </c>
      <c r="V334" s="823">
        <f t="shared" si="197"/>
        <v>0</v>
      </c>
      <c r="W334" s="823">
        <f t="shared" si="197"/>
        <v>0</v>
      </c>
      <c r="X334" s="823">
        <f t="shared" si="197"/>
        <v>0</v>
      </c>
      <c r="Y334" s="823">
        <f t="shared" si="197"/>
        <v>0</v>
      </c>
      <c r="Z334" s="626">
        <f t="shared" si="197"/>
        <v>0</v>
      </c>
      <c r="AA334" s="626">
        <f t="shared" si="198"/>
        <v>0</v>
      </c>
      <c r="AB334" s="626">
        <f t="shared" si="198"/>
        <v>0</v>
      </c>
      <c r="AC334" s="626">
        <f t="shared" si="198"/>
        <v>0</v>
      </c>
      <c r="AD334" s="626">
        <f t="shared" si="198"/>
        <v>0</v>
      </c>
      <c r="AE334" s="626">
        <f t="shared" si="198"/>
        <v>0</v>
      </c>
      <c r="AF334" s="626">
        <f t="shared" si="198"/>
        <v>0</v>
      </c>
      <c r="AG334" s="626">
        <f t="shared" si="198"/>
        <v>0</v>
      </c>
      <c r="AH334" s="626">
        <f t="shared" si="198"/>
        <v>0</v>
      </c>
      <c r="AI334" s="626">
        <f t="shared" si="198"/>
        <v>0</v>
      </c>
      <c r="AJ334" s="626">
        <f t="shared" si="198"/>
        <v>0</v>
      </c>
      <c r="AK334" s="626">
        <f t="shared" si="199"/>
        <v>0</v>
      </c>
      <c r="AL334" s="626">
        <f t="shared" si="199"/>
        <v>0</v>
      </c>
      <c r="AM334" s="626">
        <f t="shared" si="199"/>
        <v>0</v>
      </c>
      <c r="AN334" s="626">
        <f t="shared" si="199"/>
        <v>0</v>
      </c>
      <c r="AO334" s="626">
        <f t="shared" si="199"/>
        <v>0</v>
      </c>
      <c r="AP334" s="626">
        <f t="shared" si="199"/>
        <v>0</v>
      </c>
      <c r="AQ334" s="626">
        <f t="shared" si="199"/>
        <v>0</v>
      </c>
      <c r="AR334" s="626">
        <f t="shared" si="199"/>
        <v>0</v>
      </c>
      <c r="AS334" s="626">
        <f t="shared" si="199"/>
        <v>0</v>
      </c>
      <c r="AT334" s="626">
        <f t="shared" si="199"/>
        <v>0</v>
      </c>
      <c r="AU334" s="626">
        <f t="shared" si="200"/>
        <v>0</v>
      </c>
      <c r="AV334" s="626">
        <f t="shared" si="200"/>
        <v>0</v>
      </c>
      <c r="AW334" s="626">
        <f t="shared" si="200"/>
        <v>0</v>
      </c>
      <c r="AX334" s="626">
        <f t="shared" si="200"/>
        <v>0</v>
      </c>
      <c r="AY334" s="626">
        <f t="shared" si="200"/>
        <v>0</v>
      </c>
      <c r="AZ334" s="626">
        <f t="shared" si="200"/>
        <v>0</v>
      </c>
      <c r="BA334" s="626">
        <f t="shared" si="200"/>
        <v>0</v>
      </c>
      <c r="BB334" s="626">
        <f t="shared" si="200"/>
        <v>0</v>
      </c>
      <c r="BC334" s="626">
        <f t="shared" si="200"/>
        <v>0</v>
      </c>
      <c r="BD334" s="626">
        <f t="shared" si="200"/>
        <v>0</v>
      </c>
      <c r="BE334" s="626">
        <f t="shared" si="201"/>
        <v>0</v>
      </c>
      <c r="BF334" s="626">
        <f t="shared" si="201"/>
        <v>0</v>
      </c>
      <c r="BG334" s="626">
        <f t="shared" si="201"/>
        <v>0</v>
      </c>
      <c r="BH334" s="626">
        <f t="shared" si="201"/>
        <v>0</v>
      </c>
      <c r="BI334" s="626">
        <f t="shared" si="201"/>
        <v>0</v>
      </c>
      <c r="BJ334" s="626">
        <f t="shared" si="201"/>
        <v>0</v>
      </c>
      <c r="BK334" s="626">
        <f t="shared" si="201"/>
        <v>0</v>
      </c>
      <c r="BL334" s="626">
        <f t="shared" si="201"/>
        <v>0</v>
      </c>
      <c r="BM334" s="626">
        <f t="shared" si="201"/>
        <v>0</v>
      </c>
      <c r="BN334" s="626">
        <f t="shared" si="201"/>
        <v>0</v>
      </c>
      <c r="BO334" s="626">
        <f t="shared" si="202"/>
        <v>0</v>
      </c>
      <c r="BP334" s="626">
        <f t="shared" si="202"/>
        <v>0</v>
      </c>
      <c r="BQ334" s="626">
        <f t="shared" si="202"/>
        <v>0</v>
      </c>
      <c r="BR334" s="626">
        <f t="shared" si="202"/>
        <v>0</v>
      </c>
      <c r="BS334" s="626">
        <f t="shared" si="202"/>
        <v>0</v>
      </c>
      <c r="BT334" s="626">
        <f t="shared" si="202"/>
        <v>0</v>
      </c>
      <c r="BU334" s="626">
        <f t="shared" si="202"/>
        <v>0</v>
      </c>
      <c r="BV334" s="626">
        <f t="shared" si="202"/>
        <v>0</v>
      </c>
      <c r="BW334" s="626">
        <f t="shared" si="202"/>
        <v>0</v>
      </c>
      <c r="BX334" s="626">
        <f t="shared" si="202"/>
        <v>0</v>
      </c>
      <c r="BY334" s="626">
        <f t="shared" si="202"/>
        <v>0</v>
      </c>
      <c r="BZ334" s="626">
        <f t="shared" si="202"/>
        <v>0</v>
      </c>
      <c r="CA334" s="287">
        <f t="shared" si="203"/>
        <v>0</v>
      </c>
      <c r="CB334" s="287">
        <f t="shared" si="204"/>
        <v>0</v>
      </c>
      <c r="CC334" s="287">
        <f t="shared" si="205"/>
        <v>0</v>
      </c>
      <c r="CD334" s="287">
        <f t="shared" si="206"/>
        <v>0</v>
      </c>
      <c r="CE334" s="287">
        <f t="shared" si="207"/>
        <v>0</v>
      </c>
      <c r="CF334" s="287">
        <f t="shared" si="208"/>
        <v>0</v>
      </c>
      <c r="CG334" s="61">
        <f t="shared" si="158"/>
        <v>0</v>
      </c>
      <c r="CH334" s="27"/>
      <c r="CI334" s="27"/>
      <c r="CJ334" s="27"/>
    </row>
    <row r="335" spans="2:88" ht="12" hidden="1" customHeight="1">
      <c r="B335" s="624" t="s">
        <v>42</v>
      </c>
      <c r="C335" s="623" t="str">
        <f t="shared" si="159"/>
        <v>Released</v>
      </c>
      <c r="D335" s="624" t="s">
        <v>844</v>
      </c>
      <c r="E335" s="624" t="s">
        <v>9</v>
      </c>
      <c r="F335" s="625" t="s">
        <v>11</v>
      </c>
      <c r="G335" s="626">
        <f t="shared" ref="G335:P344" si="209">IF(CVP=$F335,SUMIFS(G$6:G$206,Capex_Revex,$E335,Cat_Two,$D335,Spend,$B335),0)</f>
        <v>0</v>
      </c>
      <c r="H335" s="823">
        <f t="shared" si="209"/>
        <v>0</v>
      </c>
      <c r="I335" s="823">
        <f t="shared" si="209"/>
        <v>0</v>
      </c>
      <c r="J335" s="626">
        <f t="shared" si="209"/>
        <v>0</v>
      </c>
      <c r="K335" s="626">
        <f t="shared" si="209"/>
        <v>0</v>
      </c>
      <c r="L335" s="626">
        <f t="shared" si="209"/>
        <v>0</v>
      </c>
      <c r="M335" s="626">
        <f t="shared" si="209"/>
        <v>0</v>
      </c>
      <c r="N335" s="626">
        <f t="shared" si="209"/>
        <v>0</v>
      </c>
      <c r="O335" s="626">
        <f t="shared" si="209"/>
        <v>0</v>
      </c>
      <c r="P335" s="626">
        <f t="shared" si="209"/>
        <v>0</v>
      </c>
      <c r="Q335" s="626">
        <f t="shared" ref="Q335:Z344" si="210">IF(CVP=$F335,SUMIFS(Q$6:Q$206,Capex_Revex,$E335,Cat_Two,$D335,Spend,$B335),0)</f>
        <v>0</v>
      </c>
      <c r="R335" s="626">
        <f t="shared" si="210"/>
        <v>0</v>
      </c>
      <c r="S335" s="626">
        <f t="shared" si="210"/>
        <v>0</v>
      </c>
      <c r="T335" s="626">
        <f t="shared" si="210"/>
        <v>0</v>
      </c>
      <c r="U335" s="823">
        <f t="shared" si="210"/>
        <v>0</v>
      </c>
      <c r="V335" s="823">
        <f t="shared" si="210"/>
        <v>0</v>
      </c>
      <c r="W335" s="823">
        <f t="shared" si="210"/>
        <v>0</v>
      </c>
      <c r="X335" s="823">
        <f t="shared" si="210"/>
        <v>0</v>
      </c>
      <c r="Y335" s="823">
        <f t="shared" si="210"/>
        <v>0</v>
      </c>
      <c r="Z335" s="626">
        <f t="shared" si="210"/>
        <v>0</v>
      </c>
      <c r="AA335" s="626">
        <f t="shared" ref="AA335:AJ344" si="211">IF(CVP=$F335,SUMIFS(AA$6:AA$206,Capex_Revex,$E335,Cat_Two,$D335,Spend,$B335),0)</f>
        <v>0</v>
      </c>
      <c r="AB335" s="626">
        <f t="shared" si="211"/>
        <v>0</v>
      </c>
      <c r="AC335" s="626">
        <f t="shared" si="211"/>
        <v>0</v>
      </c>
      <c r="AD335" s="626">
        <f t="shared" si="211"/>
        <v>0</v>
      </c>
      <c r="AE335" s="626">
        <f t="shared" si="211"/>
        <v>0</v>
      </c>
      <c r="AF335" s="626">
        <f t="shared" si="211"/>
        <v>0</v>
      </c>
      <c r="AG335" s="626">
        <f t="shared" si="211"/>
        <v>0</v>
      </c>
      <c r="AH335" s="626">
        <f t="shared" si="211"/>
        <v>0</v>
      </c>
      <c r="AI335" s="626">
        <f t="shared" si="211"/>
        <v>0</v>
      </c>
      <c r="AJ335" s="626">
        <f t="shared" si="211"/>
        <v>0</v>
      </c>
      <c r="AK335" s="626">
        <f t="shared" ref="AK335:AT344" si="212">IF(CVP=$F335,SUMIFS(AK$6:AK$206,Capex_Revex,$E335,Cat_Two,$D335,Spend,$B335),0)</f>
        <v>0</v>
      </c>
      <c r="AL335" s="626">
        <f t="shared" si="212"/>
        <v>0</v>
      </c>
      <c r="AM335" s="626">
        <f t="shared" si="212"/>
        <v>0</v>
      </c>
      <c r="AN335" s="626">
        <f t="shared" si="212"/>
        <v>0</v>
      </c>
      <c r="AO335" s="626">
        <f t="shared" si="212"/>
        <v>0</v>
      </c>
      <c r="AP335" s="626">
        <f t="shared" si="212"/>
        <v>0</v>
      </c>
      <c r="AQ335" s="626">
        <f t="shared" si="212"/>
        <v>0</v>
      </c>
      <c r="AR335" s="626">
        <f t="shared" si="212"/>
        <v>0</v>
      </c>
      <c r="AS335" s="626">
        <f t="shared" si="212"/>
        <v>0</v>
      </c>
      <c r="AT335" s="626">
        <f t="shared" si="212"/>
        <v>0</v>
      </c>
      <c r="AU335" s="626">
        <f t="shared" ref="AU335:BD344" si="213">IF(CVP=$F335,SUMIFS(AU$6:AU$206,Capex_Revex,$E335,Cat_Two,$D335,Spend,$B335),0)</f>
        <v>0</v>
      </c>
      <c r="AV335" s="626">
        <f t="shared" si="213"/>
        <v>0</v>
      </c>
      <c r="AW335" s="626">
        <f t="shared" si="213"/>
        <v>0</v>
      </c>
      <c r="AX335" s="626">
        <f t="shared" si="213"/>
        <v>0</v>
      </c>
      <c r="AY335" s="626">
        <f t="shared" si="213"/>
        <v>0</v>
      </c>
      <c r="AZ335" s="626">
        <f t="shared" si="213"/>
        <v>0</v>
      </c>
      <c r="BA335" s="626">
        <f t="shared" si="213"/>
        <v>0</v>
      </c>
      <c r="BB335" s="626">
        <f t="shared" si="213"/>
        <v>0</v>
      </c>
      <c r="BC335" s="626">
        <f t="shared" si="213"/>
        <v>0</v>
      </c>
      <c r="BD335" s="626">
        <f t="shared" si="213"/>
        <v>0</v>
      </c>
      <c r="BE335" s="626">
        <f t="shared" ref="BE335:BN344" si="214">IF(CVP=$F335,SUMIFS(BE$6:BE$206,Capex_Revex,$E335,Cat_Two,$D335,Spend,$B335),0)</f>
        <v>0</v>
      </c>
      <c r="BF335" s="626">
        <f t="shared" si="214"/>
        <v>0</v>
      </c>
      <c r="BG335" s="626">
        <f t="shared" si="214"/>
        <v>0</v>
      </c>
      <c r="BH335" s="626">
        <f t="shared" si="214"/>
        <v>0</v>
      </c>
      <c r="BI335" s="626">
        <f t="shared" si="214"/>
        <v>0</v>
      </c>
      <c r="BJ335" s="626">
        <f t="shared" si="214"/>
        <v>0</v>
      </c>
      <c r="BK335" s="626">
        <f t="shared" si="214"/>
        <v>0</v>
      </c>
      <c r="BL335" s="626">
        <f t="shared" si="214"/>
        <v>0</v>
      </c>
      <c r="BM335" s="626">
        <f t="shared" si="214"/>
        <v>0</v>
      </c>
      <c r="BN335" s="626">
        <f t="shared" si="214"/>
        <v>0</v>
      </c>
      <c r="BO335" s="626">
        <f t="shared" ref="BO335:BZ344" si="215">IF(CVP=$F335,SUMIFS(BO$6:BO$206,Capex_Revex,$E335,Cat_Two,$D335,Spend,$B335),0)</f>
        <v>0</v>
      </c>
      <c r="BP335" s="626">
        <f t="shared" si="215"/>
        <v>0</v>
      </c>
      <c r="BQ335" s="626">
        <f t="shared" si="215"/>
        <v>0</v>
      </c>
      <c r="BR335" s="626">
        <f t="shared" si="215"/>
        <v>0</v>
      </c>
      <c r="BS335" s="626">
        <f t="shared" si="215"/>
        <v>0</v>
      </c>
      <c r="BT335" s="626">
        <f t="shared" si="215"/>
        <v>0</v>
      </c>
      <c r="BU335" s="626">
        <f t="shared" si="215"/>
        <v>0</v>
      </c>
      <c r="BV335" s="626">
        <f t="shared" si="215"/>
        <v>0</v>
      </c>
      <c r="BW335" s="626">
        <f t="shared" si="215"/>
        <v>0</v>
      </c>
      <c r="BX335" s="626">
        <f t="shared" si="215"/>
        <v>0</v>
      </c>
      <c r="BY335" s="626">
        <f t="shared" si="215"/>
        <v>0</v>
      </c>
      <c r="BZ335" s="626">
        <f t="shared" si="215"/>
        <v>0</v>
      </c>
      <c r="CA335" s="287">
        <f t="shared" si="203"/>
        <v>0</v>
      </c>
      <c r="CB335" s="287">
        <f t="shared" si="204"/>
        <v>0</v>
      </c>
      <c r="CC335" s="287">
        <f t="shared" si="205"/>
        <v>0</v>
      </c>
      <c r="CD335" s="287">
        <f t="shared" si="206"/>
        <v>0</v>
      </c>
      <c r="CE335" s="287">
        <f t="shared" si="207"/>
        <v>0</v>
      </c>
      <c r="CF335" s="287">
        <f t="shared" si="208"/>
        <v>0</v>
      </c>
      <c r="CG335" s="61">
        <f t="shared" si="158"/>
        <v>0</v>
      </c>
      <c r="CH335" s="27"/>
      <c r="CI335" s="27"/>
      <c r="CJ335" s="27"/>
    </row>
    <row r="336" spans="2:88" ht="12" hidden="1" customHeight="1">
      <c r="B336" s="624" t="s">
        <v>42</v>
      </c>
      <c r="C336" s="623" t="str">
        <f t="shared" si="159"/>
        <v>Released</v>
      </c>
      <c r="D336" s="624" t="s">
        <v>844</v>
      </c>
      <c r="E336" s="624" t="s">
        <v>9</v>
      </c>
      <c r="F336" s="625" t="s">
        <v>12</v>
      </c>
      <c r="G336" s="626">
        <f t="shared" si="209"/>
        <v>0</v>
      </c>
      <c r="H336" s="823">
        <f t="shared" si="209"/>
        <v>0</v>
      </c>
      <c r="I336" s="823">
        <f t="shared" si="209"/>
        <v>0</v>
      </c>
      <c r="J336" s="626">
        <f t="shared" si="209"/>
        <v>0</v>
      </c>
      <c r="K336" s="626">
        <f t="shared" si="209"/>
        <v>0</v>
      </c>
      <c r="L336" s="626">
        <f t="shared" si="209"/>
        <v>0</v>
      </c>
      <c r="M336" s="626">
        <f t="shared" si="209"/>
        <v>0</v>
      </c>
      <c r="N336" s="626">
        <f t="shared" si="209"/>
        <v>0</v>
      </c>
      <c r="O336" s="626">
        <f t="shared" si="209"/>
        <v>0</v>
      </c>
      <c r="P336" s="626">
        <f t="shared" si="209"/>
        <v>0</v>
      </c>
      <c r="Q336" s="626">
        <f t="shared" si="210"/>
        <v>0</v>
      </c>
      <c r="R336" s="626">
        <f t="shared" si="210"/>
        <v>0</v>
      </c>
      <c r="S336" s="626">
        <f t="shared" si="210"/>
        <v>0</v>
      </c>
      <c r="T336" s="626">
        <f t="shared" si="210"/>
        <v>0</v>
      </c>
      <c r="U336" s="823">
        <f t="shared" si="210"/>
        <v>0</v>
      </c>
      <c r="V336" s="823">
        <f t="shared" si="210"/>
        <v>0</v>
      </c>
      <c r="W336" s="823">
        <f t="shared" si="210"/>
        <v>0</v>
      </c>
      <c r="X336" s="823">
        <f t="shared" si="210"/>
        <v>0</v>
      </c>
      <c r="Y336" s="823">
        <f t="shared" si="210"/>
        <v>0</v>
      </c>
      <c r="Z336" s="626">
        <f t="shared" si="210"/>
        <v>0</v>
      </c>
      <c r="AA336" s="626">
        <f t="shared" si="211"/>
        <v>0</v>
      </c>
      <c r="AB336" s="626">
        <f t="shared" si="211"/>
        <v>0</v>
      </c>
      <c r="AC336" s="626">
        <f t="shared" si="211"/>
        <v>0</v>
      </c>
      <c r="AD336" s="626">
        <f t="shared" si="211"/>
        <v>0</v>
      </c>
      <c r="AE336" s="626">
        <f t="shared" si="211"/>
        <v>0</v>
      </c>
      <c r="AF336" s="626">
        <f t="shared" si="211"/>
        <v>0</v>
      </c>
      <c r="AG336" s="626">
        <f t="shared" si="211"/>
        <v>0</v>
      </c>
      <c r="AH336" s="626">
        <f t="shared" si="211"/>
        <v>0</v>
      </c>
      <c r="AI336" s="626">
        <f t="shared" si="211"/>
        <v>0</v>
      </c>
      <c r="AJ336" s="626">
        <f t="shared" si="211"/>
        <v>0</v>
      </c>
      <c r="AK336" s="626">
        <f t="shared" si="212"/>
        <v>0</v>
      </c>
      <c r="AL336" s="626">
        <f t="shared" si="212"/>
        <v>0</v>
      </c>
      <c r="AM336" s="626">
        <f t="shared" si="212"/>
        <v>0</v>
      </c>
      <c r="AN336" s="626">
        <f t="shared" si="212"/>
        <v>0</v>
      </c>
      <c r="AO336" s="626">
        <f t="shared" si="212"/>
        <v>0</v>
      </c>
      <c r="AP336" s="626">
        <f t="shared" si="212"/>
        <v>0</v>
      </c>
      <c r="AQ336" s="626">
        <f t="shared" si="212"/>
        <v>0</v>
      </c>
      <c r="AR336" s="626">
        <f t="shared" si="212"/>
        <v>0</v>
      </c>
      <c r="AS336" s="626">
        <f t="shared" si="212"/>
        <v>0</v>
      </c>
      <c r="AT336" s="626">
        <f t="shared" si="212"/>
        <v>0</v>
      </c>
      <c r="AU336" s="626">
        <f t="shared" si="213"/>
        <v>0</v>
      </c>
      <c r="AV336" s="626">
        <f t="shared" si="213"/>
        <v>0</v>
      </c>
      <c r="AW336" s="626">
        <f t="shared" si="213"/>
        <v>0</v>
      </c>
      <c r="AX336" s="626">
        <f t="shared" si="213"/>
        <v>0</v>
      </c>
      <c r="AY336" s="626">
        <f t="shared" si="213"/>
        <v>0</v>
      </c>
      <c r="AZ336" s="626">
        <f t="shared" si="213"/>
        <v>0</v>
      </c>
      <c r="BA336" s="626">
        <f t="shared" si="213"/>
        <v>0</v>
      </c>
      <c r="BB336" s="626">
        <f t="shared" si="213"/>
        <v>0</v>
      </c>
      <c r="BC336" s="626">
        <f t="shared" si="213"/>
        <v>0</v>
      </c>
      <c r="BD336" s="626">
        <f t="shared" si="213"/>
        <v>0</v>
      </c>
      <c r="BE336" s="626">
        <f t="shared" si="214"/>
        <v>0</v>
      </c>
      <c r="BF336" s="626">
        <f t="shared" si="214"/>
        <v>0</v>
      </c>
      <c r="BG336" s="626">
        <f t="shared" si="214"/>
        <v>0</v>
      </c>
      <c r="BH336" s="626">
        <f t="shared" si="214"/>
        <v>0</v>
      </c>
      <c r="BI336" s="626">
        <f t="shared" si="214"/>
        <v>0</v>
      </c>
      <c r="BJ336" s="626">
        <f t="shared" si="214"/>
        <v>0</v>
      </c>
      <c r="BK336" s="626">
        <f t="shared" si="214"/>
        <v>0</v>
      </c>
      <c r="BL336" s="626">
        <f t="shared" si="214"/>
        <v>0</v>
      </c>
      <c r="BM336" s="626">
        <f t="shared" si="214"/>
        <v>0</v>
      </c>
      <c r="BN336" s="626">
        <f t="shared" si="214"/>
        <v>0</v>
      </c>
      <c r="BO336" s="626">
        <f t="shared" si="215"/>
        <v>0</v>
      </c>
      <c r="BP336" s="626">
        <f t="shared" si="215"/>
        <v>0</v>
      </c>
      <c r="BQ336" s="626">
        <f t="shared" si="215"/>
        <v>0</v>
      </c>
      <c r="BR336" s="626">
        <f t="shared" si="215"/>
        <v>0</v>
      </c>
      <c r="BS336" s="626">
        <f t="shared" si="215"/>
        <v>0</v>
      </c>
      <c r="BT336" s="626">
        <f t="shared" si="215"/>
        <v>0</v>
      </c>
      <c r="BU336" s="626">
        <f t="shared" si="215"/>
        <v>0</v>
      </c>
      <c r="BV336" s="626">
        <f t="shared" si="215"/>
        <v>0</v>
      </c>
      <c r="BW336" s="626">
        <f t="shared" si="215"/>
        <v>0</v>
      </c>
      <c r="BX336" s="626">
        <f t="shared" si="215"/>
        <v>0</v>
      </c>
      <c r="BY336" s="626">
        <f t="shared" si="215"/>
        <v>0</v>
      </c>
      <c r="BZ336" s="626">
        <f t="shared" si="215"/>
        <v>0</v>
      </c>
      <c r="CA336" s="287">
        <f t="shared" si="203"/>
        <v>0</v>
      </c>
      <c r="CB336" s="287">
        <f t="shared" si="204"/>
        <v>0</v>
      </c>
      <c r="CC336" s="287">
        <f t="shared" si="205"/>
        <v>0</v>
      </c>
      <c r="CD336" s="287">
        <f t="shared" si="206"/>
        <v>0</v>
      </c>
      <c r="CE336" s="287">
        <f t="shared" si="207"/>
        <v>0</v>
      </c>
      <c r="CF336" s="287">
        <f t="shared" si="208"/>
        <v>0</v>
      </c>
      <c r="CG336" s="61">
        <f t="shared" si="158"/>
        <v>0</v>
      </c>
      <c r="CH336" s="27"/>
      <c r="CI336" s="27"/>
      <c r="CJ336" s="27"/>
    </row>
    <row r="337" spans="2:88" ht="12" hidden="1" customHeight="1">
      <c r="B337" s="624" t="s">
        <v>42</v>
      </c>
      <c r="C337" s="623" t="str">
        <f t="shared" si="159"/>
        <v>Forecast</v>
      </c>
      <c r="D337" s="624" t="s">
        <v>844</v>
      </c>
      <c r="E337" s="624" t="s">
        <v>9</v>
      </c>
      <c r="F337" s="625" t="s">
        <v>13</v>
      </c>
      <c r="G337" s="626">
        <f t="shared" si="209"/>
        <v>0</v>
      </c>
      <c r="H337" s="823">
        <f t="shared" si="209"/>
        <v>0</v>
      </c>
      <c r="I337" s="823">
        <f t="shared" si="209"/>
        <v>0</v>
      </c>
      <c r="J337" s="626">
        <f t="shared" si="209"/>
        <v>0</v>
      </c>
      <c r="K337" s="626">
        <f t="shared" si="209"/>
        <v>0</v>
      </c>
      <c r="L337" s="626">
        <f t="shared" si="209"/>
        <v>0</v>
      </c>
      <c r="M337" s="626">
        <f t="shared" si="209"/>
        <v>0</v>
      </c>
      <c r="N337" s="626">
        <f t="shared" si="209"/>
        <v>0</v>
      </c>
      <c r="O337" s="626">
        <f t="shared" si="209"/>
        <v>0</v>
      </c>
      <c r="P337" s="626">
        <f t="shared" si="209"/>
        <v>0</v>
      </c>
      <c r="Q337" s="626">
        <f t="shared" si="210"/>
        <v>0</v>
      </c>
      <c r="R337" s="626">
        <f t="shared" si="210"/>
        <v>0</v>
      </c>
      <c r="S337" s="626">
        <f t="shared" si="210"/>
        <v>0</v>
      </c>
      <c r="T337" s="626">
        <f t="shared" si="210"/>
        <v>0</v>
      </c>
      <c r="U337" s="823">
        <f t="shared" si="210"/>
        <v>0</v>
      </c>
      <c r="V337" s="823">
        <f t="shared" si="210"/>
        <v>0</v>
      </c>
      <c r="W337" s="823">
        <f t="shared" si="210"/>
        <v>0</v>
      </c>
      <c r="X337" s="823">
        <f t="shared" si="210"/>
        <v>0</v>
      </c>
      <c r="Y337" s="823">
        <f t="shared" si="210"/>
        <v>0</v>
      </c>
      <c r="Z337" s="626">
        <f t="shared" si="210"/>
        <v>0</v>
      </c>
      <c r="AA337" s="626">
        <f t="shared" si="211"/>
        <v>0</v>
      </c>
      <c r="AB337" s="626">
        <f t="shared" si="211"/>
        <v>0</v>
      </c>
      <c r="AC337" s="626">
        <f t="shared" si="211"/>
        <v>0</v>
      </c>
      <c r="AD337" s="626">
        <f t="shared" si="211"/>
        <v>0</v>
      </c>
      <c r="AE337" s="626">
        <f t="shared" si="211"/>
        <v>0</v>
      </c>
      <c r="AF337" s="626">
        <f t="shared" si="211"/>
        <v>0</v>
      </c>
      <c r="AG337" s="626">
        <f t="shared" si="211"/>
        <v>0</v>
      </c>
      <c r="AH337" s="626">
        <f t="shared" si="211"/>
        <v>0</v>
      </c>
      <c r="AI337" s="626">
        <f t="shared" si="211"/>
        <v>0</v>
      </c>
      <c r="AJ337" s="626">
        <f t="shared" si="211"/>
        <v>0</v>
      </c>
      <c r="AK337" s="626">
        <f t="shared" si="212"/>
        <v>0</v>
      </c>
      <c r="AL337" s="626">
        <f t="shared" si="212"/>
        <v>0</v>
      </c>
      <c r="AM337" s="626">
        <f t="shared" si="212"/>
        <v>0</v>
      </c>
      <c r="AN337" s="626">
        <f t="shared" si="212"/>
        <v>0</v>
      </c>
      <c r="AO337" s="626">
        <f t="shared" si="212"/>
        <v>0</v>
      </c>
      <c r="AP337" s="626">
        <f t="shared" si="212"/>
        <v>0</v>
      </c>
      <c r="AQ337" s="626">
        <f t="shared" si="212"/>
        <v>0</v>
      </c>
      <c r="AR337" s="626">
        <f t="shared" si="212"/>
        <v>0</v>
      </c>
      <c r="AS337" s="626">
        <f t="shared" si="212"/>
        <v>0</v>
      </c>
      <c r="AT337" s="626">
        <f t="shared" si="212"/>
        <v>0</v>
      </c>
      <c r="AU337" s="626">
        <f t="shared" si="213"/>
        <v>0</v>
      </c>
      <c r="AV337" s="626">
        <f t="shared" si="213"/>
        <v>0</v>
      </c>
      <c r="AW337" s="626">
        <f t="shared" si="213"/>
        <v>0</v>
      </c>
      <c r="AX337" s="626">
        <f t="shared" si="213"/>
        <v>0</v>
      </c>
      <c r="AY337" s="626">
        <f t="shared" si="213"/>
        <v>0</v>
      </c>
      <c r="AZ337" s="626">
        <f t="shared" si="213"/>
        <v>0</v>
      </c>
      <c r="BA337" s="626">
        <f t="shared" si="213"/>
        <v>0</v>
      </c>
      <c r="BB337" s="626">
        <f t="shared" si="213"/>
        <v>0</v>
      </c>
      <c r="BC337" s="626">
        <f t="shared" si="213"/>
        <v>0</v>
      </c>
      <c r="BD337" s="626">
        <f t="shared" si="213"/>
        <v>0</v>
      </c>
      <c r="BE337" s="626">
        <f t="shared" si="214"/>
        <v>0</v>
      </c>
      <c r="BF337" s="626">
        <f t="shared" si="214"/>
        <v>0</v>
      </c>
      <c r="BG337" s="626">
        <f t="shared" si="214"/>
        <v>0</v>
      </c>
      <c r="BH337" s="626">
        <f t="shared" si="214"/>
        <v>0</v>
      </c>
      <c r="BI337" s="626">
        <f t="shared" si="214"/>
        <v>0</v>
      </c>
      <c r="BJ337" s="626">
        <f t="shared" si="214"/>
        <v>0</v>
      </c>
      <c r="BK337" s="626">
        <f t="shared" si="214"/>
        <v>0</v>
      </c>
      <c r="BL337" s="626">
        <f t="shared" si="214"/>
        <v>0</v>
      </c>
      <c r="BM337" s="626">
        <f t="shared" si="214"/>
        <v>0</v>
      </c>
      <c r="BN337" s="626">
        <f t="shared" si="214"/>
        <v>0</v>
      </c>
      <c r="BO337" s="626">
        <f t="shared" si="215"/>
        <v>0</v>
      </c>
      <c r="BP337" s="626">
        <f t="shared" si="215"/>
        <v>0</v>
      </c>
      <c r="BQ337" s="626">
        <f t="shared" si="215"/>
        <v>0</v>
      </c>
      <c r="BR337" s="626">
        <f t="shared" si="215"/>
        <v>0</v>
      </c>
      <c r="BS337" s="626">
        <f t="shared" si="215"/>
        <v>0</v>
      </c>
      <c r="BT337" s="626">
        <f t="shared" si="215"/>
        <v>0</v>
      </c>
      <c r="BU337" s="626">
        <f t="shared" si="215"/>
        <v>0</v>
      </c>
      <c r="BV337" s="626">
        <f t="shared" si="215"/>
        <v>0</v>
      </c>
      <c r="BW337" s="626">
        <f t="shared" si="215"/>
        <v>0</v>
      </c>
      <c r="BX337" s="626">
        <f t="shared" si="215"/>
        <v>0</v>
      </c>
      <c r="BY337" s="626">
        <f t="shared" si="215"/>
        <v>0</v>
      </c>
      <c r="BZ337" s="626">
        <f t="shared" si="215"/>
        <v>0</v>
      </c>
      <c r="CA337" s="287">
        <f t="shared" si="203"/>
        <v>0</v>
      </c>
      <c r="CB337" s="287">
        <f t="shared" si="204"/>
        <v>0</v>
      </c>
      <c r="CC337" s="287">
        <f t="shared" si="205"/>
        <v>0</v>
      </c>
      <c r="CD337" s="287">
        <f t="shared" si="206"/>
        <v>0</v>
      </c>
      <c r="CE337" s="287">
        <f t="shared" si="207"/>
        <v>0</v>
      </c>
      <c r="CF337" s="287">
        <f t="shared" si="208"/>
        <v>0</v>
      </c>
      <c r="CG337" s="61">
        <f t="shared" si="158"/>
        <v>0</v>
      </c>
      <c r="CH337" s="27"/>
      <c r="CI337" s="27"/>
      <c r="CJ337" s="27"/>
    </row>
    <row r="338" spans="2:88" ht="12" hidden="1" customHeight="1">
      <c r="B338" s="624" t="s">
        <v>42</v>
      </c>
      <c r="C338" s="623" t="str">
        <f t="shared" si="159"/>
        <v>Approval Request</v>
      </c>
      <c r="D338" s="624" t="s">
        <v>844</v>
      </c>
      <c r="E338" s="624" t="s">
        <v>9</v>
      </c>
      <c r="F338" s="625" t="s">
        <v>14</v>
      </c>
      <c r="G338" s="626">
        <f t="shared" si="209"/>
        <v>0</v>
      </c>
      <c r="H338" s="823">
        <f t="shared" si="209"/>
        <v>0</v>
      </c>
      <c r="I338" s="823">
        <f t="shared" si="209"/>
        <v>0</v>
      </c>
      <c r="J338" s="626">
        <f t="shared" si="209"/>
        <v>0</v>
      </c>
      <c r="K338" s="626">
        <f t="shared" si="209"/>
        <v>0</v>
      </c>
      <c r="L338" s="626">
        <f t="shared" si="209"/>
        <v>0</v>
      </c>
      <c r="M338" s="626">
        <f t="shared" si="209"/>
        <v>0</v>
      </c>
      <c r="N338" s="626">
        <f t="shared" si="209"/>
        <v>0</v>
      </c>
      <c r="O338" s="626">
        <f t="shared" si="209"/>
        <v>0</v>
      </c>
      <c r="P338" s="626">
        <f t="shared" si="209"/>
        <v>0</v>
      </c>
      <c r="Q338" s="626">
        <f t="shared" si="210"/>
        <v>0</v>
      </c>
      <c r="R338" s="626">
        <f t="shared" si="210"/>
        <v>0</v>
      </c>
      <c r="S338" s="626">
        <f t="shared" si="210"/>
        <v>0</v>
      </c>
      <c r="T338" s="626">
        <f t="shared" si="210"/>
        <v>0</v>
      </c>
      <c r="U338" s="823">
        <f t="shared" si="210"/>
        <v>0</v>
      </c>
      <c r="V338" s="823">
        <f t="shared" si="210"/>
        <v>0</v>
      </c>
      <c r="W338" s="823">
        <f t="shared" si="210"/>
        <v>0</v>
      </c>
      <c r="X338" s="823">
        <f t="shared" si="210"/>
        <v>0</v>
      </c>
      <c r="Y338" s="823">
        <f t="shared" si="210"/>
        <v>0</v>
      </c>
      <c r="Z338" s="626">
        <f t="shared" si="210"/>
        <v>0</v>
      </c>
      <c r="AA338" s="626">
        <f t="shared" si="211"/>
        <v>0</v>
      </c>
      <c r="AB338" s="626">
        <f t="shared" si="211"/>
        <v>0</v>
      </c>
      <c r="AC338" s="626">
        <f t="shared" si="211"/>
        <v>0</v>
      </c>
      <c r="AD338" s="626">
        <f t="shared" si="211"/>
        <v>0</v>
      </c>
      <c r="AE338" s="626">
        <f t="shared" si="211"/>
        <v>0</v>
      </c>
      <c r="AF338" s="626">
        <f t="shared" si="211"/>
        <v>0</v>
      </c>
      <c r="AG338" s="626">
        <f t="shared" si="211"/>
        <v>0</v>
      </c>
      <c r="AH338" s="626">
        <f t="shared" si="211"/>
        <v>0</v>
      </c>
      <c r="AI338" s="626">
        <f t="shared" si="211"/>
        <v>0</v>
      </c>
      <c r="AJ338" s="626">
        <f t="shared" si="211"/>
        <v>0</v>
      </c>
      <c r="AK338" s="626">
        <f t="shared" si="212"/>
        <v>0</v>
      </c>
      <c r="AL338" s="626">
        <f t="shared" si="212"/>
        <v>0</v>
      </c>
      <c r="AM338" s="626">
        <f t="shared" si="212"/>
        <v>0</v>
      </c>
      <c r="AN338" s="626">
        <f t="shared" si="212"/>
        <v>0</v>
      </c>
      <c r="AO338" s="626">
        <f t="shared" si="212"/>
        <v>0</v>
      </c>
      <c r="AP338" s="626">
        <f t="shared" si="212"/>
        <v>0</v>
      </c>
      <c r="AQ338" s="626">
        <f t="shared" si="212"/>
        <v>0</v>
      </c>
      <c r="AR338" s="626">
        <f t="shared" si="212"/>
        <v>0</v>
      </c>
      <c r="AS338" s="626">
        <f t="shared" si="212"/>
        <v>0</v>
      </c>
      <c r="AT338" s="626">
        <f t="shared" si="212"/>
        <v>0</v>
      </c>
      <c r="AU338" s="626">
        <f t="shared" si="213"/>
        <v>0</v>
      </c>
      <c r="AV338" s="626">
        <f t="shared" si="213"/>
        <v>0</v>
      </c>
      <c r="AW338" s="626">
        <f t="shared" si="213"/>
        <v>0</v>
      </c>
      <c r="AX338" s="626">
        <f t="shared" si="213"/>
        <v>0</v>
      </c>
      <c r="AY338" s="626">
        <f t="shared" si="213"/>
        <v>0</v>
      </c>
      <c r="AZ338" s="626">
        <f t="shared" si="213"/>
        <v>0</v>
      </c>
      <c r="BA338" s="626">
        <f t="shared" si="213"/>
        <v>0</v>
      </c>
      <c r="BB338" s="626">
        <f t="shared" si="213"/>
        <v>0</v>
      </c>
      <c r="BC338" s="626">
        <f t="shared" si="213"/>
        <v>0</v>
      </c>
      <c r="BD338" s="626">
        <f t="shared" si="213"/>
        <v>0</v>
      </c>
      <c r="BE338" s="626">
        <f t="shared" si="214"/>
        <v>0</v>
      </c>
      <c r="BF338" s="626">
        <f t="shared" si="214"/>
        <v>0</v>
      </c>
      <c r="BG338" s="626">
        <f t="shared" si="214"/>
        <v>0</v>
      </c>
      <c r="BH338" s="626">
        <f t="shared" si="214"/>
        <v>0</v>
      </c>
      <c r="BI338" s="626">
        <f t="shared" si="214"/>
        <v>0</v>
      </c>
      <c r="BJ338" s="626">
        <f t="shared" si="214"/>
        <v>0</v>
      </c>
      <c r="BK338" s="626">
        <f t="shared" si="214"/>
        <v>0</v>
      </c>
      <c r="BL338" s="626">
        <f t="shared" si="214"/>
        <v>0</v>
      </c>
      <c r="BM338" s="626">
        <f t="shared" si="214"/>
        <v>0</v>
      </c>
      <c r="BN338" s="626">
        <f t="shared" si="214"/>
        <v>0</v>
      </c>
      <c r="BO338" s="626">
        <f t="shared" si="215"/>
        <v>0</v>
      </c>
      <c r="BP338" s="626">
        <f t="shared" si="215"/>
        <v>0</v>
      </c>
      <c r="BQ338" s="626">
        <f t="shared" si="215"/>
        <v>0</v>
      </c>
      <c r="BR338" s="626">
        <f t="shared" si="215"/>
        <v>0</v>
      </c>
      <c r="BS338" s="626">
        <f t="shared" si="215"/>
        <v>0</v>
      </c>
      <c r="BT338" s="626">
        <f t="shared" si="215"/>
        <v>0</v>
      </c>
      <c r="BU338" s="626">
        <f t="shared" si="215"/>
        <v>0</v>
      </c>
      <c r="BV338" s="626">
        <f t="shared" si="215"/>
        <v>0</v>
      </c>
      <c r="BW338" s="626">
        <f t="shared" si="215"/>
        <v>0</v>
      </c>
      <c r="BX338" s="626">
        <f t="shared" si="215"/>
        <v>0</v>
      </c>
      <c r="BY338" s="626">
        <f t="shared" si="215"/>
        <v>0</v>
      </c>
      <c r="BZ338" s="626">
        <f t="shared" si="215"/>
        <v>0</v>
      </c>
      <c r="CA338" s="287">
        <f t="shared" si="203"/>
        <v>0</v>
      </c>
      <c r="CB338" s="287">
        <f t="shared" si="204"/>
        <v>0</v>
      </c>
      <c r="CC338" s="287">
        <f t="shared" si="205"/>
        <v>0</v>
      </c>
      <c r="CD338" s="287">
        <f t="shared" si="206"/>
        <v>0</v>
      </c>
      <c r="CE338" s="287">
        <f t="shared" si="207"/>
        <v>0</v>
      </c>
      <c r="CF338" s="287">
        <f t="shared" si="208"/>
        <v>0</v>
      </c>
      <c r="CG338" s="61">
        <f t="shared" si="158"/>
        <v>0</v>
      </c>
      <c r="CH338" s="27"/>
      <c r="CI338" s="27"/>
      <c r="CJ338" s="27"/>
    </row>
    <row r="339" spans="2:88" ht="12" hidden="1" customHeight="1">
      <c r="B339" s="624" t="s">
        <v>42</v>
      </c>
      <c r="C339" s="623" t="str">
        <f t="shared" si="159"/>
        <v>Approval Request</v>
      </c>
      <c r="D339" s="624" t="s">
        <v>844</v>
      </c>
      <c r="E339" s="624" t="s">
        <v>9</v>
      </c>
      <c r="F339" s="625" t="s">
        <v>15</v>
      </c>
      <c r="G339" s="626">
        <f t="shared" si="209"/>
        <v>0</v>
      </c>
      <c r="H339" s="823">
        <f t="shared" si="209"/>
        <v>0</v>
      </c>
      <c r="I339" s="823">
        <f t="shared" si="209"/>
        <v>0</v>
      </c>
      <c r="J339" s="626">
        <f t="shared" si="209"/>
        <v>0</v>
      </c>
      <c r="K339" s="626">
        <f t="shared" si="209"/>
        <v>0</v>
      </c>
      <c r="L339" s="626">
        <f t="shared" si="209"/>
        <v>0</v>
      </c>
      <c r="M339" s="626">
        <f t="shared" si="209"/>
        <v>0</v>
      </c>
      <c r="N339" s="626">
        <f t="shared" si="209"/>
        <v>0</v>
      </c>
      <c r="O339" s="626">
        <f t="shared" si="209"/>
        <v>0</v>
      </c>
      <c r="P339" s="626">
        <f t="shared" si="209"/>
        <v>0</v>
      </c>
      <c r="Q339" s="626">
        <f t="shared" si="210"/>
        <v>0</v>
      </c>
      <c r="R339" s="626">
        <f t="shared" si="210"/>
        <v>0</v>
      </c>
      <c r="S339" s="626">
        <f t="shared" si="210"/>
        <v>0</v>
      </c>
      <c r="T339" s="626">
        <f t="shared" si="210"/>
        <v>0</v>
      </c>
      <c r="U339" s="823">
        <f t="shared" si="210"/>
        <v>0</v>
      </c>
      <c r="V339" s="823">
        <f t="shared" si="210"/>
        <v>0</v>
      </c>
      <c r="W339" s="823">
        <f t="shared" si="210"/>
        <v>0</v>
      </c>
      <c r="X339" s="823">
        <f t="shared" si="210"/>
        <v>0</v>
      </c>
      <c r="Y339" s="823">
        <f t="shared" si="210"/>
        <v>0</v>
      </c>
      <c r="Z339" s="626">
        <f t="shared" si="210"/>
        <v>0</v>
      </c>
      <c r="AA339" s="626">
        <f t="shared" si="211"/>
        <v>0</v>
      </c>
      <c r="AB339" s="626">
        <f t="shared" si="211"/>
        <v>0</v>
      </c>
      <c r="AC339" s="626">
        <f t="shared" si="211"/>
        <v>0</v>
      </c>
      <c r="AD339" s="626">
        <f t="shared" si="211"/>
        <v>0</v>
      </c>
      <c r="AE339" s="626">
        <f t="shared" si="211"/>
        <v>0</v>
      </c>
      <c r="AF339" s="626">
        <f t="shared" si="211"/>
        <v>0</v>
      </c>
      <c r="AG339" s="626">
        <f t="shared" si="211"/>
        <v>0</v>
      </c>
      <c r="AH339" s="626">
        <f t="shared" si="211"/>
        <v>0</v>
      </c>
      <c r="AI339" s="626">
        <f t="shared" si="211"/>
        <v>0</v>
      </c>
      <c r="AJ339" s="626">
        <f t="shared" si="211"/>
        <v>0</v>
      </c>
      <c r="AK339" s="626">
        <f t="shared" si="212"/>
        <v>0</v>
      </c>
      <c r="AL339" s="626">
        <f t="shared" si="212"/>
        <v>0</v>
      </c>
      <c r="AM339" s="626">
        <f t="shared" si="212"/>
        <v>0</v>
      </c>
      <c r="AN339" s="626">
        <f t="shared" si="212"/>
        <v>0</v>
      </c>
      <c r="AO339" s="626">
        <f t="shared" si="212"/>
        <v>0</v>
      </c>
      <c r="AP339" s="626">
        <f t="shared" si="212"/>
        <v>0</v>
      </c>
      <c r="AQ339" s="626">
        <f t="shared" si="212"/>
        <v>0</v>
      </c>
      <c r="AR339" s="626">
        <f t="shared" si="212"/>
        <v>0</v>
      </c>
      <c r="AS339" s="626">
        <f t="shared" si="212"/>
        <v>0</v>
      </c>
      <c r="AT339" s="626">
        <f t="shared" si="212"/>
        <v>0</v>
      </c>
      <c r="AU339" s="626">
        <f t="shared" si="213"/>
        <v>0</v>
      </c>
      <c r="AV339" s="626">
        <f t="shared" si="213"/>
        <v>0</v>
      </c>
      <c r="AW339" s="626">
        <f t="shared" si="213"/>
        <v>0</v>
      </c>
      <c r="AX339" s="626">
        <f t="shared" si="213"/>
        <v>0</v>
      </c>
      <c r="AY339" s="626">
        <f t="shared" si="213"/>
        <v>0</v>
      </c>
      <c r="AZ339" s="626">
        <f t="shared" si="213"/>
        <v>0</v>
      </c>
      <c r="BA339" s="626">
        <f t="shared" si="213"/>
        <v>0</v>
      </c>
      <c r="BB339" s="626">
        <f t="shared" si="213"/>
        <v>0</v>
      </c>
      <c r="BC339" s="626">
        <f t="shared" si="213"/>
        <v>0</v>
      </c>
      <c r="BD339" s="626">
        <f t="shared" si="213"/>
        <v>0</v>
      </c>
      <c r="BE339" s="626">
        <f t="shared" si="214"/>
        <v>0</v>
      </c>
      <c r="BF339" s="626">
        <f t="shared" si="214"/>
        <v>0</v>
      </c>
      <c r="BG339" s="626">
        <f t="shared" si="214"/>
        <v>0</v>
      </c>
      <c r="BH339" s="626">
        <f t="shared" si="214"/>
        <v>0</v>
      </c>
      <c r="BI339" s="626">
        <f t="shared" si="214"/>
        <v>0</v>
      </c>
      <c r="BJ339" s="626">
        <f t="shared" si="214"/>
        <v>0</v>
      </c>
      <c r="BK339" s="626">
        <f t="shared" si="214"/>
        <v>0</v>
      </c>
      <c r="BL339" s="626">
        <f t="shared" si="214"/>
        <v>0</v>
      </c>
      <c r="BM339" s="626">
        <f t="shared" si="214"/>
        <v>0</v>
      </c>
      <c r="BN339" s="626">
        <f t="shared" si="214"/>
        <v>0</v>
      </c>
      <c r="BO339" s="626">
        <f t="shared" si="215"/>
        <v>0</v>
      </c>
      <c r="BP339" s="626">
        <f t="shared" si="215"/>
        <v>0</v>
      </c>
      <c r="BQ339" s="626">
        <f t="shared" si="215"/>
        <v>0</v>
      </c>
      <c r="BR339" s="626">
        <f t="shared" si="215"/>
        <v>0</v>
      </c>
      <c r="BS339" s="626">
        <f t="shared" si="215"/>
        <v>0</v>
      </c>
      <c r="BT339" s="626">
        <f t="shared" si="215"/>
        <v>0</v>
      </c>
      <c r="BU339" s="626">
        <f t="shared" si="215"/>
        <v>0</v>
      </c>
      <c r="BV339" s="626">
        <f t="shared" si="215"/>
        <v>0</v>
      </c>
      <c r="BW339" s="626">
        <f t="shared" si="215"/>
        <v>0</v>
      </c>
      <c r="BX339" s="626">
        <f t="shared" si="215"/>
        <v>0</v>
      </c>
      <c r="BY339" s="626">
        <f t="shared" si="215"/>
        <v>0</v>
      </c>
      <c r="BZ339" s="626">
        <f t="shared" si="215"/>
        <v>0</v>
      </c>
      <c r="CA339" s="287">
        <f t="shared" si="203"/>
        <v>0</v>
      </c>
      <c r="CB339" s="287">
        <f t="shared" si="204"/>
        <v>0</v>
      </c>
      <c r="CC339" s="287">
        <f t="shared" si="205"/>
        <v>0</v>
      </c>
      <c r="CD339" s="287">
        <f t="shared" si="206"/>
        <v>0</v>
      </c>
      <c r="CE339" s="287">
        <f t="shared" si="207"/>
        <v>0</v>
      </c>
      <c r="CF339" s="287">
        <f t="shared" si="208"/>
        <v>0</v>
      </c>
      <c r="CG339" s="61">
        <f t="shared" si="158"/>
        <v>0</v>
      </c>
      <c r="CH339" s="27"/>
      <c r="CI339" s="27"/>
      <c r="CJ339" s="27"/>
    </row>
    <row r="340" spans="2:88" ht="12" hidden="1" customHeight="1">
      <c r="B340" s="624" t="s">
        <v>42</v>
      </c>
      <c r="C340" s="623" t="str">
        <f t="shared" si="159"/>
        <v>Released</v>
      </c>
      <c r="D340" s="624" t="s">
        <v>844</v>
      </c>
      <c r="E340" s="624" t="s">
        <v>10</v>
      </c>
      <c r="F340" s="625" t="s">
        <v>11</v>
      </c>
      <c r="G340" s="626">
        <f t="shared" si="209"/>
        <v>0</v>
      </c>
      <c r="H340" s="823">
        <f t="shared" si="209"/>
        <v>0</v>
      </c>
      <c r="I340" s="823">
        <f t="shared" si="209"/>
        <v>0</v>
      </c>
      <c r="J340" s="626">
        <f t="shared" si="209"/>
        <v>0</v>
      </c>
      <c r="K340" s="626">
        <f t="shared" si="209"/>
        <v>0</v>
      </c>
      <c r="L340" s="626">
        <f t="shared" si="209"/>
        <v>0</v>
      </c>
      <c r="M340" s="626">
        <f t="shared" si="209"/>
        <v>0</v>
      </c>
      <c r="N340" s="626">
        <f t="shared" si="209"/>
        <v>0</v>
      </c>
      <c r="O340" s="626">
        <f t="shared" si="209"/>
        <v>0</v>
      </c>
      <c r="P340" s="626">
        <f t="shared" si="209"/>
        <v>0</v>
      </c>
      <c r="Q340" s="626">
        <f t="shared" si="210"/>
        <v>0</v>
      </c>
      <c r="R340" s="626">
        <f t="shared" si="210"/>
        <v>0</v>
      </c>
      <c r="S340" s="626">
        <f t="shared" si="210"/>
        <v>0</v>
      </c>
      <c r="T340" s="626">
        <f t="shared" si="210"/>
        <v>0</v>
      </c>
      <c r="U340" s="823">
        <f t="shared" si="210"/>
        <v>0</v>
      </c>
      <c r="V340" s="823">
        <f t="shared" si="210"/>
        <v>0</v>
      </c>
      <c r="W340" s="823">
        <f t="shared" si="210"/>
        <v>0</v>
      </c>
      <c r="X340" s="823">
        <f t="shared" si="210"/>
        <v>0</v>
      </c>
      <c r="Y340" s="823">
        <f t="shared" si="210"/>
        <v>0</v>
      </c>
      <c r="Z340" s="626">
        <f t="shared" si="210"/>
        <v>0</v>
      </c>
      <c r="AA340" s="626">
        <f t="shared" si="211"/>
        <v>0</v>
      </c>
      <c r="AB340" s="626">
        <f t="shared" si="211"/>
        <v>0</v>
      </c>
      <c r="AC340" s="626">
        <f t="shared" si="211"/>
        <v>0</v>
      </c>
      <c r="AD340" s="626">
        <f t="shared" si="211"/>
        <v>0</v>
      </c>
      <c r="AE340" s="626">
        <f t="shared" si="211"/>
        <v>0</v>
      </c>
      <c r="AF340" s="626">
        <f t="shared" si="211"/>
        <v>0</v>
      </c>
      <c r="AG340" s="626">
        <f t="shared" si="211"/>
        <v>0</v>
      </c>
      <c r="AH340" s="626">
        <f t="shared" si="211"/>
        <v>0</v>
      </c>
      <c r="AI340" s="626">
        <f t="shared" si="211"/>
        <v>0</v>
      </c>
      <c r="AJ340" s="626">
        <f t="shared" si="211"/>
        <v>0</v>
      </c>
      <c r="AK340" s="626">
        <f t="shared" si="212"/>
        <v>0</v>
      </c>
      <c r="AL340" s="626">
        <f t="shared" si="212"/>
        <v>0</v>
      </c>
      <c r="AM340" s="626">
        <f t="shared" si="212"/>
        <v>0</v>
      </c>
      <c r="AN340" s="626">
        <f t="shared" si="212"/>
        <v>0</v>
      </c>
      <c r="AO340" s="626">
        <f t="shared" si="212"/>
        <v>0</v>
      </c>
      <c r="AP340" s="626">
        <f t="shared" si="212"/>
        <v>0</v>
      </c>
      <c r="AQ340" s="626">
        <f t="shared" si="212"/>
        <v>0</v>
      </c>
      <c r="AR340" s="626">
        <f t="shared" si="212"/>
        <v>0</v>
      </c>
      <c r="AS340" s="626">
        <f t="shared" si="212"/>
        <v>0</v>
      </c>
      <c r="AT340" s="626">
        <f t="shared" si="212"/>
        <v>0</v>
      </c>
      <c r="AU340" s="626">
        <f t="shared" si="213"/>
        <v>0</v>
      </c>
      <c r="AV340" s="626">
        <f t="shared" si="213"/>
        <v>0</v>
      </c>
      <c r="AW340" s="626">
        <f t="shared" si="213"/>
        <v>0</v>
      </c>
      <c r="AX340" s="626">
        <f t="shared" si="213"/>
        <v>0</v>
      </c>
      <c r="AY340" s="626">
        <f t="shared" si="213"/>
        <v>0</v>
      </c>
      <c r="AZ340" s="626">
        <f t="shared" si="213"/>
        <v>0</v>
      </c>
      <c r="BA340" s="626">
        <f t="shared" si="213"/>
        <v>0</v>
      </c>
      <c r="BB340" s="626">
        <f t="shared" si="213"/>
        <v>0</v>
      </c>
      <c r="BC340" s="626">
        <f t="shared" si="213"/>
        <v>0</v>
      </c>
      <c r="BD340" s="626">
        <f t="shared" si="213"/>
        <v>0</v>
      </c>
      <c r="BE340" s="626">
        <f t="shared" si="214"/>
        <v>0</v>
      </c>
      <c r="BF340" s="626">
        <f t="shared" si="214"/>
        <v>0</v>
      </c>
      <c r="BG340" s="626">
        <f t="shared" si="214"/>
        <v>0</v>
      </c>
      <c r="BH340" s="626">
        <f t="shared" si="214"/>
        <v>0</v>
      </c>
      <c r="BI340" s="626">
        <f t="shared" si="214"/>
        <v>0</v>
      </c>
      <c r="BJ340" s="626">
        <f t="shared" si="214"/>
        <v>0</v>
      </c>
      <c r="BK340" s="626">
        <f t="shared" si="214"/>
        <v>0</v>
      </c>
      <c r="BL340" s="626">
        <f t="shared" si="214"/>
        <v>0</v>
      </c>
      <c r="BM340" s="626">
        <f t="shared" si="214"/>
        <v>0</v>
      </c>
      <c r="BN340" s="626">
        <f t="shared" si="214"/>
        <v>0</v>
      </c>
      <c r="BO340" s="626">
        <f t="shared" si="215"/>
        <v>0</v>
      </c>
      <c r="BP340" s="626">
        <f t="shared" si="215"/>
        <v>0</v>
      </c>
      <c r="BQ340" s="626">
        <f t="shared" si="215"/>
        <v>0</v>
      </c>
      <c r="BR340" s="626">
        <f t="shared" si="215"/>
        <v>0</v>
      </c>
      <c r="BS340" s="626">
        <f t="shared" si="215"/>
        <v>0</v>
      </c>
      <c r="BT340" s="626">
        <f t="shared" si="215"/>
        <v>0</v>
      </c>
      <c r="BU340" s="626">
        <f t="shared" si="215"/>
        <v>0</v>
      </c>
      <c r="BV340" s="626">
        <f t="shared" si="215"/>
        <v>0</v>
      </c>
      <c r="BW340" s="626">
        <f t="shared" si="215"/>
        <v>0</v>
      </c>
      <c r="BX340" s="626">
        <f t="shared" si="215"/>
        <v>0</v>
      </c>
      <c r="BY340" s="626">
        <f t="shared" si="215"/>
        <v>0</v>
      </c>
      <c r="BZ340" s="626">
        <f t="shared" si="215"/>
        <v>0</v>
      </c>
      <c r="CA340" s="287">
        <f t="shared" si="203"/>
        <v>0</v>
      </c>
      <c r="CB340" s="287">
        <f t="shared" si="204"/>
        <v>0</v>
      </c>
      <c r="CC340" s="287">
        <f t="shared" si="205"/>
        <v>0</v>
      </c>
      <c r="CD340" s="287">
        <f t="shared" si="206"/>
        <v>0</v>
      </c>
      <c r="CE340" s="287">
        <f t="shared" si="207"/>
        <v>0</v>
      </c>
      <c r="CF340" s="287">
        <f t="shared" si="208"/>
        <v>0</v>
      </c>
      <c r="CG340" s="61">
        <f t="shared" ref="CG340:CG413" si="216">SUM(CA340:CF340)</f>
        <v>0</v>
      </c>
      <c r="CH340" s="27"/>
      <c r="CI340" s="27"/>
      <c r="CJ340" s="27"/>
    </row>
    <row r="341" spans="2:88" ht="12" hidden="1" customHeight="1">
      <c r="B341" s="624" t="s">
        <v>42</v>
      </c>
      <c r="C341" s="623" t="str">
        <f t="shared" si="159"/>
        <v>Released</v>
      </c>
      <c r="D341" s="624" t="s">
        <v>844</v>
      </c>
      <c r="E341" s="624" t="s">
        <v>10</v>
      </c>
      <c r="F341" s="625" t="s">
        <v>12</v>
      </c>
      <c r="G341" s="626">
        <f t="shared" si="209"/>
        <v>0</v>
      </c>
      <c r="H341" s="823">
        <f t="shared" si="209"/>
        <v>0</v>
      </c>
      <c r="I341" s="823">
        <f t="shared" si="209"/>
        <v>0</v>
      </c>
      <c r="J341" s="626">
        <f t="shared" si="209"/>
        <v>0</v>
      </c>
      <c r="K341" s="626">
        <f t="shared" si="209"/>
        <v>0</v>
      </c>
      <c r="L341" s="626">
        <f t="shared" si="209"/>
        <v>0</v>
      </c>
      <c r="M341" s="626">
        <f t="shared" si="209"/>
        <v>0</v>
      </c>
      <c r="N341" s="626">
        <f t="shared" si="209"/>
        <v>0</v>
      </c>
      <c r="O341" s="626">
        <f t="shared" si="209"/>
        <v>0</v>
      </c>
      <c r="P341" s="626">
        <f t="shared" si="209"/>
        <v>0</v>
      </c>
      <c r="Q341" s="626">
        <f t="shared" si="210"/>
        <v>0</v>
      </c>
      <c r="R341" s="626">
        <f t="shared" si="210"/>
        <v>0</v>
      </c>
      <c r="S341" s="626">
        <f t="shared" si="210"/>
        <v>0</v>
      </c>
      <c r="T341" s="626">
        <f t="shared" si="210"/>
        <v>0</v>
      </c>
      <c r="U341" s="823">
        <f t="shared" si="210"/>
        <v>0</v>
      </c>
      <c r="V341" s="823">
        <f t="shared" si="210"/>
        <v>0</v>
      </c>
      <c r="W341" s="823">
        <f t="shared" si="210"/>
        <v>0</v>
      </c>
      <c r="X341" s="823">
        <f t="shared" si="210"/>
        <v>0</v>
      </c>
      <c r="Y341" s="823">
        <f t="shared" si="210"/>
        <v>0</v>
      </c>
      <c r="Z341" s="626">
        <f t="shared" si="210"/>
        <v>0</v>
      </c>
      <c r="AA341" s="626">
        <f t="shared" si="211"/>
        <v>0</v>
      </c>
      <c r="AB341" s="626">
        <f t="shared" si="211"/>
        <v>0</v>
      </c>
      <c r="AC341" s="626">
        <f t="shared" si="211"/>
        <v>0</v>
      </c>
      <c r="AD341" s="626">
        <f t="shared" si="211"/>
        <v>0</v>
      </c>
      <c r="AE341" s="626">
        <f t="shared" si="211"/>
        <v>0</v>
      </c>
      <c r="AF341" s="626">
        <f t="shared" si="211"/>
        <v>0</v>
      </c>
      <c r="AG341" s="626">
        <f t="shared" si="211"/>
        <v>0</v>
      </c>
      <c r="AH341" s="626">
        <f t="shared" si="211"/>
        <v>0</v>
      </c>
      <c r="AI341" s="626">
        <f t="shared" si="211"/>
        <v>0</v>
      </c>
      <c r="AJ341" s="626">
        <f t="shared" si="211"/>
        <v>0</v>
      </c>
      <c r="AK341" s="626">
        <f t="shared" si="212"/>
        <v>0</v>
      </c>
      <c r="AL341" s="626">
        <f t="shared" si="212"/>
        <v>0</v>
      </c>
      <c r="AM341" s="626">
        <f t="shared" si="212"/>
        <v>0</v>
      </c>
      <c r="AN341" s="626">
        <f t="shared" si="212"/>
        <v>0</v>
      </c>
      <c r="AO341" s="626">
        <f t="shared" si="212"/>
        <v>0</v>
      </c>
      <c r="AP341" s="626">
        <f t="shared" si="212"/>
        <v>0</v>
      </c>
      <c r="AQ341" s="626">
        <f t="shared" si="212"/>
        <v>0</v>
      </c>
      <c r="AR341" s="626">
        <f t="shared" si="212"/>
        <v>0</v>
      </c>
      <c r="AS341" s="626">
        <f t="shared" si="212"/>
        <v>0</v>
      </c>
      <c r="AT341" s="626">
        <f t="shared" si="212"/>
        <v>0</v>
      </c>
      <c r="AU341" s="626">
        <f t="shared" si="213"/>
        <v>0</v>
      </c>
      <c r="AV341" s="626">
        <f t="shared" si="213"/>
        <v>0</v>
      </c>
      <c r="AW341" s="626">
        <f t="shared" si="213"/>
        <v>0</v>
      </c>
      <c r="AX341" s="626">
        <f t="shared" si="213"/>
        <v>0</v>
      </c>
      <c r="AY341" s="626">
        <f t="shared" si="213"/>
        <v>0</v>
      </c>
      <c r="AZ341" s="626">
        <f t="shared" si="213"/>
        <v>0</v>
      </c>
      <c r="BA341" s="626">
        <f t="shared" si="213"/>
        <v>0</v>
      </c>
      <c r="BB341" s="626">
        <f t="shared" si="213"/>
        <v>0</v>
      </c>
      <c r="BC341" s="626">
        <f t="shared" si="213"/>
        <v>0</v>
      </c>
      <c r="BD341" s="626">
        <f t="shared" si="213"/>
        <v>0</v>
      </c>
      <c r="BE341" s="626">
        <f t="shared" si="214"/>
        <v>0</v>
      </c>
      <c r="BF341" s="626">
        <f t="shared" si="214"/>
        <v>0</v>
      </c>
      <c r="BG341" s="626">
        <f t="shared" si="214"/>
        <v>0</v>
      </c>
      <c r="BH341" s="626">
        <f t="shared" si="214"/>
        <v>0</v>
      </c>
      <c r="BI341" s="626">
        <f t="shared" si="214"/>
        <v>0</v>
      </c>
      <c r="BJ341" s="626">
        <f t="shared" si="214"/>
        <v>0</v>
      </c>
      <c r="BK341" s="626">
        <f t="shared" si="214"/>
        <v>0</v>
      </c>
      <c r="BL341" s="626">
        <f t="shared" si="214"/>
        <v>0</v>
      </c>
      <c r="BM341" s="626">
        <f t="shared" si="214"/>
        <v>0</v>
      </c>
      <c r="BN341" s="626">
        <f t="shared" si="214"/>
        <v>0</v>
      </c>
      <c r="BO341" s="626">
        <f t="shared" si="215"/>
        <v>0</v>
      </c>
      <c r="BP341" s="626">
        <f t="shared" si="215"/>
        <v>0</v>
      </c>
      <c r="BQ341" s="626">
        <f t="shared" si="215"/>
        <v>0</v>
      </c>
      <c r="BR341" s="626">
        <f t="shared" si="215"/>
        <v>0</v>
      </c>
      <c r="BS341" s="626">
        <f t="shared" si="215"/>
        <v>0</v>
      </c>
      <c r="BT341" s="626">
        <f t="shared" si="215"/>
        <v>0</v>
      </c>
      <c r="BU341" s="626">
        <f t="shared" si="215"/>
        <v>0</v>
      </c>
      <c r="BV341" s="626">
        <f t="shared" si="215"/>
        <v>0</v>
      </c>
      <c r="BW341" s="626">
        <f t="shared" si="215"/>
        <v>0</v>
      </c>
      <c r="BX341" s="626">
        <f t="shared" si="215"/>
        <v>0</v>
      </c>
      <c r="BY341" s="626">
        <f t="shared" si="215"/>
        <v>0</v>
      </c>
      <c r="BZ341" s="626">
        <f t="shared" si="215"/>
        <v>0</v>
      </c>
      <c r="CA341" s="287">
        <f t="shared" si="203"/>
        <v>0</v>
      </c>
      <c r="CB341" s="287">
        <f t="shared" si="204"/>
        <v>0</v>
      </c>
      <c r="CC341" s="287">
        <f t="shared" si="205"/>
        <v>0</v>
      </c>
      <c r="CD341" s="287">
        <f t="shared" si="206"/>
        <v>0</v>
      </c>
      <c r="CE341" s="287">
        <f t="shared" si="207"/>
        <v>0</v>
      </c>
      <c r="CF341" s="287">
        <f t="shared" si="208"/>
        <v>0</v>
      </c>
      <c r="CG341" s="61">
        <f t="shared" si="216"/>
        <v>0</v>
      </c>
      <c r="CH341" s="27"/>
      <c r="CI341" s="27"/>
      <c r="CJ341" s="27"/>
    </row>
    <row r="342" spans="2:88" ht="12" hidden="1" customHeight="1">
      <c r="B342" s="624" t="s">
        <v>42</v>
      </c>
      <c r="C342" s="623" t="str">
        <f t="shared" si="159"/>
        <v>Forecast</v>
      </c>
      <c r="D342" s="624" t="s">
        <v>844</v>
      </c>
      <c r="E342" s="624" t="s">
        <v>10</v>
      </c>
      <c r="F342" s="625" t="s">
        <v>13</v>
      </c>
      <c r="G342" s="626">
        <f t="shared" si="209"/>
        <v>0</v>
      </c>
      <c r="H342" s="823">
        <f t="shared" si="209"/>
        <v>0</v>
      </c>
      <c r="I342" s="823">
        <f t="shared" si="209"/>
        <v>0</v>
      </c>
      <c r="J342" s="626">
        <f t="shared" si="209"/>
        <v>0</v>
      </c>
      <c r="K342" s="626">
        <f t="shared" si="209"/>
        <v>0</v>
      </c>
      <c r="L342" s="626">
        <f t="shared" si="209"/>
        <v>0</v>
      </c>
      <c r="M342" s="626">
        <f t="shared" si="209"/>
        <v>0</v>
      </c>
      <c r="N342" s="626">
        <f t="shared" si="209"/>
        <v>0</v>
      </c>
      <c r="O342" s="626">
        <f t="shared" si="209"/>
        <v>0</v>
      </c>
      <c r="P342" s="626">
        <f t="shared" si="209"/>
        <v>0</v>
      </c>
      <c r="Q342" s="626">
        <f t="shared" si="210"/>
        <v>0</v>
      </c>
      <c r="R342" s="626">
        <f t="shared" si="210"/>
        <v>0</v>
      </c>
      <c r="S342" s="626">
        <f t="shared" si="210"/>
        <v>0</v>
      </c>
      <c r="T342" s="626">
        <f t="shared" si="210"/>
        <v>0</v>
      </c>
      <c r="U342" s="823">
        <f t="shared" si="210"/>
        <v>0</v>
      </c>
      <c r="V342" s="823">
        <f t="shared" si="210"/>
        <v>0</v>
      </c>
      <c r="W342" s="823">
        <f t="shared" si="210"/>
        <v>0</v>
      </c>
      <c r="X342" s="823">
        <f t="shared" si="210"/>
        <v>0</v>
      </c>
      <c r="Y342" s="823">
        <f t="shared" si="210"/>
        <v>0</v>
      </c>
      <c r="Z342" s="626">
        <f t="shared" si="210"/>
        <v>0</v>
      </c>
      <c r="AA342" s="626">
        <f t="shared" si="211"/>
        <v>0</v>
      </c>
      <c r="AB342" s="626">
        <f t="shared" si="211"/>
        <v>0</v>
      </c>
      <c r="AC342" s="626">
        <f t="shared" si="211"/>
        <v>0</v>
      </c>
      <c r="AD342" s="626">
        <f t="shared" si="211"/>
        <v>0</v>
      </c>
      <c r="AE342" s="626">
        <f t="shared" si="211"/>
        <v>0</v>
      </c>
      <c r="AF342" s="626">
        <f t="shared" si="211"/>
        <v>0</v>
      </c>
      <c r="AG342" s="626">
        <f t="shared" si="211"/>
        <v>0</v>
      </c>
      <c r="AH342" s="626">
        <f t="shared" si="211"/>
        <v>0</v>
      </c>
      <c r="AI342" s="626">
        <f t="shared" si="211"/>
        <v>0</v>
      </c>
      <c r="AJ342" s="626">
        <f t="shared" si="211"/>
        <v>0</v>
      </c>
      <c r="AK342" s="626">
        <f t="shared" si="212"/>
        <v>0</v>
      </c>
      <c r="AL342" s="626">
        <f t="shared" si="212"/>
        <v>0</v>
      </c>
      <c r="AM342" s="626">
        <f t="shared" si="212"/>
        <v>0</v>
      </c>
      <c r="AN342" s="626">
        <f t="shared" si="212"/>
        <v>0</v>
      </c>
      <c r="AO342" s="626">
        <f t="shared" si="212"/>
        <v>0</v>
      </c>
      <c r="AP342" s="626">
        <f t="shared" si="212"/>
        <v>0</v>
      </c>
      <c r="AQ342" s="626">
        <f t="shared" si="212"/>
        <v>0</v>
      </c>
      <c r="AR342" s="626">
        <f t="shared" si="212"/>
        <v>0</v>
      </c>
      <c r="AS342" s="626">
        <f t="shared" si="212"/>
        <v>0</v>
      </c>
      <c r="AT342" s="626">
        <f t="shared" si="212"/>
        <v>0</v>
      </c>
      <c r="AU342" s="626">
        <f t="shared" si="213"/>
        <v>0</v>
      </c>
      <c r="AV342" s="626">
        <f t="shared" si="213"/>
        <v>0</v>
      </c>
      <c r="AW342" s="626">
        <f t="shared" si="213"/>
        <v>0</v>
      </c>
      <c r="AX342" s="626">
        <f t="shared" si="213"/>
        <v>0</v>
      </c>
      <c r="AY342" s="626">
        <f t="shared" si="213"/>
        <v>0</v>
      </c>
      <c r="AZ342" s="626">
        <f t="shared" si="213"/>
        <v>0</v>
      </c>
      <c r="BA342" s="626">
        <f t="shared" si="213"/>
        <v>0</v>
      </c>
      <c r="BB342" s="626">
        <f t="shared" si="213"/>
        <v>0</v>
      </c>
      <c r="BC342" s="626">
        <f t="shared" si="213"/>
        <v>0</v>
      </c>
      <c r="BD342" s="626">
        <f t="shared" si="213"/>
        <v>0</v>
      </c>
      <c r="BE342" s="626">
        <f t="shared" si="214"/>
        <v>0</v>
      </c>
      <c r="BF342" s="626">
        <f t="shared" si="214"/>
        <v>0</v>
      </c>
      <c r="BG342" s="626">
        <f t="shared" si="214"/>
        <v>0</v>
      </c>
      <c r="BH342" s="626">
        <f t="shared" si="214"/>
        <v>0</v>
      </c>
      <c r="BI342" s="626">
        <f t="shared" si="214"/>
        <v>0</v>
      </c>
      <c r="BJ342" s="626">
        <f t="shared" si="214"/>
        <v>0</v>
      </c>
      <c r="BK342" s="626">
        <f t="shared" si="214"/>
        <v>0</v>
      </c>
      <c r="BL342" s="626">
        <f t="shared" si="214"/>
        <v>0</v>
      </c>
      <c r="BM342" s="626">
        <f t="shared" si="214"/>
        <v>0</v>
      </c>
      <c r="BN342" s="626">
        <f t="shared" si="214"/>
        <v>0</v>
      </c>
      <c r="BO342" s="626">
        <f t="shared" si="215"/>
        <v>0</v>
      </c>
      <c r="BP342" s="626">
        <f t="shared" si="215"/>
        <v>0</v>
      </c>
      <c r="BQ342" s="626">
        <f t="shared" si="215"/>
        <v>0</v>
      </c>
      <c r="BR342" s="626">
        <f t="shared" si="215"/>
        <v>0</v>
      </c>
      <c r="BS342" s="626">
        <f t="shared" si="215"/>
        <v>0</v>
      </c>
      <c r="BT342" s="626">
        <f t="shared" si="215"/>
        <v>0</v>
      </c>
      <c r="BU342" s="626">
        <f t="shared" si="215"/>
        <v>0</v>
      </c>
      <c r="BV342" s="626">
        <f t="shared" si="215"/>
        <v>0</v>
      </c>
      <c r="BW342" s="626">
        <f t="shared" si="215"/>
        <v>0</v>
      </c>
      <c r="BX342" s="626">
        <f t="shared" si="215"/>
        <v>0</v>
      </c>
      <c r="BY342" s="626">
        <f t="shared" si="215"/>
        <v>0</v>
      </c>
      <c r="BZ342" s="626">
        <f t="shared" si="215"/>
        <v>0</v>
      </c>
      <c r="CA342" s="287">
        <f t="shared" si="203"/>
        <v>0</v>
      </c>
      <c r="CB342" s="287">
        <f t="shared" si="204"/>
        <v>0</v>
      </c>
      <c r="CC342" s="287">
        <f t="shared" si="205"/>
        <v>0</v>
      </c>
      <c r="CD342" s="287">
        <f t="shared" si="206"/>
        <v>0</v>
      </c>
      <c r="CE342" s="287">
        <f t="shared" si="207"/>
        <v>0</v>
      </c>
      <c r="CF342" s="287">
        <f t="shared" si="208"/>
        <v>0</v>
      </c>
      <c r="CG342" s="61">
        <f t="shared" si="216"/>
        <v>0</v>
      </c>
      <c r="CH342" s="27"/>
      <c r="CI342" s="27"/>
      <c r="CJ342" s="27"/>
    </row>
    <row r="343" spans="2:88" ht="12" hidden="1" customHeight="1">
      <c r="B343" s="624" t="s">
        <v>42</v>
      </c>
      <c r="C343" s="623" t="str">
        <f t="shared" si="159"/>
        <v>Approval Request</v>
      </c>
      <c r="D343" s="624" t="s">
        <v>844</v>
      </c>
      <c r="E343" s="624" t="s">
        <v>10</v>
      </c>
      <c r="F343" s="625" t="s">
        <v>14</v>
      </c>
      <c r="G343" s="626">
        <f t="shared" si="209"/>
        <v>0</v>
      </c>
      <c r="H343" s="823">
        <f t="shared" si="209"/>
        <v>0</v>
      </c>
      <c r="I343" s="823">
        <f t="shared" si="209"/>
        <v>0</v>
      </c>
      <c r="J343" s="626">
        <f t="shared" si="209"/>
        <v>0</v>
      </c>
      <c r="K343" s="626">
        <f t="shared" si="209"/>
        <v>0</v>
      </c>
      <c r="L343" s="626">
        <f t="shared" si="209"/>
        <v>0</v>
      </c>
      <c r="M343" s="626">
        <f t="shared" si="209"/>
        <v>0</v>
      </c>
      <c r="N343" s="626">
        <f t="shared" si="209"/>
        <v>0</v>
      </c>
      <c r="O343" s="626">
        <f t="shared" si="209"/>
        <v>0</v>
      </c>
      <c r="P343" s="626">
        <f t="shared" si="209"/>
        <v>0</v>
      </c>
      <c r="Q343" s="626">
        <f t="shared" si="210"/>
        <v>0</v>
      </c>
      <c r="R343" s="626">
        <f t="shared" si="210"/>
        <v>0</v>
      </c>
      <c r="S343" s="626">
        <f t="shared" si="210"/>
        <v>0</v>
      </c>
      <c r="T343" s="626">
        <f t="shared" si="210"/>
        <v>0</v>
      </c>
      <c r="U343" s="823">
        <f t="shared" si="210"/>
        <v>0</v>
      </c>
      <c r="V343" s="823">
        <f t="shared" si="210"/>
        <v>0</v>
      </c>
      <c r="W343" s="823">
        <f t="shared" si="210"/>
        <v>0</v>
      </c>
      <c r="X343" s="823">
        <f t="shared" si="210"/>
        <v>0</v>
      </c>
      <c r="Y343" s="823">
        <f t="shared" si="210"/>
        <v>0</v>
      </c>
      <c r="Z343" s="626">
        <f t="shared" si="210"/>
        <v>0</v>
      </c>
      <c r="AA343" s="626">
        <f t="shared" si="211"/>
        <v>0</v>
      </c>
      <c r="AB343" s="626">
        <f t="shared" si="211"/>
        <v>0</v>
      </c>
      <c r="AC343" s="626">
        <f t="shared" si="211"/>
        <v>0</v>
      </c>
      <c r="AD343" s="626">
        <f t="shared" si="211"/>
        <v>0</v>
      </c>
      <c r="AE343" s="626">
        <f t="shared" si="211"/>
        <v>0</v>
      </c>
      <c r="AF343" s="626">
        <f t="shared" si="211"/>
        <v>0</v>
      </c>
      <c r="AG343" s="626">
        <f t="shared" si="211"/>
        <v>0</v>
      </c>
      <c r="AH343" s="626">
        <f t="shared" si="211"/>
        <v>0</v>
      </c>
      <c r="AI343" s="626">
        <f t="shared" si="211"/>
        <v>0</v>
      </c>
      <c r="AJ343" s="626">
        <f t="shared" si="211"/>
        <v>0</v>
      </c>
      <c r="AK343" s="626">
        <f t="shared" si="212"/>
        <v>0</v>
      </c>
      <c r="AL343" s="626">
        <f t="shared" si="212"/>
        <v>0</v>
      </c>
      <c r="AM343" s="626">
        <f t="shared" si="212"/>
        <v>0</v>
      </c>
      <c r="AN343" s="626">
        <f t="shared" si="212"/>
        <v>0</v>
      </c>
      <c r="AO343" s="626">
        <f t="shared" si="212"/>
        <v>0</v>
      </c>
      <c r="AP343" s="626">
        <f t="shared" si="212"/>
        <v>0</v>
      </c>
      <c r="AQ343" s="626">
        <f t="shared" si="212"/>
        <v>0</v>
      </c>
      <c r="AR343" s="626">
        <f t="shared" si="212"/>
        <v>0</v>
      </c>
      <c r="AS343" s="626">
        <f t="shared" si="212"/>
        <v>0</v>
      </c>
      <c r="AT343" s="626">
        <f t="shared" si="212"/>
        <v>0</v>
      </c>
      <c r="AU343" s="626">
        <f t="shared" si="213"/>
        <v>0</v>
      </c>
      <c r="AV343" s="626">
        <f t="shared" si="213"/>
        <v>0</v>
      </c>
      <c r="AW343" s="626">
        <f t="shared" si="213"/>
        <v>0</v>
      </c>
      <c r="AX343" s="626">
        <f t="shared" si="213"/>
        <v>0</v>
      </c>
      <c r="AY343" s="626">
        <f t="shared" si="213"/>
        <v>0</v>
      </c>
      <c r="AZ343" s="626">
        <f t="shared" si="213"/>
        <v>0</v>
      </c>
      <c r="BA343" s="626">
        <f t="shared" si="213"/>
        <v>0</v>
      </c>
      <c r="BB343" s="626">
        <f t="shared" si="213"/>
        <v>0</v>
      </c>
      <c r="BC343" s="626">
        <f t="shared" si="213"/>
        <v>0</v>
      </c>
      <c r="BD343" s="626">
        <f t="shared" si="213"/>
        <v>0</v>
      </c>
      <c r="BE343" s="626">
        <f t="shared" si="214"/>
        <v>0</v>
      </c>
      <c r="BF343" s="626">
        <f t="shared" si="214"/>
        <v>0</v>
      </c>
      <c r="BG343" s="626">
        <f t="shared" si="214"/>
        <v>0</v>
      </c>
      <c r="BH343" s="626">
        <f t="shared" si="214"/>
        <v>0</v>
      </c>
      <c r="BI343" s="626">
        <f t="shared" si="214"/>
        <v>0</v>
      </c>
      <c r="BJ343" s="626">
        <f t="shared" si="214"/>
        <v>0</v>
      </c>
      <c r="BK343" s="626">
        <f t="shared" si="214"/>
        <v>0</v>
      </c>
      <c r="BL343" s="626">
        <f t="shared" si="214"/>
        <v>0</v>
      </c>
      <c r="BM343" s="626">
        <f t="shared" si="214"/>
        <v>0</v>
      </c>
      <c r="BN343" s="626">
        <f t="shared" si="214"/>
        <v>0</v>
      </c>
      <c r="BO343" s="626">
        <f t="shared" si="215"/>
        <v>0</v>
      </c>
      <c r="BP343" s="626">
        <f t="shared" si="215"/>
        <v>0</v>
      </c>
      <c r="BQ343" s="626">
        <f t="shared" si="215"/>
        <v>0</v>
      </c>
      <c r="BR343" s="626">
        <f t="shared" si="215"/>
        <v>0</v>
      </c>
      <c r="BS343" s="626">
        <f t="shared" si="215"/>
        <v>0</v>
      </c>
      <c r="BT343" s="626">
        <f t="shared" si="215"/>
        <v>0</v>
      </c>
      <c r="BU343" s="626">
        <f t="shared" si="215"/>
        <v>0</v>
      </c>
      <c r="BV343" s="626">
        <f t="shared" si="215"/>
        <v>0</v>
      </c>
      <c r="BW343" s="626">
        <f t="shared" si="215"/>
        <v>0</v>
      </c>
      <c r="BX343" s="626">
        <f t="shared" si="215"/>
        <v>0</v>
      </c>
      <c r="BY343" s="626">
        <f t="shared" si="215"/>
        <v>0</v>
      </c>
      <c r="BZ343" s="626">
        <f t="shared" si="215"/>
        <v>0</v>
      </c>
      <c r="CA343" s="287">
        <f t="shared" si="203"/>
        <v>0</v>
      </c>
      <c r="CB343" s="287">
        <f t="shared" si="204"/>
        <v>0</v>
      </c>
      <c r="CC343" s="287">
        <f t="shared" si="205"/>
        <v>0</v>
      </c>
      <c r="CD343" s="287">
        <f t="shared" si="206"/>
        <v>0</v>
      </c>
      <c r="CE343" s="287">
        <f t="shared" si="207"/>
        <v>0</v>
      </c>
      <c r="CF343" s="287">
        <f t="shared" si="208"/>
        <v>0</v>
      </c>
      <c r="CG343" s="61">
        <f t="shared" si="216"/>
        <v>0</v>
      </c>
      <c r="CH343" s="27"/>
      <c r="CI343" s="27"/>
      <c r="CJ343" s="27"/>
    </row>
    <row r="344" spans="2:88" ht="12" hidden="1" customHeight="1">
      <c r="B344" s="624" t="s">
        <v>42</v>
      </c>
      <c r="C344" s="623" t="str">
        <f t="shared" ref="C344:C374" si="217">C339</f>
        <v>Approval Request</v>
      </c>
      <c r="D344" s="624" t="s">
        <v>844</v>
      </c>
      <c r="E344" s="624" t="s">
        <v>10</v>
      </c>
      <c r="F344" s="625" t="s">
        <v>15</v>
      </c>
      <c r="G344" s="626">
        <f t="shared" si="209"/>
        <v>0</v>
      </c>
      <c r="H344" s="823">
        <f t="shared" si="209"/>
        <v>0</v>
      </c>
      <c r="I344" s="823">
        <f t="shared" si="209"/>
        <v>0</v>
      </c>
      <c r="J344" s="626">
        <f t="shared" si="209"/>
        <v>0</v>
      </c>
      <c r="K344" s="626">
        <f t="shared" si="209"/>
        <v>0</v>
      </c>
      <c r="L344" s="626">
        <f t="shared" si="209"/>
        <v>0</v>
      </c>
      <c r="M344" s="626">
        <f t="shared" si="209"/>
        <v>0</v>
      </c>
      <c r="N344" s="626">
        <f t="shared" si="209"/>
        <v>0</v>
      </c>
      <c r="O344" s="626">
        <f t="shared" si="209"/>
        <v>0</v>
      </c>
      <c r="P344" s="626">
        <f t="shared" si="209"/>
        <v>0</v>
      </c>
      <c r="Q344" s="626">
        <f t="shared" si="210"/>
        <v>0</v>
      </c>
      <c r="R344" s="626">
        <f t="shared" si="210"/>
        <v>0</v>
      </c>
      <c r="S344" s="626">
        <f t="shared" si="210"/>
        <v>0</v>
      </c>
      <c r="T344" s="626">
        <f t="shared" si="210"/>
        <v>0</v>
      </c>
      <c r="U344" s="823">
        <f t="shared" si="210"/>
        <v>0</v>
      </c>
      <c r="V344" s="823">
        <f t="shared" si="210"/>
        <v>0</v>
      </c>
      <c r="W344" s="823">
        <f t="shared" si="210"/>
        <v>0</v>
      </c>
      <c r="X344" s="823">
        <f t="shared" si="210"/>
        <v>0</v>
      </c>
      <c r="Y344" s="823">
        <f t="shared" si="210"/>
        <v>0</v>
      </c>
      <c r="Z344" s="626">
        <f t="shared" si="210"/>
        <v>0</v>
      </c>
      <c r="AA344" s="626">
        <f t="shared" si="211"/>
        <v>0</v>
      </c>
      <c r="AB344" s="626">
        <f t="shared" si="211"/>
        <v>0</v>
      </c>
      <c r="AC344" s="626">
        <f t="shared" si="211"/>
        <v>0</v>
      </c>
      <c r="AD344" s="626">
        <f t="shared" si="211"/>
        <v>0</v>
      </c>
      <c r="AE344" s="626">
        <f t="shared" si="211"/>
        <v>0</v>
      </c>
      <c r="AF344" s="626">
        <f t="shared" si="211"/>
        <v>0</v>
      </c>
      <c r="AG344" s="626">
        <f t="shared" si="211"/>
        <v>0</v>
      </c>
      <c r="AH344" s="626">
        <f t="shared" si="211"/>
        <v>0</v>
      </c>
      <c r="AI344" s="626">
        <f t="shared" si="211"/>
        <v>0</v>
      </c>
      <c r="AJ344" s="626">
        <f t="shared" si="211"/>
        <v>0</v>
      </c>
      <c r="AK344" s="626">
        <f t="shared" si="212"/>
        <v>0</v>
      </c>
      <c r="AL344" s="626">
        <f t="shared" si="212"/>
        <v>0</v>
      </c>
      <c r="AM344" s="626">
        <f t="shared" si="212"/>
        <v>0</v>
      </c>
      <c r="AN344" s="626">
        <f t="shared" si="212"/>
        <v>0</v>
      </c>
      <c r="AO344" s="626">
        <f t="shared" si="212"/>
        <v>0</v>
      </c>
      <c r="AP344" s="626">
        <f t="shared" si="212"/>
        <v>0</v>
      </c>
      <c r="AQ344" s="626">
        <f t="shared" si="212"/>
        <v>0</v>
      </c>
      <c r="AR344" s="626">
        <f t="shared" si="212"/>
        <v>0</v>
      </c>
      <c r="AS344" s="626">
        <f t="shared" si="212"/>
        <v>0</v>
      </c>
      <c r="AT344" s="626">
        <f t="shared" si="212"/>
        <v>0</v>
      </c>
      <c r="AU344" s="626">
        <f t="shared" si="213"/>
        <v>0</v>
      </c>
      <c r="AV344" s="626">
        <f t="shared" si="213"/>
        <v>0</v>
      </c>
      <c r="AW344" s="626">
        <f t="shared" si="213"/>
        <v>0</v>
      </c>
      <c r="AX344" s="626">
        <f t="shared" si="213"/>
        <v>0</v>
      </c>
      <c r="AY344" s="626">
        <f t="shared" si="213"/>
        <v>0</v>
      </c>
      <c r="AZ344" s="626">
        <f t="shared" si="213"/>
        <v>0</v>
      </c>
      <c r="BA344" s="626">
        <f t="shared" si="213"/>
        <v>0</v>
      </c>
      <c r="BB344" s="626">
        <f t="shared" si="213"/>
        <v>0</v>
      </c>
      <c r="BC344" s="626">
        <f t="shared" si="213"/>
        <v>0</v>
      </c>
      <c r="BD344" s="626">
        <f t="shared" si="213"/>
        <v>0</v>
      </c>
      <c r="BE344" s="626">
        <f t="shared" si="214"/>
        <v>0</v>
      </c>
      <c r="BF344" s="626">
        <f t="shared" si="214"/>
        <v>0</v>
      </c>
      <c r="BG344" s="626">
        <f t="shared" si="214"/>
        <v>0</v>
      </c>
      <c r="BH344" s="626">
        <f t="shared" si="214"/>
        <v>0</v>
      </c>
      <c r="BI344" s="626">
        <f t="shared" si="214"/>
        <v>0</v>
      </c>
      <c r="BJ344" s="626">
        <f t="shared" si="214"/>
        <v>0</v>
      </c>
      <c r="BK344" s="626">
        <f t="shared" si="214"/>
        <v>0</v>
      </c>
      <c r="BL344" s="626">
        <f t="shared" si="214"/>
        <v>0</v>
      </c>
      <c r="BM344" s="626">
        <f t="shared" si="214"/>
        <v>0</v>
      </c>
      <c r="BN344" s="626">
        <f t="shared" si="214"/>
        <v>0</v>
      </c>
      <c r="BO344" s="626">
        <f t="shared" si="215"/>
        <v>0</v>
      </c>
      <c r="BP344" s="626">
        <f t="shared" si="215"/>
        <v>0</v>
      </c>
      <c r="BQ344" s="626">
        <f t="shared" si="215"/>
        <v>0</v>
      </c>
      <c r="BR344" s="626">
        <f t="shared" si="215"/>
        <v>0</v>
      </c>
      <c r="BS344" s="626">
        <f t="shared" si="215"/>
        <v>0</v>
      </c>
      <c r="BT344" s="626">
        <f t="shared" si="215"/>
        <v>0</v>
      </c>
      <c r="BU344" s="626">
        <f t="shared" si="215"/>
        <v>0</v>
      </c>
      <c r="BV344" s="626">
        <f t="shared" si="215"/>
        <v>0</v>
      </c>
      <c r="BW344" s="626">
        <f t="shared" si="215"/>
        <v>0</v>
      </c>
      <c r="BX344" s="626">
        <f t="shared" si="215"/>
        <v>0</v>
      </c>
      <c r="BY344" s="626">
        <f t="shared" si="215"/>
        <v>0</v>
      </c>
      <c r="BZ344" s="626">
        <f t="shared" si="215"/>
        <v>0</v>
      </c>
      <c r="CA344" s="287">
        <f t="shared" si="203"/>
        <v>0</v>
      </c>
      <c r="CB344" s="287">
        <f t="shared" si="204"/>
        <v>0</v>
      </c>
      <c r="CC344" s="287">
        <f t="shared" si="205"/>
        <v>0</v>
      </c>
      <c r="CD344" s="287">
        <f t="shared" si="206"/>
        <v>0</v>
      </c>
      <c r="CE344" s="287">
        <f t="shared" si="207"/>
        <v>0</v>
      </c>
      <c r="CF344" s="287">
        <f t="shared" si="208"/>
        <v>0</v>
      </c>
      <c r="CG344" s="61">
        <f t="shared" si="216"/>
        <v>0</v>
      </c>
      <c r="CH344" s="27"/>
      <c r="CI344" s="27"/>
      <c r="CJ344" s="27"/>
    </row>
    <row r="345" spans="2:88" ht="12" hidden="1" customHeight="1">
      <c r="B345" s="624" t="s">
        <v>42</v>
      </c>
      <c r="C345" s="623" t="str">
        <f t="shared" si="217"/>
        <v>Released</v>
      </c>
      <c r="D345" s="624" t="s">
        <v>51</v>
      </c>
      <c r="E345" s="624" t="s">
        <v>9</v>
      </c>
      <c r="F345" s="625" t="s">
        <v>11</v>
      </c>
      <c r="G345" s="626">
        <f t="shared" ref="G345:P354" si="218">IF(CVP=$F345,SUMIFS(G$6:G$206,Capex_Revex,$E345,Cat_Two,$D345,Spend,$B345),0)</f>
        <v>0</v>
      </c>
      <c r="H345" s="823">
        <f t="shared" si="218"/>
        <v>0</v>
      </c>
      <c r="I345" s="823">
        <f t="shared" si="218"/>
        <v>0</v>
      </c>
      <c r="J345" s="626">
        <f t="shared" si="218"/>
        <v>0</v>
      </c>
      <c r="K345" s="626">
        <f t="shared" si="218"/>
        <v>0</v>
      </c>
      <c r="L345" s="626">
        <f t="shared" si="218"/>
        <v>0</v>
      </c>
      <c r="M345" s="626">
        <f t="shared" si="218"/>
        <v>0</v>
      </c>
      <c r="N345" s="626">
        <f t="shared" si="218"/>
        <v>0</v>
      </c>
      <c r="O345" s="626">
        <f t="shared" si="218"/>
        <v>0</v>
      </c>
      <c r="P345" s="626">
        <f t="shared" si="218"/>
        <v>0</v>
      </c>
      <c r="Q345" s="626">
        <f t="shared" ref="Q345:Z354" si="219">IF(CVP=$F345,SUMIFS(Q$6:Q$206,Capex_Revex,$E345,Cat_Two,$D345,Spend,$B345),0)</f>
        <v>0</v>
      </c>
      <c r="R345" s="626">
        <f t="shared" si="219"/>
        <v>0</v>
      </c>
      <c r="S345" s="626">
        <f t="shared" si="219"/>
        <v>0</v>
      </c>
      <c r="T345" s="626">
        <f t="shared" si="219"/>
        <v>0</v>
      </c>
      <c r="U345" s="823">
        <f t="shared" si="219"/>
        <v>0</v>
      </c>
      <c r="V345" s="823">
        <f t="shared" si="219"/>
        <v>0</v>
      </c>
      <c r="W345" s="823">
        <f t="shared" si="219"/>
        <v>0</v>
      </c>
      <c r="X345" s="823">
        <f t="shared" si="219"/>
        <v>0</v>
      </c>
      <c r="Y345" s="823">
        <f t="shared" si="219"/>
        <v>0</v>
      </c>
      <c r="Z345" s="626">
        <f t="shared" si="219"/>
        <v>0</v>
      </c>
      <c r="AA345" s="626">
        <f t="shared" ref="AA345:AJ354" si="220">IF(CVP=$F345,SUMIFS(AA$6:AA$206,Capex_Revex,$E345,Cat_Two,$D345,Spend,$B345),0)</f>
        <v>0</v>
      </c>
      <c r="AB345" s="626">
        <f t="shared" si="220"/>
        <v>0</v>
      </c>
      <c r="AC345" s="626">
        <f t="shared" si="220"/>
        <v>0</v>
      </c>
      <c r="AD345" s="626">
        <f t="shared" si="220"/>
        <v>0</v>
      </c>
      <c r="AE345" s="626">
        <f t="shared" si="220"/>
        <v>0</v>
      </c>
      <c r="AF345" s="626">
        <f t="shared" si="220"/>
        <v>0</v>
      </c>
      <c r="AG345" s="626">
        <f t="shared" si="220"/>
        <v>0</v>
      </c>
      <c r="AH345" s="626">
        <f t="shared" si="220"/>
        <v>0</v>
      </c>
      <c r="AI345" s="626">
        <f t="shared" si="220"/>
        <v>0</v>
      </c>
      <c r="AJ345" s="626">
        <f t="shared" si="220"/>
        <v>0</v>
      </c>
      <c r="AK345" s="626">
        <f t="shared" ref="AK345:AT354" si="221">IF(CVP=$F345,SUMIFS(AK$6:AK$206,Capex_Revex,$E345,Cat_Two,$D345,Spend,$B345),0)</f>
        <v>0</v>
      </c>
      <c r="AL345" s="626">
        <f t="shared" si="221"/>
        <v>0</v>
      </c>
      <c r="AM345" s="626">
        <f t="shared" si="221"/>
        <v>0</v>
      </c>
      <c r="AN345" s="626">
        <f t="shared" si="221"/>
        <v>0</v>
      </c>
      <c r="AO345" s="626">
        <f t="shared" si="221"/>
        <v>0</v>
      </c>
      <c r="AP345" s="626">
        <f t="shared" si="221"/>
        <v>0</v>
      </c>
      <c r="AQ345" s="626">
        <f t="shared" si="221"/>
        <v>0</v>
      </c>
      <c r="AR345" s="626">
        <f t="shared" si="221"/>
        <v>0</v>
      </c>
      <c r="AS345" s="626">
        <f t="shared" si="221"/>
        <v>0</v>
      </c>
      <c r="AT345" s="626">
        <f t="shared" si="221"/>
        <v>0</v>
      </c>
      <c r="AU345" s="626">
        <f t="shared" ref="AU345:BD354" si="222">IF(CVP=$F345,SUMIFS(AU$6:AU$206,Capex_Revex,$E345,Cat_Two,$D345,Spend,$B345),0)</f>
        <v>0</v>
      </c>
      <c r="AV345" s="626">
        <f t="shared" si="222"/>
        <v>0</v>
      </c>
      <c r="AW345" s="626">
        <f t="shared" si="222"/>
        <v>0</v>
      </c>
      <c r="AX345" s="626">
        <f t="shared" si="222"/>
        <v>0</v>
      </c>
      <c r="AY345" s="626">
        <f t="shared" si="222"/>
        <v>0</v>
      </c>
      <c r="AZ345" s="626">
        <f t="shared" si="222"/>
        <v>0</v>
      </c>
      <c r="BA345" s="626">
        <f t="shared" si="222"/>
        <v>0</v>
      </c>
      <c r="BB345" s="626">
        <f t="shared" si="222"/>
        <v>0</v>
      </c>
      <c r="BC345" s="626">
        <f t="shared" si="222"/>
        <v>0</v>
      </c>
      <c r="BD345" s="626">
        <f t="shared" si="222"/>
        <v>0</v>
      </c>
      <c r="BE345" s="626">
        <f t="shared" ref="BE345:BN354" si="223">IF(CVP=$F345,SUMIFS(BE$6:BE$206,Capex_Revex,$E345,Cat_Two,$D345,Spend,$B345),0)</f>
        <v>0</v>
      </c>
      <c r="BF345" s="626">
        <f t="shared" si="223"/>
        <v>0</v>
      </c>
      <c r="BG345" s="626">
        <f t="shared" si="223"/>
        <v>0</v>
      </c>
      <c r="BH345" s="626">
        <f t="shared" si="223"/>
        <v>0</v>
      </c>
      <c r="BI345" s="626">
        <f t="shared" si="223"/>
        <v>0</v>
      </c>
      <c r="BJ345" s="626">
        <f t="shared" si="223"/>
        <v>0</v>
      </c>
      <c r="BK345" s="626">
        <f t="shared" si="223"/>
        <v>0</v>
      </c>
      <c r="BL345" s="626">
        <f t="shared" si="223"/>
        <v>0</v>
      </c>
      <c r="BM345" s="626">
        <f t="shared" si="223"/>
        <v>0</v>
      </c>
      <c r="BN345" s="626">
        <f t="shared" si="223"/>
        <v>0</v>
      </c>
      <c r="BO345" s="626">
        <f t="shared" ref="BO345:BZ354" si="224">IF(CVP=$F345,SUMIFS(BO$6:BO$206,Capex_Revex,$E345,Cat_Two,$D345,Spend,$B345),0)</f>
        <v>0</v>
      </c>
      <c r="BP345" s="626">
        <f t="shared" si="224"/>
        <v>0</v>
      </c>
      <c r="BQ345" s="626">
        <f t="shared" si="224"/>
        <v>0</v>
      </c>
      <c r="BR345" s="626">
        <f t="shared" si="224"/>
        <v>0</v>
      </c>
      <c r="BS345" s="626">
        <f t="shared" si="224"/>
        <v>0</v>
      </c>
      <c r="BT345" s="626">
        <f t="shared" si="224"/>
        <v>0</v>
      </c>
      <c r="BU345" s="626">
        <f t="shared" si="224"/>
        <v>0</v>
      </c>
      <c r="BV345" s="626">
        <f t="shared" si="224"/>
        <v>0</v>
      </c>
      <c r="BW345" s="626">
        <f t="shared" si="224"/>
        <v>0</v>
      </c>
      <c r="BX345" s="626">
        <f t="shared" si="224"/>
        <v>0</v>
      </c>
      <c r="BY345" s="626">
        <f t="shared" si="224"/>
        <v>0</v>
      </c>
      <c r="BZ345" s="626">
        <f t="shared" si="224"/>
        <v>0</v>
      </c>
      <c r="CA345" s="287">
        <f t="shared" si="203"/>
        <v>0</v>
      </c>
      <c r="CB345" s="287">
        <f t="shared" si="204"/>
        <v>0</v>
      </c>
      <c r="CC345" s="287">
        <f t="shared" si="205"/>
        <v>0</v>
      </c>
      <c r="CD345" s="287">
        <f t="shared" si="206"/>
        <v>0</v>
      </c>
      <c r="CE345" s="287">
        <f t="shared" si="207"/>
        <v>0</v>
      </c>
      <c r="CF345" s="287">
        <f t="shared" si="208"/>
        <v>0</v>
      </c>
      <c r="CG345" s="61">
        <f t="shared" si="216"/>
        <v>0</v>
      </c>
      <c r="CH345" s="27"/>
      <c r="CI345" s="27"/>
      <c r="CJ345" s="27"/>
    </row>
    <row r="346" spans="2:88" ht="12" hidden="1" customHeight="1">
      <c r="B346" s="624" t="s">
        <v>42</v>
      </c>
      <c r="C346" s="623" t="str">
        <f t="shared" si="217"/>
        <v>Released</v>
      </c>
      <c r="D346" s="624" t="s">
        <v>51</v>
      </c>
      <c r="E346" s="624" t="s">
        <v>9</v>
      </c>
      <c r="F346" s="625" t="s">
        <v>12</v>
      </c>
      <c r="G346" s="626">
        <f t="shared" si="218"/>
        <v>0</v>
      </c>
      <c r="H346" s="823">
        <f t="shared" si="218"/>
        <v>0</v>
      </c>
      <c r="I346" s="823">
        <f t="shared" si="218"/>
        <v>0</v>
      </c>
      <c r="J346" s="626">
        <f t="shared" si="218"/>
        <v>0</v>
      </c>
      <c r="K346" s="626">
        <f t="shared" si="218"/>
        <v>0</v>
      </c>
      <c r="L346" s="626">
        <f t="shared" si="218"/>
        <v>0</v>
      </c>
      <c r="M346" s="626">
        <f t="shared" si="218"/>
        <v>0</v>
      </c>
      <c r="N346" s="626">
        <f t="shared" si="218"/>
        <v>0</v>
      </c>
      <c r="O346" s="626">
        <f t="shared" si="218"/>
        <v>0</v>
      </c>
      <c r="P346" s="626">
        <f t="shared" si="218"/>
        <v>0</v>
      </c>
      <c r="Q346" s="626">
        <f t="shared" si="219"/>
        <v>0</v>
      </c>
      <c r="R346" s="626">
        <f t="shared" si="219"/>
        <v>0</v>
      </c>
      <c r="S346" s="626">
        <f t="shared" si="219"/>
        <v>0</v>
      </c>
      <c r="T346" s="626">
        <f t="shared" si="219"/>
        <v>0</v>
      </c>
      <c r="U346" s="823">
        <f t="shared" si="219"/>
        <v>0</v>
      </c>
      <c r="V346" s="823">
        <f t="shared" si="219"/>
        <v>0</v>
      </c>
      <c r="W346" s="823">
        <f t="shared" si="219"/>
        <v>0</v>
      </c>
      <c r="X346" s="823">
        <f t="shared" si="219"/>
        <v>0</v>
      </c>
      <c r="Y346" s="823">
        <f t="shared" si="219"/>
        <v>0</v>
      </c>
      <c r="Z346" s="626">
        <f t="shared" si="219"/>
        <v>0</v>
      </c>
      <c r="AA346" s="626">
        <f t="shared" si="220"/>
        <v>0</v>
      </c>
      <c r="AB346" s="626">
        <f t="shared" si="220"/>
        <v>0</v>
      </c>
      <c r="AC346" s="626">
        <f t="shared" si="220"/>
        <v>0</v>
      </c>
      <c r="AD346" s="626">
        <f t="shared" si="220"/>
        <v>0</v>
      </c>
      <c r="AE346" s="626">
        <f t="shared" si="220"/>
        <v>0</v>
      </c>
      <c r="AF346" s="626">
        <f t="shared" si="220"/>
        <v>0</v>
      </c>
      <c r="AG346" s="626">
        <f t="shared" si="220"/>
        <v>0</v>
      </c>
      <c r="AH346" s="626">
        <f t="shared" si="220"/>
        <v>0</v>
      </c>
      <c r="AI346" s="626">
        <f t="shared" si="220"/>
        <v>0</v>
      </c>
      <c r="AJ346" s="626">
        <f t="shared" si="220"/>
        <v>0</v>
      </c>
      <c r="AK346" s="626">
        <f t="shared" si="221"/>
        <v>0</v>
      </c>
      <c r="AL346" s="626">
        <f t="shared" si="221"/>
        <v>0</v>
      </c>
      <c r="AM346" s="626">
        <f t="shared" si="221"/>
        <v>0</v>
      </c>
      <c r="AN346" s="626">
        <f t="shared" si="221"/>
        <v>0</v>
      </c>
      <c r="AO346" s="626">
        <f t="shared" si="221"/>
        <v>0</v>
      </c>
      <c r="AP346" s="626">
        <f t="shared" si="221"/>
        <v>0</v>
      </c>
      <c r="AQ346" s="626">
        <f t="shared" si="221"/>
        <v>0</v>
      </c>
      <c r="AR346" s="626">
        <f t="shared" si="221"/>
        <v>0</v>
      </c>
      <c r="AS346" s="626">
        <f t="shared" si="221"/>
        <v>0</v>
      </c>
      <c r="AT346" s="626">
        <f t="shared" si="221"/>
        <v>0</v>
      </c>
      <c r="AU346" s="626">
        <f t="shared" si="222"/>
        <v>0</v>
      </c>
      <c r="AV346" s="626">
        <f t="shared" si="222"/>
        <v>0</v>
      </c>
      <c r="AW346" s="626">
        <f t="shared" si="222"/>
        <v>0</v>
      </c>
      <c r="AX346" s="626">
        <f t="shared" si="222"/>
        <v>0</v>
      </c>
      <c r="AY346" s="626">
        <f t="shared" si="222"/>
        <v>0</v>
      </c>
      <c r="AZ346" s="626">
        <f t="shared" si="222"/>
        <v>0</v>
      </c>
      <c r="BA346" s="626">
        <f t="shared" si="222"/>
        <v>0</v>
      </c>
      <c r="BB346" s="626">
        <f t="shared" si="222"/>
        <v>0</v>
      </c>
      <c r="BC346" s="626">
        <f t="shared" si="222"/>
        <v>0</v>
      </c>
      <c r="BD346" s="626">
        <f t="shared" si="222"/>
        <v>0</v>
      </c>
      <c r="BE346" s="626">
        <f t="shared" si="223"/>
        <v>0</v>
      </c>
      <c r="BF346" s="626">
        <f t="shared" si="223"/>
        <v>0</v>
      </c>
      <c r="BG346" s="626">
        <f t="shared" si="223"/>
        <v>0</v>
      </c>
      <c r="BH346" s="626">
        <f t="shared" si="223"/>
        <v>0</v>
      </c>
      <c r="BI346" s="626">
        <f t="shared" si="223"/>
        <v>0</v>
      </c>
      <c r="BJ346" s="626">
        <f t="shared" si="223"/>
        <v>0</v>
      </c>
      <c r="BK346" s="626">
        <f t="shared" si="223"/>
        <v>0</v>
      </c>
      <c r="BL346" s="626">
        <f t="shared" si="223"/>
        <v>0</v>
      </c>
      <c r="BM346" s="626">
        <f t="shared" si="223"/>
        <v>0</v>
      </c>
      <c r="BN346" s="626">
        <f t="shared" si="223"/>
        <v>0</v>
      </c>
      <c r="BO346" s="626">
        <f t="shared" si="224"/>
        <v>0</v>
      </c>
      <c r="BP346" s="626">
        <f t="shared" si="224"/>
        <v>0</v>
      </c>
      <c r="BQ346" s="626">
        <f t="shared" si="224"/>
        <v>0</v>
      </c>
      <c r="BR346" s="626">
        <f t="shared" si="224"/>
        <v>0</v>
      </c>
      <c r="BS346" s="626">
        <f t="shared" si="224"/>
        <v>0</v>
      </c>
      <c r="BT346" s="626">
        <f t="shared" si="224"/>
        <v>0</v>
      </c>
      <c r="BU346" s="626">
        <f t="shared" si="224"/>
        <v>0</v>
      </c>
      <c r="BV346" s="626">
        <f t="shared" si="224"/>
        <v>0</v>
      </c>
      <c r="BW346" s="626">
        <f t="shared" si="224"/>
        <v>0</v>
      </c>
      <c r="BX346" s="626">
        <f t="shared" si="224"/>
        <v>0</v>
      </c>
      <c r="BY346" s="626">
        <f t="shared" si="224"/>
        <v>0</v>
      </c>
      <c r="BZ346" s="626">
        <f t="shared" si="224"/>
        <v>0</v>
      </c>
      <c r="CA346" s="287">
        <f t="shared" si="203"/>
        <v>0</v>
      </c>
      <c r="CB346" s="287">
        <f t="shared" si="204"/>
        <v>0</v>
      </c>
      <c r="CC346" s="287">
        <f t="shared" si="205"/>
        <v>0</v>
      </c>
      <c r="CD346" s="287">
        <f t="shared" si="206"/>
        <v>0</v>
      </c>
      <c r="CE346" s="287">
        <f t="shared" si="207"/>
        <v>0</v>
      </c>
      <c r="CF346" s="287">
        <f t="shared" si="208"/>
        <v>0</v>
      </c>
      <c r="CG346" s="61">
        <f t="shared" si="216"/>
        <v>0</v>
      </c>
      <c r="CH346" s="27"/>
      <c r="CI346" s="27"/>
      <c r="CJ346" s="27"/>
    </row>
    <row r="347" spans="2:88" ht="12" hidden="1" customHeight="1">
      <c r="B347" s="624" t="s">
        <v>42</v>
      </c>
      <c r="C347" s="623" t="str">
        <f t="shared" si="217"/>
        <v>Forecast</v>
      </c>
      <c r="D347" s="624" t="s">
        <v>51</v>
      </c>
      <c r="E347" s="624" t="s">
        <v>9</v>
      </c>
      <c r="F347" s="625" t="s">
        <v>13</v>
      </c>
      <c r="G347" s="626">
        <f t="shared" si="218"/>
        <v>0</v>
      </c>
      <c r="H347" s="823">
        <f t="shared" si="218"/>
        <v>0</v>
      </c>
      <c r="I347" s="823">
        <f t="shared" si="218"/>
        <v>0</v>
      </c>
      <c r="J347" s="626">
        <f t="shared" si="218"/>
        <v>0</v>
      </c>
      <c r="K347" s="626">
        <f t="shared" si="218"/>
        <v>0</v>
      </c>
      <c r="L347" s="626">
        <f t="shared" si="218"/>
        <v>0</v>
      </c>
      <c r="M347" s="626">
        <f t="shared" si="218"/>
        <v>0</v>
      </c>
      <c r="N347" s="626">
        <f t="shared" si="218"/>
        <v>0</v>
      </c>
      <c r="O347" s="626">
        <f t="shared" si="218"/>
        <v>0</v>
      </c>
      <c r="P347" s="626">
        <f t="shared" si="218"/>
        <v>0</v>
      </c>
      <c r="Q347" s="626">
        <f t="shared" si="219"/>
        <v>0</v>
      </c>
      <c r="R347" s="626">
        <f t="shared" si="219"/>
        <v>0</v>
      </c>
      <c r="S347" s="626">
        <f t="shared" si="219"/>
        <v>0</v>
      </c>
      <c r="T347" s="626">
        <f t="shared" si="219"/>
        <v>0</v>
      </c>
      <c r="U347" s="823">
        <f t="shared" si="219"/>
        <v>0</v>
      </c>
      <c r="V347" s="823">
        <f t="shared" si="219"/>
        <v>0</v>
      </c>
      <c r="W347" s="823">
        <f t="shared" si="219"/>
        <v>0</v>
      </c>
      <c r="X347" s="823">
        <f t="shared" si="219"/>
        <v>0</v>
      </c>
      <c r="Y347" s="823">
        <f t="shared" si="219"/>
        <v>0</v>
      </c>
      <c r="Z347" s="626">
        <f t="shared" si="219"/>
        <v>0</v>
      </c>
      <c r="AA347" s="626">
        <f t="shared" si="220"/>
        <v>0</v>
      </c>
      <c r="AB347" s="626">
        <f t="shared" si="220"/>
        <v>0</v>
      </c>
      <c r="AC347" s="626">
        <f t="shared" si="220"/>
        <v>0</v>
      </c>
      <c r="AD347" s="626">
        <f t="shared" si="220"/>
        <v>0</v>
      </c>
      <c r="AE347" s="626">
        <f t="shared" si="220"/>
        <v>0</v>
      </c>
      <c r="AF347" s="626">
        <f t="shared" si="220"/>
        <v>0</v>
      </c>
      <c r="AG347" s="626">
        <f t="shared" si="220"/>
        <v>0</v>
      </c>
      <c r="AH347" s="626">
        <f t="shared" si="220"/>
        <v>0</v>
      </c>
      <c r="AI347" s="626">
        <f t="shared" si="220"/>
        <v>0</v>
      </c>
      <c r="AJ347" s="626">
        <f t="shared" si="220"/>
        <v>0</v>
      </c>
      <c r="AK347" s="626">
        <f t="shared" si="221"/>
        <v>0</v>
      </c>
      <c r="AL347" s="626">
        <f t="shared" si="221"/>
        <v>0</v>
      </c>
      <c r="AM347" s="626">
        <f t="shared" si="221"/>
        <v>0</v>
      </c>
      <c r="AN347" s="626">
        <f t="shared" si="221"/>
        <v>0</v>
      </c>
      <c r="AO347" s="626">
        <f t="shared" si="221"/>
        <v>0</v>
      </c>
      <c r="AP347" s="626">
        <f t="shared" si="221"/>
        <v>0</v>
      </c>
      <c r="AQ347" s="626">
        <f t="shared" si="221"/>
        <v>0</v>
      </c>
      <c r="AR347" s="626">
        <f t="shared" si="221"/>
        <v>0</v>
      </c>
      <c r="AS347" s="626">
        <f t="shared" si="221"/>
        <v>0</v>
      </c>
      <c r="AT347" s="626">
        <f t="shared" si="221"/>
        <v>0</v>
      </c>
      <c r="AU347" s="626">
        <f t="shared" si="222"/>
        <v>0</v>
      </c>
      <c r="AV347" s="626">
        <f t="shared" si="222"/>
        <v>0</v>
      </c>
      <c r="AW347" s="626">
        <f t="shared" si="222"/>
        <v>0</v>
      </c>
      <c r="AX347" s="626">
        <f t="shared" si="222"/>
        <v>0</v>
      </c>
      <c r="AY347" s="626">
        <f t="shared" si="222"/>
        <v>0</v>
      </c>
      <c r="AZ347" s="626">
        <f t="shared" si="222"/>
        <v>0</v>
      </c>
      <c r="BA347" s="626">
        <f t="shared" si="222"/>
        <v>0</v>
      </c>
      <c r="BB347" s="626">
        <f t="shared" si="222"/>
        <v>0</v>
      </c>
      <c r="BC347" s="626">
        <f t="shared" si="222"/>
        <v>0</v>
      </c>
      <c r="BD347" s="626">
        <f t="shared" si="222"/>
        <v>0</v>
      </c>
      <c r="BE347" s="626">
        <f t="shared" si="223"/>
        <v>0</v>
      </c>
      <c r="BF347" s="626">
        <f t="shared" si="223"/>
        <v>0</v>
      </c>
      <c r="BG347" s="626">
        <f t="shared" si="223"/>
        <v>0</v>
      </c>
      <c r="BH347" s="626">
        <f t="shared" si="223"/>
        <v>0</v>
      </c>
      <c r="BI347" s="626">
        <f t="shared" si="223"/>
        <v>0</v>
      </c>
      <c r="BJ347" s="626">
        <f t="shared" si="223"/>
        <v>0</v>
      </c>
      <c r="BK347" s="626">
        <f t="shared" si="223"/>
        <v>0</v>
      </c>
      <c r="BL347" s="626">
        <f t="shared" si="223"/>
        <v>0</v>
      </c>
      <c r="BM347" s="626">
        <f t="shared" si="223"/>
        <v>0</v>
      </c>
      <c r="BN347" s="626">
        <f t="shared" si="223"/>
        <v>0</v>
      </c>
      <c r="BO347" s="626">
        <f t="shared" si="224"/>
        <v>0</v>
      </c>
      <c r="BP347" s="626">
        <f t="shared" si="224"/>
        <v>0</v>
      </c>
      <c r="BQ347" s="626">
        <f t="shared" si="224"/>
        <v>0</v>
      </c>
      <c r="BR347" s="626">
        <f t="shared" si="224"/>
        <v>0</v>
      </c>
      <c r="BS347" s="626">
        <f t="shared" si="224"/>
        <v>0</v>
      </c>
      <c r="BT347" s="626">
        <f t="shared" si="224"/>
        <v>0</v>
      </c>
      <c r="BU347" s="626">
        <f t="shared" si="224"/>
        <v>0</v>
      </c>
      <c r="BV347" s="626">
        <f t="shared" si="224"/>
        <v>0</v>
      </c>
      <c r="BW347" s="626">
        <f t="shared" si="224"/>
        <v>0</v>
      </c>
      <c r="BX347" s="626">
        <f t="shared" si="224"/>
        <v>0</v>
      </c>
      <c r="BY347" s="626">
        <f t="shared" si="224"/>
        <v>0</v>
      </c>
      <c r="BZ347" s="626">
        <f t="shared" si="224"/>
        <v>0</v>
      </c>
      <c r="CA347" s="287">
        <f t="shared" si="203"/>
        <v>0</v>
      </c>
      <c r="CB347" s="287">
        <f t="shared" si="204"/>
        <v>0</v>
      </c>
      <c r="CC347" s="287">
        <f t="shared" si="205"/>
        <v>0</v>
      </c>
      <c r="CD347" s="287">
        <f t="shared" si="206"/>
        <v>0</v>
      </c>
      <c r="CE347" s="287">
        <f t="shared" si="207"/>
        <v>0</v>
      </c>
      <c r="CF347" s="287">
        <f t="shared" si="208"/>
        <v>0</v>
      </c>
      <c r="CG347" s="61">
        <f t="shared" si="216"/>
        <v>0</v>
      </c>
      <c r="CH347" s="27"/>
      <c r="CI347" s="27"/>
      <c r="CJ347" s="27"/>
    </row>
    <row r="348" spans="2:88" ht="12" hidden="1" customHeight="1">
      <c r="B348" s="624" t="s">
        <v>42</v>
      </c>
      <c r="C348" s="623" t="str">
        <f t="shared" si="217"/>
        <v>Approval Request</v>
      </c>
      <c r="D348" s="624" t="s">
        <v>51</v>
      </c>
      <c r="E348" s="624" t="s">
        <v>9</v>
      </c>
      <c r="F348" s="625" t="s">
        <v>14</v>
      </c>
      <c r="G348" s="626">
        <f t="shared" si="218"/>
        <v>0</v>
      </c>
      <c r="H348" s="823">
        <f t="shared" si="218"/>
        <v>0</v>
      </c>
      <c r="I348" s="823">
        <f t="shared" si="218"/>
        <v>0</v>
      </c>
      <c r="J348" s="626">
        <f t="shared" si="218"/>
        <v>0</v>
      </c>
      <c r="K348" s="626">
        <f t="shared" si="218"/>
        <v>0</v>
      </c>
      <c r="L348" s="626">
        <f t="shared" si="218"/>
        <v>0</v>
      </c>
      <c r="M348" s="626">
        <f t="shared" si="218"/>
        <v>0</v>
      </c>
      <c r="N348" s="626">
        <f t="shared" si="218"/>
        <v>0</v>
      </c>
      <c r="O348" s="626">
        <f t="shared" si="218"/>
        <v>0</v>
      </c>
      <c r="P348" s="626">
        <f t="shared" si="218"/>
        <v>0</v>
      </c>
      <c r="Q348" s="626">
        <f t="shared" si="219"/>
        <v>0</v>
      </c>
      <c r="R348" s="626">
        <f t="shared" si="219"/>
        <v>0</v>
      </c>
      <c r="S348" s="626">
        <f t="shared" si="219"/>
        <v>0</v>
      </c>
      <c r="T348" s="626">
        <f t="shared" si="219"/>
        <v>0</v>
      </c>
      <c r="U348" s="823">
        <f t="shared" si="219"/>
        <v>0</v>
      </c>
      <c r="V348" s="823">
        <f t="shared" si="219"/>
        <v>0</v>
      </c>
      <c r="W348" s="823">
        <f t="shared" si="219"/>
        <v>0</v>
      </c>
      <c r="X348" s="823">
        <f t="shared" si="219"/>
        <v>0</v>
      </c>
      <c r="Y348" s="823">
        <f t="shared" si="219"/>
        <v>0</v>
      </c>
      <c r="Z348" s="626">
        <f t="shared" si="219"/>
        <v>0</v>
      </c>
      <c r="AA348" s="626">
        <f t="shared" si="220"/>
        <v>0</v>
      </c>
      <c r="AB348" s="626">
        <f t="shared" si="220"/>
        <v>0</v>
      </c>
      <c r="AC348" s="626">
        <f t="shared" si="220"/>
        <v>0</v>
      </c>
      <c r="AD348" s="626">
        <f t="shared" si="220"/>
        <v>0</v>
      </c>
      <c r="AE348" s="626">
        <f t="shared" si="220"/>
        <v>0</v>
      </c>
      <c r="AF348" s="626">
        <f t="shared" si="220"/>
        <v>0</v>
      </c>
      <c r="AG348" s="626">
        <f t="shared" si="220"/>
        <v>0</v>
      </c>
      <c r="AH348" s="626">
        <f t="shared" si="220"/>
        <v>0</v>
      </c>
      <c r="AI348" s="626">
        <f t="shared" si="220"/>
        <v>0</v>
      </c>
      <c r="AJ348" s="626">
        <f t="shared" si="220"/>
        <v>0</v>
      </c>
      <c r="AK348" s="626">
        <f t="shared" si="221"/>
        <v>0</v>
      </c>
      <c r="AL348" s="626">
        <f t="shared" si="221"/>
        <v>0</v>
      </c>
      <c r="AM348" s="626">
        <f t="shared" si="221"/>
        <v>0</v>
      </c>
      <c r="AN348" s="626">
        <f t="shared" si="221"/>
        <v>0</v>
      </c>
      <c r="AO348" s="626">
        <f t="shared" si="221"/>
        <v>0</v>
      </c>
      <c r="AP348" s="626">
        <f t="shared" si="221"/>
        <v>0</v>
      </c>
      <c r="AQ348" s="626">
        <f t="shared" si="221"/>
        <v>0</v>
      </c>
      <c r="AR348" s="626">
        <f t="shared" si="221"/>
        <v>0</v>
      </c>
      <c r="AS348" s="626">
        <f t="shared" si="221"/>
        <v>0</v>
      </c>
      <c r="AT348" s="626">
        <f t="shared" si="221"/>
        <v>0</v>
      </c>
      <c r="AU348" s="626">
        <f t="shared" si="222"/>
        <v>0</v>
      </c>
      <c r="AV348" s="626">
        <f t="shared" si="222"/>
        <v>0</v>
      </c>
      <c r="AW348" s="626">
        <f t="shared" si="222"/>
        <v>0</v>
      </c>
      <c r="AX348" s="626">
        <f t="shared" si="222"/>
        <v>0</v>
      </c>
      <c r="AY348" s="626">
        <f t="shared" si="222"/>
        <v>0</v>
      </c>
      <c r="AZ348" s="626">
        <f t="shared" si="222"/>
        <v>0</v>
      </c>
      <c r="BA348" s="626">
        <f t="shared" si="222"/>
        <v>0</v>
      </c>
      <c r="BB348" s="626">
        <f t="shared" si="222"/>
        <v>0</v>
      </c>
      <c r="BC348" s="626">
        <f t="shared" si="222"/>
        <v>0</v>
      </c>
      <c r="BD348" s="626">
        <f t="shared" si="222"/>
        <v>0</v>
      </c>
      <c r="BE348" s="626">
        <f t="shared" si="223"/>
        <v>0</v>
      </c>
      <c r="BF348" s="626">
        <f t="shared" si="223"/>
        <v>0</v>
      </c>
      <c r="BG348" s="626">
        <f t="shared" si="223"/>
        <v>0</v>
      </c>
      <c r="BH348" s="626">
        <f t="shared" si="223"/>
        <v>0</v>
      </c>
      <c r="BI348" s="626">
        <f t="shared" si="223"/>
        <v>0</v>
      </c>
      <c r="BJ348" s="626">
        <f t="shared" si="223"/>
        <v>0</v>
      </c>
      <c r="BK348" s="626">
        <f t="shared" si="223"/>
        <v>0</v>
      </c>
      <c r="BL348" s="626">
        <f t="shared" si="223"/>
        <v>0</v>
      </c>
      <c r="BM348" s="626">
        <f t="shared" si="223"/>
        <v>0</v>
      </c>
      <c r="BN348" s="626">
        <f t="shared" si="223"/>
        <v>0</v>
      </c>
      <c r="BO348" s="626">
        <f t="shared" si="224"/>
        <v>0</v>
      </c>
      <c r="BP348" s="626">
        <f t="shared" si="224"/>
        <v>0</v>
      </c>
      <c r="BQ348" s="626">
        <f t="shared" si="224"/>
        <v>0</v>
      </c>
      <c r="BR348" s="626">
        <f t="shared" si="224"/>
        <v>0</v>
      </c>
      <c r="BS348" s="626">
        <f t="shared" si="224"/>
        <v>0</v>
      </c>
      <c r="BT348" s="626">
        <f t="shared" si="224"/>
        <v>0</v>
      </c>
      <c r="BU348" s="626">
        <f t="shared" si="224"/>
        <v>0</v>
      </c>
      <c r="BV348" s="626">
        <f t="shared" si="224"/>
        <v>0</v>
      </c>
      <c r="BW348" s="626">
        <f t="shared" si="224"/>
        <v>0</v>
      </c>
      <c r="BX348" s="626">
        <f t="shared" si="224"/>
        <v>0</v>
      </c>
      <c r="BY348" s="626">
        <f t="shared" si="224"/>
        <v>0</v>
      </c>
      <c r="BZ348" s="626">
        <f t="shared" si="224"/>
        <v>0</v>
      </c>
      <c r="CA348" s="287">
        <f t="shared" si="203"/>
        <v>0</v>
      </c>
      <c r="CB348" s="287">
        <f t="shared" si="204"/>
        <v>0</v>
      </c>
      <c r="CC348" s="287">
        <f t="shared" si="205"/>
        <v>0</v>
      </c>
      <c r="CD348" s="287">
        <f t="shared" si="206"/>
        <v>0</v>
      </c>
      <c r="CE348" s="287">
        <f t="shared" si="207"/>
        <v>0</v>
      </c>
      <c r="CF348" s="287">
        <f t="shared" si="208"/>
        <v>0</v>
      </c>
      <c r="CG348" s="61">
        <f t="shared" si="216"/>
        <v>0</v>
      </c>
      <c r="CH348" s="27"/>
      <c r="CI348" s="27"/>
      <c r="CJ348" s="27"/>
    </row>
    <row r="349" spans="2:88" ht="12" hidden="1" customHeight="1">
      <c r="B349" s="624" t="s">
        <v>42</v>
      </c>
      <c r="C349" s="623" t="str">
        <f t="shared" si="217"/>
        <v>Approval Request</v>
      </c>
      <c r="D349" s="624" t="s">
        <v>51</v>
      </c>
      <c r="E349" s="624" t="s">
        <v>9</v>
      </c>
      <c r="F349" s="625" t="s">
        <v>15</v>
      </c>
      <c r="G349" s="626">
        <f t="shared" si="218"/>
        <v>0</v>
      </c>
      <c r="H349" s="823">
        <f t="shared" si="218"/>
        <v>0</v>
      </c>
      <c r="I349" s="823">
        <f t="shared" si="218"/>
        <v>0</v>
      </c>
      <c r="J349" s="626">
        <f t="shared" si="218"/>
        <v>0</v>
      </c>
      <c r="K349" s="626">
        <f t="shared" si="218"/>
        <v>0</v>
      </c>
      <c r="L349" s="626">
        <f t="shared" si="218"/>
        <v>0</v>
      </c>
      <c r="M349" s="626">
        <f t="shared" si="218"/>
        <v>0</v>
      </c>
      <c r="N349" s="626">
        <f t="shared" si="218"/>
        <v>0</v>
      </c>
      <c r="O349" s="626">
        <f t="shared" si="218"/>
        <v>0</v>
      </c>
      <c r="P349" s="626">
        <f t="shared" si="218"/>
        <v>0</v>
      </c>
      <c r="Q349" s="626">
        <f t="shared" si="219"/>
        <v>0</v>
      </c>
      <c r="R349" s="626">
        <f t="shared" si="219"/>
        <v>0</v>
      </c>
      <c r="S349" s="626">
        <f t="shared" si="219"/>
        <v>0</v>
      </c>
      <c r="T349" s="626">
        <f t="shared" si="219"/>
        <v>0</v>
      </c>
      <c r="U349" s="823">
        <f t="shared" si="219"/>
        <v>0</v>
      </c>
      <c r="V349" s="823">
        <f t="shared" si="219"/>
        <v>0</v>
      </c>
      <c r="W349" s="823">
        <f t="shared" si="219"/>
        <v>0</v>
      </c>
      <c r="X349" s="823">
        <f t="shared" si="219"/>
        <v>0</v>
      </c>
      <c r="Y349" s="823">
        <f t="shared" si="219"/>
        <v>0</v>
      </c>
      <c r="Z349" s="626">
        <f t="shared" si="219"/>
        <v>0</v>
      </c>
      <c r="AA349" s="626">
        <f t="shared" si="220"/>
        <v>0</v>
      </c>
      <c r="AB349" s="626">
        <f t="shared" si="220"/>
        <v>0</v>
      </c>
      <c r="AC349" s="626">
        <f t="shared" si="220"/>
        <v>0</v>
      </c>
      <c r="AD349" s="626">
        <f t="shared" si="220"/>
        <v>0</v>
      </c>
      <c r="AE349" s="626">
        <f t="shared" si="220"/>
        <v>0</v>
      </c>
      <c r="AF349" s="626">
        <f t="shared" si="220"/>
        <v>0</v>
      </c>
      <c r="AG349" s="626">
        <f t="shared" si="220"/>
        <v>0</v>
      </c>
      <c r="AH349" s="626">
        <f t="shared" si="220"/>
        <v>0</v>
      </c>
      <c r="AI349" s="626">
        <f t="shared" si="220"/>
        <v>0</v>
      </c>
      <c r="AJ349" s="626">
        <f t="shared" si="220"/>
        <v>0</v>
      </c>
      <c r="AK349" s="626">
        <f t="shared" si="221"/>
        <v>0</v>
      </c>
      <c r="AL349" s="626">
        <f t="shared" si="221"/>
        <v>0</v>
      </c>
      <c r="AM349" s="626">
        <f t="shared" si="221"/>
        <v>0</v>
      </c>
      <c r="AN349" s="626">
        <f t="shared" si="221"/>
        <v>0</v>
      </c>
      <c r="AO349" s="626">
        <f t="shared" si="221"/>
        <v>0</v>
      </c>
      <c r="AP349" s="626">
        <f t="shared" si="221"/>
        <v>0</v>
      </c>
      <c r="AQ349" s="626">
        <f t="shared" si="221"/>
        <v>0</v>
      </c>
      <c r="AR349" s="626">
        <f t="shared" si="221"/>
        <v>0</v>
      </c>
      <c r="AS349" s="626">
        <f t="shared" si="221"/>
        <v>0</v>
      </c>
      <c r="AT349" s="626">
        <f t="shared" si="221"/>
        <v>0</v>
      </c>
      <c r="AU349" s="626">
        <f t="shared" si="222"/>
        <v>0</v>
      </c>
      <c r="AV349" s="626">
        <f t="shared" si="222"/>
        <v>0</v>
      </c>
      <c r="AW349" s="626">
        <f t="shared" si="222"/>
        <v>0</v>
      </c>
      <c r="AX349" s="626">
        <f t="shared" si="222"/>
        <v>0</v>
      </c>
      <c r="AY349" s="626">
        <f t="shared" si="222"/>
        <v>0</v>
      </c>
      <c r="AZ349" s="626">
        <f t="shared" si="222"/>
        <v>0</v>
      </c>
      <c r="BA349" s="626">
        <f t="shared" si="222"/>
        <v>0</v>
      </c>
      <c r="BB349" s="626">
        <f t="shared" si="222"/>
        <v>0</v>
      </c>
      <c r="BC349" s="626">
        <f t="shared" si="222"/>
        <v>0</v>
      </c>
      <c r="BD349" s="626">
        <f t="shared" si="222"/>
        <v>0</v>
      </c>
      <c r="BE349" s="626">
        <f t="shared" si="223"/>
        <v>0</v>
      </c>
      <c r="BF349" s="626">
        <f t="shared" si="223"/>
        <v>0</v>
      </c>
      <c r="BG349" s="626">
        <f t="shared" si="223"/>
        <v>0</v>
      </c>
      <c r="BH349" s="626">
        <f t="shared" si="223"/>
        <v>0</v>
      </c>
      <c r="BI349" s="626">
        <f t="shared" si="223"/>
        <v>0</v>
      </c>
      <c r="BJ349" s="626">
        <f t="shared" si="223"/>
        <v>0</v>
      </c>
      <c r="BK349" s="626">
        <f t="shared" si="223"/>
        <v>0</v>
      </c>
      <c r="BL349" s="626">
        <f t="shared" si="223"/>
        <v>0</v>
      </c>
      <c r="BM349" s="626">
        <f t="shared" si="223"/>
        <v>0</v>
      </c>
      <c r="BN349" s="626">
        <f t="shared" si="223"/>
        <v>0</v>
      </c>
      <c r="BO349" s="626">
        <f t="shared" si="224"/>
        <v>0</v>
      </c>
      <c r="BP349" s="626">
        <f t="shared" si="224"/>
        <v>0</v>
      </c>
      <c r="BQ349" s="626">
        <f t="shared" si="224"/>
        <v>0</v>
      </c>
      <c r="BR349" s="626">
        <f t="shared" si="224"/>
        <v>0</v>
      </c>
      <c r="BS349" s="626">
        <f t="shared" si="224"/>
        <v>0</v>
      </c>
      <c r="BT349" s="626">
        <f t="shared" si="224"/>
        <v>0</v>
      </c>
      <c r="BU349" s="626">
        <f t="shared" si="224"/>
        <v>0</v>
      </c>
      <c r="BV349" s="626">
        <f t="shared" si="224"/>
        <v>0</v>
      </c>
      <c r="BW349" s="626">
        <f t="shared" si="224"/>
        <v>0</v>
      </c>
      <c r="BX349" s="626">
        <f t="shared" si="224"/>
        <v>0</v>
      </c>
      <c r="BY349" s="626">
        <f t="shared" si="224"/>
        <v>0</v>
      </c>
      <c r="BZ349" s="626">
        <f t="shared" si="224"/>
        <v>0</v>
      </c>
      <c r="CA349" s="287">
        <f t="shared" si="203"/>
        <v>0</v>
      </c>
      <c r="CB349" s="287">
        <f t="shared" si="204"/>
        <v>0</v>
      </c>
      <c r="CC349" s="287">
        <f t="shared" si="205"/>
        <v>0</v>
      </c>
      <c r="CD349" s="287">
        <f t="shared" si="206"/>
        <v>0</v>
      </c>
      <c r="CE349" s="287">
        <f t="shared" si="207"/>
        <v>0</v>
      </c>
      <c r="CF349" s="287">
        <f t="shared" si="208"/>
        <v>0</v>
      </c>
      <c r="CG349" s="61">
        <f t="shared" si="216"/>
        <v>0</v>
      </c>
      <c r="CH349" s="27"/>
      <c r="CI349" s="27"/>
      <c r="CJ349" s="27"/>
    </row>
    <row r="350" spans="2:88" ht="12" hidden="1" customHeight="1">
      <c r="B350" s="624" t="s">
        <v>42</v>
      </c>
      <c r="C350" s="623" t="str">
        <f t="shared" si="217"/>
        <v>Released</v>
      </c>
      <c r="D350" s="624" t="s">
        <v>51</v>
      </c>
      <c r="E350" s="624" t="s">
        <v>10</v>
      </c>
      <c r="F350" s="625" t="s">
        <v>11</v>
      </c>
      <c r="G350" s="626">
        <f t="shared" si="218"/>
        <v>0</v>
      </c>
      <c r="H350" s="823">
        <f t="shared" si="218"/>
        <v>0</v>
      </c>
      <c r="I350" s="823">
        <f t="shared" si="218"/>
        <v>0</v>
      </c>
      <c r="J350" s="626">
        <f t="shared" si="218"/>
        <v>0</v>
      </c>
      <c r="K350" s="626">
        <f t="shared" si="218"/>
        <v>0</v>
      </c>
      <c r="L350" s="626">
        <f t="shared" si="218"/>
        <v>0</v>
      </c>
      <c r="M350" s="626">
        <f t="shared" si="218"/>
        <v>0</v>
      </c>
      <c r="N350" s="626">
        <f t="shared" si="218"/>
        <v>0</v>
      </c>
      <c r="O350" s="626">
        <f t="shared" si="218"/>
        <v>0</v>
      </c>
      <c r="P350" s="626">
        <f t="shared" si="218"/>
        <v>0</v>
      </c>
      <c r="Q350" s="626">
        <f t="shared" si="219"/>
        <v>0</v>
      </c>
      <c r="R350" s="626">
        <f t="shared" si="219"/>
        <v>0</v>
      </c>
      <c r="S350" s="626">
        <f t="shared" si="219"/>
        <v>0</v>
      </c>
      <c r="T350" s="626">
        <f t="shared" si="219"/>
        <v>0</v>
      </c>
      <c r="U350" s="823">
        <f t="shared" si="219"/>
        <v>0</v>
      </c>
      <c r="V350" s="823">
        <f t="shared" si="219"/>
        <v>0</v>
      </c>
      <c r="W350" s="823">
        <f t="shared" si="219"/>
        <v>0</v>
      </c>
      <c r="X350" s="823">
        <f t="shared" si="219"/>
        <v>0</v>
      </c>
      <c r="Y350" s="823">
        <f t="shared" si="219"/>
        <v>0</v>
      </c>
      <c r="Z350" s="626">
        <f t="shared" si="219"/>
        <v>0</v>
      </c>
      <c r="AA350" s="626">
        <f t="shared" si="220"/>
        <v>0</v>
      </c>
      <c r="AB350" s="626">
        <f t="shared" si="220"/>
        <v>0</v>
      </c>
      <c r="AC350" s="626">
        <f t="shared" si="220"/>
        <v>0</v>
      </c>
      <c r="AD350" s="626">
        <f t="shared" si="220"/>
        <v>0</v>
      </c>
      <c r="AE350" s="626">
        <f t="shared" si="220"/>
        <v>0</v>
      </c>
      <c r="AF350" s="626">
        <f t="shared" si="220"/>
        <v>0</v>
      </c>
      <c r="AG350" s="626">
        <f t="shared" si="220"/>
        <v>0</v>
      </c>
      <c r="AH350" s="626">
        <f t="shared" si="220"/>
        <v>0</v>
      </c>
      <c r="AI350" s="626">
        <f t="shared" si="220"/>
        <v>0</v>
      </c>
      <c r="AJ350" s="626">
        <f t="shared" si="220"/>
        <v>0</v>
      </c>
      <c r="AK350" s="626">
        <f t="shared" si="221"/>
        <v>0</v>
      </c>
      <c r="AL350" s="626">
        <f t="shared" si="221"/>
        <v>0</v>
      </c>
      <c r="AM350" s="626">
        <f t="shared" si="221"/>
        <v>0</v>
      </c>
      <c r="AN350" s="626">
        <f t="shared" si="221"/>
        <v>0</v>
      </c>
      <c r="AO350" s="626">
        <f t="shared" si="221"/>
        <v>0</v>
      </c>
      <c r="AP350" s="626">
        <f t="shared" si="221"/>
        <v>0</v>
      </c>
      <c r="AQ350" s="626">
        <f t="shared" si="221"/>
        <v>0</v>
      </c>
      <c r="AR350" s="626">
        <f t="shared" si="221"/>
        <v>0</v>
      </c>
      <c r="AS350" s="626">
        <f t="shared" si="221"/>
        <v>0</v>
      </c>
      <c r="AT350" s="626">
        <f t="shared" si="221"/>
        <v>0</v>
      </c>
      <c r="AU350" s="626">
        <f t="shared" si="222"/>
        <v>0</v>
      </c>
      <c r="AV350" s="626">
        <f t="shared" si="222"/>
        <v>0</v>
      </c>
      <c r="AW350" s="626">
        <f t="shared" si="222"/>
        <v>0</v>
      </c>
      <c r="AX350" s="626">
        <f t="shared" si="222"/>
        <v>0</v>
      </c>
      <c r="AY350" s="626">
        <f t="shared" si="222"/>
        <v>0</v>
      </c>
      <c r="AZ350" s="626">
        <f t="shared" si="222"/>
        <v>0</v>
      </c>
      <c r="BA350" s="626">
        <f t="shared" si="222"/>
        <v>0</v>
      </c>
      <c r="BB350" s="626">
        <f t="shared" si="222"/>
        <v>0</v>
      </c>
      <c r="BC350" s="626">
        <f t="shared" si="222"/>
        <v>0</v>
      </c>
      <c r="BD350" s="626">
        <f t="shared" si="222"/>
        <v>0</v>
      </c>
      <c r="BE350" s="626">
        <f t="shared" si="223"/>
        <v>0</v>
      </c>
      <c r="BF350" s="626">
        <f t="shared" si="223"/>
        <v>0</v>
      </c>
      <c r="BG350" s="626">
        <f t="shared" si="223"/>
        <v>0</v>
      </c>
      <c r="BH350" s="626">
        <f t="shared" si="223"/>
        <v>0</v>
      </c>
      <c r="BI350" s="626">
        <f t="shared" si="223"/>
        <v>0</v>
      </c>
      <c r="BJ350" s="626">
        <f t="shared" si="223"/>
        <v>0</v>
      </c>
      <c r="BK350" s="626">
        <f t="shared" si="223"/>
        <v>0</v>
      </c>
      <c r="BL350" s="626">
        <f t="shared" si="223"/>
        <v>0</v>
      </c>
      <c r="BM350" s="626">
        <f t="shared" si="223"/>
        <v>0</v>
      </c>
      <c r="BN350" s="626">
        <f t="shared" si="223"/>
        <v>0</v>
      </c>
      <c r="BO350" s="626">
        <f t="shared" si="224"/>
        <v>0</v>
      </c>
      <c r="BP350" s="626">
        <f t="shared" si="224"/>
        <v>0</v>
      </c>
      <c r="BQ350" s="626">
        <f t="shared" si="224"/>
        <v>0</v>
      </c>
      <c r="BR350" s="626">
        <f t="shared" si="224"/>
        <v>0</v>
      </c>
      <c r="BS350" s="626">
        <f t="shared" si="224"/>
        <v>0</v>
      </c>
      <c r="BT350" s="626">
        <f t="shared" si="224"/>
        <v>0</v>
      </c>
      <c r="BU350" s="626">
        <f t="shared" si="224"/>
        <v>0</v>
      </c>
      <c r="BV350" s="626">
        <f t="shared" si="224"/>
        <v>0</v>
      </c>
      <c r="BW350" s="626">
        <f t="shared" si="224"/>
        <v>0</v>
      </c>
      <c r="BX350" s="626">
        <f t="shared" si="224"/>
        <v>0</v>
      </c>
      <c r="BY350" s="626">
        <f t="shared" si="224"/>
        <v>0</v>
      </c>
      <c r="BZ350" s="626">
        <f t="shared" si="224"/>
        <v>0</v>
      </c>
      <c r="CA350" s="287">
        <f t="shared" si="203"/>
        <v>0</v>
      </c>
      <c r="CB350" s="287">
        <f t="shared" si="204"/>
        <v>0</v>
      </c>
      <c r="CC350" s="287">
        <f t="shared" si="205"/>
        <v>0</v>
      </c>
      <c r="CD350" s="287">
        <f t="shared" si="206"/>
        <v>0</v>
      </c>
      <c r="CE350" s="287">
        <f t="shared" si="207"/>
        <v>0</v>
      </c>
      <c r="CF350" s="287">
        <f t="shared" si="208"/>
        <v>0</v>
      </c>
      <c r="CG350" s="61">
        <f t="shared" si="216"/>
        <v>0</v>
      </c>
      <c r="CH350" s="27"/>
      <c r="CI350" s="27"/>
      <c r="CJ350" s="27"/>
    </row>
    <row r="351" spans="2:88" ht="12" hidden="1" customHeight="1">
      <c r="B351" s="624" t="s">
        <v>42</v>
      </c>
      <c r="C351" s="623" t="str">
        <f t="shared" si="217"/>
        <v>Released</v>
      </c>
      <c r="D351" s="624" t="s">
        <v>51</v>
      </c>
      <c r="E351" s="624" t="s">
        <v>10</v>
      </c>
      <c r="F351" s="625" t="s">
        <v>12</v>
      </c>
      <c r="G351" s="626">
        <f t="shared" si="218"/>
        <v>0</v>
      </c>
      <c r="H351" s="823">
        <f t="shared" si="218"/>
        <v>0</v>
      </c>
      <c r="I351" s="823">
        <f t="shared" si="218"/>
        <v>0</v>
      </c>
      <c r="J351" s="626">
        <f t="shared" si="218"/>
        <v>0</v>
      </c>
      <c r="K351" s="626">
        <f t="shared" si="218"/>
        <v>0</v>
      </c>
      <c r="L351" s="626">
        <f t="shared" si="218"/>
        <v>0</v>
      </c>
      <c r="M351" s="626">
        <f t="shared" si="218"/>
        <v>0</v>
      </c>
      <c r="N351" s="626">
        <f t="shared" si="218"/>
        <v>0</v>
      </c>
      <c r="O351" s="626">
        <f t="shared" si="218"/>
        <v>0</v>
      </c>
      <c r="P351" s="626">
        <f t="shared" si="218"/>
        <v>0</v>
      </c>
      <c r="Q351" s="626">
        <f t="shared" si="219"/>
        <v>0</v>
      </c>
      <c r="R351" s="626">
        <f t="shared" si="219"/>
        <v>0</v>
      </c>
      <c r="S351" s="626">
        <f t="shared" si="219"/>
        <v>0</v>
      </c>
      <c r="T351" s="626">
        <f t="shared" si="219"/>
        <v>0</v>
      </c>
      <c r="U351" s="823">
        <f t="shared" si="219"/>
        <v>0</v>
      </c>
      <c r="V351" s="823">
        <f t="shared" si="219"/>
        <v>0</v>
      </c>
      <c r="W351" s="823">
        <f t="shared" si="219"/>
        <v>0</v>
      </c>
      <c r="X351" s="823">
        <f t="shared" si="219"/>
        <v>0</v>
      </c>
      <c r="Y351" s="823">
        <f t="shared" si="219"/>
        <v>0</v>
      </c>
      <c r="Z351" s="626">
        <f t="shared" si="219"/>
        <v>0</v>
      </c>
      <c r="AA351" s="626">
        <f t="shared" si="220"/>
        <v>0</v>
      </c>
      <c r="AB351" s="626">
        <f t="shared" si="220"/>
        <v>0</v>
      </c>
      <c r="AC351" s="626">
        <f t="shared" si="220"/>
        <v>0</v>
      </c>
      <c r="AD351" s="626">
        <f t="shared" si="220"/>
        <v>0</v>
      </c>
      <c r="AE351" s="626">
        <f t="shared" si="220"/>
        <v>0</v>
      </c>
      <c r="AF351" s="626">
        <f t="shared" si="220"/>
        <v>0</v>
      </c>
      <c r="AG351" s="626">
        <f t="shared" si="220"/>
        <v>0</v>
      </c>
      <c r="AH351" s="626">
        <f t="shared" si="220"/>
        <v>0</v>
      </c>
      <c r="AI351" s="626">
        <f t="shared" si="220"/>
        <v>0</v>
      </c>
      <c r="AJ351" s="626">
        <f t="shared" si="220"/>
        <v>0</v>
      </c>
      <c r="AK351" s="626">
        <f t="shared" si="221"/>
        <v>0</v>
      </c>
      <c r="AL351" s="626">
        <f t="shared" si="221"/>
        <v>0</v>
      </c>
      <c r="AM351" s="626">
        <f t="shared" si="221"/>
        <v>0</v>
      </c>
      <c r="AN351" s="626">
        <f t="shared" si="221"/>
        <v>0</v>
      </c>
      <c r="AO351" s="626">
        <f t="shared" si="221"/>
        <v>0</v>
      </c>
      <c r="AP351" s="626">
        <f t="shared" si="221"/>
        <v>0</v>
      </c>
      <c r="AQ351" s="626">
        <f t="shared" si="221"/>
        <v>0</v>
      </c>
      <c r="AR351" s="626">
        <f t="shared" si="221"/>
        <v>0</v>
      </c>
      <c r="AS351" s="626">
        <f t="shared" si="221"/>
        <v>0</v>
      </c>
      <c r="AT351" s="626">
        <f t="shared" si="221"/>
        <v>0</v>
      </c>
      <c r="AU351" s="626">
        <f t="shared" si="222"/>
        <v>0</v>
      </c>
      <c r="AV351" s="626">
        <f t="shared" si="222"/>
        <v>0</v>
      </c>
      <c r="AW351" s="626">
        <f t="shared" si="222"/>
        <v>0</v>
      </c>
      <c r="AX351" s="626">
        <f t="shared" si="222"/>
        <v>0</v>
      </c>
      <c r="AY351" s="626">
        <f t="shared" si="222"/>
        <v>0</v>
      </c>
      <c r="AZ351" s="626">
        <f t="shared" si="222"/>
        <v>0</v>
      </c>
      <c r="BA351" s="626">
        <f t="shared" si="222"/>
        <v>0</v>
      </c>
      <c r="BB351" s="626">
        <f t="shared" si="222"/>
        <v>0</v>
      </c>
      <c r="BC351" s="626">
        <f t="shared" si="222"/>
        <v>0</v>
      </c>
      <c r="BD351" s="626">
        <f t="shared" si="222"/>
        <v>0</v>
      </c>
      <c r="BE351" s="626">
        <f t="shared" si="223"/>
        <v>0</v>
      </c>
      <c r="BF351" s="626">
        <f t="shared" si="223"/>
        <v>0</v>
      </c>
      <c r="BG351" s="626">
        <f t="shared" si="223"/>
        <v>0</v>
      </c>
      <c r="BH351" s="626">
        <f t="shared" si="223"/>
        <v>0</v>
      </c>
      <c r="BI351" s="626">
        <f t="shared" si="223"/>
        <v>0</v>
      </c>
      <c r="BJ351" s="626">
        <f t="shared" si="223"/>
        <v>0</v>
      </c>
      <c r="BK351" s="626">
        <f t="shared" si="223"/>
        <v>0</v>
      </c>
      <c r="BL351" s="626">
        <f t="shared" si="223"/>
        <v>0</v>
      </c>
      <c r="BM351" s="626">
        <f t="shared" si="223"/>
        <v>0</v>
      </c>
      <c r="BN351" s="626">
        <f t="shared" si="223"/>
        <v>0</v>
      </c>
      <c r="BO351" s="626">
        <f t="shared" si="224"/>
        <v>0</v>
      </c>
      <c r="BP351" s="626">
        <f t="shared" si="224"/>
        <v>0</v>
      </c>
      <c r="BQ351" s="626">
        <f t="shared" si="224"/>
        <v>0</v>
      </c>
      <c r="BR351" s="626">
        <f t="shared" si="224"/>
        <v>0</v>
      </c>
      <c r="BS351" s="626">
        <f t="shared" si="224"/>
        <v>0</v>
      </c>
      <c r="BT351" s="626">
        <f t="shared" si="224"/>
        <v>0</v>
      </c>
      <c r="BU351" s="626">
        <f t="shared" si="224"/>
        <v>0</v>
      </c>
      <c r="BV351" s="626">
        <f t="shared" si="224"/>
        <v>0</v>
      </c>
      <c r="BW351" s="626">
        <f t="shared" si="224"/>
        <v>0</v>
      </c>
      <c r="BX351" s="626">
        <f t="shared" si="224"/>
        <v>0</v>
      </c>
      <c r="BY351" s="626">
        <f t="shared" si="224"/>
        <v>0</v>
      </c>
      <c r="BZ351" s="626">
        <f t="shared" si="224"/>
        <v>0</v>
      </c>
      <c r="CA351" s="287">
        <f t="shared" si="203"/>
        <v>0</v>
      </c>
      <c r="CB351" s="287">
        <f t="shared" si="204"/>
        <v>0</v>
      </c>
      <c r="CC351" s="287">
        <f t="shared" si="205"/>
        <v>0</v>
      </c>
      <c r="CD351" s="287">
        <f t="shared" si="206"/>
        <v>0</v>
      </c>
      <c r="CE351" s="287">
        <f t="shared" si="207"/>
        <v>0</v>
      </c>
      <c r="CF351" s="287">
        <f t="shared" si="208"/>
        <v>0</v>
      </c>
      <c r="CG351" s="61">
        <f t="shared" si="216"/>
        <v>0</v>
      </c>
      <c r="CH351" s="27"/>
      <c r="CI351" s="27"/>
      <c r="CJ351" s="27"/>
    </row>
    <row r="352" spans="2:88" ht="12" hidden="1" customHeight="1">
      <c r="B352" s="624" t="s">
        <v>42</v>
      </c>
      <c r="C352" s="623" t="str">
        <f t="shared" si="217"/>
        <v>Forecast</v>
      </c>
      <c r="D352" s="624" t="s">
        <v>51</v>
      </c>
      <c r="E352" s="624" t="s">
        <v>10</v>
      </c>
      <c r="F352" s="625" t="s">
        <v>13</v>
      </c>
      <c r="G352" s="626">
        <f t="shared" si="218"/>
        <v>0</v>
      </c>
      <c r="H352" s="823">
        <f t="shared" si="218"/>
        <v>0</v>
      </c>
      <c r="I352" s="823">
        <f t="shared" si="218"/>
        <v>0</v>
      </c>
      <c r="J352" s="626">
        <f t="shared" si="218"/>
        <v>0</v>
      </c>
      <c r="K352" s="626">
        <f t="shared" si="218"/>
        <v>0</v>
      </c>
      <c r="L352" s="626">
        <f t="shared" si="218"/>
        <v>0</v>
      </c>
      <c r="M352" s="626">
        <f t="shared" si="218"/>
        <v>0</v>
      </c>
      <c r="N352" s="626">
        <f t="shared" si="218"/>
        <v>0</v>
      </c>
      <c r="O352" s="626">
        <f t="shared" si="218"/>
        <v>0</v>
      </c>
      <c r="P352" s="626">
        <f t="shared" si="218"/>
        <v>0</v>
      </c>
      <c r="Q352" s="626">
        <f t="shared" si="219"/>
        <v>0</v>
      </c>
      <c r="R352" s="626">
        <f t="shared" si="219"/>
        <v>0</v>
      </c>
      <c r="S352" s="626">
        <f t="shared" si="219"/>
        <v>0</v>
      </c>
      <c r="T352" s="626">
        <f t="shared" si="219"/>
        <v>0</v>
      </c>
      <c r="U352" s="823">
        <f t="shared" si="219"/>
        <v>0</v>
      </c>
      <c r="V352" s="823">
        <f t="shared" si="219"/>
        <v>0</v>
      </c>
      <c r="W352" s="823">
        <f t="shared" si="219"/>
        <v>0</v>
      </c>
      <c r="X352" s="823">
        <f t="shared" si="219"/>
        <v>0</v>
      </c>
      <c r="Y352" s="823">
        <f t="shared" si="219"/>
        <v>0</v>
      </c>
      <c r="Z352" s="626">
        <f t="shared" si="219"/>
        <v>0</v>
      </c>
      <c r="AA352" s="626">
        <f t="shared" si="220"/>
        <v>0</v>
      </c>
      <c r="AB352" s="626">
        <f t="shared" si="220"/>
        <v>0</v>
      </c>
      <c r="AC352" s="626">
        <f t="shared" si="220"/>
        <v>0</v>
      </c>
      <c r="AD352" s="626">
        <f t="shared" si="220"/>
        <v>0</v>
      </c>
      <c r="AE352" s="626">
        <f t="shared" si="220"/>
        <v>0</v>
      </c>
      <c r="AF352" s="626">
        <f t="shared" si="220"/>
        <v>0</v>
      </c>
      <c r="AG352" s="626">
        <f t="shared" si="220"/>
        <v>0</v>
      </c>
      <c r="AH352" s="626">
        <f t="shared" si="220"/>
        <v>0</v>
      </c>
      <c r="AI352" s="626">
        <f t="shared" si="220"/>
        <v>0</v>
      </c>
      <c r="AJ352" s="626">
        <f t="shared" si="220"/>
        <v>0</v>
      </c>
      <c r="AK352" s="626">
        <f t="shared" si="221"/>
        <v>0</v>
      </c>
      <c r="AL352" s="626">
        <f t="shared" si="221"/>
        <v>0</v>
      </c>
      <c r="AM352" s="626">
        <f t="shared" si="221"/>
        <v>0</v>
      </c>
      <c r="AN352" s="626">
        <f t="shared" si="221"/>
        <v>0</v>
      </c>
      <c r="AO352" s="626">
        <f t="shared" si="221"/>
        <v>0</v>
      </c>
      <c r="AP352" s="626">
        <f t="shared" si="221"/>
        <v>0</v>
      </c>
      <c r="AQ352" s="626">
        <f t="shared" si="221"/>
        <v>0</v>
      </c>
      <c r="AR352" s="626">
        <f t="shared" si="221"/>
        <v>0</v>
      </c>
      <c r="AS352" s="626">
        <f t="shared" si="221"/>
        <v>0</v>
      </c>
      <c r="AT352" s="626">
        <f t="shared" si="221"/>
        <v>0</v>
      </c>
      <c r="AU352" s="626">
        <f t="shared" si="222"/>
        <v>0</v>
      </c>
      <c r="AV352" s="626">
        <f t="shared" si="222"/>
        <v>0</v>
      </c>
      <c r="AW352" s="626">
        <f t="shared" si="222"/>
        <v>0</v>
      </c>
      <c r="AX352" s="626">
        <f t="shared" si="222"/>
        <v>0</v>
      </c>
      <c r="AY352" s="626">
        <f t="shared" si="222"/>
        <v>0</v>
      </c>
      <c r="AZ352" s="626">
        <f t="shared" si="222"/>
        <v>0</v>
      </c>
      <c r="BA352" s="626">
        <f t="shared" si="222"/>
        <v>0</v>
      </c>
      <c r="BB352" s="626">
        <f t="shared" si="222"/>
        <v>0</v>
      </c>
      <c r="BC352" s="626">
        <f t="shared" si="222"/>
        <v>0</v>
      </c>
      <c r="BD352" s="626">
        <f t="shared" si="222"/>
        <v>0</v>
      </c>
      <c r="BE352" s="626">
        <f t="shared" si="223"/>
        <v>0</v>
      </c>
      <c r="BF352" s="626">
        <f t="shared" si="223"/>
        <v>0</v>
      </c>
      <c r="BG352" s="626">
        <f t="shared" si="223"/>
        <v>0</v>
      </c>
      <c r="BH352" s="626">
        <f t="shared" si="223"/>
        <v>0</v>
      </c>
      <c r="BI352" s="626">
        <f t="shared" si="223"/>
        <v>0</v>
      </c>
      <c r="BJ352" s="626">
        <f t="shared" si="223"/>
        <v>0</v>
      </c>
      <c r="BK352" s="626">
        <f t="shared" si="223"/>
        <v>0</v>
      </c>
      <c r="BL352" s="626">
        <f t="shared" si="223"/>
        <v>0</v>
      </c>
      <c r="BM352" s="626">
        <f t="shared" si="223"/>
        <v>0</v>
      </c>
      <c r="BN352" s="626">
        <f t="shared" si="223"/>
        <v>0</v>
      </c>
      <c r="BO352" s="626">
        <f t="shared" si="224"/>
        <v>0</v>
      </c>
      <c r="BP352" s="626">
        <f t="shared" si="224"/>
        <v>0</v>
      </c>
      <c r="BQ352" s="626">
        <f t="shared" si="224"/>
        <v>0</v>
      </c>
      <c r="BR352" s="626">
        <f t="shared" si="224"/>
        <v>0</v>
      </c>
      <c r="BS352" s="626">
        <f t="shared" si="224"/>
        <v>0</v>
      </c>
      <c r="BT352" s="626">
        <f t="shared" si="224"/>
        <v>0</v>
      </c>
      <c r="BU352" s="626">
        <f t="shared" si="224"/>
        <v>0</v>
      </c>
      <c r="BV352" s="626">
        <f t="shared" si="224"/>
        <v>0</v>
      </c>
      <c r="BW352" s="626">
        <f t="shared" si="224"/>
        <v>0</v>
      </c>
      <c r="BX352" s="626">
        <f t="shared" si="224"/>
        <v>0</v>
      </c>
      <c r="BY352" s="626">
        <f t="shared" si="224"/>
        <v>0</v>
      </c>
      <c r="BZ352" s="626">
        <f t="shared" si="224"/>
        <v>0</v>
      </c>
      <c r="CA352" s="287">
        <f t="shared" si="203"/>
        <v>0</v>
      </c>
      <c r="CB352" s="287">
        <f t="shared" si="204"/>
        <v>0</v>
      </c>
      <c r="CC352" s="287">
        <f t="shared" si="205"/>
        <v>0</v>
      </c>
      <c r="CD352" s="287">
        <f t="shared" si="206"/>
        <v>0</v>
      </c>
      <c r="CE352" s="287">
        <f t="shared" si="207"/>
        <v>0</v>
      </c>
      <c r="CF352" s="287">
        <f t="shared" si="208"/>
        <v>0</v>
      </c>
      <c r="CG352" s="61">
        <f t="shared" si="216"/>
        <v>0</v>
      </c>
      <c r="CH352" s="27"/>
      <c r="CI352" s="27"/>
      <c r="CJ352" s="27"/>
    </row>
    <row r="353" spans="2:88" ht="12" hidden="1" customHeight="1">
      <c r="B353" s="624" t="s">
        <v>42</v>
      </c>
      <c r="C353" s="623" t="str">
        <f t="shared" si="217"/>
        <v>Approval Request</v>
      </c>
      <c r="D353" s="624" t="s">
        <v>51</v>
      </c>
      <c r="E353" s="624" t="s">
        <v>10</v>
      </c>
      <c r="F353" s="625" t="s">
        <v>14</v>
      </c>
      <c r="G353" s="626">
        <f t="shared" si="218"/>
        <v>0</v>
      </c>
      <c r="H353" s="823">
        <f t="shared" si="218"/>
        <v>0</v>
      </c>
      <c r="I353" s="823">
        <f t="shared" si="218"/>
        <v>0</v>
      </c>
      <c r="J353" s="626">
        <f t="shared" si="218"/>
        <v>0</v>
      </c>
      <c r="K353" s="626">
        <f t="shared" si="218"/>
        <v>0</v>
      </c>
      <c r="L353" s="626">
        <f t="shared" si="218"/>
        <v>0</v>
      </c>
      <c r="M353" s="626">
        <f t="shared" si="218"/>
        <v>0</v>
      </c>
      <c r="N353" s="626">
        <f t="shared" si="218"/>
        <v>0</v>
      </c>
      <c r="O353" s="626">
        <f t="shared" si="218"/>
        <v>0</v>
      </c>
      <c r="P353" s="626">
        <f t="shared" si="218"/>
        <v>0</v>
      </c>
      <c r="Q353" s="626">
        <f t="shared" si="219"/>
        <v>0</v>
      </c>
      <c r="R353" s="626">
        <f t="shared" si="219"/>
        <v>0</v>
      </c>
      <c r="S353" s="626">
        <f t="shared" si="219"/>
        <v>0</v>
      </c>
      <c r="T353" s="626">
        <f t="shared" si="219"/>
        <v>0</v>
      </c>
      <c r="U353" s="823">
        <f t="shared" si="219"/>
        <v>0</v>
      </c>
      <c r="V353" s="823">
        <f t="shared" si="219"/>
        <v>0</v>
      </c>
      <c r="W353" s="823">
        <f t="shared" si="219"/>
        <v>0</v>
      </c>
      <c r="X353" s="823">
        <f t="shared" si="219"/>
        <v>0</v>
      </c>
      <c r="Y353" s="823">
        <f t="shared" si="219"/>
        <v>0</v>
      </c>
      <c r="Z353" s="626">
        <f t="shared" si="219"/>
        <v>0</v>
      </c>
      <c r="AA353" s="626">
        <f t="shared" si="220"/>
        <v>0</v>
      </c>
      <c r="AB353" s="626">
        <f t="shared" si="220"/>
        <v>0</v>
      </c>
      <c r="AC353" s="626">
        <f t="shared" si="220"/>
        <v>0</v>
      </c>
      <c r="AD353" s="626">
        <f t="shared" si="220"/>
        <v>0</v>
      </c>
      <c r="AE353" s="626">
        <f t="shared" si="220"/>
        <v>0</v>
      </c>
      <c r="AF353" s="626">
        <f t="shared" si="220"/>
        <v>0</v>
      </c>
      <c r="AG353" s="626">
        <f t="shared" si="220"/>
        <v>0</v>
      </c>
      <c r="AH353" s="626">
        <f t="shared" si="220"/>
        <v>0</v>
      </c>
      <c r="AI353" s="626">
        <f t="shared" si="220"/>
        <v>0</v>
      </c>
      <c r="AJ353" s="626">
        <f t="shared" si="220"/>
        <v>0</v>
      </c>
      <c r="AK353" s="626">
        <f t="shared" si="221"/>
        <v>0</v>
      </c>
      <c r="AL353" s="626">
        <f t="shared" si="221"/>
        <v>0</v>
      </c>
      <c r="AM353" s="626">
        <f t="shared" si="221"/>
        <v>0</v>
      </c>
      <c r="AN353" s="626">
        <f t="shared" si="221"/>
        <v>0</v>
      </c>
      <c r="AO353" s="626">
        <f t="shared" si="221"/>
        <v>0</v>
      </c>
      <c r="AP353" s="626">
        <f t="shared" si="221"/>
        <v>0</v>
      </c>
      <c r="AQ353" s="626">
        <f t="shared" si="221"/>
        <v>0</v>
      </c>
      <c r="AR353" s="626">
        <f t="shared" si="221"/>
        <v>0</v>
      </c>
      <c r="AS353" s="626">
        <f t="shared" si="221"/>
        <v>0</v>
      </c>
      <c r="AT353" s="626">
        <f t="shared" si="221"/>
        <v>0</v>
      </c>
      <c r="AU353" s="626">
        <f t="shared" si="222"/>
        <v>0</v>
      </c>
      <c r="AV353" s="626">
        <f t="shared" si="222"/>
        <v>0</v>
      </c>
      <c r="AW353" s="626">
        <f t="shared" si="222"/>
        <v>0</v>
      </c>
      <c r="AX353" s="626">
        <f t="shared" si="222"/>
        <v>0</v>
      </c>
      <c r="AY353" s="626">
        <f t="shared" si="222"/>
        <v>0</v>
      </c>
      <c r="AZ353" s="626">
        <f t="shared" si="222"/>
        <v>0</v>
      </c>
      <c r="BA353" s="626">
        <f t="shared" si="222"/>
        <v>0</v>
      </c>
      <c r="BB353" s="626">
        <f t="shared" si="222"/>
        <v>0</v>
      </c>
      <c r="BC353" s="626">
        <f t="shared" si="222"/>
        <v>0</v>
      </c>
      <c r="BD353" s="626">
        <f t="shared" si="222"/>
        <v>0</v>
      </c>
      <c r="BE353" s="626">
        <f t="shared" si="223"/>
        <v>0</v>
      </c>
      <c r="BF353" s="626">
        <f t="shared" si="223"/>
        <v>0</v>
      </c>
      <c r="BG353" s="626">
        <f t="shared" si="223"/>
        <v>0</v>
      </c>
      <c r="BH353" s="626">
        <f t="shared" si="223"/>
        <v>0</v>
      </c>
      <c r="BI353" s="626">
        <f t="shared" si="223"/>
        <v>0</v>
      </c>
      <c r="BJ353" s="626">
        <f t="shared" si="223"/>
        <v>0</v>
      </c>
      <c r="BK353" s="626">
        <f t="shared" si="223"/>
        <v>0</v>
      </c>
      <c r="BL353" s="626">
        <f t="shared" si="223"/>
        <v>0</v>
      </c>
      <c r="BM353" s="626">
        <f t="shared" si="223"/>
        <v>0</v>
      </c>
      <c r="BN353" s="626">
        <f t="shared" si="223"/>
        <v>0</v>
      </c>
      <c r="BO353" s="626">
        <f t="shared" si="224"/>
        <v>0</v>
      </c>
      <c r="BP353" s="626">
        <f t="shared" si="224"/>
        <v>0</v>
      </c>
      <c r="BQ353" s="626">
        <f t="shared" si="224"/>
        <v>0</v>
      </c>
      <c r="BR353" s="626">
        <f t="shared" si="224"/>
        <v>0</v>
      </c>
      <c r="BS353" s="626">
        <f t="shared" si="224"/>
        <v>0</v>
      </c>
      <c r="BT353" s="626">
        <f t="shared" si="224"/>
        <v>0</v>
      </c>
      <c r="BU353" s="626">
        <f t="shared" si="224"/>
        <v>0</v>
      </c>
      <c r="BV353" s="626">
        <f t="shared" si="224"/>
        <v>0</v>
      </c>
      <c r="BW353" s="626">
        <f t="shared" si="224"/>
        <v>0</v>
      </c>
      <c r="BX353" s="626">
        <f t="shared" si="224"/>
        <v>0</v>
      </c>
      <c r="BY353" s="626">
        <f t="shared" si="224"/>
        <v>0</v>
      </c>
      <c r="BZ353" s="626">
        <f t="shared" si="224"/>
        <v>0</v>
      </c>
      <c r="CA353" s="287">
        <f t="shared" si="203"/>
        <v>0</v>
      </c>
      <c r="CB353" s="287">
        <f t="shared" si="204"/>
        <v>0</v>
      </c>
      <c r="CC353" s="287">
        <f t="shared" si="205"/>
        <v>0</v>
      </c>
      <c r="CD353" s="287">
        <f t="shared" si="206"/>
        <v>0</v>
      </c>
      <c r="CE353" s="287">
        <f t="shared" si="207"/>
        <v>0</v>
      </c>
      <c r="CF353" s="287">
        <f t="shared" si="208"/>
        <v>0</v>
      </c>
      <c r="CG353" s="61">
        <f t="shared" si="216"/>
        <v>0</v>
      </c>
      <c r="CH353" s="27"/>
      <c r="CI353" s="27"/>
      <c r="CJ353" s="27"/>
    </row>
    <row r="354" spans="2:88" ht="12" hidden="1" customHeight="1">
      <c r="B354" s="624" t="s">
        <v>42</v>
      </c>
      <c r="C354" s="623" t="str">
        <f t="shared" si="217"/>
        <v>Approval Request</v>
      </c>
      <c r="D354" s="624" t="s">
        <v>51</v>
      </c>
      <c r="E354" s="624" t="s">
        <v>10</v>
      </c>
      <c r="F354" s="625" t="s">
        <v>15</v>
      </c>
      <c r="G354" s="626">
        <f t="shared" si="218"/>
        <v>0</v>
      </c>
      <c r="H354" s="823">
        <f t="shared" si="218"/>
        <v>0</v>
      </c>
      <c r="I354" s="823">
        <f t="shared" si="218"/>
        <v>0</v>
      </c>
      <c r="J354" s="626">
        <f t="shared" si="218"/>
        <v>0</v>
      </c>
      <c r="K354" s="626">
        <f t="shared" si="218"/>
        <v>0</v>
      </c>
      <c r="L354" s="626">
        <f t="shared" si="218"/>
        <v>0</v>
      </c>
      <c r="M354" s="626">
        <f t="shared" si="218"/>
        <v>0</v>
      </c>
      <c r="N354" s="626">
        <f t="shared" si="218"/>
        <v>0</v>
      </c>
      <c r="O354" s="626">
        <f t="shared" si="218"/>
        <v>0</v>
      </c>
      <c r="P354" s="626">
        <f t="shared" si="218"/>
        <v>0</v>
      </c>
      <c r="Q354" s="626">
        <f t="shared" si="219"/>
        <v>0</v>
      </c>
      <c r="R354" s="626">
        <f t="shared" si="219"/>
        <v>0</v>
      </c>
      <c r="S354" s="626">
        <f t="shared" si="219"/>
        <v>0</v>
      </c>
      <c r="T354" s="626">
        <f t="shared" si="219"/>
        <v>0</v>
      </c>
      <c r="U354" s="823">
        <f t="shared" si="219"/>
        <v>0</v>
      </c>
      <c r="V354" s="823">
        <f t="shared" si="219"/>
        <v>0</v>
      </c>
      <c r="W354" s="823">
        <f t="shared" si="219"/>
        <v>0</v>
      </c>
      <c r="X354" s="823">
        <f t="shared" si="219"/>
        <v>0</v>
      </c>
      <c r="Y354" s="823">
        <f t="shared" si="219"/>
        <v>0</v>
      </c>
      <c r="Z354" s="626">
        <f t="shared" si="219"/>
        <v>0</v>
      </c>
      <c r="AA354" s="626">
        <f t="shared" si="220"/>
        <v>0</v>
      </c>
      <c r="AB354" s="626">
        <f t="shared" si="220"/>
        <v>0</v>
      </c>
      <c r="AC354" s="626">
        <f t="shared" si="220"/>
        <v>0</v>
      </c>
      <c r="AD354" s="626">
        <f t="shared" si="220"/>
        <v>0</v>
      </c>
      <c r="AE354" s="626">
        <f t="shared" si="220"/>
        <v>0</v>
      </c>
      <c r="AF354" s="626">
        <f t="shared" si="220"/>
        <v>0</v>
      </c>
      <c r="AG354" s="626">
        <f t="shared" si="220"/>
        <v>0</v>
      </c>
      <c r="AH354" s="626">
        <f t="shared" si="220"/>
        <v>0</v>
      </c>
      <c r="AI354" s="626">
        <f t="shared" si="220"/>
        <v>0</v>
      </c>
      <c r="AJ354" s="626">
        <f t="shared" si="220"/>
        <v>0</v>
      </c>
      <c r="AK354" s="626">
        <f t="shared" si="221"/>
        <v>0</v>
      </c>
      <c r="AL354" s="626">
        <f t="shared" si="221"/>
        <v>0</v>
      </c>
      <c r="AM354" s="626">
        <f t="shared" si="221"/>
        <v>0</v>
      </c>
      <c r="AN354" s="626">
        <f t="shared" si="221"/>
        <v>0</v>
      </c>
      <c r="AO354" s="626">
        <f t="shared" si="221"/>
        <v>0</v>
      </c>
      <c r="AP354" s="626">
        <f t="shared" si="221"/>
        <v>0</v>
      </c>
      <c r="AQ354" s="626">
        <f t="shared" si="221"/>
        <v>0</v>
      </c>
      <c r="AR354" s="626">
        <f t="shared" si="221"/>
        <v>0</v>
      </c>
      <c r="AS354" s="626">
        <f t="shared" si="221"/>
        <v>0</v>
      </c>
      <c r="AT354" s="626">
        <f t="shared" si="221"/>
        <v>0</v>
      </c>
      <c r="AU354" s="626">
        <f t="shared" si="222"/>
        <v>0</v>
      </c>
      <c r="AV354" s="626">
        <f t="shared" si="222"/>
        <v>0</v>
      </c>
      <c r="AW354" s="626">
        <f t="shared" si="222"/>
        <v>0</v>
      </c>
      <c r="AX354" s="626">
        <f t="shared" si="222"/>
        <v>0</v>
      </c>
      <c r="AY354" s="626">
        <f t="shared" si="222"/>
        <v>0</v>
      </c>
      <c r="AZ354" s="626">
        <f t="shared" si="222"/>
        <v>0</v>
      </c>
      <c r="BA354" s="626">
        <f t="shared" si="222"/>
        <v>0</v>
      </c>
      <c r="BB354" s="626">
        <f t="shared" si="222"/>
        <v>0</v>
      </c>
      <c r="BC354" s="626">
        <f t="shared" si="222"/>
        <v>0</v>
      </c>
      <c r="BD354" s="626">
        <f t="shared" si="222"/>
        <v>0</v>
      </c>
      <c r="BE354" s="626">
        <f t="shared" si="223"/>
        <v>0</v>
      </c>
      <c r="BF354" s="626">
        <f t="shared" si="223"/>
        <v>0</v>
      </c>
      <c r="BG354" s="626">
        <f t="shared" si="223"/>
        <v>0</v>
      </c>
      <c r="BH354" s="626">
        <f t="shared" si="223"/>
        <v>0</v>
      </c>
      <c r="BI354" s="626">
        <f t="shared" si="223"/>
        <v>0</v>
      </c>
      <c r="BJ354" s="626">
        <f t="shared" si="223"/>
        <v>0</v>
      </c>
      <c r="BK354" s="626">
        <f t="shared" si="223"/>
        <v>0</v>
      </c>
      <c r="BL354" s="626">
        <f t="shared" si="223"/>
        <v>0</v>
      </c>
      <c r="BM354" s="626">
        <f t="shared" si="223"/>
        <v>0</v>
      </c>
      <c r="BN354" s="626">
        <f t="shared" si="223"/>
        <v>0</v>
      </c>
      <c r="BO354" s="626">
        <f t="shared" si="224"/>
        <v>0</v>
      </c>
      <c r="BP354" s="626">
        <f t="shared" si="224"/>
        <v>0</v>
      </c>
      <c r="BQ354" s="626">
        <f t="shared" si="224"/>
        <v>0</v>
      </c>
      <c r="BR354" s="626">
        <f t="shared" si="224"/>
        <v>0</v>
      </c>
      <c r="BS354" s="626">
        <f t="shared" si="224"/>
        <v>0</v>
      </c>
      <c r="BT354" s="626">
        <f t="shared" si="224"/>
        <v>0</v>
      </c>
      <c r="BU354" s="626">
        <f t="shared" si="224"/>
        <v>0</v>
      </c>
      <c r="BV354" s="626">
        <f t="shared" si="224"/>
        <v>0</v>
      </c>
      <c r="BW354" s="626">
        <f t="shared" si="224"/>
        <v>0</v>
      </c>
      <c r="BX354" s="626">
        <f t="shared" si="224"/>
        <v>0</v>
      </c>
      <c r="BY354" s="626">
        <f t="shared" si="224"/>
        <v>0</v>
      </c>
      <c r="BZ354" s="626">
        <f t="shared" si="224"/>
        <v>0</v>
      </c>
      <c r="CA354" s="287">
        <f t="shared" si="203"/>
        <v>0</v>
      </c>
      <c r="CB354" s="287">
        <f t="shared" si="204"/>
        <v>0</v>
      </c>
      <c r="CC354" s="287">
        <f t="shared" si="205"/>
        <v>0</v>
      </c>
      <c r="CD354" s="287">
        <f t="shared" si="206"/>
        <v>0</v>
      </c>
      <c r="CE354" s="287">
        <f t="shared" si="207"/>
        <v>0</v>
      </c>
      <c r="CF354" s="287">
        <f t="shared" si="208"/>
        <v>0</v>
      </c>
      <c r="CG354" s="61">
        <f t="shared" si="216"/>
        <v>0</v>
      </c>
      <c r="CH354" s="27"/>
      <c r="CI354" s="27"/>
      <c r="CJ354" s="27"/>
    </row>
    <row r="355" spans="2:88" ht="12" hidden="1" customHeight="1">
      <c r="B355" s="624" t="s">
        <v>42</v>
      </c>
      <c r="C355" s="623" t="str">
        <f t="shared" si="217"/>
        <v>Released</v>
      </c>
      <c r="D355" s="624" t="s">
        <v>52</v>
      </c>
      <c r="E355" s="624" t="s">
        <v>9</v>
      </c>
      <c r="F355" s="625" t="s">
        <v>11</v>
      </c>
      <c r="G355" s="626">
        <f t="shared" ref="G355:P364" si="225">IF(CVP=$F355,SUMIFS(G$6:G$206,Capex_Revex,$E355,Cat_Two,$D355,Spend,$B355),0)</f>
        <v>0</v>
      </c>
      <c r="H355" s="823">
        <f t="shared" si="225"/>
        <v>0</v>
      </c>
      <c r="I355" s="823">
        <f t="shared" si="225"/>
        <v>0</v>
      </c>
      <c r="J355" s="626">
        <f t="shared" si="225"/>
        <v>0</v>
      </c>
      <c r="K355" s="626">
        <f t="shared" si="225"/>
        <v>0</v>
      </c>
      <c r="L355" s="626">
        <f t="shared" si="225"/>
        <v>0</v>
      </c>
      <c r="M355" s="626">
        <f t="shared" si="225"/>
        <v>0</v>
      </c>
      <c r="N355" s="626">
        <f t="shared" si="225"/>
        <v>0</v>
      </c>
      <c r="O355" s="626">
        <f t="shared" si="225"/>
        <v>0</v>
      </c>
      <c r="P355" s="626">
        <f t="shared" si="225"/>
        <v>0</v>
      </c>
      <c r="Q355" s="626">
        <f t="shared" ref="Q355:Z364" si="226">IF(CVP=$F355,SUMIFS(Q$6:Q$206,Capex_Revex,$E355,Cat_Two,$D355,Spend,$B355),0)</f>
        <v>0</v>
      </c>
      <c r="R355" s="626">
        <f t="shared" si="226"/>
        <v>0</v>
      </c>
      <c r="S355" s="626">
        <f t="shared" si="226"/>
        <v>0</v>
      </c>
      <c r="T355" s="626">
        <f t="shared" si="226"/>
        <v>0</v>
      </c>
      <c r="U355" s="823">
        <f t="shared" si="226"/>
        <v>0</v>
      </c>
      <c r="V355" s="823">
        <f t="shared" si="226"/>
        <v>0</v>
      </c>
      <c r="W355" s="823">
        <f t="shared" si="226"/>
        <v>0</v>
      </c>
      <c r="X355" s="823">
        <f t="shared" si="226"/>
        <v>0</v>
      </c>
      <c r="Y355" s="823">
        <f t="shared" si="226"/>
        <v>0</v>
      </c>
      <c r="Z355" s="626">
        <f t="shared" si="226"/>
        <v>0</v>
      </c>
      <c r="AA355" s="626">
        <f t="shared" ref="AA355:AJ364" si="227">IF(CVP=$F355,SUMIFS(AA$6:AA$206,Capex_Revex,$E355,Cat_Two,$D355,Spend,$B355),0)</f>
        <v>0</v>
      </c>
      <c r="AB355" s="626">
        <f t="shared" si="227"/>
        <v>0</v>
      </c>
      <c r="AC355" s="626">
        <f t="shared" si="227"/>
        <v>0</v>
      </c>
      <c r="AD355" s="626">
        <f t="shared" si="227"/>
        <v>0</v>
      </c>
      <c r="AE355" s="626">
        <f t="shared" si="227"/>
        <v>0</v>
      </c>
      <c r="AF355" s="626">
        <f t="shared" si="227"/>
        <v>0</v>
      </c>
      <c r="AG355" s="626">
        <f t="shared" si="227"/>
        <v>0</v>
      </c>
      <c r="AH355" s="626">
        <f t="shared" si="227"/>
        <v>0</v>
      </c>
      <c r="AI355" s="626">
        <f t="shared" si="227"/>
        <v>0</v>
      </c>
      <c r="AJ355" s="626">
        <f t="shared" si="227"/>
        <v>0</v>
      </c>
      <c r="AK355" s="626">
        <f t="shared" ref="AK355:AT364" si="228">IF(CVP=$F355,SUMIFS(AK$6:AK$206,Capex_Revex,$E355,Cat_Two,$D355,Spend,$B355),0)</f>
        <v>0</v>
      </c>
      <c r="AL355" s="626">
        <f t="shared" si="228"/>
        <v>0</v>
      </c>
      <c r="AM355" s="626">
        <f t="shared" si="228"/>
        <v>0</v>
      </c>
      <c r="AN355" s="626">
        <f t="shared" si="228"/>
        <v>0</v>
      </c>
      <c r="AO355" s="626">
        <f t="shared" si="228"/>
        <v>0</v>
      </c>
      <c r="AP355" s="626">
        <f t="shared" si="228"/>
        <v>0</v>
      </c>
      <c r="AQ355" s="626">
        <f t="shared" si="228"/>
        <v>0</v>
      </c>
      <c r="AR355" s="626">
        <f t="shared" si="228"/>
        <v>0</v>
      </c>
      <c r="AS355" s="626">
        <f t="shared" si="228"/>
        <v>0</v>
      </c>
      <c r="AT355" s="626">
        <f t="shared" si="228"/>
        <v>0</v>
      </c>
      <c r="AU355" s="626">
        <f t="shared" ref="AU355:BD364" si="229">IF(CVP=$F355,SUMIFS(AU$6:AU$206,Capex_Revex,$E355,Cat_Two,$D355,Spend,$B355),0)</f>
        <v>0</v>
      </c>
      <c r="AV355" s="626">
        <f t="shared" si="229"/>
        <v>0</v>
      </c>
      <c r="AW355" s="626">
        <f t="shared" si="229"/>
        <v>0</v>
      </c>
      <c r="AX355" s="626">
        <f t="shared" si="229"/>
        <v>0</v>
      </c>
      <c r="AY355" s="626">
        <f t="shared" si="229"/>
        <v>0</v>
      </c>
      <c r="AZ355" s="626">
        <f t="shared" si="229"/>
        <v>0</v>
      </c>
      <c r="BA355" s="626">
        <f t="shared" si="229"/>
        <v>0</v>
      </c>
      <c r="BB355" s="626">
        <f t="shared" si="229"/>
        <v>0</v>
      </c>
      <c r="BC355" s="626">
        <f t="shared" si="229"/>
        <v>0</v>
      </c>
      <c r="BD355" s="626">
        <f t="shared" si="229"/>
        <v>0</v>
      </c>
      <c r="BE355" s="626">
        <f t="shared" ref="BE355:BN364" si="230">IF(CVP=$F355,SUMIFS(BE$6:BE$206,Capex_Revex,$E355,Cat_Two,$D355,Spend,$B355),0)</f>
        <v>0</v>
      </c>
      <c r="BF355" s="626">
        <f t="shared" si="230"/>
        <v>0</v>
      </c>
      <c r="BG355" s="626">
        <f t="shared" si="230"/>
        <v>0</v>
      </c>
      <c r="BH355" s="626">
        <f t="shared" si="230"/>
        <v>0</v>
      </c>
      <c r="BI355" s="626">
        <f t="shared" si="230"/>
        <v>0</v>
      </c>
      <c r="BJ355" s="626">
        <f t="shared" si="230"/>
        <v>0</v>
      </c>
      <c r="BK355" s="626">
        <f t="shared" si="230"/>
        <v>0</v>
      </c>
      <c r="BL355" s="626">
        <f t="shared" si="230"/>
        <v>0</v>
      </c>
      <c r="BM355" s="626">
        <f t="shared" si="230"/>
        <v>0</v>
      </c>
      <c r="BN355" s="626">
        <f t="shared" si="230"/>
        <v>0</v>
      </c>
      <c r="BO355" s="626">
        <f t="shared" ref="BO355:BZ364" si="231">IF(CVP=$F355,SUMIFS(BO$6:BO$206,Capex_Revex,$E355,Cat_Two,$D355,Spend,$B355),0)</f>
        <v>0</v>
      </c>
      <c r="BP355" s="626">
        <f t="shared" si="231"/>
        <v>0</v>
      </c>
      <c r="BQ355" s="626">
        <f t="shared" si="231"/>
        <v>0</v>
      </c>
      <c r="BR355" s="626">
        <f t="shared" si="231"/>
        <v>0</v>
      </c>
      <c r="BS355" s="626">
        <f t="shared" si="231"/>
        <v>0</v>
      </c>
      <c r="BT355" s="626">
        <f t="shared" si="231"/>
        <v>0</v>
      </c>
      <c r="BU355" s="626">
        <f t="shared" si="231"/>
        <v>0</v>
      </c>
      <c r="BV355" s="626">
        <f t="shared" si="231"/>
        <v>0</v>
      </c>
      <c r="BW355" s="626">
        <f t="shared" si="231"/>
        <v>0</v>
      </c>
      <c r="BX355" s="626">
        <f t="shared" si="231"/>
        <v>0</v>
      </c>
      <c r="BY355" s="626">
        <f t="shared" si="231"/>
        <v>0</v>
      </c>
      <c r="BZ355" s="626">
        <f t="shared" si="231"/>
        <v>0</v>
      </c>
      <c r="CA355" s="287">
        <f t="shared" si="203"/>
        <v>0</v>
      </c>
      <c r="CB355" s="287">
        <f t="shared" si="204"/>
        <v>0</v>
      </c>
      <c r="CC355" s="287">
        <f t="shared" si="205"/>
        <v>0</v>
      </c>
      <c r="CD355" s="287">
        <f t="shared" si="206"/>
        <v>0</v>
      </c>
      <c r="CE355" s="287">
        <f t="shared" si="207"/>
        <v>0</v>
      </c>
      <c r="CF355" s="287">
        <f t="shared" si="208"/>
        <v>0</v>
      </c>
      <c r="CG355" s="61">
        <f t="shared" si="216"/>
        <v>0</v>
      </c>
      <c r="CH355" s="27"/>
      <c r="CI355" s="27"/>
      <c r="CJ355" s="27"/>
    </row>
    <row r="356" spans="2:88" ht="12" hidden="1" customHeight="1">
      <c r="B356" s="624" t="s">
        <v>42</v>
      </c>
      <c r="C356" s="623" t="str">
        <f t="shared" si="217"/>
        <v>Released</v>
      </c>
      <c r="D356" s="624" t="s">
        <v>52</v>
      </c>
      <c r="E356" s="624" t="s">
        <v>9</v>
      </c>
      <c r="F356" s="625" t="s">
        <v>12</v>
      </c>
      <c r="G356" s="626">
        <f t="shared" si="225"/>
        <v>0</v>
      </c>
      <c r="H356" s="823">
        <f t="shared" si="225"/>
        <v>0</v>
      </c>
      <c r="I356" s="823">
        <f t="shared" si="225"/>
        <v>0</v>
      </c>
      <c r="J356" s="626">
        <f t="shared" si="225"/>
        <v>0</v>
      </c>
      <c r="K356" s="626">
        <f t="shared" si="225"/>
        <v>0</v>
      </c>
      <c r="L356" s="626">
        <f t="shared" si="225"/>
        <v>0</v>
      </c>
      <c r="M356" s="626">
        <f t="shared" si="225"/>
        <v>0</v>
      </c>
      <c r="N356" s="626">
        <f t="shared" si="225"/>
        <v>0</v>
      </c>
      <c r="O356" s="626">
        <f t="shared" si="225"/>
        <v>0</v>
      </c>
      <c r="P356" s="626">
        <f t="shared" si="225"/>
        <v>0</v>
      </c>
      <c r="Q356" s="626">
        <f t="shared" si="226"/>
        <v>0</v>
      </c>
      <c r="R356" s="626">
        <f t="shared" si="226"/>
        <v>0</v>
      </c>
      <c r="S356" s="626">
        <f t="shared" si="226"/>
        <v>0</v>
      </c>
      <c r="T356" s="626">
        <f t="shared" si="226"/>
        <v>0</v>
      </c>
      <c r="U356" s="823">
        <f t="shared" si="226"/>
        <v>0</v>
      </c>
      <c r="V356" s="823">
        <f t="shared" si="226"/>
        <v>0</v>
      </c>
      <c r="W356" s="823">
        <f t="shared" si="226"/>
        <v>0</v>
      </c>
      <c r="X356" s="823">
        <f t="shared" si="226"/>
        <v>0</v>
      </c>
      <c r="Y356" s="823">
        <f t="shared" si="226"/>
        <v>0</v>
      </c>
      <c r="Z356" s="626">
        <f t="shared" si="226"/>
        <v>0</v>
      </c>
      <c r="AA356" s="626">
        <f t="shared" si="227"/>
        <v>0</v>
      </c>
      <c r="AB356" s="626">
        <f t="shared" si="227"/>
        <v>0</v>
      </c>
      <c r="AC356" s="626">
        <f t="shared" si="227"/>
        <v>0</v>
      </c>
      <c r="AD356" s="626">
        <f t="shared" si="227"/>
        <v>0</v>
      </c>
      <c r="AE356" s="626">
        <f t="shared" si="227"/>
        <v>0</v>
      </c>
      <c r="AF356" s="626">
        <f t="shared" si="227"/>
        <v>0</v>
      </c>
      <c r="AG356" s="626">
        <f t="shared" si="227"/>
        <v>0</v>
      </c>
      <c r="AH356" s="626">
        <f t="shared" si="227"/>
        <v>0</v>
      </c>
      <c r="AI356" s="626">
        <f t="shared" si="227"/>
        <v>0</v>
      </c>
      <c r="AJ356" s="626">
        <f t="shared" si="227"/>
        <v>0</v>
      </c>
      <c r="AK356" s="626">
        <f t="shared" si="228"/>
        <v>0</v>
      </c>
      <c r="AL356" s="626">
        <f t="shared" si="228"/>
        <v>0</v>
      </c>
      <c r="AM356" s="626">
        <f t="shared" si="228"/>
        <v>0</v>
      </c>
      <c r="AN356" s="626">
        <f t="shared" si="228"/>
        <v>0</v>
      </c>
      <c r="AO356" s="626">
        <f t="shared" si="228"/>
        <v>0</v>
      </c>
      <c r="AP356" s="626">
        <f t="shared" si="228"/>
        <v>0</v>
      </c>
      <c r="AQ356" s="626">
        <f t="shared" si="228"/>
        <v>0</v>
      </c>
      <c r="AR356" s="626">
        <f t="shared" si="228"/>
        <v>0</v>
      </c>
      <c r="AS356" s="626">
        <f t="shared" si="228"/>
        <v>0</v>
      </c>
      <c r="AT356" s="626">
        <f t="shared" si="228"/>
        <v>0</v>
      </c>
      <c r="AU356" s="626">
        <f t="shared" si="229"/>
        <v>0</v>
      </c>
      <c r="AV356" s="626">
        <f t="shared" si="229"/>
        <v>0</v>
      </c>
      <c r="AW356" s="626">
        <f t="shared" si="229"/>
        <v>0</v>
      </c>
      <c r="AX356" s="626">
        <f t="shared" si="229"/>
        <v>0</v>
      </c>
      <c r="AY356" s="626">
        <f t="shared" si="229"/>
        <v>0</v>
      </c>
      <c r="AZ356" s="626">
        <f t="shared" si="229"/>
        <v>0</v>
      </c>
      <c r="BA356" s="626">
        <f t="shared" si="229"/>
        <v>0</v>
      </c>
      <c r="BB356" s="626">
        <f t="shared" si="229"/>
        <v>0</v>
      </c>
      <c r="BC356" s="626">
        <f t="shared" si="229"/>
        <v>0</v>
      </c>
      <c r="BD356" s="626">
        <f t="shared" si="229"/>
        <v>0</v>
      </c>
      <c r="BE356" s="626">
        <f t="shared" si="230"/>
        <v>0</v>
      </c>
      <c r="BF356" s="626">
        <f t="shared" si="230"/>
        <v>0</v>
      </c>
      <c r="BG356" s="626">
        <f t="shared" si="230"/>
        <v>0</v>
      </c>
      <c r="BH356" s="626">
        <f t="shared" si="230"/>
        <v>0</v>
      </c>
      <c r="BI356" s="626">
        <f t="shared" si="230"/>
        <v>0</v>
      </c>
      <c r="BJ356" s="626">
        <f t="shared" si="230"/>
        <v>0</v>
      </c>
      <c r="BK356" s="626">
        <f t="shared" si="230"/>
        <v>0</v>
      </c>
      <c r="BL356" s="626">
        <f t="shared" si="230"/>
        <v>0</v>
      </c>
      <c r="BM356" s="626">
        <f t="shared" si="230"/>
        <v>0</v>
      </c>
      <c r="BN356" s="626">
        <f t="shared" si="230"/>
        <v>0</v>
      </c>
      <c r="BO356" s="626">
        <f t="shared" si="231"/>
        <v>0</v>
      </c>
      <c r="BP356" s="626">
        <f t="shared" si="231"/>
        <v>0</v>
      </c>
      <c r="BQ356" s="626">
        <f t="shared" si="231"/>
        <v>0</v>
      </c>
      <c r="BR356" s="626">
        <f t="shared" si="231"/>
        <v>0</v>
      </c>
      <c r="BS356" s="626">
        <f t="shared" si="231"/>
        <v>0</v>
      </c>
      <c r="BT356" s="626">
        <f t="shared" si="231"/>
        <v>0</v>
      </c>
      <c r="BU356" s="626">
        <f t="shared" si="231"/>
        <v>0</v>
      </c>
      <c r="BV356" s="626">
        <f t="shared" si="231"/>
        <v>0</v>
      </c>
      <c r="BW356" s="626">
        <f t="shared" si="231"/>
        <v>0</v>
      </c>
      <c r="BX356" s="626">
        <f t="shared" si="231"/>
        <v>0</v>
      </c>
      <c r="BY356" s="626">
        <f t="shared" si="231"/>
        <v>0</v>
      </c>
      <c r="BZ356" s="626">
        <f t="shared" si="231"/>
        <v>0</v>
      </c>
      <c r="CA356" s="287">
        <f t="shared" si="203"/>
        <v>0</v>
      </c>
      <c r="CB356" s="287">
        <f t="shared" si="204"/>
        <v>0</v>
      </c>
      <c r="CC356" s="287">
        <f t="shared" si="205"/>
        <v>0</v>
      </c>
      <c r="CD356" s="287">
        <f t="shared" si="206"/>
        <v>0</v>
      </c>
      <c r="CE356" s="287">
        <f t="shared" si="207"/>
        <v>0</v>
      </c>
      <c r="CF356" s="287">
        <f t="shared" si="208"/>
        <v>0</v>
      </c>
      <c r="CG356" s="61">
        <f t="shared" si="216"/>
        <v>0</v>
      </c>
      <c r="CH356" s="27"/>
      <c r="CI356" s="27"/>
      <c r="CJ356" s="27"/>
    </row>
    <row r="357" spans="2:88" ht="12" hidden="1" customHeight="1">
      <c r="B357" s="624" t="s">
        <v>42</v>
      </c>
      <c r="C357" s="623" t="str">
        <f t="shared" si="217"/>
        <v>Forecast</v>
      </c>
      <c r="D357" s="624" t="s">
        <v>52</v>
      </c>
      <c r="E357" s="624" t="s">
        <v>9</v>
      </c>
      <c r="F357" s="625" t="s">
        <v>13</v>
      </c>
      <c r="G357" s="626">
        <f t="shared" si="225"/>
        <v>0</v>
      </c>
      <c r="H357" s="823">
        <f t="shared" si="225"/>
        <v>0</v>
      </c>
      <c r="I357" s="823">
        <f t="shared" si="225"/>
        <v>0</v>
      </c>
      <c r="J357" s="626">
        <f t="shared" si="225"/>
        <v>0</v>
      </c>
      <c r="K357" s="626">
        <f t="shared" si="225"/>
        <v>0</v>
      </c>
      <c r="L357" s="626">
        <f t="shared" si="225"/>
        <v>0</v>
      </c>
      <c r="M357" s="626">
        <f t="shared" si="225"/>
        <v>0</v>
      </c>
      <c r="N357" s="626">
        <f t="shared" si="225"/>
        <v>0</v>
      </c>
      <c r="O357" s="626">
        <f t="shared" si="225"/>
        <v>0</v>
      </c>
      <c r="P357" s="626">
        <f t="shared" si="225"/>
        <v>0</v>
      </c>
      <c r="Q357" s="626">
        <f t="shared" si="226"/>
        <v>0</v>
      </c>
      <c r="R357" s="626">
        <f t="shared" si="226"/>
        <v>0</v>
      </c>
      <c r="S357" s="626">
        <f t="shared" si="226"/>
        <v>0</v>
      </c>
      <c r="T357" s="626">
        <f t="shared" si="226"/>
        <v>0</v>
      </c>
      <c r="U357" s="823">
        <f t="shared" si="226"/>
        <v>0</v>
      </c>
      <c r="V357" s="823">
        <f t="shared" si="226"/>
        <v>0</v>
      </c>
      <c r="W357" s="823">
        <f t="shared" si="226"/>
        <v>0</v>
      </c>
      <c r="X357" s="823">
        <f t="shared" si="226"/>
        <v>0</v>
      </c>
      <c r="Y357" s="823">
        <f t="shared" si="226"/>
        <v>0</v>
      </c>
      <c r="Z357" s="626">
        <f t="shared" si="226"/>
        <v>0</v>
      </c>
      <c r="AA357" s="626">
        <f t="shared" si="227"/>
        <v>0</v>
      </c>
      <c r="AB357" s="626">
        <f t="shared" si="227"/>
        <v>0</v>
      </c>
      <c r="AC357" s="626">
        <f t="shared" si="227"/>
        <v>0</v>
      </c>
      <c r="AD357" s="626">
        <f t="shared" si="227"/>
        <v>0</v>
      </c>
      <c r="AE357" s="626">
        <f t="shared" si="227"/>
        <v>0</v>
      </c>
      <c r="AF357" s="626">
        <f t="shared" si="227"/>
        <v>0</v>
      </c>
      <c r="AG357" s="626">
        <f t="shared" si="227"/>
        <v>0</v>
      </c>
      <c r="AH357" s="626">
        <f t="shared" si="227"/>
        <v>0</v>
      </c>
      <c r="AI357" s="626">
        <f t="shared" si="227"/>
        <v>0</v>
      </c>
      <c r="AJ357" s="626">
        <f t="shared" si="227"/>
        <v>0</v>
      </c>
      <c r="AK357" s="626">
        <f t="shared" si="228"/>
        <v>0</v>
      </c>
      <c r="AL357" s="626">
        <f t="shared" si="228"/>
        <v>0</v>
      </c>
      <c r="AM357" s="626">
        <f t="shared" si="228"/>
        <v>0</v>
      </c>
      <c r="AN357" s="626">
        <f t="shared" si="228"/>
        <v>0</v>
      </c>
      <c r="AO357" s="626">
        <f t="shared" si="228"/>
        <v>0</v>
      </c>
      <c r="AP357" s="626">
        <f t="shared" si="228"/>
        <v>0</v>
      </c>
      <c r="AQ357" s="626">
        <f t="shared" si="228"/>
        <v>0</v>
      </c>
      <c r="AR357" s="626">
        <f t="shared" si="228"/>
        <v>0</v>
      </c>
      <c r="AS357" s="626">
        <f t="shared" si="228"/>
        <v>0</v>
      </c>
      <c r="AT357" s="626">
        <f t="shared" si="228"/>
        <v>0</v>
      </c>
      <c r="AU357" s="626">
        <f t="shared" si="229"/>
        <v>0</v>
      </c>
      <c r="AV357" s="626">
        <f t="shared" si="229"/>
        <v>0</v>
      </c>
      <c r="AW357" s="626">
        <f t="shared" si="229"/>
        <v>0</v>
      </c>
      <c r="AX357" s="626">
        <f t="shared" si="229"/>
        <v>0</v>
      </c>
      <c r="AY357" s="626">
        <f t="shared" si="229"/>
        <v>0</v>
      </c>
      <c r="AZ357" s="626">
        <f t="shared" si="229"/>
        <v>0</v>
      </c>
      <c r="BA357" s="626">
        <f t="shared" si="229"/>
        <v>0</v>
      </c>
      <c r="BB357" s="626">
        <f t="shared" si="229"/>
        <v>0</v>
      </c>
      <c r="BC357" s="626">
        <f t="shared" si="229"/>
        <v>0</v>
      </c>
      <c r="BD357" s="626">
        <f t="shared" si="229"/>
        <v>0</v>
      </c>
      <c r="BE357" s="626">
        <f t="shared" si="230"/>
        <v>0</v>
      </c>
      <c r="BF357" s="626">
        <f t="shared" si="230"/>
        <v>0</v>
      </c>
      <c r="BG357" s="626">
        <f t="shared" si="230"/>
        <v>0</v>
      </c>
      <c r="BH357" s="626">
        <f t="shared" si="230"/>
        <v>0</v>
      </c>
      <c r="BI357" s="626">
        <f t="shared" si="230"/>
        <v>0</v>
      </c>
      <c r="BJ357" s="626">
        <f t="shared" si="230"/>
        <v>0</v>
      </c>
      <c r="BK357" s="626">
        <f t="shared" si="230"/>
        <v>0</v>
      </c>
      <c r="BL357" s="626">
        <f t="shared" si="230"/>
        <v>0</v>
      </c>
      <c r="BM357" s="626">
        <f t="shared" si="230"/>
        <v>0</v>
      </c>
      <c r="BN357" s="626">
        <f t="shared" si="230"/>
        <v>0</v>
      </c>
      <c r="BO357" s="626">
        <f t="shared" si="231"/>
        <v>0</v>
      </c>
      <c r="BP357" s="626">
        <f t="shared" si="231"/>
        <v>0</v>
      </c>
      <c r="BQ357" s="626">
        <f t="shared" si="231"/>
        <v>0</v>
      </c>
      <c r="BR357" s="626">
        <f t="shared" si="231"/>
        <v>0</v>
      </c>
      <c r="BS357" s="626">
        <f t="shared" si="231"/>
        <v>0</v>
      </c>
      <c r="BT357" s="626">
        <f t="shared" si="231"/>
        <v>0</v>
      </c>
      <c r="BU357" s="626">
        <f t="shared" si="231"/>
        <v>0</v>
      </c>
      <c r="BV357" s="626">
        <f t="shared" si="231"/>
        <v>0</v>
      </c>
      <c r="BW357" s="626">
        <f t="shared" si="231"/>
        <v>0</v>
      </c>
      <c r="BX357" s="626">
        <f t="shared" si="231"/>
        <v>0</v>
      </c>
      <c r="BY357" s="626">
        <f t="shared" si="231"/>
        <v>0</v>
      </c>
      <c r="BZ357" s="626">
        <f t="shared" si="231"/>
        <v>0</v>
      </c>
      <c r="CA357" s="287">
        <f t="shared" si="203"/>
        <v>0</v>
      </c>
      <c r="CB357" s="287">
        <f t="shared" si="204"/>
        <v>0</v>
      </c>
      <c r="CC357" s="287">
        <f t="shared" si="205"/>
        <v>0</v>
      </c>
      <c r="CD357" s="287">
        <f t="shared" si="206"/>
        <v>0</v>
      </c>
      <c r="CE357" s="287">
        <f t="shared" si="207"/>
        <v>0</v>
      </c>
      <c r="CF357" s="287">
        <f t="shared" si="208"/>
        <v>0</v>
      </c>
      <c r="CG357" s="61">
        <f t="shared" si="216"/>
        <v>0</v>
      </c>
      <c r="CH357" s="27"/>
      <c r="CI357" s="27"/>
      <c r="CJ357" s="27"/>
    </row>
    <row r="358" spans="2:88" ht="12" hidden="1" customHeight="1">
      <c r="B358" s="624" t="s">
        <v>42</v>
      </c>
      <c r="C358" s="623" t="str">
        <f t="shared" si="217"/>
        <v>Approval Request</v>
      </c>
      <c r="D358" s="624" t="s">
        <v>52</v>
      </c>
      <c r="E358" s="624" t="s">
        <v>9</v>
      </c>
      <c r="F358" s="625" t="s">
        <v>14</v>
      </c>
      <c r="G358" s="626">
        <f t="shared" si="225"/>
        <v>0</v>
      </c>
      <c r="H358" s="823">
        <f t="shared" si="225"/>
        <v>0</v>
      </c>
      <c r="I358" s="823">
        <f t="shared" si="225"/>
        <v>0</v>
      </c>
      <c r="J358" s="626">
        <f t="shared" si="225"/>
        <v>0</v>
      </c>
      <c r="K358" s="626">
        <f t="shared" si="225"/>
        <v>0</v>
      </c>
      <c r="L358" s="626">
        <f t="shared" si="225"/>
        <v>0</v>
      </c>
      <c r="M358" s="626">
        <f t="shared" si="225"/>
        <v>0</v>
      </c>
      <c r="N358" s="626">
        <f t="shared" si="225"/>
        <v>0</v>
      </c>
      <c r="O358" s="626">
        <f t="shared" si="225"/>
        <v>0</v>
      </c>
      <c r="P358" s="626">
        <f t="shared" si="225"/>
        <v>0</v>
      </c>
      <c r="Q358" s="626">
        <f t="shared" si="226"/>
        <v>0</v>
      </c>
      <c r="R358" s="626">
        <f t="shared" si="226"/>
        <v>0</v>
      </c>
      <c r="S358" s="626">
        <f t="shared" si="226"/>
        <v>0</v>
      </c>
      <c r="T358" s="626">
        <f t="shared" si="226"/>
        <v>0</v>
      </c>
      <c r="U358" s="823">
        <f t="shared" si="226"/>
        <v>0</v>
      </c>
      <c r="V358" s="823">
        <f t="shared" si="226"/>
        <v>0</v>
      </c>
      <c r="W358" s="823">
        <f t="shared" si="226"/>
        <v>0</v>
      </c>
      <c r="X358" s="823">
        <f t="shared" si="226"/>
        <v>0</v>
      </c>
      <c r="Y358" s="823">
        <f t="shared" si="226"/>
        <v>0</v>
      </c>
      <c r="Z358" s="626">
        <f t="shared" si="226"/>
        <v>0</v>
      </c>
      <c r="AA358" s="626">
        <f t="shared" si="227"/>
        <v>0</v>
      </c>
      <c r="AB358" s="626">
        <f t="shared" si="227"/>
        <v>0</v>
      </c>
      <c r="AC358" s="626">
        <f t="shared" si="227"/>
        <v>0</v>
      </c>
      <c r="AD358" s="626">
        <f t="shared" si="227"/>
        <v>0</v>
      </c>
      <c r="AE358" s="626">
        <f t="shared" si="227"/>
        <v>0</v>
      </c>
      <c r="AF358" s="626">
        <f t="shared" si="227"/>
        <v>0</v>
      </c>
      <c r="AG358" s="626">
        <f t="shared" si="227"/>
        <v>0</v>
      </c>
      <c r="AH358" s="626">
        <f t="shared" si="227"/>
        <v>0</v>
      </c>
      <c r="AI358" s="626">
        <f t="shared" si="227"/>
        <v>0</v>
      </c>
      <c r="AJ358" s="626">
        <f t="shared" si="227"/>
        <v>0</v>
      </c>
      <c r="AK358" s="626">
        <f t="shared" si="228"/>
        <v>0</v>
      </c>
      <c r="AL358" s="626">
        <f t="shared" si="228"/>
        <v>0</v>
      </c>
      <c r="AM358" s="626">
        <f t="shared" si="228"/>
        <v>0</v>
      </c>
      <c r="AN358" s="626">
        <f t="shared" si="228"/>
        <v>0</v>
      </c>
      <c r="AO358" s="626">
        <f t="shared" si="228"/>
        <v>0</v>
      </c>
      <c r="AP358" s="626">
        <f t="shared" si="228"/>
        <v>0</v>
      </c>
      <c r="AQ358" s="626">
        <f t="shared" si="228"/>
        <v>0</v>
      </c>
      <c r="AR358" s="626">
        <f t="shared" si="228"/>
        <v>0</v>
      </c>
      <c r="AS358" s="626">
        <f t="shared" si="228"/>
        <v>0</v>
      </c>
      <c r="AT358" s="626">
        <f t="shared" si="228"/>
        <v>0</v>
      </c>
      <c r="AU358" s="626">
        <f t="shared" si="229"/>
        <v>0</v>
      </c>
      <c r="AV358" s="626">
        <f t="shared" si="229"/>
        <v>0</v>
      </c>
      <c r="AW358" s="626">
        <f t="shared" si="229"/>
        <v>0</v>
      </c>
      <c r="AX358" s="626">
        <f t="shared" si="229"/>
        <v>0</v>
      </c>
      <c r="AY358" s="626">
        <f t="shared" si="229"/>
        <v>0</v>
      </c>
      <c r="AZ358" s="626">
        <f t="shared" si="229"/>
        <v>0</v>
      </c>
      <c r="BA358" s="626">
        <f t="shared" si="229"/>
        <v>0</v>
      </c>
      <c r="BB358" s="626">
        <f t="shared" si="229"/>
        <v>0</v>
      </c>
      <c r="BC358" s="626">
        <f t="shared" si="229"/>
        <v>0</v>
      </c>
      <c r="BD358" s="626">
        <f t="shared" si="229"/>
        <v>0</v>
      </c>
      <c r="BE358" s="626">
        <f t="shared" si="230"/>
        <v>0</v>
      </c>
      <c r="BF358" s="626">
        <f t="shared" si="230"/>
        <v>0</v>
      </c>
      <c r="BG358" s="626">
        <f t="shared" si="230"/>
        <v>0</v>
      </c>
      <c r="BH358" s="626">
        <f t="shared" si="230"/>
        <v>0</v>
      </c>
      <c r="BI358" s="626">
        <f t="shared" si="230"/>
        <v>0</v>
      </c>
      <c r="BJ358" s="626">
        <f t="shared" si="230"/>
        <v>0</v>
      </c>
      <c r="BK358" s="626">
        <f t="shared" si="230"/>
        <v>0</v>
      </c>
      <c r="BL358" s="626">
        <f t="shared" si="230"/>
        <v>0</v>
      </c>
      <c r="BM358" s="626">
        <f t="shared" si="230"/>
        <v>0</v>
      </c>
      <c r="BN358" s="626">
        <f t="shared" si="230"/>
        <v>0</v>
      </c>
      <c r="BO358" s="626">
        <f t="shared" si="231"/>
        <v>0</v>
      </c>
      <c r="BP358" s="626">
        <f t="shared" si="231"/>
        <v>0</v>
      </c>
      <c r="BQ358" s="626">
        <f t="shared" si="231"/>
        <v>0</v>
      </c>
      <c r="BR358" s="626">
        <f t="shared" si="231"/>
        <v>0</v>
      </c>
      <c r="BS358" s="626">
        <f t="shared" si="231"/>
        <v>0</v>
      </c>
      <c r="BT358" s="626">
        <f t="shared" si="231"/>
        <v>0</v>
      </c>
      <c r="BU358" s="626">
        <f t="shared" si="231"/>
        <v>0</v>
      </c>
      <c r="BV358" s="626">
        <f t="shared" si="231"/>
        <v>0</v>
      </c>
      <c r="BW358" s="626">
        <f t="shared" si="231"/>
        <v>0</v>
      </c>
      <c r="BX358" s="626">
        <f t="shared" si="231"/>
        <v>0</v>
      </c>
      <c r="BY358" s="626">
        <f t="shared" si="231"/>
        <v>0</v>
      </c>
      <c r="BZ358" s="626">
        <f t="shared" si="231"/>
        <v>0</v>
      </c>
      <c r="CA358" s="287">
        <f t="shared" si="203"/>
        <v>0</v>
      </c>
      <c r="CB358" s="287">
        <f t="shared" si="204"/>
        <v>0</v>
      </c>
      <c r="CC358" s="287">
        <f t="shared" si="205"/>
        <v>0</v>
      </c>
      <c r="CD358" s="287">
        <f t="shared" si="206"/>
        <v>0</v>
      </c>
      <c r="CE358" s="287">
        <f t="shared" si="207"/>
        <v>0</v>
      </c>
      <c r="CF358" s="287">
        <f t="shared" si="208"/>
        <v>0</v>
      </c>
      <c r="CG358" s="61">
        <f t="shared" si="216"/>
        <v>0</v>
      </c>
      <c r="CH358" s="27"/>
      <c r="CI358" s="27"/>
      <c r="CJ358" s="27"/>
    </row>
    <row r="359" spans="2:88" ht="12" hidden="1" customHeight="1">
      <c r="B359" s="624" t="s">
        <v>42</v>
      </c>
      <c r="C359" s="623" t="str">
        <f t="shared" si="217"/>
        <v>Approval Request</v>
      </c>
      <c r="D359" s="624" t="s">
        <v>52</v>
      </c>
      <c r="E359" s="624" t="s">
        <v>9</v>
      </c>
      <c r="F359" s="625" t="s">
        <v>15</v>
      </c>
      <c r="G359" s="626">
        <f t="shared" si="225"/>
        <v>0</v>
      </c>
      <c r="H359" s="823">
        <f t="shared" si="225"/>
        <v>0</v>
      </c>
      <c r="I359" s="823">
        <f t="shared" si="225"/>
        <v>0</v>
      </c>
      <c r="J359" s="626">
        <f t="shared" si="225"/>
        <v>0</v>
      </c>
      <c r="K359" s="626">
        <f t="shared" si="225"/>
        <v>0</v>
      </c>
      <c r="L359" s="626">
        <f t="shared" si="225"/>
        <v>0</v>
      </c>
      <c r="M359" s="626">
        <f t="shared" si="225"/>
        <v>0</v>
      </c>
      <c r="N359" s="626">
        <f t="shared" si="225"/>
        <v>0</v>
      </c>
      <c r="O359" s="626">
        <f t="shared" si="225"/>
        <v>0</v>
      </c>
      <c r="P359" s="626">
        <f t="shared" si="225"/>
        <v>0</v>
      </c>
      <c r="Q359" s="626">
        <f t="shared" si="226"/>
        <v>0</v>
      </c>
      <c r="R359" s="626">
        <f t="shared" si="226"/>
        <v>0</v>
      </c>
      <c r="S359" s="626">
        <f t="shared" si="226"/>
        <v>0</v>
      </c>
      <c r="T359" s="626">
        <f t="shared" si="226"/>
        <v>0</v>
      </c>
      <c r="U359" s="823">
        <f t="shared" si="226"/>
        <v>0</v>
      </c>
      <c r="V359" s="823">
        <f t="shared" si="226"/>
        <v>0</v>
      </c>
      <c r="W359" s="823">
        <f t="shared" si="226"/>
        <v>0</v>
      </c>
      <c r="X359" s="823">
        <f t="shared" si="226"/>
        <v>0</v>
      </c>
      <c r="Y359" s="823">
        <f t="shared" si="226"/>
        <v>0</v>
      </c>
      <c r="Z359" s="626">
        <f t="shared" si="226"/>
        <v>0</v>
      </c>
      <c r="AA359" s="626">
        <f t="shared" si="227"/>
        <v>0</v>
      </c>
      <c r="AB359" s="626">
        <f t="shared" si="227"/>
        <v>0</v>
      </c>
      <c r="AC359" s="626">
        <f t="shared" si="227"/>
        <v>0</v>
      </c>
      <c r="AD359" s="626">
        <f t="shared" si="227"/>
        <v>0</v>
      </c>
      <c r="AE359" s="626">
        <f t="shared" si="227"/>
        <v>0</v>
      </c>
      <c r="AF359" s="626">
        <f t="shared" si="227"/>
        <v>0</v>
      </c>
      <c r="AG359" s="626">
        <f t="shared" si="227"/>
        <v>0</v>
      </c>
      <c r="AH359" s="626">
        <f t="shared" si="227"/>
        <v>0</v>
      </c>
      <c r="AI359" s="626">
        <f t="shared" si="227"/>
        <v>0</v>
      </c>
      <c r="AJ359" s="626">
        <f t="shared" si="227"/>
        <v>0</v>
      </c>
      <c r="AK359" s="626">
        <f t="shared" si="228"/>
        <v>0</v>
      </c>
      <c r="AL359" s="626">
        <f t="shared" si="228"/>
        <v>0</v>
      </c>
      <c r="AM359" s="626">
        <f t="shared" si="228"/>
        <v>0</v>
      </c>
      <c r="AN359" s="626">
        <f t="shared" si="228"/>
        <v>0</v>
      </c>
      <c r="AO359" s="626">
        <f t="shared" si="228"/>
        <v>0</v>
      </c>
      <c r="AP359" s="626">
        <f t="shared" si="228"/>
        <v>0</v>
      </c>
      <c r="AQ359" s="626">
        <f t="shared" si="228"/>
        <v>0</v>
      </c>
      <c r="AR359" s="626">
        <f t="shared" si="228"/>
        <v>0</v>
      </c>
      <c r="AS359" s="626">
        <f t="shared" si="228"/>
        <v>0</v>
      </c>
      <c r="AT359" s="626">
        <f t="shared" si="228"/>
        <v>0</v>
      </c>
      <c r="AU359" s="626">
        <f t="shared" si="229"/>
        <v>0</v>
      </c>
      <c r="AV359" s="626">
        <f t="shared" si="229"/>
        <v>0</v>
      </c>
      <c r="AW359" s="626">
        <f t="shared" si="229"/>
        <v>0</v>
      </c>
      <c r="AX359" s="626">
        <f t="shared" si="229"/>
        <v>0</v>
      </c>
      <c r="AY359" s="626">
        <f t="shared" si="229"/>
        <v>0</v>
      </c>
      <c r="AZ359" s="626">
        <f t="shared" si="229"/>
        <v>0</v>
      </c>
      <c r="BA359" s="626">
        <f t="shared" si="229"/>
        <v>0</v>
      </c>
      <c r="BB359" s="626">
        <f t="shared" si="229"/>
        <v>0</v>
      </c>
      <c r="BC359" s="626">
        <f t="shared" si="229"/>
        <v>0</v>
      </c>
      <c r="BD359" s="626">
        <f t="shared" si="229"/>
        <v>0</v>
      </c>
      <c r="BE359" s="626">
        <f t="shared" si="230"/>
        <v>0</v>
      </c>
      <c r="BF359" s="626">
        <f t="shared" si="230"/>
        <v>0</v>
      </c>
      <c r="BG359" s="626">
        <f t="shared" si="230"/>
        <v>0</v>
      </c>
      <c r="BH359" s="626">
        <f t="shared" si="230"/>
        <v>0</v>
      </c>
      <c r="BI359" s="626">
        <f t="shared" si="230"/>
        <v>0</v>
      </c>
      <c r="BJ359" s="626">
        <f t="shared" si="230"/>
        <v>0</v>
      </c>
      <c r="BK359" s="626">
        <f t="shared" si="230"/>
        <v>0</v>
      </c>
      <c r="BL359" s="626">
        <f t="shared" si="230"/>
        <v>0</v>
      </c>
      <c r="BM359" s="626">
        <f t="shared" si="230"/>
        <v>0</v>
      </c>
      <c r="BN359" s="626">
        <f t="shared" si="230"/>
        <v>0</v>
      </c>
      <c r="BO359" s="626">
        <f t="shared" si="231"/>
        <v>0</v>
      </c>
      <c r="BP359" s="626">
        <f t="shared" si="231"/>
        <v>0</v>
      </c>
      <c r="BQ359" s="626">
        <f t="shared" si="231"/>
        <v>0</v>
      </c>
      <c r="BR359" s="626">
        <f t="shared" si="231"/>
        <v>0</v>
      </c>
      <c r="BS359" s="626">
        <f t="shared" si="231"/>
        <v>0</v>
      </c>
      <c r="BT359" s="626">
        <f t="shared" si="231"/>
        <v>0</v>
      </c>
      <c r="BU359" s="626">
        <f t="shared" si="231"/>
        <v>0</v>
      </c>
      <c r="BV359" s="626">
        <f t="shared" si="231"/>
        <v>0</v>
      </c>
      <c r="BW359" s="626">
        <f t="shared" si="231"/>
        <v>0</v>
      </c>
      <c r="BX359" s="626">
        <f t="shared" si="231"/>
        <v>0</v>
      </c>
      <c r="BY359" s="626">
        <f t="shared" si="231"/>
        <v>0</v>
      </c>
      <c r="BZ359" s="626">
        <f t="shared" si="231"/>
        <v>0</v>
      </c>
      <c r="CA359" s="287">
        <f t="shared" si="203"/>
        <v>0</v>
      </c>
      <c r="CB359" s="287">
        <f t="shared" si="204"/>
        <v>0</v>
      </c>
      <c r="CC359" s="287">
        <f t="shared" si="205"/>
        <v>0</v>
      </c>
      <c r="CD359" s="287">
        <f t="shared" si="206"/>
        <v>0</v>
      </c>
      <c r="CE359" s="287">
        <f t="shared" si="207"/>
        <v>0</v>
      </c>
      <c r="CF359" s="287">
        <f t="shared" si="208"/>
        <v>0</v>
      </c>
      <c r="CG359" s="61">
        <f t="shared" si="216"/>
        <v>0</v>
      </c>
      <c r="CH359" s="27"/>
      <c r="CI359" s="27"/>
      <c r="CJ359" s="27"/>
    </row>
    <row r="360" spans="2:88" ht="12" hidden="1" customHeight="1">
      <c r="B360" s="624" t="s">
        <v>42</v>
      </c>
      <c r="C360" s="623" t="str">
        <f t="shared" si="217"/>
        <v>Released</v>
      </c>
      <c r="D360" s="624" t="s">
        <v>52</v>
      </c>
      <c r="E360" s="624" t="s">
        <v>10</v>
      </c>
      <c r="F360" s="625" t="s">
        <v>11</v>
      </c>
      <c r="G360" s="626">
        <f t="shared" si="225"/>
        <v>0</v>
      </c>
      <c r="H360" s="823">
        <f t="shared" si="225"/>
        <v>0</v>
      </c>
      <c r="I360" s="823">
        <f t="shared" si="225"/>
        <v>0</v>
      </c>
      <c r="J360" s="626">
        <f t="shared" si="225"/>
        <v>0</v>
      </c>
      <c r="K360" s="626">
        <f t="shared" si="225"/>
        <v>0</v>
      </c>
      <c r="L360" s="626">
        <f t="shared" si="225"/>
        <v>0</v>
      </c>
      <c r="M360" s="626">
        <f t="shared" si="225"/>
        <v>0</v>
      </c>
      <c r="N360" s="626">
        <f t="shared" si="225"/>
        <v>0</v>
      </c>
      <c r="O360" s="626">
        <f t="shared" si="225"/>
        <v>0</v>
      </c>
      <c r="P360" s="626">
        <f t="shared" si="225"/>
        <v>0</v>
      </c>
      <c r="Q360" s="626">
        <f t="shared" si="226"/>
        <v>0</v>
      </c>
      <c r="R360" s="626">
        <f t="shared" si="226"/>
        <v>0</v>
      </c>
      <c r="S360" s="626">
        <f t="shared" si="226"/>
        <v>0</v>
      </c>
      <c r="T360" s="626">
        <f t="shared" si="226"/>
        <v>0</v>
      </c>
      <c r="U360" s="823">
        <f t="shared" si="226"/>
        <v>0</v>
      </c>
      <c r="V360" s="823">
        <f t="shared" si="226"/>
        <v>0</v>
      </c>
      <c r="W360" s="823">
        <f t="shared" si="226"/>
        <v>0</v>
      </c>
      <c r="X360" s="823">
        <f t="shared" si="226"/>
        <v>0</v>
      </c>
      <c r="Y360" s="823">
        <f t="shared" si="226"/>
        <v>0</v>
      </c>
      <c r="Z360" s="626">
        <f t="shared" si="226"/>
        <v>0</v>
      </c>
      <c r="AA360" s="626">
        <f t="shared" si="227"/>
        <v>0</v>
      </c>
      <c r="AB360" s="626">
        <f t="shared" si="227"/>
        <v>0</v>
      </c>
      <c r="AC360" s="626">
        <f t="shared" si="227"/>
        <v>0</v>
      </c>
      <c r="AD360" s="626">
        <f t="shared" si="227"/>
        <v>0</v>
      </c>
      <c r="AE360" s="626">
        <f t="shared" si="227"/>
        <v>0</v>
      </c>
      <c r="AF360" s="626">
        <f t="shared" si="227"/>
        <v>0</v>
      </c>
      <c r="AG360" s="626">
        <f t="shared" si="227"/>
        <v>0</v>
      </c>
      <c r="AH360" s="626">
        <f t="shared" si="227"/>
        <v>0</v>
      </c>
      <c r="AI360" s="626">
        <f t="shared" si="227"/>
        <v>0</v>
      </c>
      <c r="AJ360" s="626">
        <f t="shared" si="227"/>
        <v>0</v>
      </c>
      <c r="AK360" s="626">
        <f t="shared" si="228"/>
        <v>0</v>
      </c>
      <c r="AL360" s="626">
        <f t="shared" si="228"/>
        <v>0</v>
      </c>
      <c r="AM360" s="626">
        <f t="shared" si="228"/>
        <v>0</v>
      </c>
      <c r="AN360" s="626">
        <f t="shared" si="228"/>
        <v>0</v>
      </c>
      <c r="AO360" s="626">
        <f t="shared" si="228"/>
        <v>0</v>
      </c>
      <c r="AP360" s="626">
        <f t="shared" si="228"/>
        <v>0</v>
      </c>
      <c r="AQ360" s="626">
        <f t="shared" si="228"/>
        <v>0</v>
      </c>
      <c r="AR360" s="626">
        <f t="shared" si="228"/>
        <v>0</v>
      </c>
      <c r="AS360" s="626">
        <f t="shared" si="228"/>
        <v>0</v>
      </c>
      <c r="AT360" s="626">
        <f t="shared" si="228"/>
        <v>0</v>
      </c>
      <c r="AU360" s="626">
        <f t="shared" si="229"/>
        <v>0</v>
      </c>
      <c r="AV360" s="626">
        <f t="shared" si="229"/>
        <v>0</v>
      </c>
      <c r="AW360" s="626">
        <f t="shared" si="229"/>
        <v>0</v>
      </c>
      <c r="AX360" s="626">
        <f t="shared" si="229"/>
        <v>0</v>
      </c>
      <c r="AY360" s="626">
        <f t="shared" si="229"/>
        <v>0</v>
      </c>
      <c r="AZ360" s="626">
        <f t="shared" si="229"/>
        <v>0</v>
      </c>
      <c r="BA360" s="626">
        <f t="shared" si="229"/>
        <v>0</v>
      </c>
      <c r="BB360" s="626">
        <f t="shared" si="229"/>
        <v>0</v>
      </c>
      <c r="BC360" s="626">
        <f t="shared" si="229"/>
        <v>0</v>
      </c>
      <c r="BD360" s="626">
        <f t="shared" si="229"/>
        <v>0</v>
      </c>
      <c r="BE360" s="626">
        <f t="shared" si="230"/>
        <v>0</v>
      </c>
      <c r="BF360" s="626">
        <f t="shared" si="230"/>
        <v>0</v>
      </c>
      <c r="BG360" s="626">
        <f t="shared" si="230"/>
        <v>0</v>
      </c>
      <c r="BH360" s="626">
        <f t="shared" si="230"/>
        <v>0</v>
      </c>
      <c r="BI360" s="626">
        <f t="shared" si="230"/>
        <v>0</v>
      </c>
      <c r="BJ360" s="626">
        <f t="shared" si="230"/>
        <v>0</v>
      </c>
      <c r="BK360" s="626">
        <f t="shared" si="230"/>
        <v>0</v>
      </c>
      <c r="BL360" s="626">
        <f t="shared" si="230"/>
        <v>0</v>
      </c>
      <c r="BM360" s="626">
        <f t="shared" si="230"/>
        <v>0</v>
      </c>
      <c r="BN360" s="626">
        <f t="shared" si="230"/>
        <v>0</v>
      </c>
      <c r="BO360" s="626">
        <f t="shared" si="231"/>
        <v>0</v>
      </c>
      <c r="BP360" s="626">
        <f t="shared" si="231"/>
        <v>0</v>
      </c>
      <c r="BQ360" s="626">
        <f t="shared" si="231"/>
        <v>0</v>
      </c>
      <c r="BR360" s="626">
        <f t="shared" si="231"/>
        <v>0</v>
      </c>
      <c r="BS360" s="626">
        <f t="shared" si="231"/>
        <v>0</v>
      </c>
      <c r="BT360" s="626">
        <f t="shared" si="231"/>
        <v>0</v>
      </c>
      <c r="BU360" s="626">
        <f t="shared" si="231"/>
        <v>0</v>
      </c>
      <c r="BV360" s="626">
        <f t="shared" si="231"/>
        <v>0</v>
      </c>
      <c r="BW360" s="626">
        <f t="shared" si="231"/>
        <v>0</v>
      </c>
      <c r="BX360" s="626">
        <f t="shared" si="231"/>
        <v>0</v>
      </c>
      <c r="BY360" s="626">
        <f t="shared" si="231"/>
        <v>0</v>
      </c>
      <c r="BZ360" s="626">
        <f t="shared" si="231"/>
        <v>0</v>
      </c>
      <c r="CA360" s="287">
        <f t="shared" si="203"/>
        <v>0</v>
      </c>
      <c r="CB360" s="287">
        <f t="shared" si="204"/>
        <v>0</v>
      </c>
      <c r="CC360" s="287">
        <f t="shared" si="205"/>
        <v>0</v>
      </c>
      <c r="CD360" s="287">
        <f t="shared" si="206"/>
        <v>0</v>
      </c>
      <c r="CE360" s="287">
        <f t="shared" si="207"/>
        <v>0</v>
      </c>
      <c r="CF360" s="287">
        <f t="shared" si="208"/>
        <v>0</v>
      </c>
      <c r="CG360" s="61">
        <f t="shared" si="216"/>
        <v>0</v>
      </c>
      <c r="CH360" s="27"/>
      <c r="CI360" s="27"/>
      <c r="CJ360" s="27"/>
    </row>
    <row r="361" spans="2:88" ht="12" hidden="1" customHeight="1">
      <c r="B361" s="624" t="s">
        <v>42</v>
      </c>
      <c r="C361" s="623" t="str">
        <f t="shared" si="217"/>
        <v>Released</v>
      </c>
      <c r="D361" s="624" t="s">
        <v>52</v>
      </c>
      <c r="E361" s="624" t="s">
        <v>10</v>
      </c>
      <c r="F361" s="625" t="s">
        <v>12</v>
      </c>
      <c r="G361" s="626">
        <f t="shared" si="225"/>
        <v>0</v>
      </c>
      <c r="H361" s="823">
        <f t="shared" si="225"/>
        <v>0</v>
      </c>
      <c r="I361" s="823">
        <f t="shared" si="225"/>
        <v>0</v>
      </c>
      <c r="J361" s="626">
        <f t="shared" si="225"/>
        <v>0</v>
      </c>
      <c r="K361" s="626">
        <f t="shared" si="225"/>
        <v>0</v>
      </c>
      <c r="L361" s="626">
        <f t="shared" si="225"/>
        <v>0</v>
      </c>
      <c r="M361" s="626">
        <f t="shared" si="225"/>
        <v>0</v>
      </c>
      <c r="N361" s="626">
        <f t="shared" si="225"/>
        <v>0</v>
      </c>
      <c r="O361" s="626">
        <f t="shared" si="225"/>
        <v>0</v>
      </c>
      <c r="P361" s="626">
        <f t="shared" si="225"/>
        <v>0</v>
      </c>
      <c r="Q361" s="626">
        <f t="shared" si="226"/>
        <v>0</v>
      </c>
      <c r="R361" s="626">
        <f t="shared" si="226"/>
        <v>0</v>
      </c>
      <c r="S361" s="626">
        <f t="shared" si="226"/>
        <v>0</v>
      </c>
      <c r="T361" s="626">
        <f t="shared" si="226"/>
        <v>0</v>
      </c>
      <c r="U361" s="823">
        <f t="shared" si="226"/>
        <v>0</v>
      </c>
      <c r="V361" s="823">
        <f t="shared" si="226"/>
        <v>0</v>
      </c>
      <c r="W361" s="823">
        <f t="shared" si="226"/>
        <v>0</v>
      </c>
      <c r="X361" s="823">
        <f t="shared" si="226"/>
        <v>0</v>
      </c>
      <c r="Y361" s="823">
        <f t="shared" si="226"/>
        <v>0</v>
      </c>
      <c r="Z361" s="626">
        <f t="shared" si="226"/>
        <v>0</v>
      </c>
      <c r="AA361" s="626">
        <f t="shared" si="227"/>
        <v>0</v>
      </c>
      <c r="AB361" s="626">
        <f t="shared" si="227"/>
        <v>0</v>
      </c>
      <c r="AC361" s="626">
        <f t="shared" si="227"/>
        <v>0</v>
      </c>
      <c r="AD361" s="626">
        <f t="shared" si="227"/>
        <v>0</v>
      </c>
      <c r="AE361" s="626">
        <f t="shared" si="227"/>
        <v>0</v>
      </c>
      <c r="AF361" s="626">
        <f t="shared" si="227"/>
        <v>0</v>
      </c>
      <c r="AG361" s="626">
        <f t="shared" si="227"/>
        <v>0</v>
      </c>
      <c r="AH361" s="626">
        <f t="shared" si="227"/>
        <v>0</v>
      </c>
      <c r="AI361" s="626">
        <f t="shared" si="227"/>
        <v>0</v>
      </c>
      <c r="AJ361" s="626">
        <f t="shared" si="227"/>
        <v>0</v>
      </c>
      <c r="AK361" s="626">
        <f t="shared" si="228"/>
        <v>0</v>
      </c>
      <c r="AL361" s="626">
        <f t="shared" si="228"/>
        <v>0</v>
      </c>
      <c r="AM361" s="626">
        <f t="shared" si="228"/>
        <v>0</v>
      </c>
      <c r="AN361" s="626">
        <f t="shared" si="228"/>
        <v>0</v>
      </c>
      <c r="AO361" s="626">
        <f t="shared" si="228"/>
        <v>0</v>
      </c>
      <c r="AP361" s="626">
        <f t="shared" si="228"/>
        <v>0</v>
      </c>
      <c r="AQ361" s="626">
        <f t="shared" si="228"/>
        <v>0</v>
      </c>
      <c r="AR361" s="626">
        <f t="shared" si="228"/>
        <v>0</v>
      </c>
      <c r="AS361" s="626">
        <f t="shared" si="228"/>
        <v>0</v>
      </c>
      <c r="AT361" s="626">
        <f t="shared" si="228"/>
        <v>0</v>
      </c>
      <c r="AU361" s="626">
        <f t="shared" si="229"/>
        <v>0</v>
      </c>
      <c r="AV361" s="626">
        <f t="shared" si="229"/>
        <v>0</v>
      </c>
      <c r="AW361" s="626">
        <f t="shared" si="229"/>
        <v>0</v>
      </c>
      <c r="AX361" s="626">
        <f t="shared" si="229"/>
        <v>0</v>
      </c>
      <c r="AY361" s="626">
        <f t="shared" si="229"/>
        <v>0</v>
      </c>
      <c r="AZ361" s="626">
        <f t="shared" si="229"/>
        <v>0</v>
      </c>
      <c r="BA361" s="626">
        <f t="shared" si="229"/>
        <v>0</v>
      </c>
      <c r="BB361" s="626">
        <f t="shared" si="229"/>
        <v>0</v>
      </c>
      <c r="BC361" s="626">
        <f t="shared" si="229"/>
        <v>0</v>
      </c>
      <c r="BD361" s="626">
        <f t="shared" si="229"/>
        <v>0</v>
      </c>
      <c r="BE361" s="626">
        <f t="shared" si="230"/>
        <v>0</v>
      </c>
      <c r="BF361" s="626">
        <f t="shared" si="230"/>
        <v>0</v>
      </c>
      <c r="BG361" s="626">
        <f t="shared" si="230"/>
        <v>0</v>
      </c>
      <c r="BH361" s="626">
        <f t="shared" si="230"/>
        <v>0</v>
      </c>
      <c r="BI361" s="626">
        <f t="shared" si="230"/>
        <v>0</v>
      </c>
      <c r="BJ361" s="626">
        <f t="shared" si="230"/>
        <v>0</v>
      </c>
      <c r="BK361" s="626">
        <f t="shared" si="230"/>
        <v>0</v>
      </c>
      <c r="BL361" s="626">
        <f t="shared" si="230"/>
        <v>0</v>
      </c>
      <c r="BM361" s="626">
        <f t="shared" si="230"/>
        <v>0</v>
      </c>
      <c r="BN361" s="626">
        <f t="shared" si="230"/>
        <v>0</v>
      </c>
      <c r="BO361" s="626">
        <f t="shared" si="231"/>
        <v>0</v>
      </c>
      <c r="BP361" s="626">
        <f t="shared" si="231"/>
        <v>0</v>
      </c>
      <c r="BQ361" s="626">
        <f t="shared" si="231"/>
        <v>0</v>
      </c>
      <c r="BR361" s="626">
        <f t="shared" si="231"/>
        <v>0</v>
      </c>
      <c r="BS361" s="626">
        <f t="shared" si="231"/>
        <v>0</v>
      </c>
      <c r="BT361" s="626">
        <f t="shared" si="231"/>
        <v>0</v>
      </c>
      <c r="BU361" s="626">
        <f t="shared" si="231"/>
        <v>0</v>
      </c>
      <c r="BV361" s="626">
        <f t="shared" si="231"/>
        <v>0</v>
      </c>
      <c r="BW361" s="626">
        <f t="shared" si="231"/>
        <v>0</v>
      </c>
      <c r="BX361" s="626">
        <f t="shared" si="231"/>
        <v>0</v>
      </c>
      <c r="BY361" s="626">
        <f t="shared" si="231"/>
        <v>0</v>
      </c>
      <c r="BZ361" s="626">
        <f t="shared" si="231"/>
        <v>0</v>
      </c>
      <c r="CA361" s="287">
        <f t="shared" si="203"/>
        <v>0</v>
      </c>
      <c r="CB361" s="287">
        <f t="shared" si="204"/>
        <v>0</v>
      </c>
      <c r="CC361" s="287">
        <f t="shared" si="205"/>
        <v>0</v>
      </c>
      <c r="CD361" s="287">
        <f t="shared" si="206"/>
        <v>0</v>
      </c>
      <c r="CE361" s="287">
        <f t="shared" si="207"/>
        <v>0</v>
      </c>
      <c r="CF361" s="287">
        <f t="shared" si="208"/>
        <v>0</v>
      </c>
      <c r="CG361" s="61">
        <f t="shared" si="216"/>
        <v>0</v>
      </c>
      <c r="CH361" s="27"/>
      <c r="CI361" s="27"/>
      <c r="CJ361" s="27"/>
    </row>
    <row r="362" spans="2:88" ht="12" hidden="1" customHeight="1">
      <c r="B362" s="624" t="s">
        <v>42</v>
      </c>
      <c r="C362" s="623" t="str">
        <f t="shared" si="217"/>
        <v>Forecast</v>
      </c>
      <c r="D362" s="624" t="s">
        <v>52</v>
      </c>
      <c r="E362" s="624" t="s">
        <v>10</v>
      </c>
      <c r="F362" s="625" t="s">
        <v>13</v>
      </c>
      <c r="G362" s="626">
        <f t="shared" si="225"/>
        <v>0</v>
      </c>
      <c r="H362" s="823">
        <f t="shared" si="225"/>
        <v>0</v>
      </c>
      <c r="I362" s="823">
        <f t="shared" si="225"/>
        <v>0</v>
      </c>
      <c r="J362" s="626">
        <f t="shared" si="225"/>
        <v>0</v>
      </c>
      <c r="K362" s="626">
        <f t="shared" si="225"/>
        <v>0</v>
      </c>
      <c r="L362" s="626">
        <f t="shared" si="225"/>
        <v>0</v>
      </c>
      <c r="M362" s="626">
        <f t="shared" si="225"/>
        <v>0</v>
      </c>
      <c r="N362" s="626">
        <f t="shared" si="225"/>
        <v>0</v>
      </c>
      <c r="O362" s="626">
        <f t="shared" si="225"/>
        <v>0</v>
      </c>
      <c r="P362" s="626">
        <f t="shared" si="225"/>
        <v>0</v>
      </c>
      <c r="Q362" s="626">
        <f t="shared" si="226"/>
        <v>0</v>
      </c>
      <c r="R362" s="626">
        <f t="shared" si="226"/>
        <v>0</v>
      </c>
      <c r="S362" s="626">
        <f t="shared" si="226"/>
        <v>0</v>
      </c>
      <c r="T362" s="626">
        <f t="shared" si="226"/>
        <v>0</v>
      </c>
      <c r="U362" s="823">
        <f t="shared" si="226"/>
        <v>0</v>
      </c>
      <c r="V362" s="823">
        <f t="shared" si="226"/>
        <v>0</v>
      </c>
      <c r="W362" s="823">
        <f t="shared" si="226"/>
        <v>0</v>
      </c>
      <c r="X362" s="823">
        <f t="shared" si="226"/>
        <v>0</v>
      </c>
      <c r="Y362" s="823">
        <f t="shared" si="226"/>
        <v>0</v>
      </c>
      <c r="Z362" s="626">
        <f t="shared" si="226"/>
        <v>0</v>
      </c>
      <c r="AA362" s="626">
        <f t="shared" si="227"/>
        <v>0</v>
      </c>
      <c r="AB362" s="626">
        <f t="shared" si="227"/>
        <v>0</v>
      </c>
      <c r="AC362" s="626">
        <f t="shared" si="227"/>
        <v>0</v>
      </c>
      <c r="AD362" s="626">
        <f t="shared" si="227"/>
        <v>0</v>
      </c>
      <c r="AE362" s="626">
        <f t="shared" si="227"/>
        <v>0</v>
      </c>
      <c r="AF362" s="626">
        <f t="shared" si="227"/>
        <v>0</v>
      </c>
      <c r="AG362" s="626">
        <f t="shared" si="227"/>
        <v>0</v>
      </c>
      <c r="AH362" s="626">
        <f t="shared" si="227"/>
        <v>0</v>
      </c>
      <c r="AI362" s="626">
        <f t="shared" si="227"/>
        <v>0</v>
      </c>
      <c r="AJ362" s="626">
        <f t="shared" si="227"/>
        <v>0</v>
      </c>
      <c r="AK362" s="626">
        <f t="shared" si="228"/>
        <v>0</v>
      </c>
      <c r="AL362" s="626">
        <f t="shared" si="228"/>
        <v>0</v>
      </c>
      <c r="AM362" s="626">
        <f t="shared" si="228"/>
        <v>0</v>
      </c>
      <c r="AN362" s="626">
        <f t="shared" si="228"/>
        <v>0</v>
      </c>
      <c r="AO362" s="626">
        <f t="shared" si="228"/>
        <v>0</v>
      </c>
      <c r="AP362" s="626">
        <f t="shared" si="228"/>
        <v>0</v>
      </c>
      <c r="AQ362" s="626">
        <f t="shared" si="228"/>
        <v>0</v>
      </c>
      <c r="AR362" s="626">
        <f t="shared" si="228"/>
        <v>0</v>
      </c>
      <c r="AS362" s="626">
        <f t="shared" si="228"/>
        <v>0</v>
      </c>
      <c r="AT362" s="626">
        <f t="shared" si="228"/>
        <v>0</v>
      </c>
      <c r="AU362" s="626">
        <f t="shared" si="229"/>
        <v>0</v>
      </c>
      <c r="AV362" s="626">
        <f t="shared" si="229"/>
        <v>0</v>
      </c>
      <c r="AW362" s="626">
        <f t="shared" si="229"/>
        <v>0</v>
      </c>
      <c r="AX362" s="626">
        <f t="shared" si="229"/>
        <v>0</v>
      </c>
      <c r="AY362" s="626">
        <f t="shared" si="229"/>
        <v>0</v>
      </c>
      <c r="AZ362" s="626">
        <f t="shared" si="229"/>
        <v>0</v>
      </c>
      <c r="BA362" s="626">
        <f t="shared" si="229"/>
        <v>0</v>
      </c>
      <c r="BB362" s="626">
        <f t="shared" si="229"/>
        <v>0</v>
      </c>
      <c r="BC362" s="626">
        <f t="shared" si="229"/>
        <v>0</v>
      </c>
      <c r="BD362" s="626">
        <f t="shared" si="229"/>
        <v>0</v>
      </c>
      <c r="BE362" s="626">
        <f t="shared" si="230"/>
        <v>0</v>
      </c>
      <c r="BF362" s="626">
        <f t="shared" si="230"/>
        <v>0</v>
      </c>
      <c r="BG362" s="626">
        <f t="shared" si="230"/>
        <v>0</v>
      </c>
      <c r="BH362" s="626">
        <f t="shared" si="230"/>
        <v>0</v>
      </c>
      <c r="BI362" s="626">
        <f t="shared" si="230"/>
        <v>0</v>
      </c>
      <c r="BJ362" s="626">
        <f t="shared" si="230"/>
        <v>0</v>
      </c>
      <c r="BK362" s="626">
        <f t="shared" si="230"/>
        <v>0</v>
      </c>
      <c r="BL362" s="626">
        <f t="shared" si="230"/>
        <v>0</v>
      </c>
      <c r="BM362" s="626">
        <f t="shared" si="230"/>
        <v>0</v>
      </c>
      <c r="BN362" s="626">
        <f t="shared" si="230"/>
        <v>0</v>
      </c>
      <c r="BO362" s="626">
        <f t="shared" si="231"/>
        <v>0</v>
      </c>
      <c r="BP362" s="626">
        <f t="shared" si="231"/>
        <v>0</v>
      </c>
      <c r="BQ362" s="626">
        <f t="shared" si="231"/>
        <v>0</v>
      </c>
      <c r="BR362" s="626">
        <f t="shared" si="231"/>
        <v>0</v>
      </c>
      <c r="BS362" s="626">
        <f t="shared" si="231"/>
        <v>0</v>
      </c>
      <c r="BT362" s="626">
        <f t="shared" si="231"/>
        <v>0</v>
      </c>
      <c r="BU362" s="626">
        <f t="shared" si="231"/>
        <v>0</v>
      </c>
      <c r="BV362" s="626">
        <f t="shared" si="231"/>
        <v>0</v>
      </c>
      <c r="BW362" s="626">
        <f t="shared" si="231"/>
        <v>0</v>
      </c>
      <c r="BX362" s="626">
        <f t="shared" si="231"/>
        <v>0</v>
      </c>
      <c r="BY362" s="626">
        <f t="shared" si="231"/>
        <v>0</v>
      </c>
      <c r="BZ362" s="626">
        <f t="shared" si="231"/>
        <v>0</v>
      </c>
      <c r="CA362" s="287">
        <f t="shared" si="203"/>
        <v>0</v>
      </c>
      <c r="CB362" s="287">
        <f t="shared" si="204"/>
        <v>0</v>
      </c>
      <c r="CC362" s="287">
        <f t="shared" si="205"/>
        <v>0</v>
      </c>
      <c r="CD362" s="287">
        <f t="shared" si="206"/>
        <v>0</v>
      </c>
      <c r="CE362" s="287">
        <f t="shared" si="207"/>
        <v>0</v>
      </c>
      <c r="CF362" s="287">
        <f t="shared" si="208"/>
        <v>0</v>
      </c>
      <c r="CG362" s="61">
        <f t="shared" si="216"/>
        <v>0</v>
      </c>
      <c r="CH362" s="27"/>
      <c r="CI362" s="27"/>
      <c r="CJ362" s="27"/>
    </row>
    <row r="363" spans="2:88" ht="12" hidden="1" customHeight="1">
      <c r="B363" s="624" t="s">
        <v>42</v>
      </c>
      <c r="C363" s="623" t="str">
        <f t="shared" si="217"/>
        <v>Approval Request</v>
      </c>
      <c r="D363" s="624" t="s">
        <v>52</v>
      </c>
      <c r="E363" s="624" t="s">
        <v>10</v>
      </c>
      <c r="F363" s="625" t="s">
        <v>14</v>
      </c>
      <c r="G363" s="626">
        <f t="shared" si="225"/>
        <v>0</v>
      </c>
      <c r="H363" s="823">
        <f t="shared" si="225"/>
        <v>0</v>
      </c>
      <c r="I363" s="823">
        <f t="shared" si="225"/>
        <v>0</v>
      </c>
      <c r="J363" s="626">
        <f t="shared" si="225"/>
        <v>0</v>
      </c>
      <c r="K363" s="626">
        <f t="shared" si="225"/>
        <v>0</v>
      </c>
      <c r="L363" s="626">
        <f t="shared" si="225"/>
        <v>0</v>
      </c>
      <c r="M363" s="626">
        <f t="shared" si="225"/>
        <v>0</v>
      </c>
      <c r="N363" s="626">
        <f t="shared" si="225"/>
        <v>0</v>
      </c>
      <c r="O363" s="626">
        <f t="shared" si="225"/>
        <v>0</v>
      </c>
      <c r="P363" s="626">
        <f t="shared" si="225"/>
        <v>0</v>
      </c>
      <c r="Q363" s="626">
        <f t="shared" si="226"/>
        <v>0</v>
      </c>
      <c r="R363" s="626">
        <f t="shared" si="226"/>
        <v>0</v>
      </c>
      <c r="S363" s="626">
        <f t="shared" si="226"/>
        <v>0</v>
      </c>
      <c r="T363" s="626">
        <f t="shared" si="226"/>
        <v>0</v>
      </c>
      <c r="U363" s="823">
        <f t="shared" si="226"/>
        <v>0</v>
      </c>
      <c r="V363" s="823">
        <f t="shared" si="226"/>
        <v>0</v>
      </c>
      <c r="W363" s="823">
        <f t="shared" si="226"/>
        <v>0</v>
      </c>
      <c r="X363" s="823">
        <f t="shared" si="226"/>
        <v>0</v>
      </c>
      <c r="Y363" s="823">
        <f t="shared" si="226"/>
        <v>0</v>
      </c>
      <c r="Z363" s="626">
        <f t="shared" si="226"/>
        <v>0</v>
      </c>
      <c r="AA363" s="626">
        <f t="shared" si="227"/>
        <v>0</v>
      </c>
      <c r="AB363" s="626">
        <f t="shared" si="227"/>
        <v>0</v>
      </c>
      <c r="AC363" s="626">
        <f t="shared" si="227"/>
        <v>0</v>
      </c>
      <c r="AD363" s="626">
        <f t="shared" si="227"/>
        <v>0</v>
      </c>
      <c r="AE363" s="626">
        <f t="shared" si="227"/>
        <v>0</v>
      </c>
      <c r="AF363" s="626">
        <f t="shared" si="227"/>
        <v>0</v>
      </c>
      <c r="AG363" s="626">
        <f t="shared" si="227"/>
        <v>0</v>
      </c>
      <c r="AH363" s="626">
        <f t="shared" si="227"/>
        <v>0</v>
      </c>
      <c r="AI363" s="626">
        <f t="shared" si="227"/>
        <v>0</v>
      </c>
      <c r="AJ363" s="626">
        <f t="shared" si="227"/>
        <v>0</v>
      </c>
      <c r="AK363" s="626">
        <f t="shared" si="228"/>
        <v>0</v>
      </c>
      <c r="AL363" s="626">
        <f t="shared" si="228"/>
        <v>0</v>
      </c>
      <c r="AM363" s="626">
        <f t="shared" si="228"/>
        <v>0</v>
      </c>
      <c r="AN363" s="626">
        <f t="shared" si="228"/>
        <v>0</v>
      </c>
      <c r="AO363" s="626">
        <f t="shared" si="228"/>
        <v>0</v>
      </c>
      <c r="AP363" s="626">
        <f t="shared" si="228"/>
        <v>0</v>
      </c>
      <c r="AQ363" s="626">
        <f t="shared" si="228"/>
        <v>0</v>
      </c>
      <c r="AR363" s="626">
        <f t="shared" si="228"/>
        <v>0</v>
      </c>
      <c r="AS363" s="626">
        <f t="shared" si="228"/>
        <v>0</v>
      </c>
      <c r="AT363" s="626">
        <f t="shared" si="228"/>
        <v>0</v>
      </c>
      <c r="AU363" s="626">
        <f t="shared" si="229"/>
        <v>0</v>
      </c>
      <c r="AV363" s="626">
        <f t="shared" si="229"/>
        <v>0</v>
      </c>
      <c r="AW363" s="626">
        <f t="shared" si="229"/>
        <v>0</v>
      </c>
      <c r="AX363" s="626">
        <f t="shared" si="229"/>
        <v>0</v>
      </c>
      <c r="AY363" s="626">
        <f t="shared" si="229"/>
        <v>0</v>
      </c>
      <c r="AZ363" s="626">
        <f t="shared" si="229"/>
        <v>0</v>
      </c>
      <c r="BA363" s="626">
        <f t="shared" si="229"/>
        <v>0</v>
      </c>
      <c r="BB363" s="626">
        <f t="shared" si="229"/>
        <v>0</v>
      </c>
      <c r="BC363" s="626">
        <f t="shared" si="229"/>
        <v>0</v>
      </c>
      <c r="BD363" s="626">
        <f t="shared" si="229"/>
        <v>0</v>
      </c>
      <c r="BE363" s="626">
        <f t="shared" si="230"/>
        <v>0</v>
      </c>
      <c r="BF363" s="626">
        <f t="shared" si="230"/>
        <v>0</v>
      </c>
      <c r="BG363" s="626">
        <f t="shared" si="230"/>
        <v>0</v>
      </c>
      <c r="BH363" s="626">
        <f t="shared" si="230"/>
        <v>0</v>
      </c>
      <c r="BI363" s="626">
        <f t="shared" si="230"/>
        <v>0</v>
      </c>
      <c r="BJ363" s="626">
        <f t="shared" si="230"/>
        <v>0</v>
      </c>
      <c r="BK363" s="626">
        <f t="shared" si="230"/>
        <v>0</v>
      </c>
      <c r="BL363" s="626">
        <f t="shared" si="230"/>
        <v>0</v>
      </c>
      <c r="BM363" s="626">
        <f t="shared" si="230"/>
        <v>0</v>
      </c>
      <c r="BN363" s="626">
        <f t="shared" si="230"/>
        <v>0</v>
      </c>
      <c r="BO363" s="626">
        <f t="shared" si="231"/>
        <v>0</v>
      </c>
      <c r="BP363" s="626">
        <f t="shared" si="231"/>
        <v>0</v>
      </c>
      <c r="BQ363" s="626">
        <f t="shared" si="231"/>
        <v>0</v>
      </c>
      <c r="BR363" s="626">
        <f t="shared" si="231"/>
        <v>0</v>
      </c>
      <c r="BS363" s="626">
        <f t="shared" si="231"/>
        <v>0</v>
      </c>
      <c r="BT363" s="626">
        <f t="shared" si="231"/>
        <v>0</v>
      </c>
      <c r="BU363" s="626">
        <f t="shared" si="231"/>
        <v>0</v>
      </c>
      <c r="BV363" s="626">
        <f t="shared" si="231"/>
        <v>0</v>
      </c>
      <c r="BW363" s="626">
        <f t="shared" si="231"/>
        <v>0</v>
      </c>
      <c r="BX363" s="626">
        <f t="shared" si="231"/>
        <v>0</v>
      </c>
      <c r="BY363" s="626">
        <f t="shared" si="231"/>
        <v>0</v>
      </c>
      <c r="BZ363" s="626">
        <f t="shared" si="231"/>
        <v>0</v>
      </c>
      <c r="CA363" s="287">
        <f t="shared" si="203"/>
        <v>0</v>
      </c>
      <c r="CB363" s="287">
        <f t="shared" si="204"/>
        <v>0</v>
      </c>
      <c r="CC363" s="287">
        <f t="shared" si="205"/>
        <v>0</v>
      </c>
      <c r="CD363" s="287">
        <f t="shared" si="206"/>
        <v>0</v>
      </c>
      <c r="CE363" s="287">
        <f t="shared" si="207"/>
        <v>0</v>
      </c>
      <c r="CF363" s="287">
        <f t="shared" si="208"/>
        <v>0</v>
      </c>
      <c r="CG363" s="61">
        <f t="shared" si="216"/>
        <v>0</v>
      </c>
      <c r="CH363" s="27"/>
      <c r="CI363" s="27"/>
      <c r="CJ363" s="27"/>
    </row>
    <row r="364" spans="2:88" ht="12" hidden="1" customHeight="1">
      <c r="B364" s="624" t="s">
        <v>42</v>
      </c>
      <c r="C364" s="623" t="str">
        <f t="shared" si="217"/>
        <v>Approval Request</v>
      </c>
      <c r="D364" s="624" t="s">
        <v>52</v>
      </c>
      <c r="E364" s="624" t="s">
        <v>10</v>
      </c>
      <c r="F364" s="625" t="s">
        <v>15</v>
      </c>
      <c r="G364" s="626">
        <f t="shared" si="225"/>
        <v>0</v>
      </c>
      <c r="H364" s="823">
        <f t="shared" si="225"/>
        <v>0</v>
      </c>
      <c r="I364" s="823">
        <f t="shared" si="225"/>
        <v>0</v>
      </c>
      <c r="J364" s="626">
        <f t="shared" si="225"/>
        <v>0</v>
      </c>
      <c r="K364" s="626">
        <f t="shared" si="225"/>
        <v>0</v>
      </c>
      <c r="L364" s="626">
        <f t="shared" si="225"/>
        <v>0</v>
      </c>
      <c r="M364" s="626">
        <f t="shared" si="225"/>
        <v>0</v>
      </c>
      <c r="N364" s="626">
        <f t="shared" si="225"/>
        <v>0</v>
      </c>
      <c r="O364" s="626">
        <f t="shared" si="225"/>
        <v>0</v>
      </c>
      <c r="P364" s="626">
        <f t="shared" si="225"/>
        <v>0</v>
      </c>
      <c r="Q364" s="626">
        <f t="shared" si="226"/>
        <v>0</v>
      </c>
      <c r="R364" s="626">
        <f t="shared" si="226"/>
        <v>0</v>
      </c>
      <c r="S364" s="626">
        <f t="shared" si="226"/>
        <v>0</v>
      </c>
      <c r="T364" s="626">
        <f t="shared" si="226"/>
        <v>0</v>
      </c>
      <c r="U364" s="823">
        <f t="shared" si="226"/>
        <v>0</v>
      </c>
      <c r="V364" s="823">
        <f t="shared" si="226"/>
        <v>0</v>
      </c>
      <c r="W364" s="823">
        <f t="shared" si="226"/>
        <v>0</v>
      </c>
      <c r="X364" s="823">
        <f t="shared" si="226"/>
        <v>0</v>
      </c>
      <c r="Y364" s="823">
        <f t="shared" si="226"/>
        <v>0</v>
      </c>
      <c r="Z364" s="626">
        <f t="shared" si="226"/>
        <v>0</v>
      </c>
      <c r="AA364" s="626">
        <f t="shared" si="227"/>
        <v>0</v>
      </c>
      <c r="AB364" s="626">
        <f t="shared" si="227"/>
        <v>0</v>
      </c>
      <c r="AC364" s="626">
        <f t="shared" si="227"/>
        <v>0</v>
      </c>
      <c r="AD364" s="626">
        <f t="shared" si="227"/>
        <v>0</v>
      </c>
      <c r="AE364" s="626">
        <f t="shared" si="227"/>
        <v>0</v>
      </c>
      <c r="AF364" s="626">
        <f t="shared" si="227"/>
        <v>0</v>
      </c>
      <c r="AG364" s="626">
        <f t="shared" si="227"/>
        <v>0</v>
      </c>
      <c r="AH364" s="626">
        <f t="shared" si="227"/>
        <v>0</v>
      </c>
      <c r="AI364" s="626">
        <f t="shared" si="227"/>
        <v>0</v>
      </c>
      <c r="AJ364" s="626">
        <f t="shared" si="227"/>
        <v>0</v>
      </c>
      <c r="AK364" s="626">
        <f t="shared" si="228"/>
        <v>0</v>
      </c>
      <c r="AL364" s="626">
        <f t="shared" si="228"/>
        <v>0</v>
      </c>
      <c r="AM364" s="626">
        <f t="shared" si="228"/>
        <v>0</v>
      </c>
      <c r="AN364" s="626">
        <f t="shared" si="228"/>
        <v>0</v>
      </c>
      <c r="AO364" s="626">
        <f t="shared" si="228"/>
        <v>0</v>
      </c>
      <c r="AP364" s="626">
        <f t="shared" si="228"/>
        <v>0</v>
      </c>
      <c r="AQ364" s="626">
        <f t="shared" si="228"/>
        <v>0</v>
      </c>
      <c r="AR364" s="626">
        <f t="shared" si="228"/>
        <v>0</v>
      </c>
      <c r="AS364" s="626">
        <f t="shared" si="228"/>
        <v>0</v>
      </c>
      <c r="AT364" s="626">
        <f t="shared" si="228"/>
        <v>0</v>
      </c>
      <c r="AU364" s="626">
        <f t="shared" si="229"/>
        <v>0</v>
      </c>
      <c r="AV364" s="626">
        <f t="shared" si="229"/>
        <v>0</v>
      </c>
      <c r="AW364" s="626">
        <f t="shared" si="229"/>
        <v>0</v>
      </c>
      <c r="AX364" s="626">
        <f t="shared" si="229"/>
        <v>0</v>
      </c>
      <c r="AY364" s="626">
        <f t="shared" si="229"/>
        <v>0</v>
      </c>
      <c r="AZ364" s="626">
        <f t="shared" si="229"/>
        <v>0</v>
      </c>
      <c r="BA364" s="626">
        <f t="shared" si="229"/>
        <v>0</v>
      </c>
      <c r="BB364" s="626">
        <f t="shared" si="229"/>
        <v>0</v>
      </c>
      <c r="BC364" s="626">
        <f t="shared" si="229"/>
        <v>0</v>
      </c>
      <c r="BD364" s="626">
        <f t="shared" si="229"/>
        <v>0</v>
      </c>
      <c r="BE364" s="626">
        <f t="shared" si="230"/>
        <v>0</v>
      </c>
      <c r="BF364" s="626">
        <f t="shared" si="230"/>
        <v>0</v>
      </c>
      <c r="BG364" s="626">
        <f t="shared" si="230"/>
        <v>0</v>
      </c>
      <c r="BH364" s="626">
        <f t="shared" si="230"/>
        <v>0</v>
      </c>
      <c r="BI364" s="626">
        <f t="shared" si="230"/>
        <v>0</v>
      </c>
      <c r="BJ364" s="626">
        <f t="shared" si="230"/>
        <v>0</v>
      </c>
      <c r="BK364" s="626">
        <f t="shared" si="230"/>
        <v>0</v>
      </c>
      <c r="BL364" s="626">
        <f t="shared" si="230"/>
        <v>0</v>
      </c>
      <c r="BM364" s="626">
        <f t="shared" si="230"/>
        <v>0</v>
      </c>
      <c r="BN364" s="626">
        <f t="shared" si="230"/>
        <v>0</v>
      </c>
      <c r="BO364" s="626">
        <f t="shared" si="231"/>
        <v>0</v>
      </c>
      <c r="BP364" s="626">
        <f t="shared" si="231"/>
        <v>0</v>
      </c>
      <c r="BQ364" s="626">
        <f t="shared" si="231"/>
        <v>0</v>
      </c>
      <c r="BR364" s="626">
        <f t="shared" si="231"/>
        <v>0</v>
      </c>
      <c r="BS364" s="626">
        <f t="shared" si="231"/>
        <v>0</v>
      </c>
      <c r="BT364" s="626">
        <f t="shared" si="231"/>
        <v>0</v>
      </c>
      <c r="BU364" s="626">
        <f t="shared" si="231"/>
        <v>0</v>
      </c>
      <c r="BV364" s="626">
        <f t="shared" si="231"/>
        <v>0</v>
      </c>
      <c r="BW364" s="626">
        <f t="shared" si="231"/>
        <v>0</v>
      </c>
      <c r="BX364" s="626">
        <f t="shared" si="231"/>
        <v>0</v>
      </c>
      <c r="BY364" s="626">
        <f t="shared" si="231"/>
        <v>0</v>
      </c>
      <c r="BZ364" s="626">
        <f t="shared" si="231"/>
        <v>0</v>
      </c>
      <c r="CA364" s="287">
        <f t="shared" si="203"/>
        <v>0</v>
      </c>
      <c r="CB364" s="287">
        <f t="shared" si="204"/>
        <v>0</v>
      </c>
      <c r="CC364" s="287">
        <f t="shared" si="205"/>
        <v>0</v>
      </c>
      <c r="CD364" s="287">
        <f t="shared" si="206"/>
        <v>0</v>
      </c>
      <c r="CE364" s="287">
        <f t="shared" si="207"/>
        <v>0</v>
      </c>
      <c r="CF364" s="287">
        <f t="shared" si="208"/>
        <v>0</v>
      </c>
      <c r="CG364" s="61">
        <f t="shared" si="216"/>
        <v>0</v>
      </c>
      <c r="CH364" s="27"/>
      <c r="CI364" s="27"/>
      <c r="CJ364" s="27"/>
    </row>
    <row r="365" spans="2:88" ht="12" hidden="1" customHeight="1">
      <c r="B365" s="624" t="s">
        <v>42</v>
      </c>
      <c r="C365" s="623" t="str">
        <f t="shared" si="217"/>
        <v>Released</v>
      </c>
      <c r="D365" s="624" t="s">
        <v>54</v>
      </c>
      <c r="E365" s="624" t="s">
        <v>9</v>
      </c>
      <c r="F365" s="625" t="s">
        <v>11</v>
      </c>
      <c r="G365" s="626">
        <f t="shared" ref="G365:P374" si="232">IF(CVP=$F365,SUMIFS(G$6:G$206,Capex_Revex,$E365,Cat_Two,$D365,Spend,$B365),0)</f>
        <v>0</v>
      </c>
      <c r="H365" s="823">
        <f t="shared" si="232"/>
        <v>0</v>
      </c>
      <c r="I365" s="823">
        <f t="shared" si="232"/>
        <v>0</v>
      </c>
      <c r="J365" s="626">
        <f t="shared" si="232"/>
        <v>0</v>
      </c>
      <c r="K365" s="626">
        <f t="shared" si="232"/>
        <v>0</v>
      </c>
      <c r="L365" s="626">
        <f t="shared" si="232"/>
        <v>0</v>
      </c>
      <c r="M365" s="626">
        <f t="shared" si="232"/>
        <v>0</v>
      </c>
      <c r="N365" s="626">
        <f t="shared" si="232"/>
        <v>0</v>
      </c>
      <c r="O365" s="626">
        <f t="shared" si="232"/>
        <v>0</v>
      </c>
      <c r="P365" s="626">
        <f t="shared" si="232"/>
        <v>0</v>
      </c>
      <c r="Q365" s="626">
        <f t="shared" ref="Q365:Z374" si="233">IF(CVP=$F365,SUMIFS(Q$6:Q$206,Capex_Revex,$E365,Cat_Two,$D365,Spend,$B365),0)</f>
        <v>0</v>
      </c>
      <c r="R365" s="626">
        <f t="shared" si="233"/>
        <v>0</v>
      </c>
      <c r="S365" s="626">
        <f t="shared" si="233"/>
        <v>0</v>
      </c>
      <c r="T365" s="626">
        <f t="shared" si="233"/>
        <v>0</v>
      </c>
      <c r="U365" s="823">
        <f t="shared" si="233"/>
        <v>0</v>
      </c>
      <c r="V365" s="823">
        <f t="shared" si="233"/>
        <v>0</v>
      </c>
      <c r="W365" s="823">
        <f t="shared" si="233"/>
        <v>0</v>
      </c>
      <c r="X365" s="823">
        <f t="shared" si="233"/>
        <v>0</v>
      </c>
      <c r="Y365" s="823">
        <f t="shared" si="233"/>
        <v>0</v>
      </c>
      <c r="Z365" s="626">
        <f t="shared" si="233"/>
        <v>0</v>
      </c>
      <c r="AA365" s="626">
        <f t="shared" ref="AA365:AJ374" si="234">IF(CVP=$F365,SUMIFS(AA$6:AA$206,Capex_Revex,$E365,Cat_Two,$D365,Spend,$B365),0)</f>
        <v>0</v>
      </c>
      <c r="AB365" s="626">
        <f t="shared" si="234"/>
        <v>0</v>
      </c>
      <c r="AC365" s="626">
        <f t="shared" si="234"/>
        <v>0</v>
      </c>
      <c r="AD365" s="626">
        <f t="shared" si="234"/>
        <v>0</v>
      </c>
      <c r="AE365" s="626">
        <f t="shared" si="234"/>
        <v>0</v>
      </c>
      <c r="AF365" s="626">
        <f t="shared" si="234"/>
        <v>0</v>
      </c>
      <c r="AG365" s="626">
        <f t="shared" si="234"/>
        <v>0</v>
      </c>
      <c r="AH365" s="626">
        <f t="shared" si="234"/>
        <v>0</v>
      </c>
      <c r="AI365" s="626">
        <f t="shared" si="234"/>
        <v>0</v>
      </c>
      <c r="AJ365" s="626">
        <f t="shared" si="234"/>
        <v>0</v>
      </c>
      <c r="AK365" s="626">
        <f t="shared" ref="AK365:AT374" si="235">IF(CVP=$F365,SUMIFS(AK$6:AK$206,Capex_Revex,$E365,Cat_Two,$D365,Spend,$B365),0)</f>
        <v>0</v>
      </c>
      <c r="AL365" s="626">
        <f t="shared" si="235"/>
        <v>0</v>
      </c>
      <c r="AM365" s="626">
        <f t="shared" si="235"/>
        <v>0</v>
      </c>
      <c r="AN365" s="626">
        <f t="shared" si="235"/>
        <v>0</v>
      </c>
      <c r="AO365" s="626">
        <f t="shared" si="235"/>
        <v>0</v>
      </c>
      <c r="AP365" s="626">
        <f t="shared" si="235"/>
        <v>0</v>
      </c>
      <c r="AQ365" s="626">
        <f t="shared" si="235"/>
        <v>0</v>
      </c>
      <c r="AR365" s="626">
        <f t="shared" si="235"/>
        <v>0</v>
      </c>
      <c r="AS365" s="626">
        <f t="shared" si="235"/>
        <v>0</v>
      </c>
      <c r="AT365" s="626">
        <f t="shared" si="235"/>
        <v>0</v>
      </c>
      <c r="AU365" s="626">
        <f t="shared" ref="AU365:BD374" si="236">IF(CVP=$F365,SUMIFS(AU$6:AU$206,Capex_Revex,$E365,Cat_Two,$D365,Spend,$B365),0)</f>
        <v>0</v>
      </c>
      <c r="AV365" s="626">
        <f t="shared" si="236"/>
        <v>0</v>
      </c>
      <c r="AW365" s="626">
        <f t="shared" si="236"/>
        <v>0</v>
      </c>
      <c r="AX365" s="626">
        <f t="shared" si="236"/>
        <v>0</v>
      </c>
      <c r="AY365" s="626">
        <f t="shared" si="236"/>
        <v>0</v>
      </c>
      <c r="AZ365" s="626">
        <f t="shared" si="236"/>
        <v>0</v>
      </c>
      <c r="BA365" s="626">
        <f t="shared" si="236"/>
        <v>0</v>
      </c>
      <c r="BB365" s="626">
        <f t="shared" si="236"/>
        <v>0</v>
      </c>
      <c r="BC365" s="626">
        <f t="shared" si="236"/>
        <v>0</v>
      </c>
      <c r="BD365" s="626">
        <f t="shared" si="236"/>
        <v>0</v>
      </c>
      <c r="BE365" s="626">
        <f t="shared" ref="BE365:BN374" si="237">IF(CVP=$F365,SUMIFS(BE$6:BE$206,Capex_Revex,$E365,Cat_Two,$D365,Spend,$B365),0)</f>
        <v>0</v>
      </c>
      <c r="BF365" s="626">
        <f t="shared" si="237"/>
        <v>0</v>
      </c>
      <c r="BG365" s="626">
        <f t="shared" si="237"/>
        <v>0</v>
      </c>
      <c r="BH365" s="626">
        <f t="shared" si="237"/>
        <v>0</v>
      </c>
      <c r="BI365" s="626">
        <f t="shared" si="237"/>
        <v>0</v>
      </c>
      <c r="BJ365" s="626">
        <f t="shared" si="237"/>
        <v>0</v>
      </c>
      <c r="BK365" s="626">
        <f t="shared" si="237"/>
        <v>0</v>
      </c>
      <c r="BL365" s="626">
        <f t="shared" si="237"/>
        <v>0</v>
      </c>
      <c r="BM365" s="626">
        <f t="shared" si="237"/>
        <v>0</v>
      </c>
      <c r="BN365" s="626">
        <f t="shared" si="237"/>
        <v>0</v>
      </c>
      <c r="BO365" s="626">
        <f t="shared" ref="BO365:BZ374" si="238">IF(CVP=$F365,SUMIFS(BO$6:BO$206,Capex_Revex,$E365,Cat_Two,$D365,Spend,$B365),0)</f>
        <v>0</v>
      </c>
      <c r="BP365" s="626">
        <f t="shared" si="238"/>
        <v>0</v>
      </c>
      <c r="BQ365" s="626">
        <f t="shared" si="238"/>
        <v>0</v>
      </c>
      <c r="BR365" s="626">
        <f t="shared" si="238"/>
        <v>0</v>
      </c>
      <c r="BS365" s="626">
        <f t="shared" si="238"/>
        <v>0</v>
      </c>
      <c r="BT365" s="626">
        <f t="shared" si="238"/>
        <v>0</v>
      </c>
      <c r="BU365" s="626">
        <f t="shared" si="238"/>
        <v>0</v>
      </c>
      <c r="BV365" s="626">
        <f t="shared" si="238"/>
        <v>0</v>
      </c>
      <c r="BW365" s="626">
        <f t="shared" si="238"/>
        <v>0</v>
      </c>
      <c r="BX365" s="626">
        <f t="shared" si="238"/>
        <v>0</v>
      </c>
      <c r="BY365" s="626">
        <f t="shared" si="238"/>
        <v>0</v>
      </c>
      <c r="BZ365" s="626">
        <f t="shared" si="238"/>
        <v>0</v>
      </c>
      <c r="CA365" s="287">
        <f t="shared" si="203"/>
        <v>0</v>
      </c>
      <c r="CB365" s="287">
        <f t="shared" si="204"/>
        <v>0</v>
      </c>
      <c r="CC365" s="287">
        <f t="shared" si="205"/>
        <v>0</v>
      </c>
      <c r="CD365" s="287">
        <f t="shared" si="206"/>
        <v>0</v>
      </c>
      <c r="CE365" s="287">
        <f t="shared" si="207"/>
        <v>0</v>
      </c>
      <c r="CF365" s="287">
        <f t="shared" si="208"/>
        <v>0</v>
      </c>
      <c r="CG365" s="61">
        <f t="shared" si="216"/>
        <v>0</v>
      </c>
      <c r="CH365" s="27"/>
      <c r="CI365" s="27"/>
      <c r="CJ365" s="27"/>
    </row>
    <row r="366" spans="2:88" ht="12" hidden="1" customHeight="1">
      <c r="B366" s="624" t="s">
        <v>42</v>
      </c>
      <c r="C366" s="623" t="str">
        <f t="shared" si="217"/>
        <v>Released</v>
      </c>
      <c r="D366" s="624" t="s">
        <v>54</v>
      </c>
      <c r="E366" s="624" t="s">
        <v>9</v>
      </c>
      <c r="F366" s="625" t="s">
        <v>12</v>
      </c>
      <c r="G366" s="626">
        <f t="shared" si="232"/>
        <v>0</v>
      </c>
      <c r="H366" s="823">
        <f t="shared" si="232"/>
        <v>0</v>
      </c>
      <c r="I366" s="823">
        <f t="shared" si="232"/>
        <v>0</v>
      </c>
      <c r="J366" s="626">
        <f t="shared" si="232"/>
        <v>0</v>
      </c>
      <c r="K366" s="626">
        <f t="shared" si="232"/>
        <v>0</v>
      </c>
      <c r="L366" s="626">
        <f t="shared" si="232"/>
        <v>0</v>
      </c>
      <c r="M366" s="626">
        <f t="shared" si="232"/>
        <v>0</v>
      </c>
      <c r="N366" s="626">
        <f t="shared" si="232"/>
        <v>0</v>
      </c>
      <c r="O366" s="626">
        <f t="shared" si="232"/>
        <v>0</v>
      </c>
      <c r="P366" s="626">
        <f t="shared" si="232"/>
        <v>0</v>
      </c>
      <c r="Q366" s="626">
        <f t="shared" si="233"/>
        <v>0</v>
      </c>
      <c r="R366" s="626">
        <f t="shared" si="233"/>
        <v>0</v>
      </c>
      <c r="S366" s="626">
        <f t="shared" si="233"/>
        <v>0</v>
      </c>
      <c r="T366" s="626">
        <f t="shared" si="233"/>
        <v>0</v>
      </c>
      <c r="U366" s="823">
        <f t="shared" si="233"/>
        <v>0</v>
      </c>
      <c r="V366" s="823">
        <f t="shared" si="233"/>
        <v>0</v>
      </c>
      <c r="W366" s="823">
        <f t="shared" si="233"/>
        <v>0</v>
      </c>
      <c r="X366" s="823">
        <f t="shared" si="233"/>
        <v>0</v>
      </c>
      <c r="Y366" s="823">
        <f t="shared" si="233"/>
        <v>0</v>
      </c>
      <c r="Z366" s="626">
        <f t="shared" si="233"/>
        <v>0</v>
      </c>
      <c r="AA366" s="626">
        <f t="shared" si="234"/>
        <v>0</v>
      </c>
      <c r="AB366" s="626">
        <f t="shared" si="234"/>
        <v>0</v>
      </c>
      <c r="AC366" s="626">
        <f t="shared" si="234"/>
        <v>0</v>
      </c>
      <c r="AD366" s="626">
        <f t="shared" si="234"/>
        <v>0</v>
      </c>
      <c r="AE366" s="626">
        <f t="shared" si="234"/>
        <v>0</v>
      </c>
      <c r="AF366" s="626">
        <f t="shared" si="234"/>
        <v>0</v>
      </c>
      <c r="AG366" s="626">
        <f t="shared" si="234"/>
        <v>0</v>
      </c>
      <c r="AH366" s="626">
        <f t="shared" si="234"/>
        <v>0</v>
      </c>
      <c r="AI366" s="626">
        <f t="shared" si="234"/>
        <v>0</v>
      </c>
      <c r="AJ366" s="626">
        <f t="shared" si="234"/>
        <v>0</v>
      </c>
      <c r="AK366" s="626">
        <f t="shared" si="235"/>
        <v>0</v>
      </c>
      <c r="AL366" s="626">
        <f t="shared" si="235"/>
        <v>0</v>
      </c>
      <c r="AM366" s="626">
        <f t="shared" si="235"/>
        <v>0</v>
      </c>
      <c r="AN366" s="626">
        <f t="shared" si="235"/>
        <v>0</v>
      </c>
      <c r="AO366" s="626">
        <f t="shared" si="235"/>
        <v>0</v>
      </c>
      <c r="AP366" s="626">
        <f t="shared" si="235"/>
        <v>0</v>
      </c>
      <c r="AQ366" s="626">
        <f t="shared" si="235"/>
        <v>0</v>
      </c>
      <c r="AR366" s="626">
        <f t="shared" si="235"/>
        <v>0</v>
      </c>
      <c r="AS366" s="626">
        <f t="shared" si="235"/>
        <v>0</v>
      </c>
      <c r="AT366" s="626">
        <f t="shared" si="235"/>
        <v>0</v>
      </c>
      <c r="AU366" s="626">
        <f t="shared" si="236"/>
        <v>0</v>
      </c>
      <c r="AV366" s="626">
        <f t="shared" si="236"/>
        <v>0</v>
      </c>
      <c r="AW366" s="626">
        <f t="shared" si="236"/>
        <v>0</v>
      </c>
      <c r="AX366" s="626">
        <f t="shared" si="236"/>
        <v>0</v>
      </c>
      <c r="AY366" s="626">
        <f t="shared" si="236"/>
        <v>0</v>
      </c>
      <c r="AZ366" s="626">
        <f t="shared" si="236"/>
        <v>0</v>
      </c>
      <c r="BA366" s="626">
        <f t="shared" si="236"/>
        <v>0</v>
      </c>
      <c r="BB366" s="626">
        <f t="shared" si="236"/>
        <v>0</v>
      </c>
      <c r="BC366" s="626">
        <f t="shared" si="236"/>
        <v>0</v>
      </c>
      <c r="BD366" s="626">
        <f t="shared" si="236"/>
        <v>0</v>
      </c>
      <c r="BE366" s="626">
        <f t="shared" si="237"/>
        <v>0</v>
      </c>
      <c r="BF366" s="626">
        <f t="shared" si="237"/>
        <v>0</v>
      </c>
      <c r="BG366" s="626">
        <f t="shared" si="237"/>
        <v>0</v>
      </c>
      <c r="BH366" s="626">
        <f t="shared" si="237"/>
        <v>0</v>
      </c>
      <c r="BI366" s="626">
        <f t="shared" si="237"/>
        <v>0</v>
      </c>
      <c r="BJ366" s="626">
        <f t="shared" si="237"/>
        <v>0</v>
      </c>
      <c r="BK366" s="626">
        <f t="shared" si="237"/>
        <v>0</v>
      </c>
      <c r="BL366" s="626">
        <f t="shared" si="237"/>
        <v>0</v>
      </c>
      <c r="BM366" s="626">
        <f t="shared" si="237"/>
        <v>0</v>
      </c>
      <c r="BN366" s="626">
        <f t="shared" si="237"/>
        <v>0</v>
      </c>
      <c r="BO366" s="626">
        <f t="shared" si="238"/>
        <v>0</v>
      </c>
      <c r="BP366" s="626">
        <f t="shared" si="238"/>
        <v>0</v>
      </c>
      <c r="BQ366" s="626">
        <f t="shared" si="238"/>
        <v>0</v>
      </c>
      <c r="BR366" s="626">
        <f t="shared" si="238"/>
        <v>0</v>
      </c>
      <c r="BS366" s="626">
        <f t="shared" si="238"/>
        <v>0</v>
      </c>
      <c r="BT366" s="626">
        <f t="shared" si="238"/>
        <v>0</v>
      </c>
      <c r="BU366" s="626">
        <f t="shared" si="238"/>
        <v>0</v>
      </c>
      <c r="BV366" s="626">
        <f t="shared" si="238"/>
        <v>0</v>
      </c>
      <c r="BW366" s="626">
        <f t="shared" si="238"/>
        <v>0</v>
      </c>
      <c r="BX366" s="626">
        <f t="shared" si="238"/>
        <v>0</v>
      </c>
      <c r="BY366" s="626">
        <f t="shared" si="238"/>
        <v>0</v>
      </c>
      <c r="BZ366" s="626">
        <f t="shared" si="238"/>
        <v>0</v>
      </c>
      <c r="CA366" s="287">
        <f t="shared" si="203"/>
        <v>0</v>
      </c>
      <c r="CB366" s="287">
        <f t="shared" si="204"/>
        <v>0</v>
      </c>
      <c r="CC366" s="287">
        <f t="shared" si="205"/>
        <v>0</v>
      </c>
      <c r="CD366" s="287">
        <f t="shared" si="206"/>
        <v>0</v>
      </c>
      <c r="CE366" s="287">
        <f t="shared" si="207"/>
        <v>0</v>
      </c>
      <c r="CF366" s="287">
        <f t="shared" si="208"/>
        <v>0</v>
      </c>
      <c r="CG366" s="61">
        <f t="shared" si="216"/>
        <v>0</v>
      </c>
      <c r="CH366" s="27"/>
      <c r="CI366" s="27"/>
      <c r="CJ366" s="27"/>
    </row>
    <row r="367" spans="2:88" ht="12" hidden="1" customHeight="1">
      <c r="B367" s="624" t="s">
        <v>42</v>
      </c>
      <c r="C367" s="623" t="str">
        <f t="shared" si="217"/>
        <v>Forecast</v>
      </c>
      <c r="D367" s="624" t="s">
        <v>54</v>
      </c>
      <c r="E367" s="624" t="s">
        <v>9</v>
      </c>
      <c r="F367" s="625" t="s">
        <v>13</v>
      </c>
      <c r="G367" s="626">
        <f t="shared" si="232"/>
        <v>0</v>
      </c>
      <c r="H367" s="823">
        <f t="shared" si="232"/>
        <v>0</v>
      </c>
      <c r="I367" s="823">
        <f t="shared" si="232"/>
        <v>0</v>
      </c>
      <c r="J367" s="626">
        <f t="shared" si="232"/>
        <v>0</v>
      </c>
      <c r="K367" s="626">
        <f t="shared" si="232"/>
        <v>0</v>
      </c>
      <c r="L367" s="626">
        <f t="shared" si="232"/>
        <v>0</v>
      </c>
      <c r="M367" s="626">
        <f t="shared" si="232"/>
        <v>0</v>
      </c>
      <c r="N367" s="626">
        <f t="shared" si="232"/>
        <v>0</v>
      </c>
      <c r="O367" s="626">
        <f t="shared" si="232"/>
        <v>0</v>
      </c>
      <c r="P367" s="626">
        <f t="shared" si="232"/>
        <v>0</v>
      </c>
      <c r="Q367" s="626">
        <f t="shared" si="233"/>
        <v>0</v>
      </c>
      <c r="R367" s="626">
        <f t="shared" si="233"/>
        <v>0</v>
      </c>
      <c r="S367" s="626">
        <f t="shared" si="233"/>
        <v>0</v>
      </c>
      <c r="T367" s="626">
        <f t="shared" si="233"/>
        <v>0</v>
      </c>
      <c r="U367" s="823">
        <f t="shared" si="233"/>
        <v>0</v>
      </c>
      <c r="V367" s="823">
        <f t="shared" si="233"/>
        <v>0</v>
      </c>
      <c r="W367" s="823">
        <f t="shared" si="233"/>
        <v>0</v>
      </c>
      <c r="X367" s="823">
        <f t="shared" si="233"/>
        <v>0</v>
      </c>
      <c r="Y367" s="823">
        <f t="shared" si="233"/>
        <v>0</v>
      </c>
      <c r="Z367" s="626">
        <f t="shared" si="233"/>
        <v>0</v>
      </c>
      <c r="AA367" s="626">
        <f t="shared" si="234"/>
        <v>0</v>
      </c>
      <c r="AB367" s="626">
        <f t="shared" si="234"/>
        <v>0</v>
      </c>
      <c r="AC367" s="626">
        <f t="shared" si="234"/>
        <v>0</v>
      </c>
      <c r="AD367" s="626">
        <f t="shared" si="234"/>
        <v>0</v>
      </c>
      <c r="AE367" s="626">
        <f t="shared" si="234"/>
        <v>0</v>
      </c>
      <c r="AF367" s="626">
        <f t="shared" si="234"/>
        <v>0</v>
      </c>
      <c r="AG367" s="626">
        <f t="shared" si="234"/>
        <v>0</v>
      </c>
      <c r="AH367" s="626">
        <f t="shared" si="234"/>
        <v>0</v>
      </c>
      <c r="AI367" s="626">
        <f t="shared" si="234"/>
        <v>0</v>
      </c>
      <c r="AJ367" s="626">
        <f t="shared" si="234"/>
        <v>0</v>
      </c>
      <c r="AK367" s="626">
        <f t="shared" si="235"/>
        <v>0</v>
      </c>
      <c r="AL367" s="626">
        <f t="shared" si="235"/>
        <v>0</v>
      </c>
      <c r="AM367" s="626">
        <f t="shared" si="235"/>
        <v>0</v>
      </c>
      <c r="AN367" s="626">
        <f t="shared" si="235"/>
        <v>0</v>
      </c>
      <c r="AO367" s="626">
        <f t="shared" si="235"/>
        <v>0</v>
      </c>
      <c r="AP367" s="626">
        <f t="shared" si="235"/>
        <v>0</v>
      </c>
      <c r="AQ367" s="626">
        <f t="shared" si="235"/>
        <v>0</v>
      </c>
      <c r="AR367" s="626">
        <f t="shared" si="235"/>
        <v>0</v>
      </c>
      <c r="AS367" s="626">
        <f t="shared" si="235"/>
        <v>0</v>
      </c>
      <c r="AT367" s="626">
        <f t="shared" si="235"/>
        <v>0</v>
      </c>
      <c r="AU367" s="626">
        <f t="shared" si="236"/>
        <v>0</v>
      </c>
      <c r="AV367" s="626">
        <f t="shared" si="236"/>
        <v>0</v>
      </c>
      <c r="AW367" s="626">
        <f t="shared" si="236"/>
        <v>0</v>
      </c>
      <c r="AX367" s="626">
        <f t="shared" si="236"/>
        <v>0</v>
      </c>
      <c r="AY367" s="626">
        <f t="shared" si="236"/>
        <v>0</v>
      </c>
      <c r="AZ367" s="626">
        <f t="shared" si="236"/>
        <v>0</v>
      </c>
      <c r="BA367" s="626">
        <f t="shared" si="236"/>
        <v>0</v>
      </c>
      <c r="BB367" s="626">
        <f t="shared" si="236"/>
        <v>0</v>
      </c>
      <c r="BC367" s="626">
        <f t="shared" si="236"/>
        <v>0</v>
      </c>
      <c r="BD367" s="626">
        <f t="shared" si="236"/>
        <v>0</v>
      </c>
      <c r="BE367" s="626">
        <f t="shared" si="237"/>
        <v>0</v>
      </c>
      <c r="BF367" s="626">
        <f t="shared" si="237"/>
        <v>0</v>
      </c>
      <c r="BG367" s="626">
        <f t="shared" si="237"/>
        <v>0</v>
      </c>
      <c r="BH367" s="626">
        <f t="shared" si="237"/>
        <v>0</v>
      </c>
      <c r="BI367" s="626">
        <f t="shared" si="237"/>
        <v>0</v>
      </c>
      <c r="BJ367" s="626">
        <f t="shared" si="237"/>
        <v>0</v>
      </c>
      <c r="BK367" s="626">
        <f t="shared" si="237"/>
        <v>0</v>
      </c>
      <c r="BL367" s="626">
        <f t="shared" si="237"/>
        <v>0</v>
      </c>
      <c r="BM367" s="626">
        <f t="shared" si="237"/>
        <v>0</v>
      </c>
      <c r="BN367" s="626">
        <f t="shared" si="237"/>
        <v>0</v>
      </c>
      <c r="BO367" s="626">
        <f t="shared" si="238"/>
        <v>0</v>
      </c>
      <c r="BP367" s="626">
        <f t="shared" si="238"/>
        <v>0</v>
      </c>
      <c r="BQ367" s="626">
        <f t="shared" si="238"/>
        <v>0</v>
      </c>
      <c r="BR367" s="626">
        <f t="shared" si="238"/>
        <v>0</v>
      </c>
      <c r="BS367" s="626">
        <f t="shared" si="238"/>
        <v>0</v>
      </c>
      <c r="BT367" s="626">
        <f t="shared" si="238"/>
        <v>0</v>
      </c>
      <c r="BU367" s="626">
        <f t="shared" si="238"/>
        <v>0</v>
      </c>
      <c r="BV367" s="626">
        <f t="shared" si="238"/>
        <v>0</v>
      </c>
      <c r="BW367" s="626">
        <f t="shared" si="238"/>
        <v>0</v>
      </c>
      <c r="BX367" s="626">
        <f t="shared" si="238"/>
        <v>0</v>
      </c>
      <c r="BY367" s="626">
        <f t="shared" si="238"/>
        <v>0</v>
      </c>
      <c r="BZ367" s="626">
        <f t="shared" si="238"/>
        <v>0</v>
      </c>
      <c r="CA367" s="287">
        <f t="shared" si="203"/>
        <v>0</v>
      </c>
      <c r="CB367" s="287">
        <f t="shared" si="204"/>
        <v>0</v>
      </c>
      <c r="CC367" s="287">
        <f t="shared" si="205"/>
        <v>0</v>
      </c>
      <c r="CD367" s="287">
        <f t="shared" si="206"/>
        <v>0</v>
      </c>
      <c r="CE367" s="287">
        <f t="shared" si="207"/>
        <v>0</v>
      </c>
      <c r="CF367" s="287">
        <f t="shared" si="208"/>
        <v>0</v>
      </c>
      <c r="CG367" s="61">
        <f t="shared" si="216"/>
        <v>0</v>
      </c>
      <c r="CH367" s="27"/>
      <c r="CI367" s="27"/>
      <c r="CJ367" s="27"/>
    </row>
    <row r="368" spans="2:88" ht="12" hidden="1" customHeight="1">
      <c r="B368" s="624" t="s">
        <v>42</v>
      </c>
      <c r="C368" s="623" t="str">
        <f t="shared" si="217"/>
        <v>Approval Request</v>
      </c>
      <c r="D368" s="624" t="s">
        <v>54</v>
      </c>
      <c r="E368" s="624" t="s">
        <v>9</v>
      </c>
      <c r="F368" s="625" t="s">
        <v>14</v>
      </c>
      <c r="G368" s="626">
        <f t="shared" si="232"/>
        <v>0</v>
      </c>
      <c r="H368" s="823">
        <f t="shared" si="232"/>
        <v>0</v>
      </c>
      <c r="I368" s="823">
        <f t="shared" si="232"/>
        <v>0</v>
      </c>
      <c r="J368" s="626">
        <f t="shared" si="232"/>
        <v>0</v>
      </c>
      <c r="K368" s="626">
        <f t="shared" si="232"/>
        <v>0</v>
      </c>
      <c r="L368" s="626">
        <f t="shared" si="232"/>
        <v>0</v>
      </c>
      <c r="M368" s="626">
        <f t="shared" si="232"/>
        <v>0</v>
      </c>
      <c r="N368" s="626">
        <f t="shared" si="232"/>
        <v>0</v>
      </c>
      <c r="O368" s="626">
        <f t="shared" si="232"/>
        <v>0</v>
      </c>
      <c r="P368" s="626">
        <f t="shared" si="232"/>
        <v>0</v>
      </c>
      <c r="Q368" s="626">
        <f t="shared" si="233"/>
        <v>0</v>
      </c>
      <c r="R368" s="626">
        <f t="shared" si="233"/>
        <v>0</v>
      </c>
      <c r="S368" s="626">
        <f t="shared" si="233"/>
        <v>0</v>
      </c>
      <c r="T368" s="626">
        <f t="shared" si="233"/>
        <v>0</v>
      </c>
      <c r="U368" s="823">
        <f t="shared" si="233"/>
        <v>0</v>
      </c>
      <c r="V368" s="823">
        <f t="shared" si="233"/>
        <v>0</v>
      </c>
      <c r="W368" s="823">
        <f t="shared" si="233"/>
        <v>0</v>
      </c>
      <c r="X368" s="823">
        <f t="shared" si="233"/>
        <v>0</v>
      </c>
      <c r="Y368" s="823">
        <f t="shared" si="233"/>
        <v>0</v>
      </c>
      <c r="Z368" s="626">
        <f t="shared" si="233"/>
        <v>0</v>
      </c>
      <c r="AA368" s="626">
        <f t="shared" si="234"/>
        <v>0</v>
      </c>
      <c r="AB368" s="626">
        <f t="shared" si="234"/>
        <v>0</v>
      </c>
      <c r="AC368" s="626">
        <f t="shared" si="234"/>
        <v>0</v>
      </c>
      <c r="AD368" s="626">
        <f t="shared" si="234"/>
        <v>0</v>
      </c>
      <c r="AE368" s="626">
        <f t="shared" si="234"/>
        <v>0</v>
      </c>
      <c r="AF368" s="626">
        <f t="shared" si="234"/>
        <v>0</v>
      </c>
      <c r="AG368" s="626">
        <f t="shared" si="234"/>
        <v>0</v>
      </c>
      <c r="AH368" s="626">
        <f t="shared" si="234"/>
        <v>0</v>
      </c>
      <c r="AI368" s="626">
        <f t="shared" si="234"/>
        <v>0</v>
      </c>
      <c r="AJ368" s="626">
        <f t="shared" si="234"/>
        <v>0</v>
      </c>
      <c r="AK368" s="626">
        <f t="shared" si="235"/>
        <v>0</v>
      </c>
      <c r="AL368" s="626">
        <f t="shared" si="235"/>
        <v>0</v>
      </c>
      <c r="AM368" s="626">
        <f t="shared" si="235"/>
        <v>0</v>
      </c>
      <c r="AN368" s="626">
        <f t="shared" si="235"/>
        <v>0</v>
      </c>
      <c r="AO368" s="626">
        <f t="shared" si="235"/>
        <v>0</v>
      </c>
      <c r="AP368" s="626">
        <f t="shared" si="235"/>
        <v>0</v>
      </c>
      <c r="AQ368" s="626">
        <f t="shared" si="235"/>
        <v>0</v>
      </c>
      <c r="AR368" s="626">
        <f t="shared" si="235"/>
        <v>0</v>
      </c>
      <c r="AS368" s="626">
        <f t="shared" si="235"/>
        <v>0</v>
      </c>
      <c r="AT368" s="626">
        <f t="shared" si="235"/>
        <v>0</v>
      </c>
      <c r="AU368" s="626">
        <f t="shared" si="236"/>
        <v>0</v>
      </c>
      <c r="AV368" s="626">
        <f t="shared" si="236"/>
        <v>0</v>
      </c>
      <c r="AW368" s="626">
        <f t="shared" si="236"/>
        <v>0</v>
      </c>
      <c r="AX368" s="626">
        <f t="shared" si="236"/>
        <v>0</v>
      </c>
      <c r="AY368" s="626">
        <f t="shared" si="236"/>
        <v>0</v>
      </c>
      <c r="AZ368" s="626">
        <f t="shared" si="236"/>
        <v>0</v>
      </c>
      <c r="BA368" s="626">
        <f t="shared" si="236"/>
        <v>0</v>
      </c>
      <c r="BB368" s="626">
        <f t="shared" si="236"/>
        <v>0</v>
      </c>
      <c r="BC368" s="626">
        <f t="shared" si="236"/>
        <v>0</v>
      </c>
      <c r="BD368" s="626">
        <f t="shared" si="236"/>
        <v>0</v>
      </c>
      <c r="BE368" s="626">
        <f t="shared" si="237"/>
        <v>0</v>
      </c>
      <c r="BF368" s="626">
        <f t="shared" si="237"/>
        <v>0</v>
      </c>
      <c r="BG368" s="626">
        <f t="shared" si="237"/>
        <v>0</v>
      </c>
      <c r="BH368" s="626">
        <f t="shared" si="237"/>
        <v>0</v>
      </c>
      <c r="BI368" s="626">
        <f t="shared" si="237"/>
        <v>0</v>
      </c>
      <c r="BJ368" s="626">
        <f t="shared" si="237"/>
        <v>0</v>
      </c>
      <c r="BK368" s="626">
        <f t="shared" si="237"/>
        <v>0</v>
      </c>
      <c r="BL368" s="626">
        <f t="shared" si="237"/>
        <v>0</v>
      </c>
      <c r="BM368" s="626">
        <f t="shared" si="237"/>
        <v>0</v>
      </c>
      <c r="BN368" s="626">
        <f t="shared" si="237"/>
        <v>0</v>
      </c>
      <c r="BO368" s="626">
        <f t="shared" si="238"/>
        <v>0</v>
      </c>
      <c r="BP368" s="626">
        <f t="shared" si="238"/>
        <v>0</v>
      </c>
      <c r="BQ368" s="626">
        <f t="shared" si="238"/>
        <v>0</v>
      </c>
      <c r="BR368" s="626">
        <f t="shared" si="238"/>
        <v>0</v>
      </c>
      <c r="BS368" s="626">
        <f t="shared" si="238"/>
        <v>0</v>
      </c>
      <c r="BT368" s="626">
        <f t="shared" si="238"/>
        <v>0</v>
      </c>
      <c r="BU368" s="626">
        <f t="shared" si="238"/>
        <v>0</v>
      </c>
      <c r="BV368" s="626">
        <f t="shared" si="238"/>
        <v>0</v>
      </c>
      <c r="BW368" s="626">
        <f t="shared" si="238"/>
        <v>0</v>
      </c>
      <c r="BX368" s="626">
        <f t="shared" si="238"/>
        <v>0</v>
      </c>
      <c r="BY368" s="626">
        <f t="shared" si="238"/>
        <v>0</v>
      </c>
      <c r="BZ368" s="626">
        <f t="shared" si="238"/>
        <v>0</v>
      </c>
      <c r="CA368" s="287">
        <f t="shared" si="203"/>
        <v>0</v>
      </c>
      <c r="CB368" s="287">
        <f t="shared" si="204"/>
        <v>0</v>
      </c>
      <c r="CC368" s="287">
        <f t="shared" si="205"/>
        <v>0</v>
      </c>
      <c r="CD368" s="287">
        <f t="shared" si="206"/>
        <v>0</v>
      </c>
      <c r="CE368" s="287">
        <f t="shared" si="207"/>
        <v>0</v>
      </c>
      <c r="CF368" s="287">
        <f t="shared" si="208"/>
        <v>0</v>
      </c>
      <c r="CG368" s="61">
        <f t="shared" si="216"/>
        <v>0</v>
      </c>
      <c r="CH368" s="27"/>
      <c r="CI368" s="27"/>
      <c r="CJ368" s="27"/>
    </row>
    <row r="369" spans="2:88" ht="12" hidden="1" customHeight="1">
      <c r="B369" s="624" t="s">
        <v>42</v>
      </c>
      <c r="C369" s="623" t="str">
        <f t="shared" si="217"/>
        <v>Approval Request</v>
      </c>
      <c r="D369" s="624" t="s">
        <v>54</v>
      </c>
      <c r="E369" s="624" t="s">
        <v>9</v>
      </c>
      <c r="F369" s="625" t="s">
        <v>15</v>
      </c>
      <c r="G369" s="626">
        <f t="shared" si="232"/>
        <v>0</v>
      </c>
      <c r="H369" s="823">
        <f t="shared" si="232"/>
        <v>0</v>
      </c>
      <c r="I369" s="823">
        <f t="shared" si="232"/>
        <v>0</v>
      </c>
      <c r="J369" s="626">
        <f t="shared" si="232"/>
        <v>0</v>
      </c>
      <c r="K369" s="626">
        <f t="shared" si="232"/>
        <v>0</v>
      </c>
      <c r="L369" s="626">
        <f t="shared" si="232"/>
        <v>0</v>
      </c>
      <c r="M369" s="626">
        <f t="shared" si="232"/>
        <v>0</v>
      </c>
      <c r="N369" s="626">
        <f t="shared" si="232"/>
        <v>0</v>
      </c>
      <c r="O369" s="626">
        <f t="shared" si="232"/>
        <v>0</v>
      </c>
      <c r="P369" s="626">
        <f t="shared" si="232"/>
        <v>0</v>
      </c>
      <c r="Q369" s="626">
        <f t="shared" si="233"/>
        <v>0</v>
      </c>
      <c r="R369" s="626">
        <f t="shared" si="233"/>
        <v>0</v>
      </c>
      <c r="S369" s="626">
        <f t="shared" si="233"/>
        <v>0</v>
      </c>
      <c r="T369" s="626">
        <f t="shared" si="233"/>
        <v>0</v>
      </c>
      <c r="U369" s="823">
        <f t="shared" si="233"/>
        <v>0</v>
      </c>
      <c r="V369" s="823">
        <f t="shared" si="233"/>
        <v>0</v>
      </c>
      <c r="W369" s="823">
        <f t="shared" si="233"/>
        <v>0</v>
      </c>
      <c r="X369" s="823">
        <f t="shared" si="233"/>
        <v>0</v>
      </c>
      <c r="Y369" s="823">
        <f t="shared" si="233"/>
        <v>0</v>
      </c>
      <c r="Z369" s="626">
        <f t="shared" si="233"/>
        <v>0</v>
      </c>
      <c r="AA369" s="626">
        <f t="shared" si="234"/>
        <v>0</v>
      </c>
      <c r="AB369" s="626">
        <f t="shared" si="234"/>
        <v>0</v>
      </c>
      <c r="AC369" s="626">
        <f t="shared" si="234"/>
        <v>0</v>
      </c>
      <c r="AD369" s="626">
        <f t="shared" si="234"/>
        <v>0</v>
      </c>
      <c r="AE369" s="626">
        <f t="shared" si="234"/>
        <v>0</v>
      </c>
      <c r="AF369" s="626">
        <f t="shared" si="234"/>
        <v>0</v>
      </c>
      <c r="AG369" s="626">
        <f t="shared" si="234"/>
        <v>0</v>
      </c>
      <c r="AH369" s="626">
        <f t="shared" si="234"/>
        <v>0</v>
      </c>
      <c r="AI369" s="626">
        <f t="shared" si="234"/>
        <v>0</v>
      </c>
      <c r="AJ369" s="626">
        <f t="shared" si="234"/>
        <v>0</v>
      </c>
      <c r="AK369" s="626">
        <f t="shared" si="235"/>
        <v>0</v>
      </c>
      <c r="AL369" s="626">
        <f t="shared" si="235"/>
        <v>0</v>
      </c>
      <c r="AM369" s="626">
        <f t="shared" si="235"/>
        <v>0</v>
      </c>
      <c r="AN369" s="626">
        <f t="shared" si="235"/>
        <v>0</v>
      </c>
      <c r="AO369" s="626">
        <f t="shared" si="235"/>
        <v>0</v>
      </c>
      <c r="AP369" s="626">
        <f t="shared" si="235"/>
        <v>0</v>
      </c>
      <c r="AQ369" s="626">
        <f t="shared" si="235"/>
        <v>0</v>
      </c>
      <c r="AR369" s="626">
        <f t="shared" si="235"/>
        <v>0</v>
      </c>
      <c r="AS369" s="626">
        <f t="shared" si="235"/>
        <v>0</v>
      </c>
      <c r="AT369" s="626">
        <f t="shared" si="235"/>
        <v>0</v>
      </c>
      <c r="AU369" s="626">
        <f t="shared" si="236"/>
        <v>0</v>
      </c>
      <c r="AV369" s="626">
        <f t="shared" si="236"/>
        <v>0</v>
      </c>
      <c r="AW369" s="626">
        <f t="shared" si="236"/>
        <v>0</v>
      </c>
      <c r="AX369" s="626">
        <f t="shared" si="236"/>
        <v>0</v>
      </c>
      <c r="AY369" s="626">
        <f t="shared" si="236"/>
        <v>0</v>
      </c>
      <c r="AZ369" s="626">
        <f t="shared" si="236"/>
        <v>0</v>
      </c>
      <c r="BA369" s="626">
        <f t="shared" si="236"/>
        <v>0</v>
      </c>
      <c r="BB369" s="626">
        <f t="shared" si="236"/>
        <v>0</v>
      </c>
      <c r="BC369" s="626">
        <f t="shared" si="236"/>
        <v>0</v>
      </c>
      <c r="BD369" s="626">
        <f t="shared" si="236"/>
        <v>0</v>
      </c>
      <c r="BE369" s="626">
        <f t="shared" si="237"/>
        <v>0</v>
      </c>
      <c r="BF369" s="626">
        <f t="shared" si="237"/>
        <v>0</v>
      </c>
      <c r="BG369" s="626">
        <f t="shared" si="237"/>
        <v>0</v>
      </c>
      <c r="BH369" s="626">
        <f t="shared" si="237"/>
        <v>0</v>
      </c>
      <c r="BI369" s="626">
        <f t="shared" si="237"/>
        <v>0</v>
      </c>
      <c r="BJ369" s="626">
        <f t="shared" si="237"/>
        <v>0</v>
      </c>
      <c r="BK369" s="626">
        <f t="shared" si="237"/>
        <v>0</v>
      </c>
      <c r="BL369" s="626">
        <f t="shared" si="237"/>
        <v>0</v>
      </c>
      <c r="BM369" s="626">
        <f t="shared" si="237"/>
        <v>0</v>
      </c>
      <c r="BN369" s="626">
        <f t="shared" si="237"/>
        <v>0</v>
      </c>
      <c r="BO369" s="626">
        <f t="shared" si="238"/>
        <v>0</v>
      </c>
      <c r="BP369" s="626">
        <f t="shared" si="238"/>
        <v>0</v>
      </c>
      <c r="BQ369" s="626">
        <f t="shared" si="238"/>
        <v>0</v>
      </c>
      <c r="BR369" s="626">
        <f t="shared" si="238"/>
        <v>0</v>
      </c>
      <c r="BS369" s="626">
        <f t="shared" si="238"/>
        <v>0</v>
      </c>
      <c r="BT369" s="626">
        <f t="shared" si="238"/>
        <v>0</v>
      </c>
      <c r="BU369" s="626">
        <f t="shared" si="238"/>
        <v>0</v>
      </c>
      <c r="BV369" s="626">
        <f t="shared" si="238"/>
        <v>0</v>
      </c>
      <c r="BW369" s="626">
        <f t="shared" si="238"/>
        <v>0</v>
      </c>
      <c r="BX369" s="626">
        <f t="shared" si="238"/>
        <v>0</v>
      </c>
      <c r="BY369" s="626">
        <f t="shared" si="238"/>
        <v>0</v>
      </c>
      <c r="BZ369" s="626">
        <f t="shared" si="238"/>
        <v>0</v>
      </c>
      <c r="CA369" s="287">
        <f t="shared" si="203"/>
        <v>0</v>
      </c>
      <c r="CB369" s="287">
        <f t="shared" si="204"/>
        <v>0</v>
      </c>
      <c r="CC369" s="287">
        <f t="shared" si="205"/>
        <v>0</v>
      </c>
      <c r="CD369" s="287">
        <f t="shared" si="206"/>
        <v>0</v>
      </c>
      <c r="CE369" s="287">
        <f t="shared" si="207"/>
        <v>0</v>
      </c>
      <c r="CF369" s="287">
        <f t="shared" si="208"/>
        <v>0</v>
      </c>
      <c r="CG369" s="61">
        <f t="shared" si="216"/>
        <v>0</v>
      </c>
      <c r="CH369" s="27"/>
      <c r="CI369" s="27"/>
      <c r="CJ369" s="27"/>
    </row>
    <row r="370" spans="2:88" ht="12" hidden="1" customHeight="1">
      <c r="B370" s="624" t="s">
        <v>42</v>
      </c>
      <c r="C370" s="623" t="str">
        <f t="shared" si="217"/>
        <v>Released</v>
      </c>
      <c r="D370" s="624" t="s">
        <v>54</v>
      </c>
      <c r="E370" s="624" t="s">
        <v>10</v>
      </c>
      <c r="F370" s="625" t="s">
        <v>11</v>
      </c>
      <c r="G370" s="626">
        <f t="shared" si="232"/>
        <v>0</v>
      </c>
      <c r="H370" s="823">
        <f t="shared" si="232"/>
        <v>0</v>
      </c>
      <c r="I370" s="823">
        <f t="shared" si="232"/>
        <v>0</v>
      </c>
      <c r="J370" s="626">
        <f t="shared" si="232"/>
        <v>0</v>
      </c>
      <c r="K370" s="626">
        <f t="shared" si="232"/>
        <v>0</v>
      </c>
      <c r="L370" s="626">
        <f t="shared" si="232"/>
        <v>0</v>
      </c>
      <c r="M370" s="626">
        <f t="shared" si="232"/>
        <v>0</v>
      </c>
      <c r="N370" s="626">
        <f t="shared" si="232"/>
        <v>0</v>
      </c>
      <c r="O370" s="626">
        <f t="shared" si="232"/>
        <v>0</v>
      </c>
      <c r="P370" s="626">
        <f t="shared" si="232"/>
        <v>0</v>
      </c>
      <c r="Q370" s="626">
        <f t="shared" si="233"/>
        <v>0</v>
      </c>
      <c r="R370" s="626">
        <f t="shared" si="233"/>
        <v>0</v>
      </c>
      <c r="S370" s="626">
        <f t="shared" si="233"/>
        <v>0</v>
      </c>
      <c r="T370" s="626">
        <f t="shared" si="233"/>
        <v>0</v>
      </c>
      <c r="U370" s="823">
        <f t="shared" si="233"/>
        <v>0</v>
      </c>
      <c r="V370" s="823">
        <f t="shared" si="233"/>
        <v>0</v>
      </c>
      <c r="W370" s="823">
        <f t="shared" si="233"/>
        <v>0</v>
      </c>
      <c r="X370" s="823">
        <f t="shared" si="233"/>
        <v>0</v>
      </c>
      <c r="Y370" s="823">
        <f t="shared" si="233"/>
        <v>0</v>
      </c>
      <c r="Z370" s="626">
        <f t="shared" si="233"/>
        <v>0</v>
      </c>
      <c r="AA370" s="626">
        <f t="shared" si="234"/>
        <v>0</v>
      </c>
      <c r="AB370" s="626">
        <f t="shared" si="234"/>
        <v>0</v>
      </c>
      <c r="AC370" s="626">
        <f t="shared" si="234"/>
        <v>0</v>
      </c>
      <c r="AD370" s="626">
        <f t="shared" si="234"/>
        <v>0</v>
      </c>
      <c r="AE370" s="626">
        <f t="shared" si="234"/>
        <v>0</v>
      </c>
      <c r="AF370" s="626">
        <f t="shared" si="234"/>
        <v>0</v>
      </c>
      <c r="AG370" s="626">
        <f t="shared" si="234"/>
        <v>0</v>
      </c>
      <c r="AH370" s="626">
        <f t="shared" si="234"/>
        <v>0</v>
      </c>
      <c r="AI370" s="626">
        <f t="shared" si="234"/>
        <v>0</v>
      </c>
      <c r="AJ370" s="626">
        <f t="shared" si="234"/>
        <v>0</v>
      </c>
      <c r="AK370" s="626">
        <f t="shared" si="235"/>
        <v>0</v>
      </c>
      <c r="AL370" s="626">
        <f t="shared" si="235"/>
        <v>0</v>
      </c>
      <c r="AM370" s="626">
        <f t="shared" si="235"/>
        <v>0</v>
      </c>
      <c r="AN370" s="626">
        <f t="shared" si="235"/>
        <v>0</v>
      </c>
      <c r="AO370" s="626">
        <f t="shared" si="235"/>
        <v>0</v>
      </c>
      <c r="AP370" s="626">
        <f t="shared" si="235"/>
        <v>0</v>
      </c>
      <c r="AQ370" s="626">
        <f t="shared" si="235"/>
        <v>0</v>
      </c>
      <c r="AR370" s="626">
        <f t="shared" si="235"/>
        <v>0</v>
      </c>
      <c r="AS370" s="626">
        <f t="shared" si="235"/>
        <v>0</v>
      </c>
      <c r="AT370" s="626">
        <f t="shared" si="235"/>
        <v>0</v>
      </c>
      <c r="AU370" s="626">
        <f t="shared" si="236"/>
        <v>0</v>
      </c>
      <c r="AV370" s="626">
        <f t="shared" si="236"/>
        <v>0</v>
      </c>
      <c r="AW370" s="626">
        <f t="shared" si="236"/>
        <v>0</v>
      </c>
      <c r="AX370" s="626">
        <f t="shared" si="236"/>
        <v>0</v>
      </c>
      <c r="AY370" s="626">
        <f t="shared" si="236"/>
        <v>0</v>
      </c>
      <c r="AZ370" s="626">
        <f t="shared" si="236"/>
        <v>0</v>
      </c>
      <c r="BA370" s="626">
        <f t="shared" si="236"/>
        <v>0</v>
      </c>
      <c r="BB370" s="626">
        <f t="shared" si="236"/>
        <v>0</v>
      </c>
      <c r="BC370" s="626">
        <f t="shared" si="236"/>
        <v>0</v>
      </c>
      <c r="BD370" s="626">
        <f t="shared" si="236"/>
        <v>0</v>
      </c>
      <c r="BE370" s="626">
        <f t="shared" si="237"/>
        <v>0</v>
      </c>
      <c r="BF370" s="626">
        <f t="shared" si="237"/>
        <v>0</v>
      </c>
      <c r="BG370" s="626">
        <f t="shared" si="237"/>
        <v>0</v>
      </c>
      <c r="BH370" s="626">
        <f t="shared" si="237"/>
        <v>0</v>
      </c>
      <c r="BI370" s="626">
        <f t="shared" si="237"/>
        <v>0</v>
      </c>
      <c r="BJ370" s="626">
        <f t="shared" si="237"/>
        <v>0</v>
      </c>
      <c r="BK370" s="626">
        <f t="shared" si="237"/>
        <v>0</v>
      </c>
      <c r="BL370" s="626">
        <f t="shared" si="237"/>
        <v>0</v>
      </c>
      <c r="BM370" s="626">
        <f t="shared" si="237"/>
        <v>0</v>
      </c>
      <c r="BN370" s="626">
        <f t="shared" si="237"/>
        <v>0</v>
      </c>
      <c r="BO370" s="626">
        <f t="shared" si="238"/>
        <v>0</v>
      </c>
      <c r="BP370" s="626">
        <f t="shared" si="238"/>
        <v>0</v>
      </c>
      <c r="BQ370" s="626">
        <f t="shared" si="238"/>
        <v>0</v>
      </c>
      <c r="BR370" s="626">
        <f t="shared" si="238"/>
        <v>0</v>
      </c>
      <c r="BS370" s="626">
        <f t="shared" si="238"/>
        <v>0</v>
      </c>
      <c r="BT370" s="626">
        <f t="shared" si="238"/>
        <v>0</v>
      </c>
      <c r="BU370" s="626">
        <f t="shared" si="238"/>
        <v>0</v>
      </c>
      <c r="BV370" s="626">
        <f t="shared" si="238"/>
        <v>0</v>
      </c>
      <c r="BW370" s="626">
        <f t="shared" si="238"/>
        <v>0</v>
      </c>
      <c r="BX370" s="626">
        <f t="shared" si="238"/>
        <v>0</v>
      </c>
      <c r="BY370" s="626">
        <f t="shared" si="238"/>
        <v>0</v>
      </c>
      <c r="BZ370" s="626">
        <f t="shared" si="238"/>
        <v>0</v>
      </c>
      <c r="CA370" s="287">
        <f t="shared" si="203"/>
        <v>0</v>
      </c>
      <c r="CB370" s="287">
        <f t="shared" si="204"/>
        <v>0</v>
      </c>
      <c r="CC370" s="287">
        <f t="shared" si="205"/>
        <v>0</v>
      </c>
      <c r="CD370" s="287">
        <f t="shared" si="206"/>
        <v>0</v>
      </c>
      <c r="CE370" s="287">
        <f t="shared" si="207"/>
        <v>0</v>
      </c>
      <c r="CF370" s="287">
        <f t="shared" si="208"/>
        <v>0</v>
      </c>
      <c r="CG370" s="61">
        <f t="shared" si="216"/>
        <v>0</v>
      </c>
      <c r="CH370" s="27"/>
      <c r="CI370" s="27"/>
      <c r="CJ370" s="27"/>
    </row>
    <row r="371" spans="2:88" ht="12" hidden="1" customHeight="1">
      <c r="B371" s="624" t="s">
        <v>42</v>
      </c>
      <c r="C371" s="623" t="str">
        <f t="shared" si="217"/>
        <v>Released</v>
      </c>
      <c r="D371" s="624" t="s">
        <v>54</v>
      </c>
      <c r="E371" s="624" t="s">
        <v>10</v>
      </c>
      <c r="F371" s="625" t="s">
        <v>12</v>
      </c>
      <c r="G371" s="626">
        <f t="shared" si="232"/>
        <v>0</v>
      </c>
      <c r="H371" s="823">
        <f t="shared" si="232"/>
        <v>0</v>
      </c>
      <c r="I371" s="823">
        <f t="shared" si="232"/>
        <v>0</v>
      </c>
      <c r="J371" s="626">
        <f t="shared" si="232"/>
        <v>0</v>
      </c>
      <c r="K371" s="626">
        <f t="shared" si="232"/>
        <v>0</v>
      </c>
      <c r="L371" s="626">
        <f t="shared" si="232"/>
        <v>0</v>
      </c>
      <c r="M371" s="626">
        <f t="shared" si="232"/>
        <v>0</v>
      </c>
      <c r="N371" s="626">
        <f t="shared" si="232"/>
        <v>0</v>
      </c>
      <c r="O371" s="626">
        <f t="shared" si="232"/>
        <v>0</v>
      </c>
      <c r="P371" s="626">
        <f t="shared" si="232"/>
        <v>0</v>
      </c>
      <c r="Q371" s="626">
        <f t="shared" si="233"/>
        <v>0</v>
      </c>
      <c r="R371" s="626">
        <f t="shared" si="233"/>
        <v>0</v>
      </c>
      <c r="S371" s="626">
        <f t="shared" si="233"/>
        <v>0</v>
      </c>
      <c r="T371" s="626">
        <f t="shared" si="233"/>
        <v>0</v>
      </c>
      <c r="U371" s="823">
        <f t="shared" si="233"/>
        <v>0</v>
      </c>
      <c r="V371" s="823">
        <f t="shared" si="233"/>
        <v>0</v>
      </c>
      <c r="W371" s="823">
        <f t="shared" si="233"/>
        <v>0</v>
      </c>
      <c r="X371" s="823">
        <f t="shared" si="233"/>
        <v>0</v>
      </c>
      <c r="Y371" s="823">
        <f t="shared" si="233"/>
        <v>0</v>
      </c>
      <c r="Z371" s="626">
        <f t="shared" si="233"/>
        <v>0</v>
      </c>
      <c r="AA371" s="626">
        <f t="shared" si="234"/>
        <v>0</v>
      </c>
      <c r="AB371" s="626">
        <f t="shared" si="234"/>
        <v>0</v>
      </c>
      <c r="AC371" s="626">
        <f t="shared" si="234"/>
        <v>0</v>
      </c>
      <c r="AD371" s="626">
        <f t="shared" si="234"/>
        <v>0</v>
      </c>
      <c r="AE371" s="626">
        <f t="shared" si="234"/>
        <v>0</v>
      </c>
      <c r="AF371" s="626">
        <f t="shared" si="234"/>
        <v>0</v>
      </c>
      <c r="AG371" s="626">
        <f t="shared" si="234"/>
        <v>0</v>
      </c>
      <c r="AH371" s="626">
        <f t="shared" si="234"/>
        <v>0</v>
      </c>
      <c r="AI371" s="626">
        <f t="shared" si="234"/>
        <v>0</v>
      </c>
      <c r="AJ371" s="626">
        <f t="shared" si="234"/>
        <v>0</v>
      </c>
      <c r="AK371" s="626">
        <f t="shared" si="235"/>
        <v>0</v>
      </c>
      <c r="AL371" s="626">
        <f t="shared" si="235"/>
        <v>0</v>
      </c>
      <c r="AM371" s="626">
        <f t="shared" si="235"/>
        <v>0</v>
      </c>
      <c r="AN371" s="626">
        <f t="shared" si="235"/>
        <v>0</v>
      </c>
      <c r="AO371" s="626">
        <f t="shared" si="235"/>
        <v>0</v>
      </c>
      <c r="AP371" s="626">
        <f t="shared" si="235"/>
        <v>0</v>
      </c>
      <c r="AQ371" s="626">
        <f t="shared" si="235"/>
        <v>0</v>
      </c>
      <c r="AR371" s="626">
        <f t="shared" si="235"/>
        <v>0</v>
      </c>
      <c r="AS371" s="626">
        <f t="shared" si="235"/>
        <v>0</v>
      </c>
      <c r="AT371" s="626">
        <f t="shared" si="235"/>
        <v>0</v>
      </c>
      <c r="AU371" s="626">
        <f t="shared" si="236"/>
        <v>0</v>
      </c>
      <c r="AV371" s="626">
        <f t="shared" si="236"/>
        <v>0</v>
      </c>
      <c r="AW371" s="626">
        <f t="shared" si="236"/>
        <v>0</v>
      </c>
      <c r="AX371" s="626">
        <f t="shared" si="236"/>
        <v>0</v>
      </c>
      <c r="AY371" s="626">
        <f t="shared" si="236"/>
        <v>0</v>
      </c>
      <c r="AZ371" s="626">
        <f t="shared" si="236"/>
        <v>0</v>
      </c>
      <c r="BA371" s="626">
        <f t="shared" si="236"/>
        <v>0</v>
      </c>
      <c r="BB371" s="626">
        <f t="shared" si="236"/>
        <v>0</v>
      </c>
      <c r="BC371" s="626">
        <f t="shared" si="236"/>
        <v>0</v>
      </c>
      <c r="BD371" s="626">
        <f t="shared" si="236"/>
        <v>0</v>
      </c>
      <c r="BE371" s="626">
        <f t="shared" si="237"/>
        <v>0</v>
      </c>
      <c r="BF371" s="626">
        <f t="shared" si="237"/>
        <v>0</v>
      </c>
      <c r="BG371" s="626">
        <f t="shared" si="237"/>
        <v>0</v>
      </c>
      <c r="BH371" s="626">
        <f t="shared" si="237"/>
        <v>0</v>
      </c>
      <c r="BI371" s="626">
        <f t="shared" si="237"/>
        <v>0</v>
      </c>
      <c r="BJ371" s="626">
        <f t="shared" si="237"/>
        <v>0</v>
      </c>
      <c r="BK371" s="626">
        <f t="shared" si="237"/>
        <v>0</v>
      </c>
      <c r="BL371" s="626">
        <f t="shared" si="237"/>
        <v>0</v>
      </c>
      <c r="BM371" s="626">
        <f t="shared" si="237"/>
        <v>0</v>
      </c>
      <c r="BN371" s="626">
        <f t="shared" si="237"/>
        <v>0</v>
      </c>
      <c r="BO371" s="626">
        <f t="shared" si="238"/>
        <v>0</v>
      </c>
      <c r="BP371" s="626">
        <f t="shared" si="238"/>
        <v>0</v>
      </c>
      <c r="BQ371" s="626">
        <f t="shared" si="238"/>
        <v>0</v>
      </c>
      <c r="BR371" s="626">
        <f t="shared" si="238"/>
        <v>0</v>
      </c>
      <c r="BS371" s="626">
        <f t="shared" si="238"/>
        <v>0</v>
      </c>
      <c r="BT371" s="626">
        <f t="shared" si="238"/>
        <v>0</v>
      </c>
      <c r="BU371" s="626">
        <f t="shared" si="238"/>
        <v>0</v>
      </c>
      <c r="BV371" s="626">
        <f t="shared" si="238"/>
        <v>0</v>
      </c>
      <c r="BW371" s="626">
        <f t="shared" si="238"/>
        <v>0</v>
      </c>
      <c r="BX371" s="626">
        <f t="shared" si="238"/>
        <v>0</v>
      </c>
      <c r="BY371" s="626">
        <f t="shared" si="238"/>
        <v>0</v>
      </c>
      <c r="BZ371" s="626">
        <f t="shared" si="238"/>
        <v>0</v>
      </c>
      <c r="CA371" s="287">
        <f t="shared" si="203"/>
        <v>0</v>
      </c>
      <c r="CB371" s="287">
        <f t="shared" si="204"/>
        <v>0</v>
      </c>
      <c r="CC371" s="287">
        <f t="shared" si="205"/>
        <v>0</v>
      </c>
      <c r="CD371" s="287">
        <f t="shared" si="206"/>
        <v>0</v>
      </c>
      <c r="CE371" s="287">
        <f t="shared" si="207"/>
        <v>0</v>
      </c>
      <c r="CF371" s="287">
        <f t="shared" si="208"/>
        <v>0</v>
      </c>
      <c r="CG371" s="61">
        <f t="shared" si="216"/>
        <v>0</v>
      </c>
      <c r="CH371" s="27"/>
      <c r="CI371" s="27"/>
      <c r="CJ371" s="27"/>
    </row>
    <row r="372" spans="2:88" ht="12" hidden="1" customHeight="1">
      <c r="B372" s="624" t="s">
        <v>42</v>
      </c>
      <c r="C372" s="623" t="str">
        <f t="shared" si="217"/>
        <v>Forecast</v>
      </c>
      <c r="D372" s="624" t="s">
        <v>54</v>
      </c>
      <c r="E372" s="624" t="s">
        <v>10</v>
      </c>
      <c r="F372" s="625" t="s">
        <v>13</v>
      </c>
      <c r="G372" s="626">
        <f t="shared" si="232"/>
        <v>0</v>
      </c>
      <c r="H372" s="823">
        <f t="shared" si="232"/>
        <v>0</v>
      </c>
      <c r="I372" s="823">
        <f t="shared" si="232"/>
        <v>0</v>
      </c>
      <c r="J372" s="626">
        <f t="shared" si="232"/>
        <v>0</v>
      </c>
      <c r="K372" s="626">
        <f t="shared" si="232"/>
        <v>0</v>
      </c>
      <c r="L372" s="626">
        <f t="shared" si="232"/>
        <v>0</v>
      </c>
      <c r="M372" s="626">
        <f t="shared" si="232"/>
        <v>0</v>
      </c>
      <c r="N372" s="626">
        <f t="shared" si="232"/>
        <v>0</v>
      </c>
      <c r="O372" s="626">
        <f t="shared" si="232"/>
        <v>0</v>
      </c>
      <c r="P372" s="626">
        <f t="shared" si="232"/>
        <v>0</v>
      </c>
      <c r="Q372" s="626">
        <f t="shared" si="233"/>
        <v>0</v>
      </c>
      <c r="R372" s="626">
        <f t="shared" si="233"/>
        <v>0</v>
      </c>
      <c r="S372" s="626">
        <f t="shared" si="233"/>
        <v>0</v>
      </c>
      <c r="T372" s="626">
        <f t="shared" si="233"/>
        <v>0</v>
      </c>
      <c r="U372" s="823">
        <f t="shared" si="233"/>
        <v>0</v>
      </c>
      <c r="V372" s="823">
        <f t="shared" si="233"/>
        <v>0</v>
      </c>
      <c r="W372" s="823">
        <f t="shared" si="233"/>
        <v>0</v>
      </c>
      <c r="X372" s="823">
        <f t="shared" si="233"/>
        <v>0</v>
      </c>
      <c r="Y372" s="823">
        <f t="shared" si="233"/>
        <v>0</v>
      </c>
      <c r="Z372" s="626">
        <f t="shared" si="233"/>
        <v>0</v>
      </c>
      <c r="AA372" s="626">
        <f t="shared" si="234"/>
        <v>0</v>
      </c>
      <c r="AB372" s="626">
        <f t="shared" si="234"/>
        <v>0</v>
      </c>
      <c r="AC372" s="626">
        <f t="shared" si="234"/>
        <v>0</v>
      </c>
      <c r="AD372" s="626">
        <f t="shared" si="234"/>
        <v>0</v>
      </c>
      <c r="AE372" s="626">
        <f t="shared" si="234"/>
        <v>0</v>
      </c>
      <c r="AF372" s="626">
        <f t="shared" si="234"/>
        <v>0</v>
      </c>
      <c r="AG372" s="626">
        <f t="shared" si="234"/>
        <v>0</v>
      </c>
      <c r="AH372" s="626">
        <f t="shared" si="234"/>
        <v>0</v>
      </c>
      <c r="AI372" s="626">
        <f t="shared" si="234"/>
        <v>0</v>
      </c>
      <c r="AJ372" s="626">
        <f t="shared" si="234"/>
        <v>0</v>
      </c>
      <c r="AK372" s="626">
        <f t="shared" si="235"/>
        <v>0</v>
      </c>
      <c r="AL372" s="626">
        <f t="shared" si="235"/>
        <v>0</v>
      </c>
      <c r="AM372" s="626">
        <f t="shared" si="235"/>
        <v>0</v>
      </c>
      <c r="AN372" s="626">
        <f t="shared" si="235"/>
        <v>0</v>
      </c>
      <c r="AO372" s="626">
        <f t="shared" si="235"/>
        <v>0</v>
      </c>
      <c r="AP372" s="626">
        <f t="shared" si="235"/>
        <v>0</v>
      </c>
      <c r="AQ372" s="626">
        <f t="shared" si="235"/>
        <v>0</v>
      </c>
      <c r="AR372" s="626">
        <f t="shared" si="235"/>
        <v>0</v>
      </c>
      <c r="AS372" s="626">
        <f t="shared" si="235"/>
        <v>0</v>
      </c>
      <c r="AT372" s="626">
        <f t="shared" si="235"/>
        <v>0</v>
      </c>
      <c r="AU372" s="626">
        <f t="shared" si="236"/>
        <v>0</v>
      </c>
      <c r="AV372" s="626">
        <f t="shared" si="236"/>
        <v>0</v>
      </c>
      <c r="AW372" s="626">
        <f t="shared" si="236"/>
        <v>0</v>
      </c>
      <c r="AX372" s="626">
        <f t="shared" si="236"/>
        <v>0</v>
      </c>
      <c r="AY372" s="626">
        <f t="shared" si="236"/>
        <v>0</v>
      </c>
      <c r="AZ372" s="626">
        <f t="shared" si="236"/>
        <v>0</v>
      </c>
      <c r="BA372" s="626">
        <f t="shared" si="236"/>
        <v>0</v>
      </c>
      <c r="BB372" s="626">
        <f t="shared" si="236"/>
        <v>0</v>
      </c>
      <c r="BC372" s="626">
        <f t="shared" si="236"/>
        <v>0</v>
      </c>
      <c r="BD372" s="626">
        <f t="shared" si="236"/>
        <v>0</v>
      </c>
      <c r="BE372" s="626">
        <f t="shared" si="237"/>
        <v>0</v>
      </c>
      <c r="BF372" s="626">
        <f t="shared" si="237"/>
        <v>0</v>
      </c>
      <c r="BG372" s="626">
        <f t="shared" si="237"/>
        <v>0</v>
      </c>
      <c r="BH372" s="626">
        <f t="shared" si="237"/>
        <v>0</v>
      </c>
      <c r="BI372" s="626">
        <f t="shared" si="237"/>
        <v>0</v>
      </c>
      <c r="BJ372" s="626">
        <f t="shared" si="237"/>
        <v>0</v>
      </c>
      <c r="BK372" s="626">
        <f t="shared" si="237"/>
        <v>0</v>
      </c>
      <c r="BL372" s="626">
        <f t="shared" si="237"/>
        <v>0</v>
      </c>
      <c r="BM372" s="626">
        <f t="shared" si="237"/>
        <v>0</v>
      </c>
      <c r="BN372" s="626">
        <f t="shared" si="237"/>
        <v>0</v>
      </c>
      <c r="BO372" s="626">
        <f t="shared" si="238"/>
        <v>0</v>
      </c>
      <c r="BP372" s="626">
        <f t="shared" si="238"/>
        <v>0</v>
      </c>
      <c r="BQ372" s="626">
        <f t="shared" si="238"/>
        <v>0</v>
      </c>
      <c r="BR372" s="626">
        <f t="shared" si="238"/>
        <v>0</v>
      </c>
      <c r="BS372" s="626">
        <f t="shared" si="238"/>
        <v>0</v>
      </c>
      <c r="BT372" s="626">
        <f t="shared" si="238"/>
        <v>0</v>
      </c>
      <c r="BU372" s="626">
        <f t="shared" si="238"/>
        <v>0</v>
      </c>
      <c r="BV372" s="626">
        <f t="shared" si="238"/>
        <v>0</v>
      </c>
      <c r="BW372" s="626">
        <f t="shared" si="238"/>
        <v>0</v>
      </c>
      <c r="BX372" s="626">
        <f t="shared" si="238"/>
        <v>0</v>
      </c>
      <c r="BY372" s="626">
        <f t="shared" si="238"/>
        <v>0</v>
      </c>
      <c r="BZ372" s="626">
        <f t="shared" si="238"/>
        <v>0</v>
      </c>
      <c r="CA372" s="287">
        <f t="shared" si="203"/>
        <v>0</v>
      </c>
      <c r="CB372" s="287">
        <f t="shared" si="204"/>
        <v>0</v>
      </c>
      <c r="CC372" s="287">
        <f t="shared" si="205"/>
        <v>0</v>
      </c>
      <c r="CD372" s="287">
        <f t="shared" si="206"/>
        <v>0</v>
      </c>
      <c r="CE372" s="287">
        <f t="shared" si="207"/>
        <v>0</v>
      </c>
      <c r="CF372" s="287">
        <f t="shared" si="208"/>
        <v>0</v>
      </c>
      <c r="CG372" s="61">
        <f t="shared" si="216"/>
        <v>0</v>
      </c>
      <c r="CH372" s="27"/>
      <c r="CI372" s="27"/>
      <c r="CJ372" s="27"/>
    </row>
    <row r="373" spans="2:88" ht="12" hidden="1" customHeight="1">
      <c r="B373" s="624" t="s">
        <v>42</v>
      </c>
      <c r="C373" s="623" t="str">
        <f t="shared" si="217"/>
        <v>Approval Request</v>
      </c>
      <c r="D373" s="624" t="s">
        <v>54</v>
      </c>
      <c r="E373" s="624" t="s">
        <v>10</v>
      </c>
      <c r="F373" s="625" t="s">
        <v>14</v>
      </c>
      <c r="G373" s="626">
        <f t="shared" si="232"/>
        <v>0</v>
      </c>
      <c r="H373" s="823">
        <f t="shared" si="232"/>
        <v>0</v>
      </c>
      <c r="I373" s="823">
        <f t="shared" si="232"/>
        <v>0</v>
      </c>
      <c r="J373" s="626">
        <f t="shared" si="232"/>
        <v>0</v>
      </c>
      <c r="K373" s="626">
        <f t="shared" si="232"/>
        <v>0</v>
      </c>
      <c r="L373" s="626">
        <f t="shared" si="232"/>
        <v>0</v>
      </c>
      <c r="M373" s="626">
        <f t="shared" si="232"/>
        <v>0</v>
      </c>
      <c r="N373" s="626">
        <f t="shared" si="232"/>
        <v>0</v>
      </c>
      <c r="O373" s="626">
        <f t="shared" si="232"/>
        <v>0</v>
      </c>
      <c r="P373" s="626">
        <f t="shared" si="232"/>
        <v>0</v>
      </c>
      <c r="Q373" s="626">
        <f t="shared" si="233"/>
        <v>0</v>
      </c>
      <c r="R373" s="626">
        <f t="shared" si="233"/>
        <v>0</v>
      </c>
      <c r="S373" s="626">
        <f t="shared" si="233"/>
        <v>0</v>
      </c>
      <c r="T373" s="626">
        <f t="shared" si="233"/>
        <v>0</v>
      </c>
      <c r="U373" s="823">
        <f t="shared" si="233"/>
        <v>0</v>
      </c>
      <c r="V373" s="823">
        <f t="shared" si="233"/>
        <v>0</v>
      </c>
      <c r="W373" s="823">
        <f t="shared" si="233"/>
        <v>0</v>
      </c>
      <c r="X373" s="823">
        <f t="shared" si="233"/>
        <v>0</v>
      </c>
      <c r="Y373" s="823">
        <f t="shared" si="233"/>
        <v>0</v>
      </c>
      <c r="Z373" s="626">
        <f t="shared" si="233"/>
        <v>0</v>
      </c>
      <c r="AA373" s="626">
        <f t="shared" si="234"/>
        <v>0</v>
      </c>
      <c r="AB373" s="626">
        <f t="shared" si="234"/>
        <v>0</v>
      </c>
      <c r="AC373" s="626">
        <f t="shared" si="234"/>
        <v>0</v>
      </c>
      <c r="AD373" s="626">
        <f t="shared" si="234"/>
        <v>0</v>
      </c>
      <c r="AE373" s="626">
        <f t="shared" si="234"/>
        <v>0</v>
      </c>
      <c r="AF373" s="626">
        <f t="shared" si="234"/>
        <v>0</v>
      </c>
      <c r="AG373" s="626">
        <f t="shared" si="234"/>
        <v>0</v>
      </c>
      <c r="AH373" s="626">
        <f t="shared" si="234"/>
        <v>0</v>
      </c>
      <c r="AI373" s="626">
        <f t="shared" si="234"/>
        <v>0</v>
      </c>
      <c r="AJ373" s="626">
        <f t="shared" si="234"/>
        <v>0</v>
      </c>
      <c r="AK373" s="626">
        <f t="shared" si="235"/>
        <v>0</v>
      </c>
      <c r="AL373" s="626">
        <f t="shared" si="235"/>
        <v>0</v>
      </c>
      <c r="AM373" s="626">
        <f t="shared" si="235"/>
        <v>0</v>
      </c>
      <c r="AN373" s="626">
        <f t="shared" si="235"/>
        <v>0</v>
      </c>
      <c r="AO373" s="626">
        <f t="shared" si="235"/>
        <v>0</v>
      </c>
      <c r="AP373" s="626">
        <f t="shared" si="235"/>
        <v>0</v>
      </c>
      <c r="AQ373" s="626">
        <f t="shared" si="235"/>
        <v>0</v>
      </c>
      <c r="AR373" s="626">
        <f t="shared" si="235"/>
        <v>0</v>
      </c>
      <c r="AS373" s="626">
        <f t="shared" si="235"/>
        <v>0</v>
      </c>
      <c r="AT373" s="626">
        <f t="shared" si="235"/>
        <v>0</v>
      </c>
      <c r="AU373" s="626">
        <f t="shared" si="236"/>
        <v>0</v>
      </c>
      <c r="AV373" s="626">
        <f t="shared" si="236"/>
        <v>0</v>
      </c>
      <c r="AW373" s="626">
        <f t="shared" si="236"/>
        <v>0</v>
      </c>
      <c r="AX373" s="626">
        <f t="shared" si="236"/>
        <v>0</v>
      </c>
      <c r="AY373" s="626">
        <f t="shared" si="236"/>
        <v>0</v>
      </c>
      <c r="AZ373" s="626">
        <f t="shared" si="236"/>
        <v>0</v>
      </c>
      <c r="BA373" s="626">
        <f t="shared" si="236"/>
        <v>0</v>
      </c>
      <c r="BB373" s="626">
        <f t="shared" si="236"/>
        <v>0</v>
      </c>
      <c r="BC373" s="626">
        <f t="shared" si="236"/>
        <v>0</v>
      </c>
      <c r="BD373" s="626">
        <f t="shared" si="236"/>
        <v>0</v>
      </c>
      <c r="BE373" s="626">
        <f t="shared" si="237"/>
        <v>0</v>
      </c>
      <c r="BF373" s="626">
        <f t="shared" si="237"/>
        <v>0</v>
      </c>
      <c r="BG373" s="626">
        <f t="shared" si="237"/>
        <v>0</v>
      </c>
      <c r="BH373" s="626">
        <f t="shared" si="237"/>
        <v>0</v>
      </c>
      <c r="BI373" s="626">
        <f t="shared" si="237"/>
        <v>0</v>
      </c>
      <c r="BJ373" s="626">
        <f t="shared" si="237"/>
        <v>0</v>
      </c>
      <c r="BK373" s="626">
        <f t="shared" si="237"/>
        <v>0</v>
      </c>
      <c r="BL373" s="626">
        <f t="shared" si="237"/>
        <v>0</v>
      </c>
      <c r="BM373" s="626">
        <f t="shared" si="237"/>
        <v>0</v>
      </c>
      <c r="BN373" s="626">
        <f t="shared" si="237"/>
        <v>0</v>
      </c>
      <c r="BO373" s="626">
        <f t="shared" si="238"/>
        <v>0</v>
      </c>
      <c r="BP373" s="626">
        <f t="shared" si="238"/>
        <v>0</v>
      </c>
      <c r="BQ373" s="626">
        <f t="shared" si="238"/>
        <v>0</v>
      </c>
      <c r="BR373" s="626">
        <f t="shared" si="238"/>
        <v>0</v>
      </c>
      <c r="BS373" s="626">
        <f t="shared" si="238"/>
        <v>0</v>
      </c>
      <c r="BT373" s="626">
        <f t="shared" si="238"/>
        <v>0</v>
      </c>
      <c r="BU373" s="626">
        <f t="shared" si="238"/>
        <v>0</v>
      </c>
      <c r="BV373" s="626">
        <f t="shared" si="238"/>
        <v>0</v>
      </c>
      <c r="BW373" s="626">
        <f t="shared" si="238"/>
        <v>0</v>
      </c>
      <c r="BX373" s="626">
        <f t="shared" si="238"/>
        <v>0</v>
      </c>
      <c r="BY373" s="626">
        <f t="shared" si="238"/>
        <v>0</v>
      </c>
      <c r="BZ373" s="626">
        <f t="shared" si="238"/>
        <v>0</v>
      </c>
      <c r="CA373" s="287">
        <f t="shared" si="203"/>
        <v>0</v>
      </c>
      <c r="CB373" s="287">
        <f t="shared" si="204"/>
        <v>0</v>
      </c>
      <c r="CC373" s="287">
        <f t="shared" si="205"/>
        <v>0</v>
      </c>
      <c r="CD373" s="287">
        <f t="shared" si="206"/>
        <v>0</v>
      </c>
      <c r="CE373" s="287">
        <f t="shared" si="207"/>
        <v>0</v>
      </c>
      <c r="CF373" s="287">
        <f t="shared" si="208"/>
        <v>0</v>
      </c>
      <c r="CG373" s="61">
        <f t="shared" si="216"/>
        <v>0</v>
      </c>
      <c r="CH373" s="27"/>
      <c r="CI373" s="27"/>
      <c r="CJ373" s="27"/>
    </row>
    <row r="374" spans="2:88" ht="12" hidden="1" customHeight="1">
      <c r="B374" s="624" t="s">
        <v>42</v>
      </c>
      <c r="C374" s="623" t="str">
        <f t="shared" si="217"/>
        <v>Approval Request</v>
      </c>
      <c r="D374" s="624" t="s">
        <v>54</v>
      </c>
      <c r="E374" s="624" t="s">
        <v>10</v>
      </c>
      <c r="F374" s="625" t="s">
        <v>15</v>
      </c>
      <c r="G374" s="626">
        <f t="shared" si="232"/>
        <v>0</v>
      </c>
      <c r="H374" s="823">
        <f t="shared" si="232"/>
        <v>0</v>
      </c>
      <c r="I374" s="823">
        <f t="shared" si="232"/>
        <v>0</v>
      </c>
      <c r="J374" s="626">
        <f t="shared" si="232"/>
        <v>0</v>
      </c>
      <c r="K374" s="626">
        <f t="shared" si="232"/>
        <v>0</v>
      </c>
      <c r="L374" s="626">
        <f t="shared" si="232"/>
        <v>0</v>
      </c>
      <c r="M374" s="626">
        <f t="shared" si="232"/>
        <v>0</v>
      </c>
      <c r="N374" s="626">
        <f t="shared" si="232"/>
        <v>0</v>
      </c>
      <c r="O374" s="626">
        <f t="shared" si="232"/>
        <v>0</v>
      </c>
      <c r="P374" s="626">
        <f t="shared" si="232"/>
        <v>0</v>
      </c>
      <c r="Q374" s="626">
        <f t="shared" si="233"/>
        <v>0</v>
      </c>
      <c r="R374" s="626">
        <f t="shared" si="233"/>
        <v>0</v>
      </c>
      <c r="S374" s="626">
        <f t="shared" si="233"/>
        <v>0</v>
      </c>
      <c r="T374" s="626">
        <f t="shared" si="233"/>
        <v>0</v>
      </c>
      <c r="U374" s="823">
        <f t="shared" si="233"/>
        <v>0</v>
      </c>
      <c r="V374" s="823">
        <f t="shared" si="233"/>
        <v>0</v>
      </c>
      <c r="W374" s="823">
        <f t="shared" si="233"/>
        <v>0</v>
      </c>
      <c r="X374" s="823">
        <f t="shared" si="233"/>
        <v>0</v>
      </c>
      <c r="Y374" s="823">
        <f t="shared" si="233"/>
        <v>0</v>
      </c>
      <c r="Z374" s="626">
        <f t="shared" si="233"/>
        <v>0</v>
      </c>
      <c r="AA374" s="626">
        <f t="shared" si="234"/>
        <v>0</v>
      </c>
      <c r="AB374" s="626">
        <f t="shared" si="234"/>
        <v>0</v>
      </c>
      <c r="AC374" s="626">
        <f t="shared" si="234"/>
        <v>0</v>
      </c>
      <c r="AD374" s="626">
        <f t="shared" si="234"/>
        <v>0</v>
      </c>
      <c r="AE374" s="626">
        <f t="shared" si="234"/>
        <v>0</v>
      </c>
      <c r="AF374" s="626">
        <f t="shared" si="234"/>
        <v>0</v>
      </c>
      <c r="AG374" s="626">
        <f t="shared" si="234"/>
        <v>0</v>
      </c>
      <c r="AH374" s="626">
        <f t="shared" si="234"/>
        <v>0</v>
      </c>
      <c r="AI374" s="626">
        <f t="shared" si="234"/>
        <v>0</v>
      </c>
      <c r="AJ374" s="626">
        <f t="shared" si="234"/>
        <v>0</v>
      </c>
      <c r="AK374" s="626">
        <f t="shared" si="235"/>
        <v>0</v>
      </c>
      <c r="AL374" s="626">
        <f t="shared" si="235"/>
        <v>0</v>
      </c>
      <c r="AM374" s="626">
        <f t="shared" si="235"/>
        <v>0</v>
      </c>
      <c r="AN374" s="626">
        <f t="shared" si="235"/>
        <v>0</v>
      </c>
      <c r="AO374" s="626">
        <f t="shared" si="235"/>
        <v>0</v>
      </c>
      <c r="AP374" s="626">
        <f t="shared" si="235"/>
        <v>0</v>
      </c>
      <c r="AQ374" s="626">
        <f t="shared" si="235"/>
        <v>0</v>
      </c>
      <c r="AR374" s="626">
        <f t="shared" si="235"/>
        <v>0</v>
      </c>
      <c r="AS374" s="626">
        <f t="shared" si="235"/>
        <v>0</v>
      </c>
      <c r="AT374" s="626">
        <f t="shared" si="235"/>
        <v>0</v>
      </c>
      <c r="AU374" s="626">
        <f t="shared" si="236"/>
        <v>0</v>
      </c>
      <c r="AV374" s="626">
        <f t="shared" si="236"/>
        <v>0</v>
      </c>
      <c r="AW374" s="626">
        <f t="shared" si="236"/>
        <v>0</v>
      </c>
      <c r="AX374" s="626">
        <f t="shared" si="236"/>
        <v>0</v>
      </c>
      <c r="AY374" s="626">
        <f t="shared" si="236"/>
        <v>0</v>
      </c>
      <c r="AZ374" s="626">
        <f t="shared" si="236"/>
        <v>0</v>
      </c>
      <c r="BA374" s="626">
        <f t="shared" si="236"/>
        <v>0</v>
      </c>
      <c r="BB374" s="626">
        <f t="shared" si="236"/>
        <v>0</v>
      </c>
      <c r="BC374" s="626">
        <f t="shared" si="236"/>
        <v>0</v>
      </c>
      <c r="BD374" s="626">
        <f t="shared" si="236"/>
        <v>0</v>
      </c>
      <c r="BE374" s="626">
        <f t="shared" si="237"/>
        <v>0</v>
      </c>
      <c r="BF374" s="626">
        <f t="shared" si="237"/>
        <v>0</v>
      </c>
      <c r="BG374" s="626">
        <f t="shared" si="237"/>
        <v>0</v>
      </c>
      <c r="BH374" s="626">
        <f t="shared" si="237"/>
        <v>0</v>
      </c>
      <c r="BI374" s="626">
        <f t="shared" si="237"/>
        <v>0</v>
      </c>
      <c r="BJ374" s="626">
        <f t="shared" si="237"/>
        <v>0</v>
      </c>
      <c r="BK374" s="626">
        <f t="shared" si="237"/>
        <v>0</v>
      </c>
      <c r="BL374" s="626">
        <f t="shared" si="237"/>
        <v>0</v>
      </c>
      <c r="BM374" s="626">
        <f t="shared" si="237"/>
        <v>0</v>
      </c>
      <c r="BN374" s="626">
        <f t="shared" si="237"/>
        <v>0</v>
      </c>
      <c r="BO374" s="626">
        <f t="shared" si="238"/>
        <v>0</v>
      </c>
      <c r="BP374" s="626">
        <f t="shared" si="238"/>
        <v>0</v>
      </c>
      <c r="BQ374" s="626">
        <f t="shared" si="238"/>
        <v>0</v>
      </c>
      <c r="BR374" s="626">
        <f t="shared" si="238"/>
        <v>0</v>
      </c>
      <c r="BS374" s="626">
        <f t="shared" si="238"/>
        <v>0</v>
      </c>
      <c r="BT374" s="626">
        <f t="shared" si="238"/>
        <v>0</v>
      </c>
      <c r="BU374" s="626">
        <f t="shared" si="238"/>
        <v>0</v>
      </c>
      <c r="BV374" s="626">
        <f t="shared" si="238"/>
        <v>0</v>
      </c>
      <c r="BW374" s="626">
        <f t="shared" si="238"/>
        <v>0</v>
      </c>
      <c r="BX374" s="626">
        <f t="shared" si="238"/>
        <v>0</v>
      </c>
      <c r="BY374" s="626">
        <f t="shared" si="238"/>
        <v>0</v>
      </c>
      <c r="BZ374" s="626">
        <f t="shared" si="238"/>
        <v>0</v>
      </c>
      <c r="CA374" s="287">
        <f t="shared" si="203"/>
        <v>0</v>
      </c>
      <c r="CB374" s="287">
        <f t="shared" si="204"/>
        <v>0</v>
      </c>
      <c r="CC374" s="287">
        <f t="shared" si="205"/>
        <v>0</v>
      </c>
      <c r="CD374" s="287">
        <f t="shared" si="206"/>
        <v>0</v>
      </c>
      <c r="CE374" s="287">
        <f t="shared" si="207"/>
        <v>0</v>
      </c>
      <c r="CF374" s="287">
        <f t="shared" si="208"/>
        <v>0</v>
      </c>
      <c r="CG374" s="61">
        <f t="shared" si="216"/>
        <v>0</v>
      </c>
      <c r="CH374" s="27"/>
      <c r="CI374" s="27"/>
      <c r="CJ374" s="27"/>
    </row>
    <row r="375" spans="2:88" ht="12" hidden="1" customHeight="1">
      <c r="B375" s="624" t="s">
        <v>75</v>
      </c>
      <c r="C375" s="623" t="str">
        <f>C265</f>
        <v>Released</v>
      </c>
      <c r="D375" s="729" t="s">
        <v>830</v>
      </c>
      <c r="E375" s="624" t="s">
        <v>9</v>
      </c>
      <c r="F375" s="625" t="s">
        <v>11</v>
      </c>
      <c r="G375" s="626">
        <f t="shared" ref="G375:P384" si="239">IF(CVP=$F375,SUMIFS(G$6:G$206,Capex_Revex,$E375,Cat_Two,$D375,Spend,$B375),0)</f>
        <v>0</v>
      </c>
      <c r="H375" s="823">
        <f t="shared" si="239"/>
        <v>0</v>
      </c>
      <c r="I375" s="823">
        <f t="shared" si="239"/>
        <v>0</v>
      </c>
      <c r="J375" s="626">
        <f t="shared" si="239"/>
        <v>0</v>
      </c>
      <c r="K375" s="626">
        <f t="shared" si="239"/>
        <v>0</v>
      </c>
      <c r="L375" s="626">
        <f t="shared" si="239"/>
        <v>0</v>
      </c>
      <c r="M375" s="626">
        <f t="shared" si="239"/>
        <v>0</v>
      </c>
      <c r="N375" s="626">
        <f t="shared" si="239"/>
        <v>0</v>
      </c>
      <c r="O375" s="626">
        <f t="shared" si="239"/>
        <v>0</v>
      </c>
      <c r="P375" s="626">
        <f t="shared" si="239"/>
        <v>0</v>
      </c>
      <c r="Q375" s="626">
        <f t="shared" ref="Q375:Z384" si="240">IF(CVP=$F375,SUMIFS(Q$6:Q$206,Capex_Revex,$E375,Cat_Two,$D375,Spend,$B375),0)</f>
        <v>0</v>
      </c>
      <c r="R375" s="626">
        <f t="shared" si="240"/>
        <v>0</v>
      </c>
      <c r="S375" s="626">
        <f t="shared" si="240"/>
        <v>0</v>
      </c>
      <c r="T375" s="626">
        <f t="shared" si="240"/>
        <v>0</v>
      </c>
      <c r="U375" s="823">
        <f t="shared" si="240"/>
        <v>0</v>
      </c>
      <c r="V375" s="823">
        <f t="shared" si="240"/>
        <v>0</v>
      </c>
      <c r="W375" s="823">
        <f t="shared" si="240"/>
        <v>0</v>
      </c>
      <c r="X375" s="823">
        <f t="shared" si="240"/>
        <v>0</v>
      </c>
      <c r="Y375" s="823">
        <f t="shared" si="240"/>
        <v>0</v>
      </c>
      <c r="Z375" s="626">
        <f t="shared" si="240"/>
        <v>0</v>
      </c>
      <c r="AA375" s="626">
        <f t="shared" ref="AA375:AJ384" si="241">IF(CVP=$F375,SUMIFS(AA$6:AA$206,Capex_Revex,$E375,Cat_Two,$D375,Spend,$B375),0)</f>
        <v>0</v>
      </c>
      <c r="AB375" s="626">
        <f t="shared" si="241"/>
        <v>0</v>
      </c>
      <c r="AC375" s="626">
        <f t="shared" si="241"/>
        <v>0</v>
      </c>
      <c r="AD375" s="626">
        <f t="shared" si="241"/>
        <v>0</v>
      </c>
      <c r="AE375" s="626">
        <f t="shared" si="241"/>
        <v>0</v>
      </c>
      <c r="AF375" s="626">
        <f t="shared" si="241"/>
        <v>0</v>
      </c>
      <c r="AG375" s="626">
        <f t="shared" si="241"/>
        <v>0</v>
      </c>
      <c r="AH375" s="626">
        <f t="shared" si="241"/>
        <v>0</v>
      </c>
      <c r="AI375" s="626">
        <f t="shared" si="241"/>
        <v>0</v>
      </c>
      <c r="AJ375" s="626">
        <f t="shared" si="241"/>
        <v>0</v>
      </c>
      <c r="AK375" s="626">
        <f t="shared" ref="AK375:AT384" si="242">IF(CVP=$F375,SUMIFS(AK$6:AK$206,Capex_Revex,$E375,Cat_Two,$D375,Spend,$B375),0)</f>
        <v>0</v>
      </c>
      <c r="AL375" s="626">
        <f t="shared" si="242"/>
        <v>0</v>
      </c>
      <c r="AM375" s="626">
        <f t="shared" si="242"/>
        <v>0</v>
      </c>
      <c r="AN375" s="626">
        <f t="shared" si="242"/>
        <v>0</v>
      </c>
      <c r="AO375" s="626">
        <f t="shared" si="242"/>
        <v>0</v>
      </c>
      <c r="AP375" s="626">
        <f t="shared" si="242"/>
        <v>0</v>
      </c>
      <c r="AQ375" s="626">
        <f t="shared" si="242"/>
        <v>0</v>
      </c>
      <c r="AR375" s="626">
        <f t="shared" si="242"/>
        <v>0</v>
      </c>
      <c r="AS375" s="626">
        <f t="shared" si="242"/>
        <v>0</v>
      </c>
      <c r="AT375" s="626">
        <f t="shared" si="242"/>
        <v>0</v>
      </c>
      <c r="AU375" s="626">
        <f t="shared" ref="AU375:BD384" si="243">IF(CVP=$F375,SUMIFS(AU$6:AU$206,Capex_Revex,$E375,Cat_Two,$D375,Spend,$B375),0)</f>
        <v>0</v>
      </c>
      <c r="AV375" s="626">
        <f t="shared" si="243"/>
        <v>0</v>
      </c>
      <c r="AW375" s="626">
        <f t="shared" si="243"/>
        <v>0</v>
      </c>
      <c r="AX375" s="626">
        <f t="shared" si="243"/>
        <v>0</v>
      </c>
      <c r="AY375" s="626">
        <f t="shared" si="243"/>
        <v>0</v>
      </c>
      <c r="AZ375" s="626">
        <f t="shared" si="243"/>
        <v>0</v>
      </c>
      <c r="BA375" s="626">
        <f t="shared" si="243"/>
        <v>0</v>
      </c>
      <c r="BB375" s="626">
        <f t="shared" si="243"/>
        <v>0</v>
      </c>
      <c r="BC375" s="626">
        <f t="shared" si="243"/>
        <v>0</v>
      </c>
      <c r="BD375" s="626">
        <f t="shared" si="243"/>
        <v>0</v>
      </c>
      <c r="BE375" s="626">
        <f t="shared" ref="BE375:BN384" si="244">IF(CVP=$F375,SUMIFS(BE$6:BE$206,Capex_Revex,$E375,Cat_Two,$D375,Spend,$B375),0)</f>
        <v>0</v>
      </c>
      <c r="BF375" s="626">
        <f t="shared" si="244"/>
        <v>0</v>
      </c>
      <c r="BG375" s="626">
        <f t="shared" si="244"/>
        <v>0</v>
      </c>
      <c r="BH375" s="626">
        <f t="shared" si="244"/>
        <v>0</v>
      </c>
      <c r="BI375" s="626">
        <f t="shared" si="244"/>
        <v>0</v>
      </c>
      <c r="BJ375" s="626">
        <f t="shared" si="244"/>
        <v>0</v>
      </c>
      <c r="BK375" s="626">
        <f t="shared" si="244"/>
        <v>0</v>
      </c>
      <c r="BL375" s="626">
        <f t="shared" si="244"/>
        <v>0</v>
      </c>
      <c r="BM375" s="626">
        <f t="shared" si="244"/>
        <v>0</v>
      </c>
      <c r="BN375" s="626">
        <f t="shared" si="244"/>
        <v>0</v>
      </c>
      <c r="BO375" s="626">
        <f t="shared" ref="BO375:BZ384" si="245">IF(CVP=$F375,SUMIFS(BO$6:BO$206,Capex_Revex,$E375,Cat_Two,$D375,Spend,$B375),0)</f>
        <v>0</v>
      </c>
      <c r="BP375" s="626">
        <f t="shared" si="245"/>
        <v>0</v>
      </c>
      <c r="BQ375" s="626">
        <f t="shared" si="245"/>
        <v>0</v>
      </c>
      <c r="BR375" s="626">
        <f t="shared" si="245"/>
        <v>0</v>
      </c>
      <c r="BS375" s="626">
        <f t="shared" si="245"/>
        <v>0</v>
      </c>
      <c r="BT375" s="626">
        <f t="shared" si="245"/>
        <v>0</v>
      </c>
      <c r="BU375" s="626">
        <f t="shared" si="245"/>
        <v>0</v>
      </c>
      <c r="BV375" s="626">
        <f t="shared" si="245"/>
        <v>0</v>
      </c>
      <c r="BW375" s="626">
        <f t="shared" si="245"/>
        <v>0</v>
      </c>
      <c r="BX375" s="626">
        <f t="shared" si="245"/>
        <v>0</v>
      </c>
      <c r="BY375" s="626">
        <f t="shared" si="245"/>
        <v>0</v>
      </c>
      <c r="BZ375" s="626">
        <f t="shared" si="245"/>
        <v>0</v>
      </c>
      <c r="CA375" s="287">
        <f t="shared" si="203"/>
        <v>0</v>
      </c>
      <c r="CB375" s="287">
        <f t="shared" si="204"/>
        <v>0</v>
      </c>
      <c r="CC375" s="287">
        <f t="shared" si="205"/>
        <v>0</v>
      </c>
      <c r="CD375" s="287">
        <f t="shared" si="206"/>
        <v>0</v>
      </c>
      <c r="CE375" s="287">
        <f t="shared" si="207"/>
        <v>0</v>
      </c>
      <c r="CF375" s="287">
        <f t="shared" si="208"/>
        <v>0</v>
      </c>
      <c r="CG375" s="61">
        <f t="shared" si="216"/>
        <v>0</v>
      </c>
      <c r="CH375" s="27"/>
      <c r="CI375" s="27"/>
      <c r="CJ375" s="27"/>
    </row>
    <row r="376" spans="2:88" ht="12" hidden="1" customHeight="1">
      <c r="B376" s="624" t="s">
        <v>75</v>
      </c>
      <c r="C376" s="623" t="str">
        <f>C266</f>
        <v>Released</v>
      </c>
      <c r="D376" s="729" t="s">
        <v>830</v>
      </c>
      <c r="E376" s="624" t="s">
        <v>9</v>
      </c>
      <c r="F376" s="625" t="s">
        <v>12</v>
      </c>
      <c r="G376" s="626">
        <f t="shared" si="239"/>
        <v>0</v>
      </c>
      <c r="H376" s="823">
        <f t="shared" si="239"/>
        <v>0</v>
      </c>
      <c r="I376" s="823">
        <f t="shared" si="239"/>
        <v>0</v>
      </c>
      <c r="J376" s="626">
        <f t="shared" si="239"/>
        <v>0</v>
      </c>
      <c r="K376" s="626">
        <f t="shared" si="239"/>
        <v>0</v>
      </c>
      <c r="L376" s="626">
        <f t="shared" si="239"/>
        <v>0</v>
      </c>
      <c r="M376" s="626">
        <f t="shared" si="239"/>
        <v>0</v>
      </c>
      <c r="N376" s="626">
        <f t="shared" si="239"/>
        <v>0</v>
      </c>
      <c r="O376" s="626">
        <f t="shared" si="239"/>
        <v>0</v>
      </c>
      <c r="P376" s="626">
        <f t="shared" si="239"/>
        <v>0</v>
      </c>
      <c r="Q376" s="626">
        <f t="shared" si="240"/>
        <v>0</v>
      </c>
      <c r="R376" s="626">
        <f t="shared" si="240"/>
        <v>0</v>
      </c>
      <c r="S376" s="626">
        <f t="shared" si="240"/>
        <v>0</v>
      </c>
      <c r="T376" s="626">
        <f t="shared" si="240"/>
        <v>0</v>
      </c>
      <c r="U376" s="823">
        <f t="shared" si="240"/>
        <v>0</v>
      </c>
      <c r="V376" s="823">
        <f t="shared" si="240"/>
        <v>0</v>
      </c>
      <c r="W376" s="823">
        <f t="shared" si="240"/>
        <v>0</v>
      </c>
      <c r="X376" s="823">
        <f t="shared" si="240"/>
        <v>0</v>
      </c>
      <c r="Y376" s="823">
        <f t="shared" si="240"/>
        <v>0</v>
      </c>
      <c r="Z376" s="626">
        <f t="shared" si="240"/>
        <v>0</v>
      </c>
      <c r="AA376" s="626">
        <f t="shared" si="241"/>
        <v>0</v>
      </c>
      <c r="AB376" s="626">
        <f t="shared" si="241"/>
        <v>0</v>
      </c>
      <c r="AC376" s="626">
        <f t="shared" si="241"/>
        <v>0</v>
      </c>
      <c r="AD376" s="626">
        <f t="shared" si="241"/>
        <v>0</v>
      </c>
      <c r="AE376" s="626">
        <f t="shared" si="241"/>
        <v>0</v>
      </c>
      <c r="AF376" s="626">
        <f t="shared" si="241"/>
        <v>0</v>
      </c>
      <c r="AG376" s="626">
        <f t="shared" si="241"/>
        <v>0</v>
      </c>
      <c r="AH376" s="626">
        <f t="shared" si="241"/>
        <v>0</v>
      </c>
      <c r="AI376" s="626">
        <f t="shared" si="241"/>
        <v>0</v>
      </c>
      <c r="AJ376" s="626">
        <f t="shared" si="241"/>
        <v>0</v>
      </c>
      <c r="AK376" s="626">
        <f t="shared" si="242"/>
        <v>0</v>
      </c>
      <c r="AL376" s="626">
        <f t="shared" si="242"/>
        <v>0</v>
      </c>
      <c r="AM376" s="626">
        <f t="shared" si="242"/>
        <v>0</v>
      </c>
      <c r="AN376" s="626">
        <f t="shared" si="242"/>
        <v>0</v>
      </c>
      <c r="AO376" s="626">
        <f t="shared" si="242"/>
        <v>0</v>
      </c>
      <c r="AP376" s="626">
        <f t="shared" si="242"/>
        <v>0</v>
      </c>
      <c r="AQ376" s="626">
        <f t="shared" si="242"/>
        <v>0</v>
      </c>
      <c r="AR376" s="626">
        <f t="shared" si="242"/>
        <v>0</v>
      </c>
      <c r="AS376" s="626">
        <f t="shared" si="242"/>
        <v>0</v>
      </c>
      <c r="AT376" s="626">
        <f t="shared" si="242"/>
        <v>0</v>
      </c>
      <c r="AU376" s="626">
        <f t="shared" si="243"/>
        <v>0</v>
      </c>
      <c r="AV376" s="626">
        <f t="shared" si="243"/>
        <v>0</v>
      </c>
      <c r="AW376" s="626">
        <f t="shared" si="243"/>
        <v>0</v>
      </c>
      <c r="AX376" s="626">
        <f t="shared" si="243"/>
        <v>0</v>
      </c>
      <c r="AY376" s="626">
        <f t="shared" si="243"/>
        <v>0</v>
      </c>
      <c r="AZ376" s="626">
        <f t="shared" si="243"/>
        <v>0</v>
      </c>
      <c r="BA376" s="626">
        <f t="shared" si="243"/>
        <v>0</v>
      </c>
      <c r="BB376" s="626">
        <f t="shared" si="243"/>
        <v>0</v>
      </c>
      <c r="BC376" s="626">
        <f t="shared" si="243"/>
        <v>0</v>
      </c>
      <c r="BD376" s="626">
        <f t="shared" si="243"/>
        <v>0</v>
      </c>
      <c r="BE376" s="626">
        <f t="shared" si="244"/>
        <v>0</v>
      </c>
      <c r="BF376" s="626">
        <f t="shared" si="244"/>
        <v>0</v>
      </c>
      <c r="BG376" s="626">
        <f t="shared" si="244"/>
        <v>0</v>
      </c>
      <c r="BH376" s="626">
        <f t="shared" si="244"/>
        <v>0</v>
      </c>
      <c r="BI376" s="626">
        <f t="shared" si="244"/>
        <v>0</v>
      </c>
      <c r="BJ376" s="626">
        <f t="shared" si="244"/>
        <v>0</v>
      </c>
      <c r="BK376" s="626">
        <f t="shared" si="244"/>
        <v>0</v>
      </c>
      <c r="BL376" s="626">
        <f t="shared" si="244"/>
        <v>0</v>
      </c>
      <c r="BM376" s="626">
        <f t="shared" si="244"/>
        <v>0</v>
      </c>
      <c r="BN376" s="626">
        <f t="shared" si="244"/>
        <v>0</v>
      </c>
      <c r="BO376" s="626">
        <f t="shared" si="245"/>
        <v>0</v>
      </c>
      <c r="BP376" s="626">
        <f t="shared" si="245"/>
        <v>0</v>
      </c>
      <c r="BQ376" s="626">
        <f t="shared" si="245"/>
        <v>0</v>
      </c>
      <c r="BR376" s="626">
        <f t="shared" si="245"/>
        <v>0</v>
      </c>
      <c r="BS376" s="626">
        <f t="shared" si="245"/>
        <v>0</v>
      </c>
      <c r="BT376" s="626">
        <f t="shared" si="245"/>
        <v>0</v>
      </c>
      <c r="BU376" s="626">
        <f t="shared" si="245"/>
        <v>0</v>
      </c>
      <c r="BV376" s="626">
        <f t="shared" si="245"/>
        <v>0</v>
      </c>
      <c r="BW376" s="626">
        <f t="shared" si="245"/>
        <v>0</v>
      </c>
      <c r="BX376" s="626">
        <f t="shared" si="245"/>
        <v>0</v>
      </c>
      <c r="BY376" s="626">
        <f t="shared" si="245"/>
        <v>0</v>
      </c>
      <c r="BZ376" s="626">
        <f t="shared" si="245"/>
        <v>0</v>
      </c>
      <c r="CA376" s="287">
        <f t="shared" si="203"/>
        <v>0</v>
      </c>
      <c r="CB376" s="287">
        <f t="shared" si="204"/>
        <v>0</v>
      </c>
      <c r="CC376" s="287">
        <f t="shared" si="205"/>
        <v>0</v>
      </c>
      <c r="CD376" s="287">
        <f t="shared" si="206"/>
        <v>0</v>
      </c>
      <c r="CE376" s="287">
        <f t="shared" si="207"/>
        <v>0</v>
      </c>
      <c r="CF376" s="287">
        <f t="shared" si="208"/>
        <v>0</v>
      </c>
      <c r="CG376" s="61">
        <f t="shared" si="216"/>
        <v>0</v>
      </c>
      <c r="CH376" s="27"/>
      <c r="CI376" s="27"/>
      <c r="CJ376" s="27"/>
    </row>
    <row r="377" spans="2:88" ht="12" hidden="1" customHeight="1">
      <c r="B377" s="624" t="s">
        <v>75</v>
      </c>
      <c r="C377" s="623" t="str">
        <f>C267</f>
        <v>Forecast</v>
      </c>
      <c r="D377" s="729" t="s">
        <v>830</v>
      </c>
      <c r="E377" s="624" t="s">
        <v>9</v>
      </c>
      <c r="F377" s="625" t="s">
        <v>13</v>
      </c>
      <c r="G377" s="626">
        <f t="shared" si="239"/>
        <v>0</v>
      </c>
      <c r="H377" s="823">
        <f t="shared" si="239"/>
        <v>0</v>
      </c>
      <c r="I377" s="823">
        <f t="shared" si="239"/>
        <v>0</v>
      </c>
      <c r="J377" s="626">
        <f t="shared" si="239"/>
        <v>0</v>
      </c>
      <c r="K377" s="626">
        <f t="shared" si="239"/>
        <v>0</v>
      </c>
      <c r="L377" s="626">
        <f t="shared" si="239"/>
        <v>0</v>
      </c>
      <c r="M377" s="626">
        <f t="shared" si="239"/>
        <v>0</v>
      </c>
      <c r="N377" s="626">
        <f t="shared" si="239"/>
        <v>0</v>
      </c>
      <c r="O377" s="626">
        <f t="shared" si="239"/>
        <v>0</v>
      </c>
      <c r="P377" s="626">
        <f t="shared" si="239"/>
        <v>0</v>
      </c>
      <c r="Q377" s="626">
        <f t="shared" si="240"/>
        <v>0</v>
      </c>
      <c r="R377" s="626">
        <f t="shared" si="240"/>
        <v>0</v>
      </c>
      <c r="S377" s="626">
        <f t="shared" si="240"/>
        <v>0</v>
      </c>
      <c r="T377" s="626">
        <f t="shared" si="240"/>
        <v>0</v>
      </c>
      <c r="U377" s="823">
        <f t="shared" si="240"/>
        <v>0</v>
      </c>
      <c r="V377" s="823">
        <f t="shared" si="240"/>
        <v>0</v>
      </c>
      <c r="W377" s="823">
        <f t="shared" si="240"/>
        <v>0</v>
      </c>
      <c r="X377" s="823">
        <f t="shared" si="240"/>
        <v>0</v>
      </c>
      <c r="Y377" s="823">
        <f t="shared" si="240"/>
        <v>0</v>
      </c>
      <c r="Z377" s="626">
        <f t="shared" si="240"/>
        <v>0</v>
      </c>
      <c r="AA377" s="626">
        <f t="shared" si="241"/>
        <v>0</v>
      </c>
      <c r="AB377" s="626">
        <f t="shared" si="241"/>
        <v>0</v>
      </c>
      <c r="AC377" s="626">
        <f t="shared" si="241"/>
        <v>0</v>
      </c>
      <c r="AD377" s="626">
        <f t="shared" si="241"/>
        <v>0</v>
      </c>
      <c r="AE377" s="626">
        <f t="shared" si="241"/>
        <v>0</v>
      </c>
      <c r="AF377" s="626">
        <f t="shared" si="241"/>
        <v>0</v>
      </c>
      <c r="AG377" s="626">
        <f t="shared" si="241"/>
        <v>0</v>
      </c>
      <c r="AH377" s="626">
        <f t="shared" si="241"/>
        <v>0</v>
      </c>
      <c r="AI377" s="626">
        <f t="shared" si="241"/>
        <v>0</v>
      </c>
      <c r="AJ377" s="626">
        <f t="shared" si="241"/>
        <v>0</v>
      </c>
      <c r="AK377" s="626">
        <f t="shared" si="242"/>
        <v>0</v>
      </c>
      <c r="AL377" s="626">
        <f t="shared" si="242"/>
        <v>0</v>
      </c>
      <c r="AM377" s="626">
        <f t="shared" si="242"/>
        <v>0</v>
      </c>
      <c r="AN377" s="626">
        <f t="shared" si="242"/>
        <v>0</v>
      </c>
      <c r="AO377" s="626">
        <f t="shared" si="242"/>
        <v>0</v>
      </c>
      <c r="AP377" s="626">
        <f t="shared" si="242"/>
        <v>0</v>
      </c>
      <c r="AQ377" s="626">
        <f t="shared" si="242"/>
        <v>0</v>
      </c>
      <c r="AR377" s="626">
        <f t="shared" si="242"/>
        <v>0</v>
      </c>
      <c r="AS377" s="626">
        <f t="shared" si="242"/>
        <v>0</v>
      </c>
      <c r="AT377" s="626">
        <f t="shared" si="242"/>
        <v>0</v>
      </c>
      <c r="AU377" s="626">
        <f t="shared" si="243"/>
        <v>0</v>
      </c>
      <c r="AV377" s="626">
        <f t="shared" si="243"/>
        <v>0</v>
      </c>
      <c r="AW377" s="626">
        <f t="shared" si="243"/>
        <v>0</v>
      </c>
      <c r="AX377" s="626">
        <f t="shared" si="243"/>
        <v>0</v>
      </c>
      <c r="AY377" s="626">
        <f t="shared" si="243"/>
        <v>0</v>
      </c>
      <c r="AZ377" s="626">
        <f t="shared" si="243"/>
        <v>0</v>
      </c>
      <c r="BA377" s="626">
        <f t="shared" si="243"/>
        <v>0</v>
      </c>
      <c r="BB377" s="626">
        <f t="shared" si="243"/>
        <v>0</v>
      </c>
      <c r="BC377" s="626">
        <f t="shared" si="243"/>
        <v>0</v>
      </c>
      <c r="BD377" s="626">
        <f t="shared" si="243"/>
        <v>0</v>
      </c>
      <c r="BE377" s="626">
        <f t="shared" si="244"/>
        <v>0</v>
      </c>
      <c r="BF377" s="626">
        <f t="shared" si="244"/>
        <v>0</v>
      </c>
      <c r="BG377" s="626">
        <f t="shared" si="244"/>
        <v>0</v>
      </c>
      <c r="BH377" s="626">
        <f t="shared" si="244"/>
        <v>0</v>
      </c>
      <c r="BI377" s="626">
        <f t="shared" si="244"/>
        <v>0</v>
      </c>
      <c r="BJ377" s="626">
        <f t="shared" si="244"/>
        <v>0</v>
      </c>
      <c r="BK377" s="626">
        <f t="shared" si="244"/>
        <v>0</v>
      </c>
      <c r="BL377" s="626">
        <f t="shared" si="244"/>
        <v>0</v>
      </c>
      <c r="BM377" s="626">
        <f t="shared" si="244"/>
        <v>0</v>
      </c>
      <c r="BN377" s="626">
        <f t="shared" si="244"/>
        <v>0</v>
      </c>
      <c r="BO377" s="626">
        <f t="shared" si="245"/>
        <v>0</v>
      </c>
      <c r="BP377" s="626">
        <f t="shared" si="245"/>
        <v>0</v>
      </c>
      <c r="BQ377" s="626">
        <f t="shared" si="245"/>
        <v>0</v>
      </c>
      <c r="BR377" s="626">
        <f t="shared" si="245"/>
        <v>0</v>
      </c>
      <c r="BS377" s="626">
        <f t="shared" si="245"/>
        <v>0</v>
      </c>
      <c r="BT377" s="626">
        <f t="shared" si="245"/>
        <v>0</v>
      </c>
      <c r="BU377" s="626">
        <f t="shared" si="245"/>
        <v>0</v>
      </c>
      <c r="BV377" s="626">
        <f t="shared" si="245"/>
        <v>0</v>
      </c>
      <c r="BW377" s="626">
        <f t="shared" si="245"/>
        <v>0</v>
      </c>
      <c r="BX377" s="626">
        <f t="shared" si="245"/>
        <v>0</v>
      </c>
      <c r="BY377" s="626">
        <f t="shared" si="245"/>
        <v>0</v>
      </c>
      <c r="BZ377" s="626">
        <f t="shared" si="245"/>
        <v>0</v>
      </c>
      <c r="CA377" s="287">
        <f t="shared" si="203"/>
        <v>0</v>
      </c>
      <c r="CB377" s="287">
        <f t="shared" si="204"/>
        <v>0</v>
      </c>
      <c r="CC377" s="287">
        <f t="shared" si="205"/>
        <v>0</v>
      </c>
      <c r="CD377" s="287">
        <f t="shared" si="206"/>
        <v>0</v>
      </c>
      <c r="CE377" s="287">
        <f t="shared" si="207"/>
        <v>0</v>
      </c>
      <c r="CF377" s="287">
        <f t="shared" si="208"/>
        <v>0</v>
      </c>
      <c r="CG377" s="61">
        <f t="shared" si="216"/>
        <v>0</v>
      </c>
      <c r="CH377" s="27"/>
      <c r="CI377" s="27"/>
      <c r="CJ377" s="27"/>
    </row>
    <row r="378" spans="2:88" ht="12" hidden="1" customHeight="1">
      <c r="B378" s="624" t="s">
        <v>75</v>
      </c>
      <c r="C378" s="623" t="str">
        <f>C268</f>
        <v>Approval Request</v>
      </c>
      <c r="D378" s="729" t="s">
        <v>830</v>
      </c>
      <c r="E378" s="624" t="s">
        <v>9</v>
      </c>
      <c r="F378" s="625" t="s">
        <v>14</v>
      </c>
      <c r="G378" s="626">
        <f t="shared" si="239"/>
        <v>0</v>
      </c>
      <c r="H378" s="823">
        <f t="shared" si="239"/>
        <v>0</v>
      </c>
      <c r="I378" s="823">
        <f t="shared" si="239"/>
        <v>0</v>
      </c>
      <c r="J378" s="626">
        <f t="shared" si="239"/>
        <v>0</v>
      </c>
      <c r="K378" s="626">
        <f t="shared" si="239"/>
        <v>0</v>
      </c>
      <c r="L378" s="626">
        <f t="shared" si="239"/>
        <v>0</v>
      </c>
      <c r="M378" s="626">
        <f t="shared" si="239"/>
        <v>0</v>
      </c>
      <c r="N378" s="626">
        <f t="shared" si="239"/>
        <v>0</v>
      </c>
      <c r="O378" s="626">
        <f t="shared" si="239"/>
        <v>0</v>
      </c>
      <c r="P378" s="626">
        <f t="shared" si="239"/>
        <v>0</v>
      </c>
      <c r="Q378" s="626">
        <f t="shared" si="240"/>
        <v>0</v>
      </c>
      <c r="R378" s="626">
        <f t="shared" si="240"/>
        <v>0</v>
      </c>
      <c r="S378" s="626">
        <f t="shared" si="240"/>
        <v>0</v>
      </c>
      <c r="T378" s="626">
        <f t="shared" si="240"/>
        <v>0</v>
      </c>
      <c r="U378" s="823">
        <f t="shared" si="240"/>
        <v>0</v>
      </c>
      <c r="V378" s="823">
        <f t="shared" si="240"/>
        <v>0</v>
      </c>
      <c r="W378" s="823">
        <f t="shared" si="240"/>
        <v>0</v>
      </c>
      <c r="X378" s="823">
        <f t="shared" si="240"/>
        <v>0</v>
      </c>
      <c r="Y378" s="823">
        <f t="shared" si="240"/>
        <v>0</v>
      </c>
      <c r="Z378" s="626">
        <f t="shared" si="240"/>
        <v>0</v>
      </c>
      <c r="AA378" s="626">
        <f t="shared" si="241"/>
        <v>0</v>
      </c>
      <c r="AB378" s="626">
        <f t="shared" si="241"/>
        <v>0</v>
      </c>
      <c r="AC378" s="626">
        <f t="shared" si="241"/>
        <v>0</v>
      </c>
      <c r="AD378" s="626">
        <f t="shared" si="241"/>
        <v>0</v>
      </c>
      <c r="AE378" s="626">
        <f t="shared" si="241"/>
        <v>0</v>
      </c>
      <c r="AF378" s="626">
        <f t="shared" si="241"/>
        <v>0</v>
      </c>
      <c r="AG378" s="626">
        <f t="shared" si="241"/>
        <v>0</v>
      </c>
      <c r="AH378" s="626">
        <f t="shared" si="241"/>
        <v>0</v>
      </c>
      <c r="AI378" s="626">
        <f t="shared" si="241"/>
        <v>0</v>
      </c>
      <c r="AJ378" s="626">
        <f t="shared" si="241"/>
        <v>0</v>
      </c>
      <c r="AK378" s="626">
        <f t="shared" si="242"/>
        <v>0</v>
      </c>
      <c r="AL378" s="626">
        <f t="shared" si="242"/>
        <v>0</v>
      </c>
      <c r="AM378" s="626">
        <f t="shared" si="242"/>
        <v>0</v>
      </c>
      <c r="AN378" s="626">
        <f t="shared" si="242"/>
        <v>0</v>
      </c>
      <c r="AO378" s="626">
        <f t="shared" si="242"/>
        <v>0</v>
      </c>
      <c r="AP378" s="626">
        <f t="shared" si="242"/>
        <v>0</v>
      </c>
      <c r="AQ378" s="626">
        <f t="shared" si="242"/>
        <v>0</v>
      </c>
      <c r="AR378" s="626">
        <f t="shared" si="242"/>
        <v>0</v>
      </c>
      <c r="AS378" s="626">
        <f t="shared" si="242"/>
        <v>0</v>
      </c>
      <c r="AT378" s="626">
        <f t="shared" si="242"/>
        <v>0</v>
      </c>
      <c r="AU378" s="626">
        <f t="shared" si="243"/>
        <v>0</v>
      </c>
      <c r="AV378" s="626">
        <f t="shared" si="243"/>
        <v>0</v>
      </c>
      <c r="AW378" s="626">
        <f t="shared" si="243"/>
        <v>0</v>
      </c>
      <c r="AX378" s="626">
        <f t="shared" si="243"/>
        <v>0</v>
      </c>
      <c r="AY378" s="626">
        <f t="shared" si="243"/>
        <v>0</v>
      </c>
      <c r="AZ378" s="626">
        <f t="shared" si="243"/>
        <v>0</v>
      </c>
      <c r="BA378" s="626">
        <f t="shared" si="243"/>
        <v>0</v>
      </c>
      <c r="BB378" s="626">
        <f t="shared" si="243"/>
        <v>0</v>
      </c>
      <c r="BC378" s="626">
        <f t="shared" si="243"/>
        <v>0</v>
      </c>
      <c r="BD378" s="626">
        <f t="shared" si="243"/>
        <v>0</v>
      </c>
      <c r="BE378" s="626">
        <f t="shared" si="244"/>
        <v>0</v>
      </c>
      <c r="BF378" s="626">
        <f t="shared" si="244"/>
        <v>0</v>
      </c>
      <c r="BG378" s="626">
        <f t="shared" si="244"/>
        <v>0</v>
      </c>
      <c r="BH378" s="626">
        <f t="shared" si="244"/>
        <v>0</v>
      </c>
      <c r="BI378" s="626">
        <f t="shared" si="244"/>
        <v>0</v>
      </c>
      <c r="BJ378" s="626">
        <f t="shared" si="244"/>
        <v>0</v>
      </c>
      <c r="BK378" s="626">
        <f t="shared" si="244"/>
        <v>0</v>
      </c>
      <c r="BL378" s="626">
        <f t="shared" si="244"/>
        <v>0</v>
      </c>
      <c r="BM378" s="626">
        <f t="shared" si="244"/>
        <v>0</v>
      </c>
      <c r="BN378" s="626">
        <f t="shared" si="244"/>
        <v>0</v>
      </c>
      <c r="BO378" s="626">
        <f t="shared" si="245"/>
        <v>0</v>
      </c>
      <c r="BP378" s="626">
        <f t="shared" si="245"/>
        <v>0</v>
      </c>
      <c r="BQ378" s="626">
        <f t="shared" si="245"/>
        <v>0</v>
      </c>
      <c r="BR378" s="626">
        <f t="shared" si="245"/>
        <v>0</v>
      </c>
      <c r="BS378" s="626">
        <f t="shared" si="245"/>
        <v>0</v>
      </c>
      <c r="BT378" s="626">
        <f t="shared" si="245"/>
        <v>0</v>
      </c>
      <c r="BU378" s="626">
        <f t="shared" si="245"/>
        <v>0</v>
      </c>
      <c r="BV378" s="626">
        <f t="shared" si="245"/>
        <v>0</v>
      </c>
      <c r="BW378" s="626">
        <f t="shared" si="245"/>
        <v>0</v>
      </c>
      <c r="BX378" s="626">
        <f t="shared" si="245"/>
        <v>0</v>
      </c>
      <c r="BY378" s="626">
        <f t="shared" si="245"/>
        <v>0</v>
      </c>
      <c r="BZ378" s="626">
        <f t="shared" si="245"/>
        <v>0</v>
      </c>
      <c r="CA378" s="287">
        <f t="shared" si="203"/>
        <v>0</v>
      </c>
      <c r="CB378" s="287">
        <f t="shared" si="204"/>
        <v>0</v>
      </c>
      <c r="CC378" s="287">
        <f t="shared" si="205"/>
        <v>0</v>
      </c>
      <c r="CD378" s="287">
        <f t="shared" si="206"/>
        <v>0</v>
      </c>
      <c r="CE378" s="287">
        <f t="shared" si="207"/>
        <v>0</v>
      </c>
      <c r="CF378" s="287">
        <f t="shared" si="208"/>
        <v>0</v>
      </c>
      <c r="CG378" s="61">
        <f t="shared" si="216"/>
        <v>0</v>
      </c>
      <c r="CH378" s="27"/>
      <c r="CI378" s="27"/>
      <c r="CJ378" s="27"/>
    </row>
    <row r="379" spans="2:88" ht="12" hidden="1" customHeight="1">
      <c r="B379" s="624" t="s">
        <v>75</v>
      </c>
      <c r="C379" s="623" t="str">
        <f>C269</f>
        <v>Approval Request</v>
      </c>
      <c r="D379" s="729" t="s">
        <v>830</v>
      </c>
      <c r="E379" s="624" t="s">
        <v>9</v>
      </c>
      <c r="F379" s="625" t="s">
        <v>15</v>
      </c>
      <c r="G379" s="626">
        <f t="shared" si="239"/>
        <v>0</v>
      </c>
      <c r="H379" s="823">
        <f t="shared" si="239"/>
        <v>0</v>
      </c>
      <c r="I379" s="823">
        <f t="shared" si="239"/>
        <v>0</v>
      </c>
      <c r="J379" s="626">
        <f t="shared" si="239"/>
        <v>0</v>
      </c>
      <c r="K379" s="626">
        <f t="shared" si="239"/>
        <v>0</v>
      </c>
      <c r="L379" s="626">
        <f t="shared" si="239"/>
        <v>0</v>
      </c>
      <c r="M379" s="626">
        <f t="shared" si="239"/>
        <v>0</v>
      </c>
      <c r="N379" s="626">
        <f t="shared" si="239"/>
        <v>0</v>
      </c>
      <c r="O379" s="626">
        <f t="shared" si="239"/>
        <v>0</v>
      </c>
      <c r="P379" s="626">
        <f t="shared" si="239"/>
        <v>0</v>
      </c>
      <c r="Q379" s="626">
        <f t="shared" si="240"/>
        <v>0</v>
      </c>
      <c r="R379" s="626">
        <f t="shared" si="240"/>
        <v>0</v>
      </c>
      <c r="S379" s="626">
        <f t="shared" si="240"/>
        <v>0</v>
      </c>
      <c r="T379" s="626">
        <f t="shared" si="240"/>
        <v>0</v>
      </c>
      <c r="U379" s="823">
        <f t="shared" si="240"/>
        <v>0</v>
      </c>
      <c r="V379" s="823">
        <f t="shared" si="240"/>
        <v>0</v>
      </c>
      <c r="W379" s="823">
        <f t="shared" si="240"/>
        <v>0</v>
      </c>
      <c r="X379" s="823">
        <f t="shared" si="240"/>
        <v>0</v>
      </c>
      <c r="Y379" s="823">
        <f t="shared" si="240"/>
        <v>0</v>
      </c>
      <c r="Z379" s="626">
        <f t="shared" si="240"/>
        <v>0</v>
      </c>
      <c r="AA379" s="626">
        <f t="shared" si="241"/>
        <v>0</v>
      </c>
      <c r="AB379" s="626">
        <f t="shared" si="241"/>
        <v>0</v>
      </c>
      <c r="AC379" s="626">
        <f t="shared" si="241"/>
        <v>0</v>
      </c>
      <c r="AD379" s="626">
        <f t="shared" si="241"/>
        <v>0</v>
      </c>
      <c r="AE379" s="626">
        <f t="shared" si="241"/>
        <v>0</v>
      </c>
      <c r="AF379" s="626">
        <f t="shared" si="241"/>
        <v>0</v>
      </c>
      <c r="AG379" s="626">
        <f t="shared" si="241"/>
        <v>0</v>
      </c>
      <c r="AH379" s="626">
        <f t="shared" si="241"/>
        <v>0</v>
      </c>
      <c r="AI379" s="626">
        <f t="shared" si="241"/>
        <v>0</v>
      </c>
      <c r="AJ379" s="626">
        <f t="shared" si="241"/>
        <v>0</v>
      </c>
      <c r="AK379" s="626">
        <f t="shared" si="242"/>
        <v>0</v>
      </c>
      <c r="AL379" s="626">
        <f t="shared" si="242"/>
        <v>0</v>
      </c>
      <c r="AM379" s="626">
        <f t="shared" si="242"/>
        <v>0</v>
      </c>
      <c r="AN379" s="626">
        <f t="shared" si="242"/>
        <v>0</v>
      </c>
      <c r="AO379" s="626">
        <f t="shared" si="242"/>
        <v>0</v>
      </c>
      <c r="AP379" s="626">
        <f t="shared" si="242"/>
        <v>0</v>
      </c>
      <c r="AQ379" s="626">
        <f t="shared" si="242"/>
        <v>0</v>
      </c>
      <c r="AR379" s="626">
        <f t="shared" si="242"/>
        <v>0</v>
      </c>
      <c r="AS379" s="626">
        <f t="shared" si="242"/>
        <v>0</v>
      </c>
      <c r="AT379" s="626">
        <f t="shared" si="242"/>
        <v>0</v>
      </c>
      <c r="AU379" s="626">
        <f t="shared" si="243"/>
        <v>0</v>
      </c>
      <c r="AV379" s="626">
        <f t="shared" si="243"/>
        <v>0</v>
      </c>
      <c r="AW379" s="626">
        <f t="shared" si="243"/>
        <v>0</v>
      </c>
      <c r="AX379" s="626">
        <f t="shared" si="243"/>
        <v>0</v>
      </c>
      <c r="AY379" s="626">
        <f t="shared" si="243"/>
        <v>0</v>
      </c>
      <c r="AZ379" s="626">
        <f t="shared" si="243"/>
        <v>0</v>
      </c>
      <c r="BA379" s="626">
        <f t="shared" si="243"/>
        <v>0</v>
      </c>
      <c r="BB379" s="626">
        <f t="shared" si="243"/>
        <v>0</v>
      </c>
      <c r="BC379" s="626">
        <f t="shared" si="243"/>
        <v>0</v>
      </c>
      <c r="BD379" s="626">
        <f t="shared" si="243"/>
        <v>0</v>
      </c>
      <c r="BE379" s="626">
        <f t="shared" si="244"/>
        <v>0</v>
      </c>
      <c r="BF379" s="626">
        <f t="shared" si="244"/>
        <v>0</v>
      </c>
      <c r="BG379" s="626">
        <f t="shared" si="244"/>
        <v>0</v>
      </c>
      <c r="BH379" s="626">
        <f t="shared" si="244"/>
        <v>0</v>
      </c>
      <c r="BI379" s="626">
        <f t="shared" si="244"/>
        <v>0</v>
      </c>
      <c r="BJ379" s="626">
        <f t="shared" si="244"/>
        <v>0</v>
      </c>
      <c r="BK379" s="626">
        <f t="shared" si="244"/>
        <v>0</v>
      </c>
      <c r="BL379" s="626">
        <f t="shared" si="244"/>
        <v>0</v>
      </c>
      <c r="BM379" s="626">
        <f t="shared" si="244"/>
        <v>0</v>
      </c>
      <c r="BN379" s="626">
        <f t="shared" si="244"/>
        <v>0</v>
      </c>
      <c r="BO379" s="626">
        <f t="shared" si="245"/>
        <v>0</v>
      </c>
      <c r="BP379" s="626">
        <f t="shared" si="245"/>
        <v>0</v>
      </c>
      <c r="BQ379" s="626">
        <f t="shared" si="245"/>
        <v>0</v>
      </c>
      <c r="BR379" s="626">
        <f t="shared" si="245"/>
        <v>0</v>
      </c>
      <c r="BS379" s="626">
        <f t="shared" si="245"/>
        <v>0</v>
      </c>
      <c r="BT379" s="626">
        <f t="shared" si="245"/>
        <v>0</v>
      </c>
      <c r="BU379" s="626">
        <f t="shared" si="245"/>
        <v>0</v>
      </c>
      <c r="BV379" s="626">
        <f t="shared" si="245"/>
        <v>0</v>
      </c>
      <c r="BW379" s="626">
        <f t="shared" si="245"/>
        <v>0</v>
      </c>
      <c r="BX379" s="626">
        <f t="shared" si="245"/>
        <v>0</v>
      </c>
      <c r="BY379" s="626">
        <f t="shared" si="245"/>
        <v>0</v>
      </c>
      <c r="BZ379" s="626">
        <f t="shared" si="245"/>
        <v>0</v>
      </c>
      <c r="CA379" s="287">
        <f t="shared" si="203"/>
        <v>0</v>
      </c>
      <c r="CB379" s="287">
        <f t="shared" si="204"/>
        <v>0</v>
      </c>
      <c r="CC379" s="287">
        <f t="shared" si="205"/>
        <v>0</v>
      </c>
      <c r="CD379" s="287">
        <f t="shared" si="206"/>
        <v>0</v>
      </c>
      <c r="CE379" s="287">
        <f t="shared" si="207"/>
        <v>0</v>
      </c>
      <c r="CF379" s="287">
        <f t="shared" si="208"/>
        <v>0</v>
      </c>
      <c r="CG379" s="61">
        <f t="shared" si="216"/>
        <v>0</v>
      </c>
      <c r="CH379" s="27"/>
      <c r="CI379" s="27"/>
      <c r="CJ379" s="27"/>
    </row>
    <row r="380" spans="2:88" ht="12" hidden="1" customHeight="1">
      <c r="B380" s="624" t="s">
        <v>75</v>
      </c>
      <c r="C380" s="623" t="str">
        <f t="shared" ref="C380:C453" si="246">C375</f>
        <v>Released</v>
      </c>
      <c r="D380" s="729" t="s">
        <v>830</v>
      </c>
      <c r="E380" s="624" t="s">
        <v>10</v>
      </c>
      <c r="F380" s="625" t="s">
        <v>11</v>
      </c>
      <c r="G380" s="626">
        <f t="shared" si="239"/>
        <v>0</v>
      </c>
      <c r="H380" s="823">
        <f t="shared" si="239"/>
        <v>0</v>
      </c>
      <c r="I380" s="823">
        <f t="shared" si="239"/>
        <v>0</v>
      </c>
      <c r="J380" s="626">
        <f t="shared" si="239"/>
        <v>0</v>
      </c>
      <c r="K380" s="626">
        <f t="shared" si="239"/>
        <v>0</v>
      </c>
      <c r="L380" s="626">
        <f t="shared" si="239"/>
        <v>0</v>
      </c>
      <c r="M380" s="626">
        <f t="shared" si="239"/>
        <v>0</v>
      </c>
      <c r="N380" s="626">
        <f t="shared" si="239"/>
        <v>0</v>
      </c>
      <c r="O380" s="626">
        <f t="shared" si="239"/>
        <v>0</v>
      </c>
      <c r="P380" s="626">
        <f t="shared" si="239"/>
        <v>0</v>
      </c>
      <c r="Q380" s="626">
        <f t="shared" si="240"/>
        <v>0</v>
      </c>
      <c r="R380" s="626">
        <f t="shared" si="240"/>
        <v>0</v>
      </c>
      <c r="S380" s="626">
        <f t="shared" si="240"/>
        <v>0</v>
      </c>
      <c r="T380" s="626">
        <f t="shared" si="240"/>
        <v>0</v>
      </c>
      <c r="U380" s="823">
        <f t="shared" si="240"/>
        <v>0</v>
      </c>
      <c r="V380" s="823">
        <f t="shared" si="240"/>
        <v>0</v>
      </c>
      <c r="W380" s="823">
        <f t="shared" si="240"/>
        <v>0</v>
      </c>
      <c r="X380" s="823">
        <f t="shared" si="240"/>
        <v>0</v>
      </c>
      <c r="Y380" s="823">
        <f t="shared" si="240"/>
        <v>0</v>
      </c>
      <c r="Z380" s="626">
        <f t="shared" si="240"/>
        <v>0</v>
      </c>
      <c r="AA380" s="626">
        <f t="shared" si="241"/>
        <v>0</v>
      </c>
      <c r="AB380" s="626">
        <f t="shared" si="241"/>
        <v>0</v>
      </c>
      <c r="AC380" s="626">
        <f t="shared" si="241"/>
        <v>0</v>
      </c>
      <c r="AD380" s="626">
        <f t="shared" si="241"/>
        <v>0</v>
      </c>
      <c r="AE380" s="626">
        <f t="shared" si="241"/>
        <v>0</v>
      </c>
      <c r="AF380" s="626">
        <f t="shared" si="241"/>
        <v>0</v>
      </c>
      <c r="AG380" s="626">
        <f t="shared" si="241"/>
        <v>0</v>
      </c>
      <c r="AH380" s="626">
        <f t="shared" si="241"/>
        <v>0</v>
      </c>
      <c r="AI380" s="626">
        <f t="shared" si="241"/>
        <v>0</v>
      </c>
      <c r="AJ380" s="626">
        <f t="shared" si="241"/>
        <v>0</v>
      </c>
      <c r="AK380" s="626">
        <f t="shared" si="242"/>
        <v>0</v>
      </c>
      <c r="AL380" s="626">
        <f t="shared" si="242"/>
        <v>0</v>
      </c>
      <c r="AM380" s="626">
        <f t="shared" si="242"/>
        <v>0</v>
      </c>
      <c r="AN380" s="626">
        <f t="shared" si="242"/>
        <v>0</v>
      </c>
      <c r="AO380" s="626">
        <f t="shared" si="242"/>
        <v>0</v>
      </c>
      <c r="AP380" s="626">
        <f t="shared" si="242"/>
        <v>0</v>
      </c>
      <c r="AQ380" s="626">
        <f t="shared" si="242"/>
        <v>0</v>
      </c>
      <c r="AR380" s="626">
        <f t="shared" si="242"/>
        <v>0</v>
      </c>
      <c r="AS380" s="626">
        <f t="shared" si="242"/>
        <v>0</v>
      </c>
      <c r="AT380" s="626">
        <f t="shared" si="242"/>
        <v>0</v>
      </c>
      <c r="AU380" s="626">
        <f t="shared" si="243"/>
        <v>0</v>
      </c>
      <c r="AV380" s="626">
        <f t="shared" si="243"/>
        <v>0</v>
      </c>
      <c r="AW380" s="626">
        <f t="shared" si="243"/>
        <v>0</v>
      </c>
      <c r="AX380" s="626">
        <f t="shared" si="243"/>
        <v>0</v>
      </c>
      <c r="AY380" s="626">
        <f t="shared" si="243"/>
        <v>0</v>
      </c>
      <c r="AZ380" s="626">
        <f t="shared" si="243"/>
        <v>0</v>
      </c>
      <c r="BA380" s="626">
        <f t="shared" si="243"/>
        <v>0</v>
      </c>
      <c r="BB380" s="626">
        <f t="shared" si="243"/>
        <v>0</v>
      </c>
      <c r="BC380" s="626">
        <f t="shared" si="243"/>
        <v>0</v>
      </c>
      <c r="BD380" s="626">
        <f t="shared" si="243"/>
        <v>0</v>
      </c>
      <c r="BE380" s="626">
        <f t="shared" si="244"/>
        <v>0</v>
      </c>
      <c r="BF380" s="626">
        <f t="shared" si="244"/>
        <v>0</v>
      </c>
      <c r="BG380" s="626">
        <f t="shared" si="244"/>
        <v>0</v>
      </c>
      <c r="BH380" s="626">
        <f t="shared" si="244"/>
        <v>0</v>
      </c>
      <c r="BI380" s="626">
        <f t="shared" si="244"/>
        <v>0</v>
      </c>
      <c r="BJ380" s="626">
        <f t="shared" si="244"/>
        <v>0</v>
      </c>
      <c r="BK380" s="626">
        <f t="shared" si="244"/>
        <v>0</v>
      </c>
      <c r="BL380" s="626">
        <f t="shared" si="244"/>
        <v>0</v>
      </c>
      <c r="BM380" s="626">
        <f t="shared" si="244"/>
        <v>0</v>
      </c>
      <c r="BN380" s="626">
        <f t="shared" si="244"/>
        <v>0</v>
      </c>
      <c r="BO380" s="626">
        <f t="shared" si="245"/>
        <v>0</v>
      </c>
      <c r="BP380" s="626">
        <f t="shared" si="245"/>
        <v>0</v>
      </c>
      <c r="BQ380" s="626">
        <f t="shared" si="245"/>
        <v>0</v>
      </c>
      <c r="BR380" s="626">
        <f t="shared" si="245"/>
        <v>0</v>
      </c>
      <c r="BS380" s="626">
        <f t="shared" si="245"/>
        <v>0</v>
      </c>
      <c r="BT380" s="626">
        <f t="shared" si="245"/>
        <v>0</v>
      </c>
      <c r="BU380" s="626">
        <f t="shared" si="245"/>
        <v>0</v>
      </c>
      <c r="BV380" s="626">
        <f t="shared" si="245"/>
        <v>0</v>
      </c>
      <c r="BW380" s="626">
        <f t="shared" si="245"/>
        <v>0</v>
      </c>
      <c r="BX380" s="626">
        <f t="shared" si="245"/>
        <v>0</v>
      </c>
      <c r="BY380" s="626">
        <f t="shared" si="245"/>
        <v>0</v>
      </c>
      <c r="BZ380" s="626">
        <f t="shared" si="245"/>
        <v>0</v>
      </c>
      <c r="CA380" s="287">
        <f t="shared" si="203"/>
        <v>0</v>
      </c>
      <c r="CB380" s="287">
        <f t="shared" si="204"/>
        <v>0</v>
      </c>
      <c r="CC380" s="287">
        <f t="shared" si="205"/>
        <v>0</v>
      </c>
      <c r="CD380" s="287">
        <f t="shared" si="206"/>
        <v>0</v>
      </c>
      <c r="CE380" s="287">
        <f t="shared" si="207"/>
        <v>0</v>
      </c>
      <c r="CF380" s="287">
        <f t="shared" si="208"/>
        <v>0</v>
      </c>
      <c r="CG380" s="61">
        <f t="shared" si="216"/>
        <v>0</v>
      </c>
      <c r="CH380" s="27"/>
      <c r="CI380" s="27"/>
      <c r="CJ380" s="27"/>
    </row>
    <row r="381" spans="2:88" ht="12" hidden="1" customHeight="1">
      <c r="B381" s="624" t="s">
        <v>75</v>
      </c>
      <c r="C381" s="623" t="str">
        <f t="shared" si="246"/>
        <v>Released</v>
      </c>
      <c r="D381" s="729" t="s">
        <v>830</v>
      </c>
      <c r="E381" s="624" t="s">
        <v>10</v>
      </c>
      <c r="F381" s="625" t="s">
        <v>12</v>
      </c>
      <c r="G381" s="626">
        <f t="shared" si="239"/>
        <v>0</v>
      </c>
      <c r="H381" s="823">
        <f t="shared" si="239"/>
        <v>0</v>
      </c>
      <c r="I381" s="823">
        <f t="shared" si="239"/>
        <v>0</v>
      </c>
      <c r="J381" s="626">
        <f t="shared" si="239"/>
        <v>0</v>
      </c>
      <c r="K381" s="626">
        <f t="shared" si="239"/>
        <v>0</v>
      </c>
      <c r="L381" s="626">
        <f t="shared" si="239"/>
        <v>0</v>
      </c>
      <c r="M381" s="626">
        <f t="shared" si="239"/>
        <v>0</v>
      </c>
      <c r="N381" s="626">
        <f t="shared" si="239"/>
        <v>0</v>
      </c>
      <c r="O381" s="626">
        <f t="shared" si="239"/>
        <v>0</v>
      </c>
      <c r="P381" s="626">
        <f t="shared" si="239"/>
        <v>0</v>
      </c>
      <c r="Q381" s="626">
        <f t="shared" si="240"/>
        <v>0</v>
      </c>
      <c r="R381" s="626">
        <f t="shared" si="240"/>
        <v>0</v>
      </c>
      <c r="S381" s="626">
        <f t="shared" si="240"/>
        <v>0</v>
      </c>
      <c r="T381" s="626">
        <f t="shared" si="240"/>
        <v>0</v>
      </c>
      <c r="U381" s="823">
        <f t="shared" si="240"/>
        <v>0</v>
      </c>
      <c r="V381" s="823">
        <f t="shared" si="240"/>
        <v>0</v>
      </c>
      <c r="W381" s="823">
        <f t="shared" si="240"/>
        <v>0</v>
      </c>
      <c r="X381" s="823">
        <f t="shared" si="240"/>
        <v>0</v>
      </c>
      <c r="Y381" s="823">
        <f t="shared" si="240"/>
        <v>0</v>
      </c>
      <c r="Z381" s="626">
        <f t="shared" si="240"/>
        <v>0</v>
      </c>
      <c r="AA381" s="626">
        <f t="shared" si="241"/>
        <v>0</v>
      </c>
      <c r="AB381" s="626">
        <f t="shared" si="241"/>
        <v>0</v>
      </c>
      <c r="AC381" s="626">
        <f t="shared" si="241"/>
        <v>0</v>
      </c>
      <c r="AD381" s="626">
        <f t="shared" si="241"/>
        <v>0</v>
      </c>
      <c r="AE381" s="626">
        <f t="shared" si="241"/>
        <v>0</v>
      </c>
      <c r="AF381" s="626">
        <f t="shared" si="241"/>
        <v>0</v>
      </c>
      <c r="AG381" s="626">
        <f t="shared" si="241"/>
        <v>0</v>
      </c>
      <c r="AH381" s="626">
        <f t="shared" si="241"/>
        <v>0</v>
      </c>
      <c r="AI381" s="626">
        <f t="shared" si="241"/>
        <v>0</v>
      </c>
      <c r="AJ381" s="626">
        <f t="shared" si="241"/>
        <v>0</v>
      </c>
      <c r="AK381" s="626">
        <f t="shared" si="242"/>
        <v>0</v>
      </c>
      <c r="AL381" s="626">
        <f t="shared" si="242"/>
        <v>0</v>
      </c>
      <c r="AM381" s="626">
        <f t="shared" si="242"/>
        <v>0</v>
      </c>
      <c r="AN381" s="626">
        <f t="shared" si="242"/>
        <v>0</v>
      </c>
      <c r="AO381" s="626">
        <f t="shared" si="242"/>
        <v>0</v>
      </c>
      <c r="AP381" s="626">
        <f t="shared" si="242"/>
        <v>0</v>
      </c>
      <c r="AQ381" s="626">
        <f t="shared" si="242"/>
        <v>0</v>
      </c>
      <c r="AR381" s="626">
        <f t="shared" si="242"/>
        <v>0</v>
      </c>
      <c r="AS381" s="626">
        <f t="shared" si="242"/>
        <v>0</v>
      </c>
      <c r="AT381" s="626">
        <f t="shared" si="242"/>
        <v>0</v>
      </c>
      <c r="AU381" s="626">
        <f t="shared" si="243"/>
        <v>0</v>
      </c>
      <c r="AV381" s="626">
        <f t="shared" si="243"/>
        <v>0</v>
      </c>
      <c r="AW381" s="626">
        <f t="shared" si="243"/>
        <v>0</v>
      </c>
      <c r="AX381" s="626">
        <f t="shared" si="243"/>
        <v>0</v>
      </c>
      <c r="AY381" s="626">
        <f t="shared" si="243"/>
        <v>0</v>
      </c>
      <c r="AZ381" s="626">
        <f t="shared" si="243"/>
        <v>0</v>
      </c>
      <c r="BA381" s="626">
        <f t="shared" si="243"/>
        <v>0</v>
      </c>
      <c r="BB381" s="626">
        <f t="shared" si="243"/>
        <v>0</v>
      </c>
      <c r="BC381" s="626">
        <f t="shared" si="243"/>
        <v>0</v>
      </c>
      <c r="BD381" s="626">
        <f t="shared" si="243"/>
        <v>0</v>
      </c>
      <c r="BE381" s="626">
        <f t="shared" si="244"/>
        <v>0</v>
      </c>
      <c r="BF381" s="626">
        <f t="shared" si="244"/>
        <v>0</v>
      </c>
      <c r="BG381" s="626">
        <f t="shared" si="244"/>
        <v>0</v>
      </c>
      <c r="BH381" s="626">
        <f t="shared" si="244"/>
        <v>0</v>
      </c>
      <c r="BI381" s="626">
        <f t="shared" si="244"/>
        <v>0</v>
      </c>
      <c r="BJ381" s="626">
        <f t="shared" si="244"/>
        <v>0</v>
      </c>
      <c r="BK381" s="626">
        <f t="shared" si="244"/>
        <v>0</v>
      </c>
      <c r="BL381" s="626">
        <f t="shared" si="244"/>
        <v>0</v>
      </c>
      <c r="BM381" s="626">
        <f t="shared" si="244"/>
        <v>0</v>
      </c>
      <c r="BN381" s="626">
        <f t="shared" si="244"/>
        <v>0</v>
      </c>
      <c r="BO381" s="626">
        <f t="shared" si="245"/>
        <v>0</v>
      </c>
      <c r="BP381" s="626">
        <f t="shared" si="245"/>
        <v>0</v>
      </c>
      <c r="BQ381" s="626">
        <f t="shared" si="245"/>
        <v>0</v>
      </c>
      <c r="BR381" s="626">
        <f t="shared" si="245"/>
        <v>0</v>
      </c>
      <c r="BS381" s="626">
        <f t="shared" si="245"/>
        <v>0</v>
      </c>
      <c r="BT381" s="626">
        <f t="shared" si="245"/>
        <v>0</v>
      </c>
      <c r="BU381" s="626">
        <f t="shared" si="245"/>
        <v>0</v>
      </c>
      <c r="BV381" s="626">
        <f t="shared" si="245"/>
        <v>0</v>
      </c>
      <c r="BW381" s="626">
        <f t="shared" si="245"/>
        <v>0</v>
      </c>
      <c r="BX381" s="626">
        <f t="shared" si="245"/>
        <v>0</v>
      </c>
      <c r="BY381" s="626">
        <f t="shared" si="245"/>
        <v>0</v>
      </c>
      <c r="BZ381" s="626">
        <f t="shared" si="245"/>
        <v>0</v>
      </c>
      <c r="CA381" s="287">
        <f t="shared" si="203"/>
        <v>0</v>
      </c>
      <c r="CB381" s="287">
        <f t="shared" si="204"/>
        <v>0</v>
      </c>
      <c r="CC381" s="287">
        <f t="shared" si="205"/>
        <v>0</v>
      </c>
      <c r="CD381" s="287">
        <f t="shared" si="206"/>
        <v>0</v>
      </c>
      <c r="CE381" s="287">
        <f t="shared" si="207"/>
        <v>0</v>
      </c>
      <c r="CF381" s="287">
        <f t="shared" si="208"/>
        <v>0</v>
      </c>
      <c r="CG381" s="61">
        <f t="shared" si="216"/>
        <v>0</v>
      </c>
      <c r="CH381" s="27"/>
      <c r="CI381" s="27"/>
      <c r="CJ381" s="27"/>
    </row>
    <row r="382" spans="2:88" ht="12" hidden="1" customHeight="1">
      <c r="B382" s="624" t="s">
        <v>75</v>
      </c>
      <c r="C382" s="623" t="str">
        <f t="shared" si="246"/>
        <v>Forecast</v>
      </c>
      <c r="D382" s="729" t="s">
        <v>830</v>
      </c>
      <c r="E382" s="624" t="s">
        <v>10</v>
      </c>
      <c r="F382" s="625" t="s">
        <v>13</v>
      </c>
      <c r="G382" s="626">
        <f t="shared" si="239"/>
        <v>0</v>
      </c>
      <c r="H382" s="823">
        <f t="shared" si="239"/>
        <v>0</v>
      </c>
      <c r="I382" s="823">
        <f t="shared" si="239"/>
        <v>0</v>
      </c>
      <c r="J382" s="626">
        <f t="shared" si="239"/>
        <v>0</v>
      </c>
      <c r="K382" s="626">
        <f t="shared" si="239"/>
        <v>0</v>
      </c>
      <c r="L382" s="626">
        <f t="shared" si="239"/>
        <v>0</v>
      </c>
      <c r="M382" s="626">
        <f t="shared" si="239"/>
        <v>0</v>
      </c>
      <c r="N382" s="626">
        <f t="shared" si="239"/>
        <v>0</v>
      </c>
      <c r="O382" s="626">
        <f t="shared" si="239"/>
        <v>0</v>
      </c>
      <c r="P382" s="626">
        <f t="shared" si="239"/>
        <v>0</v>
      </c>
      <c r="Q382" s="626">
        <f t="shared" si="240"/>
        <v>0</v>
      </c>
      <c r="R382" s="626">
        <f t="shared" si="240"/>
        <v>0</v>
      </c>
      <c r="S382" s="626">
        <f t="shared" si="240"/>
        <v>0</v>
      </c>
      <c r="T382" s="626">
        <f t="shared" si="240"/>
        <v>0</v>
      </c>
      <c r="U382" s="823">
        <f t="shared" si="240"/>
        <v>0</v>
      </c>
      <c r="V382" s="823">
        <f t="shared" si="240"/>
        <v>0</v>
      </c>
      <c r="W382" s="823">
        <f t="shared" si="240"/>
        <v>0</v>
      </c>
      <c r="X382" s="823">
        <f t="shared" si="240"/>
        <v>0</v>
      </c>
      <c r="Y382" s="823">
        <f t="shared" si="240"/>
        <v>0</v>
      </c>
      <c r="Z382" s="626">
        <f t="shared" si="240"/>
        <v>0</v>
      </c>
      <c r="AA382" s="626">
        <f t="shared" si="241"/>
        <v>0</v>
      </c>
      <c r="AB382" s="626">
        <f t="shared" si="241"/>
        <v>0</v>
      </c>
      <c r="AC382" s="626">
        <f t="shared" si="241"/>
        <v>0</v>
      </c>
      <c r="AD382" s="626">
        <f t="shared" si="241"/>
        <v>0</v>
      </c>
      <c r="AE382" s="626">
        <f t="shared" si="241"/>
        <v>0</v>
      </c>
      <c r="AF382" s="626">
        <f t="shared" si="241"/>
        <v>0</v>
      </c>
      <c r="AG382" s="626">
        <f t="shared" si="241"/>
        <v>0</v>
      </c>
      <c r="AH382" s="626">
        <f t="shared" si="241"/>
        <v>0</v>
      </c>
      <c r="AI382" s="626">
        <f t="shared" si="241"/>
        <v>0</v>
      </c>
      <c r="AJ382" s="626">
        <f t="shared" si="241"/>
        <v>0</v>
      </c>
      <c r="AK382" s="626">
        <f t="shared" si="242"/>
        <v>0</v>
      </c>
      <c r="AL382" s="626">
        <f t="shared" si="242"/>
        <v>0</v>
      </c>
      <c r="AM382" s="626">
        <f t="shared" si="242"/>
        <v>0</v>
      </c>
      <c r="AN382" s="626">
        <f t="shared" si="242"/>
        <v>0</v>
      </c>
      <c r="AO382" s="626">
        <f t="shared" si="242"/>
        <v>0</v>
      </c>
      <c r="AP382" s="626">
        <f t="shared" si="242"/>
        <v>0</v>
      </c>
      <c r="AQ382" s="626">
        <f t="shared" si="242"/>
        <v>0</v>
      </c>
      <c r="AR382" s="626">
        <f t="shared" si="242"/>
        <v>0</v>
      </c>
      <c r="AS382" s="626">
        <f t="shared" si="242"/>
        <v>0</v>
      </c>
      <c r="AT382" s="626">
        <f t="shared" si="242"/>
        <v>0</v>
      </c>
      <c r="AU382" s="626">
        <f t="shared" si="243"/>
        <v>0</v>
      </c>
      <c r="AV382" s="626">
        <f t="shared" si="243"/>
        <v>0</v>
      </c>
      <c r="AW382" s="626">
        <f t="shared" si="243"/>
        <v>0</v>
      </c>
      <c r="AX382" s="626">
        <f t="shared" si="243"/>
        <v>0</v>
      </c>
      <c r="AY382" s="626">
        <f t="shared" si="243"/>
        <v>0</v>
      </c>
      <c r="AZ382" s="626">
        <f t="shared" si="243"/>
        <v>0</v>
      </c>
      <c r="BA382" s="626">
        <f t="shared" si="243"/>
        <v>0</v>
      </c>
      <c r="BB382" s="626">
        <f t="shared" si="243"/>
        <v>0</v>
      </c>
      <c r="BC382" s="626">
        <f t="shared" si="243"/>
        <v>0</v>
      </c>
      <c r="BD382" s="626">
        <f t="shared" si="243"/>
        <v>0</v>
      </c>
      <c r="BE382" s="626">
        <f t="shared" si="244"/>
        <v>0</v>
      </c>
      <c r="BF382" s="626">
        <f t="shared" si="244"/>
        <v>0</v>
      </c>
      <c r="BG382" s="626">
        <f t="shared" si="244"/>
        <v>0</v>
      </c>
      <c r="BH382" s="626">
        <f t="shared" si="244"/>
        <v>0</v>
      </c>
      <c r="BI382" s="626">
        <f t="shared" si="244"/>
        <v>0</v>
      </c>
      <c r="BJ382" s="626">
        <f t="shared" si="244"/>
        <v>0</v>
      </c>
      <c r="BK382" s="626">
        <f t="shared" si="244"/>
        <v>0</v>
      </c>
      <c r="BL382" s="626">
        <f t="shared" si="244"/>
        <v>0</v>
      </c>
      <c r="BM382" s="626">
        <f t="shared" si="244"/>
        <v>0</v>
      </c>
      <c r="BN382" s="626">
        <f t="shared" si="244"/>
        <v>0</v>
      </c>
      <c r="BO382" s="626">
        <f t="shared" si="245"/>
        <v>0</v>
      </c>
      <c r="BP382" s="626">
        <f t="shared" si="245"/>
        <v>0</v>
      </c>
      <c r="BQ382" s="626">
        <f t="shared" si="245"/>
        <v>0</v>
      </c>
      <c r="BR382" s="626">
        <f t="shared" si="245"/>
        <v>0</v>
      </c>
      <c r="BS382" s="626">
        <f t="shared" si="245"/>
        <v>0</v>
      </c>
      <c r="BT382" s="626">
        <f t="shared" si="245"/>
        <v>0</v>
      </c>
      <c r="BU382" s="626">
        <f t="shared" si="245"/>
        <v>0</v>
      </c>
      <c r="BV382" s="626">
        <f t="shared" si="245"/>
        <v>0</v>
      </c>
      <c r="BW382" s="626">
        <f t="shared" si="245"/>
        <v>0</v>
      </c>
      <c r="BX382" s="626">
        <f t="shared" si="245"/>
        <v>0</v>
      </c>
      <c r="BY382" s="626">
        <f t="shared" si="245"/>
        <v>0</v>
      </c>
      <c r="BZ382" s="626">
        <f t="shared" si="245"/>
        <v>0</v>
      </c>
      <c r="CA382" s="287">
        <f t="shared" si="203"/>
        <v>0</v>
      </c>
      <c r="CB382" s="287">
        <f t="shared" si="204"/>
        <v>0</v>
      </c>
      <c r="CC382" s="287">
        <f t="shared" si="205"/>
        <v>0</v>
      </c>
      <c r="CD382" s="287">
        <f t="shared" si="206"/>
        <v>0</v>
      </c>
      <c r="CE382" s="287">
        <f t="shared" si="207"/>
        <v>0</v>
      </c>
      <c r="CF382" s="287">
        <f t="shared" si="208"/>
        <v>0</v>
      </c>
      <c r="CG382" s="61">
        <f t="shared" si="216"/>
        <v>0</v>
      </c>
      <c r="CH382" s="27"/>
      <c r="CI382" s="27"/>
      <c r="CJ382" s="27"/>
    </row>
    <row r="383" spans="2:88" ht="12" hidden="1" customHeight="1">
      <c r="B383" s="624" t="s">
        <v>75</v>
      </c>
      <c r="C383" s="623" t="str">
        <f t="shared" si="246"/>
        <v>Approval Request</v>
      </c>
      <c r="D383" s="729" t="s">
        <v>830</v>
      </c>
      <c r="E383" s="624" t="s">
        <v>10</v>
      </c>
      <c r="F383" s="625" t="s">
        <v>14</v>
      </c>
      <c r="G383" s="626">
        <f t="shared" si="239"/>
        <v>0</v>
      </c>
      <c r="H383" s="823">
        <f t="shared" si="239"/>
        <v>0</v>
      </c>
      <c r="I383" s="823">
        <f t="shared" si="239"/>
        <v>0</v>
      </c>
      <c r="J383" s="626">
        <f t="shared" si="239"/>
        <v>0</v>
      </c>
      <c r="K383" s="626">
        <f t="shared" si="239"/>
        <v>0</v>
      </c>
      <c r="L383" s="626">
        <f t="shared" si="239"/>
        <v>0</v>
      </c>
      <c r="M383" s="626">
        <f t="shared" si="239"/>
        <v>0</v>
      </c>
      <c r="N383" s="626">
        <f t="shared" si="239"/>
        <v>0</v>
      </c>
      <c r="O383" s="626">
        <f t="shared" si="239"/>
        <v>0</v>
      </c>
      <c r="P383" s="626">
        <f t="shared" si="239"/>
        <v>0</v>
      </c>
      <c r="Q383" s="626">
        <f t="shared" si="240"/>
        <v>0</v>
      </c>
      <c r="R383" s="626">
        <f t="shared" si="240"/>
        <v>0</v>
      </c>
      <c r="S383" s="626">
        <f t="shared" si="240"/>
        <v>0</v>
      </c>
      <c r="T383" s="626">
        <f t="shared" si="240"/>
        <v>0</v>
      </c>
      <c r="U383" s="823">
        <f t="shared" si="240"/>
        <v>0</v>
      </c>
      <c r="V383" s="823">
        <f t="shared" si="240"/>
        <v>0</v>
      </c>
      <c r="W383" s="823">
        <f t="shared" si="240"/>
        <v>0</v>
      </c>
      <c r="X383" s="823">
        <f t="shared" si="240"/>
        <v>0</v>
      </c>
      <c r="Y383" s="823">
        <f t="shared" si="240"/>
        <v>0</v>
      </c>
      <c r="Z383" s="626">
        <f t="shared" si="240"/>
        <v>0</v>
      </c>
      <c r="AA383" s="626">
        <f t="shared" si="241"/>
        <v>0</v>
      </c>
      <c r="AB383" s="626">
        <f t="shared" si="241"/>
        <v>0</v>
      </c>
      <c r="AC383" s="626">
        <f t="shared" si="241"/>
        <v>0</v>
      </c>
      <c r="AD383" s="626">
        <f t="shared" si="241"/>
        <v>0</v>
      </c>
      <c r="AE383" s="626">
        <f t="shared" si="241"/>
        <v>0</v>
      </c>
      <c r="AF383" s="626">
        <f t="shared" si="241"/>
        <v>0</v>
      </c>
      <c r="AG383" s="626">
        <f t="shared" si="241"/>
        <v>0</v>
      </c>
      <c r="AH383" s="626">
        <f t="shared" si="241"/>
        <v>0</v>
      </c>
      <c r="AI383" s="626">
        <f t="shared" si="241"/>
        <v>0</v>
      </c>
      <c r="AJ383" s="626">
        <f t="shared" si="241"/>
        <v>0</v>
      </c>
      <c r="AK383" s="626">
        <f t="shared" si="242"/>
        <v>0</v>
      </c>
      <c r="AL383" s="626">
        <f t="shared" si="242"/>
        <v>0</v>
      </c>
      <c r="AM383" s="626">
        <f t="shared" si="242"/>
        <v>0</v>
      </c>
      <c r="AN383" s="626">
        <f t="shared" si="242"/>
        <v>0</v>
      </c>
      <c r="AO383" s="626">
        <f t="shared" si="242"/>
        <v>0</v>
      </c>
      <c r="AP383" s="626">
        <f t="shared" si="242"/>
        <v>0</v>
      </c>
      <c r="AQ383" s="626">
        <f t="shared" si="242"/>
        <v>0</v>
      </c>
      <c r="AR383" s="626">
        <f t="shared" si="242"/>
        <v>0</v>
      </c>
      <c r="AS383" s="626">
        <f t="shared" si="242"/>
        <v>0</v>
      </c>
      <c r="AT383" s="626">
        <f t="shared" si="242"/>
        <v>0</v>
      </c>
      <c r="AU383" s="626">
        <f t="shared" si="243"/>
        <v>0</v>
      </c>
      <c r="AV383" s="626">
        <f t="shared" si="243"/>
        <v>0</v>
      </c>
      <c r="AW383" s="626">
        <f t="shared" si="243"/>
        <v>0</v>
      </c>
      <c r="AX383" s="626">
        <f t="shared" si="243"/>
        <v>0</v>
      </c>
      <c r="AY383" s="626">
        <f t="shared" si="243"/>
        <v>0</v>
      </c>
      <c r="AZ383" s="626">
        <f t="shared" si="243"/>
        <v>0</v>
      </c>
      <c r="BA383" s="626">
        <f t="shared" si="243"/>
        <v>0</v>
      </c>
      <c r="BB383" s="626">
        <f t="shared" si="243"/>
        <v>0</v>
      </c>
      <c r="BC383" s="626">
        <f t="shared" si="243"/>
        <v>0</v>
      </c>
      <c r="BD383" s="626">
        <f t="shared" si="243"/>
        <v>0</v>
      </c>
      <c r="BE383" s="626">
        <f t="shared" si="244"/>
        <v>0</v>
      </c>
      <c r="BF383" s="626">
        <f t="shared" si="244"/>
        <v>0</v>
      </c>
      <c r="BG383" s="626">
        <f t="shared" si="244"/>
        <v>0</v>
      </c>
      <c r="BH383" s="626">
        <f t="shared" si="244"/>
        <v>0</v>
      </c>
      <c r="BI383" s="626">
        <f t="shared" si="244"/>
        <v>0</v>
      </c>
      <c r="BJ383" s="626">
        <f t="shared" si="244"/>
        <v>0</v>
      </c>
      <c r="BK383" s="626">
        <f t="shared" si="244"/>
        <v>0</v>
      </c>
      <c r="BL383" s="626">
        <f t="shared" si="244"/>
        <v>0</v>
      </c>
      <c r="BM383" s="626">
        <f t="shared" si="244"/>
        <v>0</v>
      </c>
      <c r="BN383" s="626">
        <f t="shared" si="244"/>
        <v>0</v>
      </c>
      <c r="BO383" s="626">
        <f t="shared" si="245"/>
        <v>0</v>
      </c>
      <c r="BP383" s="626">
        <f t="shared" si="245"/>
        <v>0</v>
      </c>
      <c r="BQ383" s="626">
        <f t="shared" si="245"/>
        <v>0</v>
      </c>
      <c r="BR383" s="626">
        <f t="shared" si="245"/>
        <v>0</v>
      </c>
      <c r="BS383" s="626">
        <f t="shared" si="245"/>
        <v>0</v>
      </c>
      <c r="BT383" s="626">
        <f t="shared" si="245"/>
        <v>0</v>
      </c>
      <c r="BU383" s="626">
        <f t="shared" si="245"/>
        <v>0</v>
      </c>
      <c r="BV383" s="626">
        <f t="shared" si="245"/>
        <v>0</v>
      </c>
      <c r="BW383" s="626">
        <f t="shared" si="245"/>
        <v>0</v>
      </c>
      <c r="BX383" s="626">
        <f t="shared" si="245"/>
        <v>0</v>
      </c>
      <c r="BY383" s="626">
        <f t="shared" si="245"/>
        <v>0</v>
      </c>
      <c r="BZ383" s="626">
        <f t="shared" si="245"/>
        <v>0</v>
      </c>
      <c r="CA383" s="287">
        <f t="shared" si="203"/>
        <v>0</v>
      </c>
      <c r="CB383" s="287">
        <f t="shared" si="204"/>
        <v>0</v>
      </c>
      <c r="CC383" s="287">
        <f t="shared" si="205"/>
        <v>0</v>
      </c>
      <c r="CD383" s="287">
        <f t="shared" si="206"/>
        <v>0</v>
      </c>
      <c r="CE383" s="287">
        <f t="shared" si="207"/>
        <v>0</v>
      </c>
      <c r="CF383" s="287">
        <f t="shared" si="208"/>
        <v>0</v>
      </c>
      <c r="CG383" s="61">
        <f t="shared" si="216"/>
        <v>0</v>
      </c>
      <c r="CH383" s="27"/>
      <c r="CI383" s="27"/>
      <c r="CJ383" s="27"/>
    </row>
    <row r="384" spans="2:88" ht="12" hidden="1" customHeight="1">
      <c r="B384" s="624" t="s">
        <v>75</v>
      </c>
      <c r="C384" s="623" t="str">
        <f t="shared" si="246"/>
        <v>Approval Request</v>
      </c>
      <c r="D384" s="729" t="s">
        <v>830</v>
      </c>
      <c r="E384" s="624" t="s">
        <v>10</v>
      </c>
      <c r="F384" s="625" t="s">
        <v>15</v>
      </c>
      <c r="G384" s="626">
        <f t="shared" si="239"/>
        <v>0</v>
      </c>
      <c r="H384" s="823">
        <f t="shared" si="239"/>
        <v>0</v>
      </c>
      <c r="I384" s="823">
        <f t="shared" si="239"/>
        <v>0</v>
      </c>
      <c r="J384" s="626">
        <f t="shared" si="239"/>
        <v>0</v>
      </c>
      <c r="K384" s="626">
        <f t="shared" si="239"/>
        <v>0</v>
      </c>
      <c r="L384" s="626">
        <f t="shared" si="239"/>
        <v>0</v>
      </c>
      <c r="M384" s="626">
        <f t="shared" si="239"/>
        <v>0</v>
      </c>
      <c r="N384" s="626">
        <f t="shared" si="239"/>
        <v>0</v>
      </c>
      <c r="O384" s="626">
        <f t="shared" si="239"/>
        <v>0</v>
      </c>
      <c r="P384" s="626">
        <f t="shared" si="239"/>
        <v>0</v>
      </c>
      <c r="Q384" s="626">
        <f t="shared" si="240"/>
        <v>0</v>
      </c>
      <c r="R384" s="626">
        <f t="shared" si="240"/>
        <v>0</v>
      </c>
      <c r="S384" s="626">
        <f t="shared" si="240"/>
        <v>0</v>
      </c>
      <c r="T384" s="626">
        <f t="shared" si="240"/>
        <v>0</v>
      </c>
      <c r="U384" s="823">
        <f t="shared" si="240"/>
        <v>0</v>
      </c>
      <c r="V384" s="823">
        <f t="shared" si="240"/>
        <v>0</v>
      </c>
      <c r="W384" s="823">
        <f t="shared" si="240"/>
        <v>0</v>
      </c>
      <c r="X384" s="823">
        <f t="shared" si="240"/>
        <v>0</v>
      </c>
      <c r="Y384" s="823">
        <f t="shared" si="240"/>
        <v>0</v>
      </c>
      <c r="Z384" s="626">
        <f t="shared" si="240"/>
        <v>0</v>
      </c>
      <c r="AA384" s="626">
        <f t="shared" si="241"/>
        <v>0</v>
      </c>
      <c r="AB384" s="626">
        <f t="shared" si="241"/>
        <v>0</v>
      </c>
      <c r="AC384" s="626">
        <f t="shared" si="241"/>
        <v>0</v>
      </c>
      <c r="AD384" s="626">
        <f t="shared" si="241"/>
        <v>0</v>
      </c>
      <c r="AE384" s="626">
        <f t="shared" si="241"/>
        <v>0</v>
      </c>
      <c r="AF384" s="626">
        <f t="shared" si="241"/>
        <v>0</v>
      </c>
      <c r="AG384" s="626">
        <f t="shared" si="241"/>
        <v>0</v>
      </c>
      <c r="AH384" s="626">
        <f t="shared" si="241"/>
        <v>0</v>
      </c>
      <c r="AI384" s="626">
        <f t="shared" si="241"/>
        <v>0</v>
      </c>
      <c r="AJ384" s="626">
        <f t="shared" si="241"/>
        <v>0</v>
      </c>
      <c r="AK384" s="626">
        <f t="shared" si="242"/>
        <v>0</v>
      </c>
      <c r="AL384" s="626">
        <f t="shared" si="242"/>
        <v>0</v>
      </c>
      <c r="AM384" s="626">
        <f t="shared" si="242"/>
        <v>0</v>
      </c>
      <c r="AN384" s="626">
        <f t="shared" si="242"/>
        <v>0</v>
      </c>
      <c r="AO384" s="626">
        <f t="shared" si="242"/>
        <v>0</v>
      </c>
      <c r="AP384" s="626">
        <f t="shared" si="242"/>
        <v>0</v>
      </c>
      <c r="AQ384" s="626">
        <f t="shared" si="242"/>
        <v>0</v>
      </c>
      <c r="AR384" s="626">
        <f t="shared" si="242"/>
        <v>0</v>
      </c>
      <c r="AS384" s="626">
        <f t="shared" si="242"/>
        <v>0</v>
      </c>
      <c r="AT384" s="626">
        <f t="shared" si="242"/>
        <v>0</v>
      </c>
      <c r="AU384" s="626">
        <f t="shared" si="243"/>
        <v>0</v>
      </c>
      <c r="AV384" s="626">
        <f t="shared" si="243"/>
        <v>0</v>
      </c>
      <c r="AW384" s="626">
        <f t="shared" si="243"/>
        <v>0</v>
      </c>
      <c r="AX384" s="626">
        <f t="shared" si="243"/>
        <v>0</v>
      </c>
      <c r="AY384" s="626">
        <f t="shared" si="243"/>
        <v>0</v>
      </c>
      <c r="AZ384" s="626">
        <f t="shared" si="243"/>
        <v>0</v>
      </c>
      <c r="BA384" s="626">
        <f t="shared" si="243"/>
        <v>0</v>
      </c>
      <c r="BB384" s="626">
        <f t="shared" si="243"/>
        <v>0</v>
      </c>
      <c r="BC384" s="626">
        <f t="shared" si="243"/>
        <v>0</v>
      </c>
      <c r="BD384" s="626">
        <f t="shared" si="243"/>
        <v>0</v>
      </c>
      <c r="BE384" s="626">
        <f t="shared" si="244"/>
        <v>0</v>
      </c>
      <c r="BF384" s="626">
        <f t="shared" si="244"/>
        <v>0</v>
      </c>
      <c r="BG384" s="626">
        <f t="shared" si="244"/>
        <v>0</v>
      </c>
      <c r="BH384" s="626">
        <f t="shared" si="244"/>
        <v>0</v>
      </c>
      <c r="BI384" s="626">
        <f t="shared" si="244"/>
        <v>0</v>
      </c>
      <c r="BJ384" s="626">
        <f t="shared" si="244"/>
        <v>0</v>
      </c>
      <c r="BK384" s="626">
        <f t="shared" si="244"/>
        <v>0</v>
      </c>
      <c r="BL384" s="626">
        <f t="shared" si="244"/>
        <v>0</v>
      </c>
      <c r="BM384" s="626">
        <f t="shared" si="244"/>
        <v>0</v>
      </c>
      <c r="BN384" s="626">
        <f t="shared" si="244"/>
        <v>0</v>
      </c>
      <c r="BO384" s="626">
        <f t="shared" si="245"/>
        <v>0</v>
      </c>
      <c r="BP384" s="626">
        <f t="shared" si="245"/>
        <v>0</v>
      </c>
      <c r="BQ384" s="626">
        <f t="shared" si="245"/>
        <v>0</v>
      </c>
      <c r="BR384" s="626">
        <f t="shared" si="245"/>
        <v>0</v>
      </c>
      <c r="BS384" s="626">
        <f t="shared" si="245"/>
        <v>0</v>
      </c>
      <c r="BT384" s="626">
        <f t="shared" si="245"/>
        <v>0</v>
      </c>
      <c r="BU384" s="626">
        <f t="shared" si="245"/>
        <v>0</v>
      </c>
      <c r="BV384" s="626">
        <f t="shared" si="245"/>
        <v>0</v>
      </c>
      <c r="BW384" s="626">
        <f t="shared" si="245"/>
        <v>0</v>
      </c>
      <c r="BX384" s="626">
        <f t="shared" si="245"/>
        <v>0</v>
      </c>
      <c r="BY384" s="626">
        <f t="shared" si="245"/>
        <v>0</v>
      </c>
      <c r="BZ384" s="626">
        <f t="shared" si="245"/>
        <v>0</v>
      </c>
      <c r="CA384" s="287">
        <f t="shared" si="203"/>
        <v>0</v>
      </c>
      <c r="CB384" s="287">
        <f t="shared" si="204"/>
        <v>0</v>
      </c>
      <c r="CC384" s="287">
        <f t="shared" si="205"/>
        <v>0</v>
      </c>
      <c r="CD384" s="287">
        <f t="shared" si="206"/>
        <v>0</v>
      </c>
      <c r="CE384" s="287">
        <f t="shared" si="207"/>
        <v>0</v>
      </c>
      <c r="CF384" s="287">
        <f t="shared" si="208"/>
        <v>0</v>
      </c>
      <c r="CG384" s="61">
        <f t="shared" si="216"/>
        <v>0</v>
      </c>
      <c r="CH384" s="27"/>
      <c r="CI384" s="27"/>
      <c r="CJ384" s="27"/>
    </row>
    <row r="385" spans="2:88" ht="12" hidden="1" customHeight="1">
      <c r="B385" s="624" t="s">
        <v>75</v>
      </c>
      <c r="C385" s="623" t="str">
        <f>C275</f>
        <v>Released</v>
      </c>
      <c r="D385" s="729" t="s">
        <v>831</v>
      </c>
      <c r="E385" s="624" t="s">
        <v>9</v>
      </c>
      <c r="F385" s="625" t="s">
        <v>11</v>
      </c>
      <c r="G385" s="626">
        <f t="shared" ref="G385:P394" si="247">IF(CVP=$F385,SUMIFS(G$6:G$206,Capex_Revex,$E385,Cat_Two,$D385,Spend,$B385),0)</f>
        <v>0</v>
      </c>
      <c r="H385" s="823">
        <f t="shared" si="247"/>
        <v>0</v>
      </c>
      <c r="I385" s="823">
        <f t="shared" si="247"/>
        <v>0</v>
      </c>
      <c r="J385" s="626">
        <f t="shared" si="247"/>
        <v>0</v>
      </c>
      <c r="K385" s="626">
        <f t="shared" si="247"/>
        <v>0</v>
      </c>
      <c r="L385" s="626">
        <f t="shared" si="247"/>
        <v>0</v>
      </c>
      <c r="M385" s="626">
        <f t="shared" si="247"/>
        <v>0</v>
      </c>
      <c r="N385" s="626">
        <f t="shared" si="247"/>
        <v>0</v>
      </c>
      <c r="O385" s="626">
        <f t="shared" si="247"/>
        <v>0</v>
      </c>
      <c r="P385" s="626">
        <f t="shared" si="247"/>
        <v>0</v>
      </c>
      <c r="Q385" s="626">
        <f t="shared" ref="Q385:Z394" si="248">IF(CVP=$F385,SUMIFS(Q$6:Q$206,Capex_Revex,$E385,Cat_Two,$D385,Spend,$B385),0)</f>
        <v>0</v>
      </c>
      <c r="R385" s="626">
        <f t="shared" si="248"/>
        <v>0</v>
      </c>
      <c r="S385" s="626">
        <f t="shared" si="248"/>
        <v>0</v>
      </c>
      <c r="T385" s="626">
        <f t="shared" si="248"/>
        <v>0</v>
      </c>
      <c r="U385" s="823">
        <f t="shared" si="248"/>
        <v>0</v>
      </c>
      <c r="V385" s="823">
        <f t="shared" si="248"/>
        <v>0</v>
      </c>
      <c r="W385" s="823">
        <f t="shared" si="248"/>
        <v>0</v>
      </c>
      <c r="X385" s="823">
        <f t="shared" si="248"/>
        <v>0</v>
      </c>
      <c r="Y385" s="823">
        <f t="shared" si="248"/>
        <v>0</v>
      </c>
      <c r="Z385" s="626">
        <f t="shared" si="248"/>
        <v>0</v>
      </c>
      <c r="AA385" s="626">
        <f t="shared" ref="AA385:AJ394" si="249">IF(CVP=$F385,SUMIFS(AA$6:AA$206,Capex_Revex,$E385,Cat_Two,$D385,Spend,$B385),0)</f>
        <v>0</v>
      </c>
      <c r="AB385" s="626">
        <f t="shared" si="249"/>
        <v>0</v>
      </c>
      <c r="AC385" s="626">
        <f t="shared" si="249"/>
        <v>0</v>
      </c>
      <c r="AD385" s="626">
        <f t="shared" si="249"/>
        <v>0</v>
      </c>
      <c r="AE385" s="626">
        <f t="shared" si="249"/>
        <v>0</v>
      </c>
      <c r="AF385" s="626">
        <f t="shared" si="249"/>
        <v>0</v>
      </c>
      <c r="AG385" s="626">
        <f t="shared" si="249"/>
        <v>0</v>
      </c>
      <c r="AH385" s="626">
        <f t="shared" si="249"/>
        <v>0</v>
      </c>
      <c r="AI385" s="626">
        <f t="shared" si="249"/>
        <v>0</v>
      </c>
      <c r="AJ385" s="626">
        <f t="shared" si="249"/>
        <v>0</v>
      </c>
      <c r="AK385" s="626">
        <f t="shared" ref="AK385:AT394" si="250">IF(CVP=$F385,SUMIFS(AK$6:AK$206,Capex_Revex,$E385,Cat_Two,$D385,Spend,$B385),0)</f>
        <v>0</v>
      </c>
      <c r="AL385" s="626">
        <f t="shared" si="250"/>
        <v>0</v>
      </c>
      <c r="AM385" s="626">
        <f t="shared" si="250"/>
        <v>0</v>
      </c>
      <c r="AN385" s="626">
        <f t="shared" si="250"/>
        <v>0</v>
      </c>
      <c r="AO385" s="626">
        <f t="shared" si="250"/>
        <v>0</v>
      </c>
      <c r="AP385" s="626">
        <f t="shared" si="250"/>
        <v>0</v>
      </c>
      <c r="AQ385" s="626">
        <f t="shared" si="250"/>
        <v>0</v>
      </c>
      <c r="AR385" s="626">
        <f t="shared" si="250"/>
        <v>0</v>
      </c>
      <c r="AS385" s="626">
        <f t="shared" si="250"/>
        <v>0</v>
      </c>
      <c r="AT385" s="626">
        <f t="shared" si="250"/>
        <v>0</v>
      </c>
      <c r="AU385" s="626">
        <f t="shared" ref="AU385:BD394" si="251">IF(CVP=$F385,SUMIFS(AU$6:AU$206,Capex_Revex,$E385,Cat_Two,$D385,Spend,$B385),0)</f>
        <v>0</v>
      </c>
      <c r="AV385" s="626">
        <f t="shared" si="251"/>
        <v>0</v>
      </c>
      <c r="AW385" s="626">
        <f t="shared" si="251"/>
        <v>0</v>
      </c>
      <c r="AX385" s="626">
        <f t="shared" si="251"/>
        <v>0</v>
      </c>
      <c r="AY385" s="626">
        <f t="shared" si="251"/>
        <v>0</v>
      </c>
      <c r="AZ385" s="626">
        <f t="shared" si="251"/>
        <v>0</v>
      </c>
      <c r="BA385" s="626">
        <f t="shared" si="251"/>
        <v>0</v>
      </c>
      <c r="BB385" s="626">
        <f t="shared" si="251"/>
        <v>0</v>
      </c>
      <c r="BC385" s="626">
        <f t="shared" si="251"/>
        <v>0</v>
      </c>
      <c r="BD385" s="626">
        <f t="shared" si="251"/>
        <v>0</v>
      </c>
      <c r="BE385" s="626">
        <f t="shared" ref="BE385:BN394" si="252">IF(CVP=$F385,SUMIFS(BE$6:BE$206,Capex_Revex,$E385,Cat_Two,$D385,Spend,$B385),0)</f>
        <v>0</v>
      </c>
      <c r="BF385" s="626">
        <f t="shared" si="252"/>
        <v>0</v>
      </c>
      <c r="BG385" s="626">
        <f t="shared" si="252"/>
        <v>0</v>
      </c>
      <c r="BH385" s="626">
        <f t="shared" si="252"/>
        <v>0</v>
      </c>
      <c r="BI385" s="626">
        <f t="shared" si="252"/>
        <v>0</v>
      </c>
      <c r="BJ385" s="626">
        <f t="shared" si="252"/>
        <v>0</v>
      </c>
      <c r="BK385" s="626">
        <f t="shared" si="252"/>
        <v>0</v>
      </c>
      <c r="BL385" s="626">
        <f t="shared" si="252"/>
        <v>0</v>
      </c>
      <c r="BM385" s="626">
        <f t="shared" si="252"/>
        <v>0</v>
      </c>
      <c r="BN385" s="626">
        <f t="shared" si="252"/>
        <v>0</v>
      </c>
      <c r="BO385" s="626">
        <f t="shared" ref="BO385:BZ394" si="253">IF(CVP=$F385,SUMIFS(BO$6:BO$206,Capex_Revex,$E385,Cat_Two,$D385,Spend,$B385),0)</f>
        <v>0</v>
      </c>
      <c r="BP385" s="626">
        <f t="shared" si="253"/>
        <v>0</v>
      </c>
      <c r="BQ385" s="626">
        <f t="shared" si="253"/>
        <v>0</v>
      </c>
      <c r="BR385" s="626">
        <f t="shared" si="253"/>
        <v>0</v>
      </c>
      <c r="BS385" s="626">
        <f t="shared" si="253"/>
        <v>0</v>
      </c>
      <c r="BT385" s="626">
        <f t="shared" si="253"/>
        <v>0</v>
      </c>
      <c r="BU385" s="626">
        <f t="shared" si="253"/>
        <v>0</v>
      </c>
      <c r="BV385" s="626">
        <f t="shared" si="253"/>
        <v>0</v>
      </c>
      <c r="BW385" s="626">
        <f t="shared" si="253"/>
        <v>0</v>
      </c>
      <c r="BX385" s="626">
        <f t="shared" si="253"/>
        <v>0</v>
      </c>
      <c r="BY385" s="626">
        <f t="shared" si="253"/>
        <v>0</v>
      </c>
      <c r="BZ385" s="626">
        <f t="shared" si="253"/>
        <v>0</v>
      </c>
      <c r="CA385" s="287">
        <f t="shared" si="203"/>
        <v>0</v>
      </c>
      <c r="CB385" s="287">
        <f t="shared" si="204"/>
        <v>0</v>
      </c>
      <c r="CC385" s="287">
        <f t="shared" si="205"/>
        <v>0</v>
      </c>
      <c r="CD385" s="287">
        <f t="shared" si="206"/>
        <v>0</v>
      </c>
      <c r="CE385" s="287">
        <f t="shared" si="207"/>
        <v>0</v>
      </c>
      <c r="CF385" s="287">
        <f t="shared" si="208"/>
        <v>0</v>
      </c>
      <c r="CG385" s="61">
        <f t="shared" ref="CG385:CG394" si="254">SUM(CA385:CF385)</f>
        <v>0</v>
      </c>
      <c r="CH385" s="27"/>
      <c r="CI385" s="27"/>
      <c r="CJ385" s="27"/>
    </row>
    <row r="386" spans="2:88" ht="12" hidden="1" customHeight="1">
      <c r="B386" s="624" t="s">
        <v>75</v>
      </c>
      <c r="C386" s="623" t="str">
        <f>C276</f>
        <v>Released</v>
      </c>
      <c r="D386" s="729" t="s">
        <v>831</v>
      </c>
      <c r="E386" s="624" t="s">
        <v>9</v>
      </c>
      <c r="F386" s="625" t="s">
        <v>12</v>
      </c>
      <c r="G386" s="626">
        <f t="shared" si="247"/>
        <v>0</v>
      </c>
      <c r="H386" s="823">
        <f t="shared" si="247"/>
        <v>0</v>
      </c>
      <c r="I386" s="823">
        <f t="shared" si="247"/>
        <v>0</v>
      </c>
      <c r="J386" s="626">
        <f t="shared" si="247"/>
        <v>0</v>
      </c>
      <c r="K386" s="626">
        <f t="shared" si="247"/>
        <v>0</v>
      </c>
      <c r="L386" s="626">
        <f t="shared" si="247"/>
        <v>0</v>
      </c>
      <c r="M386" s="626">
        <f t="shared" si="247"/>
        <v>0</v>
      </c>
      <c r="N386" s="626">
        <f t="shared" si="247"/>
        <v>0</v>
      </c>
      <c r="O386" s="626">
        <f t="shared" si="247"/>
        <v>0</v>
      </c>
      <c r="P386" s="626">
        <f t="shared" si="247"/>
        <v>0</v>
      </c>
      <c r="Q386" s="626">
        <f t="shared" si="248"/>
        <v>0</v>
      </c>
      <c r="R386" s="626">
        <f t="shared" si="248"/>
        <v>0</v>
      </c>
      <c r="S386" s="626">
        <f t="shared" si="248"/>
        <v>0</v>
      </c>
      <c r="T386" s="626">
        <f t="shared" si="248"/>
        <v>0</v>
      </c>
      <c r="U386" s="823">
        <f t="shared" si="248"/>
        <v>0</v>
      </c>
      <c r="V386" s="823">
        <f t="shared" si="248"/>
        <v>0</v>
      </c>
      <c r="W386" s="823">
        <f t="shared" si="248"/>
        <v>0</v>
      </c>
      <c r="X386" s="823">
        <f t="shared" si="248"/>
        <v>0</v>
      </c>
      <c r="Y386" s="823">
        <f t="shared" si="248"/>
        <v>0</v>
      </c>
      <c r="Z386" s="626">
        <f t="shared" si="248"/>
        <v>0</v>
      </c>
      <c r="AA386" s="626">
        <f t="shared" si="249"/>
        <v>0</v>
      </c>
      <c r="AB386" s="626">
        <f t="shared" si="249"/>
        <v>0</v>
      </c>
      <c r="AC386" s="626">
        <f t="shared" si="249"/>
        <v>0</v>
      </c>
      <c r="AD386" s="626">
        <f t="shared" si="249"/>
        <v>0</v>
      </c>
      <c r="AE386" s="626">
        <f t="shared" si="249"/>
        <v>0</v>
      </c>
      <c r="AF386" s="626">
        <f t="shared" si="249"/>
        <v>0</v>
      </c>
      <c r="AG386" s="626">
        <f t="shared" si="249"/>
        <v>0</v>
      </c>
      <c r="AH386" s="626">
        <f t="shared" si="249"/>
        <v>0</v>
      </c>
      <c r="AI386" s="626">
        <f t="shared" si="249"/>
        <v>0</v>
      </c>
      <c r="AJ386" s="626">
        <f t="shared" si="249"/>
        <v>0</v>
      </c>
      <c r="AK386" s="626">
        <f t="shared" si="250"/>
        <v>0</v>
      </c>
      <c r="AL386" s="626">
        <f t="shared" si="250"/>
        <v>0</v>
      </c>
      <c r="AM386" s="626">
        <f t="shared" si="250"/>
        <v>0</v>
      </c>
      <c r="AN386" s="626">
        <f t="shared" si="250"/>
        <v>0</v>
      </c>
      <c r="AO386" s="626">
        <f t="shared" si="250"/>
        <v>0</v>
      </c>
      <c r="AP386" s="626">
        <f t="shared" si="250"/>
        <v>0</v>
      </c>
      <c r="AQ386" s="626">
        <f t="shared" si="250"/>
        <v>0</v>
      </c>
      <c r="AR386" s="626">
        <f t="shared" si="250"/>
        <v>0</v>
      </c>
      <c r="AS386" s="626">
        <f t="shared" si="250"/>
        <v>0</v>
      </c>
      <c r="AT386" s="626">
        <f t="shared" si="250"/>
        <v>0</v>
      </c>
      <c r="AU386" s="626">
        <f t="shared" si="251"/>
        <v>0</v>
      </c>
      <c r="AV386" s="626">
        <f t="shared" si="251"/>
        <v>0</v>
      </c>
      <c r="AW386" s="626">
        <f t="shared" si="251"/>
        <v>0</v>
      </c>
      <c r="AX386" s="626">
        <f t="shared" si="251"/>
        <v>0</v>
      </c>
      <c r="AY386" s="626">
        <f t="shared" si="251"/>
        <v>0</v>
      </c>
      <c r="AZ386" s="626">
        <f t="shared" si="251"/>
        <v>0</v>
      </c>
      <c r="BA386" s="626">
        <f t="shared" si="251"/>
        <v>0</v>
      </c>
      <c r="BB386" s="626">
        <f t="shared" si="251"/>
        <v>0</v>
      </c>
      <c r="BC386" s="626">
        <f t="shared" si="251"/>
        <v>0</v>
      </c>
      <c r="BD386" s="626">
        <f t="shared" si="251"/>
        <v>0</v>
      </c>
      <c r="BE386" s="626">
        <f t="shared" si="252"/>
        <v>0</v>
      </c>
      <c r="BF386" s="626">
        <f t="shared" si="252"/>
        <v>0</v>
      </c>
      <c r="BG386" s="626">
        <f t="shared" si="252"/>
        <v>0</v>
      </c>
      <c r="BH386" s="626">
        <f t="shared" si="252"/>
        <v>0</v>
      </c>
      <c r="BI386" s="626">
        <f t="shared" si="252"/>
        <v>0</v>
      </c>
      <c r="BJ386" s="626">
        <f t="shared" si="252"/>
        <v>0</v>
      </c>
      <c r="BK386" s="626">
        <f t="shared" si="252"/>
        <v>0</v>
      </c>
      <c r="BL386" s="626">
        <f t="shared" si="252"/>
        <v>0</v>
      </c>
      <c r="BM386" s="626">
        <f t="shared" si="252"/>
        <v>0</v>
      </c>
      <c r="BN386" s="626">
        <f t="shared" si="252"/>
        <v>0</v>
      </c>
      <c r="BO386" s="626">
        <f t="shared" si="253"/>
        <v>0</v>
      </c>
      <c r="BP386" s="626">
        <f t="shared" si="253"/>
        <v>0</v>
      </c>
      <c r="BQ386" s="626">
        <f t="shared" si="253"/>
        <v>0</v>
      </c>
      <c r="BR386" s="626">
        <f t="shared" si="253"/>
        <v>0</v>
      </c>
      <c r="BS386" s="626">
        <f t="shared" si="253"/>
        <v>0</v>
      </c>
      <c r="BT386" s="626">
        <f t="shared" si="253"/>
        <v>0</v>
      </c>
      <c r="BU386" s="626">
        <f t="shared" si="253"/>
        <v>0</v>
      </c>
      <c r="BV386" s="626">
        <f t="shared" si="253"/>
        <v>0</v>
      </c>
      <c r="BW386" s="626">
        <f t="shared" si="253"/>
        <v>0</v>
      </c>
      <c r="BX386" s="626">
        <f t="shared" si="253"/>
        <v>0</v>
      </c>
      <c r="BY386" s="626">
        <f t="shared" si="253"/>
        <v>0</v>
      </c>
      <c r="BZ386" s="626">
        <f t="shared" si="253"/>
        <v>0</v>
      </c>
      <c r="CA386" s="287">
        <f t="shared" si="203"/>
        <v>0</v>
      </c>
      <c r="CB386" s="287">
        <f t="shared" si="204"/>
        <v>0</v>
      </c>
      <c r="CC386" s="287">
        <f t="shared" si="205"/>
        <v>0</v>
      </c>
      <c r="CD386" s="287">
        <f t="shared" si="206"/>
        <v>0</v>
      </c>
      <c r="CE386" s="287">
        <f t="shared" si="207"/>
        <v>0</v>
      </c>
      <c r="CF386" s="287">
        <f t="shared" si="208"/>
        <v>0</v>
      </c>
      <c r="CG386" s="61">
        <f t="shared" si="254"/>
        <v>0</v>
      </c>
      <c r="CH386" s="27"/>
      <c r="CI386" s="27"/>
      <c r="CJ386" s="27"/>
    </row>
    <row r="387" spans="2:88" ht="12" hidden="1" customHeight="1">
      <c r="B387" s="624" t="s">
        <v>75</v>
      </c>
      <c r="C387" s="623" t="str">
        <f>C277</f>
        <v>Forecast</v>
      </c>
      <c r="D387" s="729" t="s">
        <v>831</v>
      </c>
      <c r="E387" s="624" t="s">
        <v>9</v>
      </c>
      <c r="F387" s="625" t="s">
        <v>13</v>
      </c>
      <c r="G387" s="626">
        <f t="shared" si="247"/>
        <v>0</v>
      </c>
      <c r="H387" s="823">
        <f t="shared" si="247"/>
        <v>0</v>
      </c>
      <c r="I387" s="823">
        <f t="shared" si="247"/>
        <v>0</v>
      </c>
      <c r="J387" s="626">
        <f t="shared" si="247"/>
        <v>0</v>
      </c>
      <c r="K387" s="626">
        <f t="shared" si="247"/>
        <v>0</v>
      </c>
      <c r="L387" s="626">
        <f t="shared" si="247"/>
        <v>0</v>
      </c>
      <c r="M387" s="626">
        <f t="shared" si="247"/>
        <v>0</v>
      </c>
      <c r="N387" s="626">
        <f t="shared" si="247"/>
        <v>0</v>
      </c>
      <c r="O387" s="626">
        <f t="shared" si="247"/>
        <v>0</v>
      </c>
      <c r="P387" s="626">
        <f t="shared" si="247"/>
        <v>0</v>
      </c>
      <c r="Q387" s="626">
        <f t="shared" si="248"/>
        <v>0</v>
      </c>
      <c r="R387" s="626">
        <f t="shared" si="248"/>
        <v>0</v>
      </c>
      <c r="S387" s="626">
        <f t="shared" si="248"/>
        <v>0</v>
      </c>
      <c r="T387" s="626">
        <f t="shared" si="248"/>
        <v>0</v>
      </c>
      <c r="U387" s="823">
        <f t="shared" si="248"/>
        <v>0</v>
      </c>
      <c r="V387" s="823">
        <f t="shared" si="248"/>
        <v>0</v>
      </c>
      <c r="W387" s="823">
        <f t="shared" si="248"/>
        <v>0</v>
      </c>
      <c r="X387" s="823">
        <f t="shared" si="248"/>
        <v>0</v>
      </c>
      <c r="Y387" s="823">
        <f t="shared" si="248"/>
        <v>0</v>
      </c>
      <c r="Z387" s="626">
        <f t="shared" si="248"/>
        <v>0</v>
      </c>
      <c r="AA387" s="626">
        <f t="shared" si="249"/>
        <v>0</v>
      </c>
      <c r="AB387" s="626">
        <f t="shared" si="249"/>
        <v>0</v>
      </c>
      <c r="AC387" s="626">
        <f t="shared" si="249"/>
        <v>0</v>
      </c>
      <c r="AD387" s="626">
        <f t="shared" si="249"/>
        <v>0</v>
      </c>
      <c r="AE387" s="626">
        <f t="shared" si="249"/>
        <v>0</v>
      </c>
      <c r="AF387" s="626">
        <f t="shared" si="249"/>
        <v>0</v>
      </c>
      <c r="AG387" s="626">
        <f t="shared" si="249"/>
        <v>0</v>
      </c>
      <c r="AH387" s="626">
        <f t="shared" si="249"/>
        <v>0</v>
      </c>
      <c r="AI387" s="626">
        <f t="shared" si="249"/>
        <v>0</v>
      </c>
      <c r="AJ387" s="626">
        <f t="shared" si="249"/>
        <v>0</v>
      </c>
      <c r="AK387" s="626">
        <f t="shared" si="250"/>
        <v>0</v>
      </c>
      <c r="AL387" s="626">
        <f t="shared" si="250"/>
        <v>0</v>
      </c>
      <c r="AM387" s="626">
        <f t="shared" si="250"/>
        <v>0</v>
      </c>
      <c r="AN387" s="626">
        <f t="shared" si="250"/>
        <v>0</v>
      </c>
      <c r="AO387" s="626">
        <f t="shared" si="250"/>
        <v>0</v>
      </c>
      <c r="AP387" s="626">
        <f t="shared" si="250"/>
        <v>0</v>
      </c>
      <c r="AQ387" s="626">
        <f t="shared" si="250"/>
        <v>0</v>
      </c>
      <c r="AR387" s="626">
        <f t="shared" si="250"/>
        <v>0</v>
      </c>
      <c r="AS387" s="626">
        <f t="shared" si="250"/>
        <v>0</v>
      </c>
      <c r="AT387" s="626">
        <f t="shared" si="250"/>
        <v>0</v>
      </c>
      <c r="AU387" s="626">
        <f t="shared" si="251"/>
        <v>0</v>
      </c>
      <c r="AV387" s="626">
        <f t="shared" si="251"/>
        <v>0</v>
      </c>
      <c r="AW387" s="626">
        <f t="shared" si="251"/>
        <v>0</v>
      </c>
      <c r="AX387" s="626">
        <f t="shared" si="251"/>
        <v>0</v>
      </c>
      <c r="AY387" s="626">
        <f t="shared" si="251"/>
        <v>0</v>
      </c>
      <c r="AZ387" s="626">
        <f t="shared" si="251"/>
        <v>0</v>
      </c>
      <c r="BA387" s="626">
        <f t="shared" si="251"/>
        <v>0</v>
      </c>
      <c r="BB387" s="626">
        <f t="shared" si="251"/>
        <v>0</v>
      </c>
      <c r="BC387" s="626">
        <f t="shared" si="251"/>
        <v>0</v>
      </c>
      <c r="BD387" s="626">
        <f t="shared" si="251"/>
        <v>0</v>
      </c>
      <c r="BE387" s="626">
        <f t="shared" si="252"/>
        <v>0</v>
      </c>
      <c r="BF387" s="626">
        <f t="shared" si="252"/>
        <v>0</v>
      </c>
      <c r="BG387" s="626">
        <f t="shared" si="252"/>
        <v>0</v>
      </c>
      <c r="BH387" s="626">
        <f t="shared" si="252"/>
        <v>0</v>
      </c>
      <c r="BI387" s="626">
        <f t="shared" si="252"/>
        <v>0</v>
      </c>
      <c r="BJ387" s="626">
        <f t="shared" si="252"/>
        <v>0</v>
      </c>
      <c r="BK387" s="626">
        <f t="shared" si="252"/>
        <v>0</v>
      </c>
      <c r="BL387" s="626">
        <f t="shared" si="252"/>
        <v>0</v>
      </c>
      <c r="BM387" s="626">
        <f t="shared" si="252"/>
        <v>0</v>
      </c>
      <c r="BN387" s="626">
        <f t="shared" si="252"/>
        <v>0</v>
      </c>
      <c r="BO387" s="626">
        <f t="shared" si="253"/>
        <v>0</v>
      </c>
      <c r="BP387" s="626">
        <f t="shared" si="253"/>
        <v>0</v>
      </c>
      <c r="BQ387" s="626">
        <f t="shared" si="253"/>
        <v>0</v>
      </c>
      <c r="BR387" s="626">
        <f t="shared" si="253"/>
        <v>0</v>
      </c>
      <c r="BS387" s="626">
        <f t="shared" si="253"/>
        <v>0</v>
      </c>
      <c r="BT387" s="626">
        <f t="shared" si="253"/>
        <v>0</v>
      </c>
      <c r="BU387" s="626">
        <f t="shared" si="253"/>
        <v>0</v>
      </c>
      <c r="BV387" s="626">
        <f t="shared" si="253"/>
        <v>0</v>
      </c>
      <c r="BW387" s="626">
        <f t="shared" si="253"/>
        <v>0</v>
      </c>
      <c r="BX387" s="626">
        <f t="shared" si="253"/>
        <v>0</v>
      </c>
      <c r="BY387" s="626">
        <f t="shared" si="253"/>
        <v>0</v>
      </c>
      <c r="BZ387" s="626">
        <f t="shared" si="253"/>
        <v>0</v>
      </c>
      <c r="CA387" s="287">
        <f t="shared" si="203"/>
        <v>0</v>
      </c>
      <c r="CB387" s="287">
        <f t="shared" si="204"/>
        <v>0</v>
      </c>
      <c r="CC387" s="287">
        <f t="shared" si="205"/>
        <v>0</v>
      </c>
      <c r="CD387" s="287">
        <f t="shared" si="206"/>
        <v>0</v>
      </c>
      <c r="CE387" s="287">
        <f t="shared" si="207"/>
        <v>0</v>
      </c>
      <c r="CF387" s="287">
        <f t="shared" si="208"/>
        <v>0</v>
      </c>
      <c r="CG387" s="61">
        <f t="shared" si="254"/>
        <v>0</v>
      </c>
      <c r="CH387" s="27"/>
      <c r="CI387" s="27"/>
      <c r="CJ387" s="27"/>
    </row>
    <row r="388" spans="2:88" ht="12" hidden="1" customHeight="1">
      <c r="B388" s="624" t="s">
        <v>75</v>
      </c>
      <c r="C388" s="623" t="str">
        <f>C278</f>
        <v>Approval Request</v>
      </c>
      <c r="D388" s="729" t="s">
        <v>831</v>
      </c>
      <c r="E388" s="624" t="s">
        <v>9</v>
      </c>
      <c r="F388" s="625" t="s">
        <v>14</v>
      </c>
      <c r="G388" s="626">
        <f t="shared" si="247"/>
        <v>0</v>
      </c>
      <c r="H388" s="823">
        <f t="shared" si="247"/>
        <v>0</v>
      </c>
      <c r="I388" s="823">
        <f t="shared" si="247"/>
        <v>0</v>
      </c>
      <c r="J388" s="626">
        <f t="shared" si="247"/>
        <v>0</v>
      </c>
      <c r="K388" s="626">
        <f t="shared" si="247"/>
        <v>0</v>
      </c>
      <c r="L388" s="626">
        <f t="shared" si="247"/>
        <v>0</v>
      </c>
      <c r="M388" s="626">
        <f t="shared" si="247"/>
        <v>0</v>
      </c>
      <c r="N388" s="626">
        <f t="shared" si="247"/>
        <v>0</v>
      </c>
      <c r="O388" s="626">
        <f t="shared" si="247"/>
        <v>0</v>
      </c>
      <c r="P388" s="626">
        <f t="shared" si="247"/>
        <v>0</v>
      </c>
      <c r="Q388" s="626">
        <f t="shared" si="248"/>
        <v>0</v>
      </c>
      <c r="R388" s="626">
        <f t="shared" si="248"/>
        <v>0</v>
      </c>
      <c r="S388" s="626">
        <f t="shared" si="248"/>
        <v>0</v>
      </c>
      <c r="T388" s="626">
        <f t="shared" si="248"/>
        <v>0</v>
      </c>
      <c r="U388" s="823">
        <f t="shared" si="248"/>
        <v>0</v>
      </c>
      <c r="V388" s="823">
        <f t="shared" si="248"/>
        <v>0</v>
      </c>
      <c r="W388" s="823">
        <f t="shared" si="248"/>
        <v>0</v>
      </c>
      <c r="X388" s="823">
        <f t="shared" si="248"/>
        <v>0</v>
      </c>
      <c r="Y388" s="823">
        <f t="shared" si="248"/>
        <v>0</v>
      </c>
      <c r="Z388" s="626">
        <f t="shared" si="248"/>
        <v>0</v>
      </c>
      <c r="AA388" s="626">
        <f t="shared" si="249"/>
        <v>0</v>
      </c>
      <c r="AB388" s="626">
        <f t="shared" si="249"/>
        <v>0</v>
      </c>
      <c r="AC388" s="626">
        <f t="shared" si="249"/>
        <v>0</v>
      </c>
      <c r="AD388" s="626">
        <f t="shared" si="249"/>
        <v>0</v>
      </c>
      <c r="AE388" s="626">
        <f t="shared" si="249"/>
        <v>0</v>
      </c>
      <c r="AF388" s="626">
        <f t="shared" si="249"/>
        <v>0</v>
      </c>
      <c r="AG388" s="626">
        <f t="shared" si="249"/>
        <v>0</v>
      </c>
      <c r="AH388" s="626">
        <f t="shared" si="249"/>
        <v>0</v>
      </c>
      <c r="AI388" s="626">
        <f t="shared" si="249"/>
        <v>0</v>
      </c>
      <c r="AJ388" s="626">
        <f t="shared" si="249"/>
        <v>0</v>
      </c>
      <c r="AK388" s="626">
        <f t="shared" si="250"/>
        <v>0</v>
      </c>
      <c r="AL388" s="626">
        <f t="shared" si="250"/>
        <v>0</v>
      </c>
      <c r="AM388" s="626">
        <f t="shared" si="250"/>
        <v>0</v>
      </c>
      <c r="AN388" s="626">
        <f t="shared" si="250"/>
        <v>0</v>
      </c>
      <c r="AO388" s="626">
        <f t="shared" si="250"/>
        <v>0</v>
      </c>
      <c r="AP388" s="626">
        <f t="shared" si="250"/>
        <v>0</v>
      </c>
      <c r="AQ388" s="626">
        <f t="shared" si="250"/>
        <v>0</v>
      </c>
      <c r="AR388" s="626">
        <f t="shared" si="250"/>
        <v>0</v>
      </c>
      <c r="AS388" s="626">
        <f t="shared" si="250"/>
        <v>0</v>
      </c>
      <c r="AT388" s="626">
        <f t="shared" si="250"/>
        <v>0</v>
      </c>
      <c r="AU388" s="626">
        <f t="shared" si="251"/>
        <v>0</v>
      </c>
      <c r="AV388" s="626">
        <f t="shared" si="251"/>
        <v>0</v>
      </c>
      <c r="AW388" s="626">
        <f t="shared" si="251"/>
        <v>0</v>
      </c>
      <c r="AX388" s="626">
        <f t="shared" si="251"/>
        <v>0</v>
      </c>
      <c r="AY388" s="626">
        <f t="shared" si="251"/>
        <v>0</v>
      </c>
      <c r="AZ388" s="626">
        <f t="shared" si="251"/>
        <v>0</v>
      </c>
      <c r="BA388" s="626">
        <f t="shared" si="251"/>
        <v>0</v>
      </c>
      <c r="BB388" s="626">
        <f t="shared" si="251"/>
        <v>0</v>
      </c>
      <c r="BC388" s="626">
        <f t="shared" si="251"/>
        <v>0</v>
      </c>
      <c r="BD388" s="626">
        <f t="shared" si="251"/>
        <v>0</v>
      </c>
      <c r="BE388" s="626">
        <f t="shared" si="252"/>
        <v>0</v>
      </c>
      <c r="BF388" s="626">
        <f t="shared" si="252"/>
        <v>0</v>
      </c>
      <c r="BG388" s="626">
        <f t="shared" si="252"/>
        <v>0</v>
      </c>
      <c r="BH388" s="626">
        <f t="shared" si="252"/>
        <v>0</v>
      </c>
      <c r="BI388" s="626">
        <f t="shared" si="252"/>
        <v>0</v>
      </c>
      <c r="BJ388" s="626">
        <f t="shared" si="252"/>
        <v>0</v>
      </c>
      <c r="BK388" s="626">
        <f t="shared" si="252"/>
        <v>0</v>
      </c>
      <c r="BL388" s="626">
        <f t="shared" si="252"/>
        <v>0</v>
      </c>
      <c r="BM388" s="626">
        <f t="shared" si="252"/>
        <v>0</v>
      </c>
      <c r="BN388" s="626">
        <f t="shared" si="252"/>
        <v>0</v>
      </c>
      <c r="BO388" s="626">
        <f t="shared" si="253"/>
        <v>0</v>
      </c>
      <c r="BP388" s="626">
        <f t="shared" si="253"/>
        <v>0</v>
      </c>
      <c r="BQ388" s="626">
        <f t="shared" si="253"/>
        <v>0</v>
      </c>
      <c r="BR388" s="626">
        <f t="shared" si="253"/>
        <v>0</v>
      </c>
      <c r="BS388" s="626">
        <f t="shared" si="253"/>
        <v>0</v>
      </c>
      <c r="BT388" s="626">
        <f t="shared" si="253"/>
        <v>0</v>
      </c>
      <c r="BU388" s="626">
        <f t="shared" si="253"/>
        <v>0</v>
      </c>
      <c r="BV388" s="626">
        <f t="shared" si="253"/>
        <v>0</v>
      </c>
      <c r="BW388" s="626">
        <f t="shared" si="253"/>
        <v>0</v>
      </c>
      <c r="BX388" s="626">
        <f t="shared" si="253"/>
        <v>0</v>
      </c>
      <c r="BY388" s="626">
        <f t="shared" si="253"/>
        <v>0</v>
      </c>
      <c r="BZ388" s="626">
        <f t="shared" si="253"/>
        <v>0</v>
      </c>
      <c r="CA388" s="287">
        <f t="shared" si="203"/>
        <v>0</v>
      </c>
      <c r="CB388" s="287">
        <f t="shared" si="204"/>
        <v>0</v>
      </c>
      <c r="CC388" s="287">
        <f t="shared" si="205"/>
        <v>0</v>
      </c>
      <c r="CD388" s="287">
        <f t="shared" si="206"/>
        <v>0</v>
      </c>
      <c r="CE388" s="287">
        <f t="shared" si="207"/>
        <v>0</v>
      </c>
      <c r="CF388" s="287">
        <f t="shared" si="208"/>
        <v>0</v>
      </c>
      <c r="CG388" s="61">
        <f t="shared" si="254"/>
        <v>0</v>
      </c>
      <c r="CH388" s="27"/>
      <c r="CI388" s="27"/>
      <c r="CJ388" s="27"/>
    </row>
    <row r="389" spans="2:88" ht="12" hidden="1" customHeight="1">
      <c r="B389" s="624" t="s">
        <v>75</v>
      </c>
      <c r="C389" s="623" t="str">
        <f>C279</f>
        <v>Approval Request</v>
      </c>
      <c r="D389" s="729" t="s">
        <v>831</v>
      </c>
      <c r="E389" s="624" t="s">
        <v>9</v>
      </c>
      <c r="F389" s="625" t="s">
        <v>15</v>
      </c>
      <c r="G389" s="626">
        <f t="shared" si="247"/>
        <v>0</v>
      </c>
      <c r="H389" s="823">
        <f t="shared" si="247"/>
        <v>0</v>
      </c>
      <c r="I389" s="823">
        <f t="shared" si="247"/>
        <v>0</v>
      </c>
      <c r="J389" s="626">
        <f t="shared" si="247"/>
        <v>0</v>
      </c>
      <c r="K389" s="626">
        <f t="shared" si="247"/>
        <v>0</v>
      </c>
      <c r="L389" s="626">
        <f t="shared" si="247"/>
        <v>0</v>
      </c>
      <c r="M389" s="626">
        <f t="shared" si="247"/>
        <v>0</v>
      </c>
      <c r="N389" s="626">
        <f t="shared" si="247"/>
        <v>0</v>
      </c>
      <c r="O389" s="626">
        <f t="shared" si="247"/>
        <v>0</v>
      </c>
      <c r="P389" s="626">
        <f t="shared" si="247"/>
        <v>0</v>
      </c>
      <c r="Q389" s="626">
        <f t="shared" si="248"/>
        <v>0</v>
      </c>
      <c r="R389" s="626">
        <f t="shared" si="248"/>
        <v>0</v>
      </c>
      <c r="S389" s="626">
        <f t="shared" si="248"/>
        <v>0</v>
      </c>
      <c r="T389" s="626">
        <f t="shared" si="248"/>
        <v>0</v>
      </c>
      <c r="U389" s="823">
        <f t="shared" si="248"/>
        <v>0</v>
      </c>
      <c r="V389" s="823">
        <f t="shared" si="248"/>
        <v>0</v>
      </c>
      <c r="W389" s="823">
        <f t="shared" si="248"/>
        <v>0</v>
      </c>
      <c r="X389" s="823">
        <f t="shared" si="248"/>
        <v>0</v>
      </c>
      <c r="Y389" s="823">
        <f t="shared" si="248"/>
        <v>0</v>
      </c>
      <c r="Z389" s="626">
        <f t="shared" si="248"/>
        <v>0</v>
      </c>
      <c r="AA389" s="626">
        <f t="shared" si="249"/>
        <v>0</v>
      </c>
      <c r="AB389" s="626">
        <f t="shared" si="249"/>
        <v>0</v>
      </c>
      <c r="AC389" s="626">
        <f t="shared" si="249"/>
        <v>0</v>
      </c>
      <c r="AD389" s="626">
        <f t="shared" si="249"/>
        <v>0</v>
      </c>
      <c r="AE389" s="626">
        <f t="shared" si="249"/>
        <v>0</v>
      </c>
      <c r="AF389" s="626">
        <f t="shared" si="249"/>
        <v>0</v>
      </c>
      <c r="AG389" s="626">
        <f t="shared" si="249"/>
        <v>0</v>
      </c>
      <c r="AH389" s="626">
        <f t="shared" si="249"/>
        <v>0</v>
      </c>
      <c r="AI389" s="626">
        <f t="shared" si="249"/>
        <v>0</v>
      </c>
      <c r="AJ389" s="626">
        <f t="shared" si="249"/>
        <v>0</v>
      </c>
      <c r="AK389" s="626">
        <f t="shared" si="250"/>
        <v>0</v>
      </c>
      <c r="AL389" s="626">
        <f t="shared" si="250"/>
        <v>0</v>
      </c>
      <c r="AM389" s="626">
        <f t="shared" si="250"/>
        <v>0</v>
      </c>
      <c r="AN389" s="626">
        <f t="shared" si="250"/>
        <v>0</v>
      </c>
      <c r="AO389" s="626">
        <f t="shared" si="250"/>
        <v>0</v>
      </c>
      <c r="AP389" s="626">
        <f t="shared" si="250"/>
        <v>0</v>
      </c>
      <c r="AQ389" s="626">
        <f t="shared" si="250"/>
        <v>0</v>
      </c>
      <c r="AR389" s="626">
        <f t="shared" si="250"/>
        <v>0</v>
      </c>
      <c r="AS389" s="626">
        <f t="shared" si="250"/>
        <v>0</v>
      </c>
      <c r="AT389" s="626">
        <f t="shared" si="250"/>
        <v>0</v>
      </c>
      <c r="AU389" s="626">
        <f t="shared" si="251"/>
        <v>0</v>
      </c>
      <c r="AV389" s="626">
        <f t="shared" si="251"/>
        <v>0</v>
      </c>
      <c r="AW389" s="626">
        <f t="shared" si="251"/>
        <v>0</v>
      </c>
      <c r="AX389" s="626">
        <f t="shared" si="251"/>
        <v>0</v>
      </c>
      <c r="AY389" s="626">
        <f t="shared" si="251"/>
        <v>0</v>
      </c>
      <c r="AZ389" s="626">
        <f t="shared" si="251"/>
        <v>0</v>
      </c>
      <c r="BA389" s="626">
        <f t="shared" si="251"/>
        <v>0</v>
      </c>
      <c r="BB389" s="626">
        <f t="shared" si="251"/>
        <v>0</v>
      </c>
      <c r="BC389" s="626">
        <f t="shared" si="251"/>
        <v>0</v>
      </c>
      <c r="BD389" s="626">
        <f t="shared" si="251"/>
        <v>0</v>
      </c>
      <c r="BE389" s="626">
        <f t="shared" si="252"/>
        <v>0</v>
      </c>
      <c r="BF389" s="626">
        <f t="shared" si="252"/>
        <v>0</v>
      </c>
      <c r="BG389" s="626">
        <f t="shared" si="252"/>
        <v>0</v>
      </c>
      <c r="BH389" s="626">
        <f t="shared" si="252"/>
        <v>0</v>
      </c>
      <c r="BI389" s="626">
        <f t="shared" si="252"/>
        <v>0</v>
      </c>
      <c r="BJ389" s="626">
        <f t="shared" si="252"/>
        <v>0</v>
      </c>
      <c r="BK389" s="626">
        <f t="shared" si="252"/>
        <v>0</v>
      </c>
      <c r="BL389" s="626">
        <f t="shared" si="252"/>
        <v>0</v>
      </c>
      <c r="BM389" s="626">
        <f t="shared" si="252"/>
        <v>0</v>
      </c>
      <c r="BN389" s="626">
        <f t="shared" si="252"/>
        <v>0</v>
      </c>
      <c r="BO389" s="626">
        <f t="shared" si="253"/>
        <v>0</v>
      </c>
      <c r="BP389" s="626">
        <f t="shared" si="253"/>
        <v>0</v>
      </c>
      <c r="BQ389" s="626">
        <f t="shared" si="253"/>
        <v>0</v>
      </c>
      <c r="BR389" s="626">
        <f t="shared" si="253"/>
        <v>0</v>
      </c>
      <c r="BS389" s="626">
        <f t="shared" si="253"/>
        <v>0</v>
      </c>
      <c r="BT389" s="626">
        <f t="shared" si="253"/>
        <v>0</v>
      </c>
      <c r="BU389" s="626">
        <f t="shared" si="253"/>
        <v>0</v>
      </c>
      <c r="BV389" s="626">
        <f t="shared" si="253"/>
        <v>0</v>
      </c>
      <c r="BW389" s="626">
        <f t="shared" si="253"/>
        <v>0</v>
      </c>
      <c r="BX389" s="626">
        <f t="shared" si="253"/>
        <v>0</v>
      </c>
      <c r="BY389" s="626">
        <f t="shared" si="253"/>
        <v>0</v>
      </c>
      <c r="BZ389" s="626">
        <f t="shared" si="253"/>
        <v>0</v>
      </c>
      <c r="CA389" s="287">
        <f t="shared" si="203"/>
        <v>0</v>
      </c>
      <c r="CB389" s="287">
        <f t="shared" si="204"/>
        <v>0</v>
      </c>
      <c r="CC389" s="287">
        <f t="shared" si="205"/>
        <v>0</v>
      </c>
      <c r="CD389" s="287">
        <f t="shared" si="206"/>
        <v>0</v>
      </c>
      <c r="CE389" s="287">
        <f t="shared" si="207"/>
        <v>0</v>
      </c>
      <c r="CF389" s="287">
        <f t="shared" si="208"/>
        <v>0</v>
      </c>
      <c r="CG389" s="61">
        <f t="shared" si="254"/>
        <v>0</v>
      </c>
      <c r="CH389" s="27"/>
      <c r="CI389" s="27"/>
      <c r="CJ389" s="27"/>
    </row>
    <row r="390" spans="2:88" ht="12" hidden="1" customHeight="1">
      <c r="B390" s="624" t="s">
        <v>75</v>
      </c>
      <c r="C390" s="623" t="str">
        <f t="shared" si="246"/>
        <v>Released</v>
      </c>
      <c r="D390" s="729" t="s">
        <v>831</v>
      </c>
      <c r="E390" s="624" t="s">
        <v>10</v>
      </c>
      <c r="F390" s="625" t="s">
        <v>11</v>
      </c>
      <c r="G390" s="626">
        <f t="shared" si="247"/>
        <v>0</v>
      </c>
      <c r="H390" s="823">
        <f t="shared" si="247"/>
        <v>0</v>
      </c>
      <c r="I390" s="823">
        <f t="shared" si="247"/>
        <v>0</v>
      </c>
      <c r="J390" s="626">
        <f t="shared" si="247"/>
        <v>0</v>
      </c>
      <c r="K390" s="626">
        <f t="shared" si="247"/>
        <v>0</v>
      </c>
      <c r="L390" s="626">
        <f t="shared" si="247"/>
        <v>0</v>
      </c>
      <c r="M390" s="626">
        <f t="shared" si="247"/>
        <v>0</v>
      </c>
      <c r="N390" s="626">
        <f t="shared" si="247"/>
        <v>0</v>
      </c>
      <c r="O390" s="626">
        <f t="shared" si="247"/>
        <v>0</v>
      </c>
      <c r="P390" s="626">
        <f t="shared" si="247"/>
        <v>0</v>
      </c>
      <c r="Q390" s="626">
        <f t="shared" si="248"/>
        <v>0</v>
      </c>
      <c r="R390" s="626">
        <f t="shared" si="248"/>
        <v>0</v>
      </c>
      <c r="S390" s="626">
        <f t="shared" si="248"/>
        <v>0</v>
      </c>
      <c r="T390" s="626">
        <f t="shared" si="248"/>
        <v>0</v>
      </c>
      <c r="U390" s="823">
        <f t="shared" si="248"/>
        <v>0</v>
      </c>
      <c r="V390" s="823">
        <f t="shared" si="248"/>
        <v>0</v>
      </c>
      <c r="W390" s="823">
        <f t="shared" si="248"/>
        <v>0</v>
      </c>
      <c r="X390" s="823">
        <f t="shared" si="248"/>
        <v>0</v>
      </c>
      <c r="Y390" s="823">
        <f t="shared" si="248"/>
        <v>0</v>
      </c>
      <c r="Z390" s="626">
        <f t="shared" si="248"/>
        <v>0</v>
      </c>
      <c r="AA390" s="626">
        <f t="shared" si="249"/>
        <v>0</v>
      </c>
      <c r="AB390" s="626">
        <f t="shared" si="249"/>
        <v>0</v>
      </c>
      <c r="AC390" s="626">
        <f t="shared" si="249"/>
        <v>0</v>
      </c>
      <c r="AD390" s="626">
        <f t="shared" si="249"/>
        <v>0</v>
      </c>
      <c r="AE390" s="626">
        <f t="shared" si="249"/>
        <v>0</v>
      </c>
      <c r="AF390" s="626">
        <f t="shared" si="249"/>
        <v>0</v>
      </c>
      <c r="AG390" s="626">
        <f t="shared" si="249"/>
        <v>0</v>
      </c>
      <c r="AH390" s="626">
        <f t="shared" si="249"/>
        <v>0</v>
      </c>
      <c r="AI390" s="626">
        <f t="shared" si="249"/>
        <v>0</v>
      </c>
      <c r="AJ390" s="626">
        <f t="shared" si="249"/>
        <v>0</v>
      </c>
      <c r="AK390" s="626">
        <f t="shared" si="250"/>
        <v>0</v>
      </c>
      <c r="AL390" s="626">
        <f t="shared" si="250"/>
        <v>0</v>
      </c>
      <c r="AM390" s="626">
        <f t="shared" si="250"/>
        <v>0</v>
      </c>
      <c r="AN390" s="626">
        <f t="shared" si="250"/>
        <v>0</v>
      </c>
      <c r="AO390" s="626">
        <f t="shared" si="250"/>
        <v>0</v>
      </c>
      <c r="AP390" s="626">
        <f t="shared" si="250"/>
        <v>0</v>
      </c>
      <c r="AQ390" s="626">
        <f t="shared" si="250"/>
        <v>0</v>
      </c>
      <c r="AR390" s="626">
        <f t="shared" si="250"/>
        <v>0</v>
      </c>
      <c r="AS390" s="626">
        <f t="shared" si="250"/>
        <v>0</v>
      </c>
      <c r="AT390" s="626">
        <f t="shared" si="250"/>
        <v>0</v>
      </c>
      <c r="AU390" s="626">
        <f t="shared" si="251"/>
        <v>0</v>
      </c>
      <c r="AV390" s="626">
        <f t="shared" si="251"/>
        <v>0</v>
      </c>
      <c r="AW390" s="626">
        <f t="shared" si="251"/>
        <v>0</v>
      </c>
      <c r="AX390" s="626">
        <f t="shared" si="251"/>
        <v>0</v>
      </c>
      <c r="AY390" s="626">
        <f t="shared" si="251"/>
        <v>0</v>
      </c>
      <c r="AZ390" s="626">
        <f t="shared" si="251"/>
        <v>0</v>
      </c>
      <c r="BA390" s="626">
        <f t="shared" si="251"/>
        <v>0</v>
      </c>
      <c r="BB390" s="626">
        <f t="shared" si="251"/>
        <v>0</v>
      </c>
      <c r="BC390" s="626">
        <f t="shared" si="251"/>
        <v>0</v>
      </c>
      <c r="BD390" s="626">
        <f t="shared" si="251"/>
        <v>0</v>
      </c>
      <c r="BE390" s="626">
        <f t="shared" si="252"/>
        <v>0</v>
      </c>
      <c r="BF390" s="626">
        <f t="shared" si="252"/>
        <v>0</v>
      </c>
      <c r="BG390" s="626">
        <f t="shared" si="252"/>
        <v>0</v>
      </c>
      <c r="BH390" s="626">
        <f t="shared" si="252"/>
        <v>0</v>
      </c>
      <c r="BI390" s="626">
        <f t="shared" si="252"/>
        <v>0</v>
      </c>
      <c r="BJ390" s="626">
        <f t="shared" si="252"/>
        <v>0</v>
      </c>
      <c r="BK390" s="626">
        <f t="shared" si="252"/>
        <v>0</v>
      </c>
      <c r="BL390" s="626">
        <f t="shared" si="252"/>
        <v>0</v>
      </c>
      <c r="BM390" s="626">
        <f t="shared" si="252"/>
        <v>0</v>
      </c>
      <c r="BN390" s="626">
        <f t="shared" si="252"/>
        <v>0</v>
      </c>
      <c r="BO390" s="626">
        <f t="shared" si="253"/>
        <v>0</v>
      </c>
      <c r="BP390" s="626">
        <f t="shared" si="253"/>
        <v>0</v>
      </c>
      <c r="BQ390" s="626">
        <f t="shared" si="253"/>
        <v>0</v>
      </c>
      <c r="BR390" s="626">
        <f t="shared" si="253"/>
        <v>0</v>
      </c>
      <c r="BS390" s="626">
        <f t="shared" si="253"/>
        <v>0</v>
      </c>
      <c r="BT390" s="626">
        <f t="shared" si="253"/>
        <v>0</v>
      </c>
      <c r="BU390" s="626">
        <f t="shared" si="253"/>
        <v>0</v>
      </c>
      <c r="BV390" s="626">
        <f t="shared" si="253"/>
        <v>0</v>
      </c>
      <c r="BW390" s="626">
        <f t="shared" si="253"/>
        <v>0</v>
      </c>
      <c r="BX390" s="626">
        <f t="shared" si="253"/>
        <v>0</v>
      </c>
      <c r="BY390" s="626">
        <f t="shared" si="253"/>
        <v>0</v>
      </c>
      <c r="BZ390" s="626">
        <f t="shared" si="253"/>
        <v>0</v>
      </c>
      <c r="CA390" s="287">
        <f t="shared" si="203"/>
        <v>0</v>
      </c>
      <c r="CB390" s="287">
        <f t="shared" si="204"/>
        <v>0</v>
      </c>
      <c r="CC390" s="287">
        <f t="shared" si="205"/>
        <v>0</v>
      </c>
      <c r="CD390" s="287">
        <f t="shared" si="206"/>
        <v>0</v>
      </c>
      <c r="CE390" s="287">
        <f t="shared" si="207"/>
        <v>0</v>
      </c>
      <c r="CF390" s="287">
        <f t="shared" si="208"/>
        <v>0</v>
      </c>
      <c r="CG390" s="61">
        <f t="shared" si="254"/>
        <v>0</v>
      </c>
      <c r="CH390" s="27"/>
      <c r="CI390" s="27"/>
      <c r="CJ390" s="27"/>
    </row>
    <row r="391" spans="2:88" ht="12" hidden="1" customHeight="1">
      <c r="B391" s="624" t="s">
        <v>75</v>
      </c>
      <c r="C391" s="623" t="str">
        <f t="shared" si="246"/>
        <v>Released</v>
      </c>
      <c r="D391" s="729" t="s">
        <v>831</v>
      </c>
      <c r="E391" s="624" t="s">
        <v>10</v>
      </c>
      <c r="F391" s="625" t="s">
        <v>12</v>
      </c>
      <c r="G391" s="626">
        <f t="shared" si="247"/>
        <v>0</v>
      </c>
      <c r="H391" s="823">
        <f t="shared" si="247"/>
        <v>0</v>
      </c>
      <c r="I391" s="823">
        <f t="shared" si="247"/>
        <v>0</v>
      </c>
      <c r="J391" s="626">
        <f t="shared" si="247"/>
        <v>0</v>
      </c>
      <c r="K391" s="626">
        <f t="shared" si="247"/>
        <v>0</v>
      </c>
      <c r="L391" s="626">
        <f t="shared" si="247"/>
        <v>0</v>
      </c>
      <c r="M391" s="626">
        <f t="shared" si="247"/>
        <v>0</v>
      </c>
      <c r="N391" s="626">
        <f t="shared" si="247"/>
        <v>0</v>
      </c>
      <c r="O391" s="626">
        <f t="shared" si="247"/>
        <v>0</v>
      </c>
      <c r="P391" s="626">
        <f t="shared" si="247"/>
        <v>0</v>
      </c>
      <c r="Q391" s="626">
        <f t="shared" si="248"/>
        <v>0</v>
      </c>
      <c r="R391" s="626">
        <f t="shared" si="248"/>
        <v>0</v>
      </c>
      <c r="S391" s="626">
        <f t="shared" si="248"/>
        <v>0</v>
      </c>
      <c r="T391" s="626">
        <f t="shared" si="248"/>
        <v>0</v>
      </c>
      <c r="U391" s="823">
        <f t="shared" si="248"/>
        <v>0</v>
      </c>
      <c r="V391" s="823">
        <f t="shared" si="248"/>
        <v>0</v>
      </c>
      <c r="W391" s="823">
        <f t="shared" si="248"/>
        <v>0</v>
      </c>
      <c r="X391" s="823">
        <f t="shared" si="248"/>
        <v>0</v>
      </c>
      <c r="Y391" s="823">
        <f t="shared" si="248"/>
        <v>0</v>
      </c>
      <c r="Z391" s="626">
        <f t="shared" si="248"/>
        <v>0</v>
      </c>
      <c r="AA391" s="626">
        <f t="shared" si="249"/>
        <v>0</v>
      </c>
      <c r="AB391" s="626">
        <f t="shared" si="249"/>
        <v>0</v>
      </c>
      <c r="AC391" s="626">
        <f t="shared" si="249"/>
        <v>0</v>
      </c>
      <c r="AD391" s="626">
        <f t="shared" si="249"/>
        <v>0</v>
      </c>
      <c r="AE391" s="626">
        <f t="shared" si="249"/>
        <v>0</v>
      </c>
      <c r="AF391" s="626">
        <f t="shared" si="249"/>
        <v>0</v>
      </c>
      <c r="AG391" s="626">
        <f t="shared" si="249"/>
        <v>0</v>
      </c>
      <c r="AH391" s="626">
        <f t="shared" si="249"/>
        <v>0</v>
      </c>
      <c r="AI391" s="626">
        <f t="shared" si="249"/>
        <v>0</v>
      </c>
      <c r="AJ391" s="626">
        <f t="shared" si="249"/>
        <v>0</v>
      </c>
      <c r="AK391" s="626">
        <f t="shared" si="250"/>
        <v>0</v>
      </c>
      <c r="AL391" s="626">
        <f t="shared" si="250"/>
        <v>0</v>
      </c>
      <c r="AM391" s="626">
        <f t="shared" si="250"/>
        <v>0</v>
      </c>
      <c r="AN391" s="626">
        <f t="shared" si="250"/>
        <v>0</v>
      </c>
      <c r="AO391" s="626">
        <f t="shared" si="250"/>
        <v>0</v>
      </c>
      <c r="AP391" s="626">
        <f t="shared" si="250"/>
        <v>0</v>
      </c>
      <c r="AQ391" s="626">
        <f t="shared" si="250"/>
        <v>0</v>
      </c>
      <c r="AR391" s="626">
        <f t="shared" si="250"/>
        <v>0</v>
      </c>
      <c r="AS391" s="626">
        <f t="shared" si="250"/>
        <v>0</v>
      </c>
      <c r="AT391" s="626">
        <f t="shared" si="250"/>
        <v>0</v>
      </c>
      <c r="AU391" s="626">
        <f t="shared" si="251"/>
        <v>0</v>
      </c>
      <c r="AV391" s="626">
        <f t="shared" si="251"/>
        <v>0</v>
      </c>
      <c r="AW391" s="626">
        <f t="shared" si="251"/>
        <v>0</v>
      </c>
      <c r="AX391" s="626">
        <f t="shared" si="251"/>
        <v>0</v>
      </c>
      <c r="AY391" s="626">
        <f t="shared" si="251"/>
        <v>0</v>
      </c>
      <c r="AZ391" s="626">
        <f t="shared" si="251"/>
        <v>0</v>
      </c>
      <c r="BA391" s="626">
        <f t="shared" si="251"/>
        <v>0</v>
      </c>
      <c r="BB391" s="626">
        <f t="shared" si="251"/>
        <v>0</v>
      </c>
      <c r="BC391" s="626">
        <f t="shared" si="251"/>
        <v>0</v>
      </c>
      <c r="BD391" s="626">
        <f t="shared" si="251"/>
        <v>0</v>
      </c>
      <c r="BE391" s="626">
        <f t="shared" si="252"/>
        <v>0</v>
      </c>
      <c r="BF391" s="626">
        <f t="shared" si="252"/>
        <v>0</v>
      </c>
      <c r="BG391" s="626">
        <f t="shared" si="252"/>
        <v>0</v>
      </c>
      <c r="BH391" s="626">
        <f t="shared" si="252"/>
        <v>0</v>
      </c>
      <c r="BI391" s="626">
        <f t="shared" si="252"/>
        <v>0</v>
      </c>
      <c r="BJ391" s="626">
        <f t="shared" si="252"/>
        <v>0</v>
      </c>
      <c r="BK391" s="626">
        <f t="shared" si="252"/>
        <v>0</v>
      </c>
      <c r="BL391" s="626">
        <f t="shared" si="252"/>
        <v>0</v>
      </c>
      <c r="BM391" s="626">
        <f t="shared" si="252"/>
        <v>0</v>
      </c>
      <c r="BN391" s="626">
        <f t="shared" si="252"/>
        <v>0</v>
      </c>
      <c r="BO391" s="626">
        <f t="shared" si="253"/>
        <v>0</v>
      </c>
      <c r="BP391" s="626">
        <f t="shared" si="253"/>
        <v>0</v>
      </c>
      <c r="BQ391" s="626">
        <f t="shared" si="253"/>
        <v>0</v>
      </c>
      <c r="BR391" s="626">
        <f t="shared" si="253"/>
        <v>0</v>
      </c>
      <c r="BS391" s="626">
        <f t="shared" si="253"/>
        <v>0</v>
      </c>
      <c r="BT391" s="626">
        <f t="shared" si="253"/>
        <v>0</v>
      </c>
      <c r="BU391" s="626">
        <f t="shared" si="253"/>
        <v>0</v>
      </c>
      <c r="BV391" s="626">
        <f t="shared" si="253"/>
        <v>0</v>
      </c>
      <c r="BW391" s="626">
        <f t="shared" si="253"/>
        <v>0</v>
      </c>
      <c r="BX391" s="626">
        <f t="shared" si="253"/>
        <v>0</v>
      </c>
      <c r="BY391" s="626">
        <f t="shared" si="253"/>
        <v>0</v>
      </c>
      <c r="BZ391" s="626">
        <f t="shared" si="253"/>
        <v>0</v>
      </c>
      <c r="CA391" s="287">
        <f t="shared" si="203"/>
        <v>0</v>
      </c>
      <c r="CB391" s="287">
        <f t="shared" si="204"/>
        <v>0</v>
      </c>
      <c r="CC391" s="287">
        <f t="shared" si="205"/>
        <v>0</v>
      </c>
      <c r="CD391" s="287">
        <f t="shared" si="206"/>
        <v>0</v>
      </c>
      <c r="CE391" s="287">
        <f t="shared" si="207"/>
        <v>0</v>
      </c>
      <c r="CF391" s="287">
        <f t="shared" si="208"/>
        <v>0</v>
      </c>
      <c r="CG391" s="61">
        <f t="shared" si="254"/>
        <v>0</v>
      </c>
      <c r="CH391" s="27"/>
      <c r="CI391" s="27"/>
      <c r="CJ391" s="27"/>
    </row>
    <row r="392" spans="2:88" ht="12" hidden="1" customHeight="1">
      <c r="B392" s="624" t="s">
        <v>75</v>
      </c>
      <c r="C392" s="623" t="str">
        <f t="shared" si="246"/>
        <v>Forecast</v>
      </c>
      <c r="D392" s="729" t="s">
        <v>831</v>
      </c>
      <c r="E392" s="624" t="s">
        <v>10</v>
      </c>
      <c r="F392" s="625" t="s">
        <v>13</v>
      </c>
      <c r="G392" s="626">
        <f t="shared" si="247"/>
        <v>0</v>
      </c>
      <c r="H392" s="823">
        <f t="shared" si="247"/>
        <v>0</v>
      </c>
      <c r="I392" s="823">
        <f t="shared" si="247"/>
        <v>0</v>
      </c>
      <c r="J392" s="626">
        <f t="shared" si="247"/>
        <v>0</v>
      </c>
      <c r="K392" s="626">
        <f t="shared" si="247"/>
        <v>0</v>
      </c>
      <c r="L392" s="626">
        <f t="shared" si="247"/>
        <v>0</v>
      </c>
      <c r="M392" s="626">
        <f t="shared" si="247"/>
        <v>0</v>
      </c>
      <c r="N392" s="626">
        <f t="shared" si="247"/>
        <v>0</v>
      </c>
      <c r="O392" s="626">
        <f t="shared" si="247"/>
        <v>0</v>
      </c>
      <c r="P392" s="626">
        <f t="shared" si="247"/>
        <v>0</v>
      </c>
      <c r="Q392" s="626">
        <f t="shared" si="248"/>
        <v>0</v>
      </c>
      <c r="R392" s="626">
        <f t="shared" si="248"/>
        <v>0</v>
      </c>
      <c r="S392" s="626">
        <f t="shared" si="248"/>
        <v>0</v>
      </c>
      <c r="T392" s="626">
        <f t="shared" si="248"/>
        <v>0</v>
      </c>
      <c r="U392" s="823">
        <f t="shared" si="248"/>
        <v>0</v>
      </c>
      <c r="V392" s="823">
        <f t="shared" si="248"/>
        <v>0</v>
      </c>
      <c r="W392" s="823">
        <f t="shared" si="248"/>
        <v>0</v>
      </c>
      <c r="X392" s="823">
        <f t="shared" si="248"/>
        <v>0</v>
      </c>
      <c r="Y392" s="823">
        <f t="shared" si="248"/>
        <v>0</v>
      </c>
      <c r="Z392" s="626">
        <f t="shared" si="248"/>
        <v>0</v>
      </c>
      <c r="AA392" s="626">
        <f t="shared" si="249"/>
        <v>0</v>
      </c>
      <c r="AB392" s="626">
        <f t="shared" si="249"/>
        <v>0</v>
      </c>
      <c r="AC392" s="626">
        <f t="shared" si="249"/>
        <v>0</v>
      </c>
      <c r="AD392" s="626">
        <f t="shared" si="249"/>
        <v>0</v>
      </c>
      <c r="AE392" s="626">
        <f t="shared" si="249"/>
        <v>0</v>
      </c>
      <c r="AF392" s="626">
        <f t="shared" si="249"/>
        <v>0</v>
      </c>
      <c r="AG392" s="626">
        <f t="shared" si="249"/>
        <v>0</v>
      </c>
      <c r="AH392" s="626">
        <f t="shared" si="249"/>
        <v>0</v>
      </c>
      <c r="AI392" s="626">
        <f t="shared" si="249"/>
        <v>0</v>
      </c>
      <c r="AJ392" s="626">
        <f t="shared" si="249"/>
        <v>0</v>
      </c>
      <c r="AK392" s="626">
        <f t="shared" si="250"/>
        <v>0</v>
      </c>
      <c r="AL392" s="626">
        <f t="shared" si="250"/>
        <v>0</v>
      </c>
      <c r="AM392" s="626">
        <f t="shared" si="250"/>
        <v>0</v>
      </c>
      <c r="AN392" s="626">
        <f t="shared" si="250"/>
        <v>0</v>
      </c>
      <c r="AO392" s="626">
        <f t="shared" si="250"/>
        <v>0</v>
      </c>
      <c r="AP392" s="626">
        <f t="shared" si="250"/>
        <v>0</v>
      </c>
      <c r="AQ392" s="626">
        <f t="shared" si="250"/>
        <v>0</v>
      </c>
      <c r="AR392" s="626">
        <f t="shared" si="250"/>
        <v>0</v>
      </c>
      <c r="AS392" s="626">
        <f t="shared" si="250"/>
        <v>0</v>
      </c>
      <c r="AT392" s="626">
        <f t="shared" si="250"/>
        <v>0</v>
      </c>
      <c r="AU392" s="626">
        <f t="shared" si="251"/>
        <v>0</v>
      </c>
      <c r="AV392" s="626">
        <f t="shared" si="251"/>
        <v>0</v>
      </c>
      <c r="AW392" s="626">
        <f t="shared" si="251"/>
        <v>0</v>
      </c>
      <c r="AX392" s="626">
        <f t="shared" si="251"/>
        <v>0</v>
      </c>
      <c r="AY392" s="626">
        <f t="shared" si="251"/>
        <v>0</v>
      </c>
      <c r="AZ392" s="626">
        <f t="shared" si="251"/>
        <v>0</v>
      </c>
      <c r="BA392" s="626">
        <f t="shared" si="251"/>
        <v>0</v>
      </c>
      <c r="BB392" s="626">
        <f t="shared" si="251"/>
        <v>0</v>
      </c>
      <c r="BC392" s="626">
        <f t="shared" si="251"/>
        <v>0</v>
      </c>
      <c r="BD392" s="626">
        <f t="shared" si="251"/>
        <v>0</v>
      </c>
      <c r="BE392" s="626">
        <f t="shared" si="252"/>
        <v>0</v>
      </c>
      <c r="BF392" s="626">
        <f t="shared" si="252"/>
        <v>0</v>
      </c>
      <c r="BG392" s="626">
        <f t="shared" si="252"/>
        <v>0</v>
      </c>
      <c r="BH392" s="626">
        <f t="shared" si="252"/>
        <v>0</v>
      </c>
      <c r="BI392" s="626">
        <f t="shared" si="252"/>
        <v>0</v>
      </c>
      <c r="BJ392" s="626">
        <f t="shared" si="252"/>
        <v>0</v>
      </c>
      <c r="BK392" s="626">
        <f t="shared" si="252"/>
        <v>0</v>
      </c>
      <c r="BL392" s="626">
        <f t="shared" si="252"/>
        <v>0</v>
      </c>
      <c r="BM392" s="626">
        <f t="shared" si="252"/>
        <v>0</v>
      </c>
      <c r="BN392" s="626">
        <f t="shared" si="252"/>
        <v>0</v>
      </c>
      <c r="BO392" s="626">
        <f t="shared" si="253"/>
        <v>0</v>
      </c>
      <c r="BP392" s="626">
        <f t="shared" si="253"/>
        <v>0</v>
      </c>
      <c r="BQ392" s="626">
        <f t="shared" si="253"/>
        <v>0</v>
      </c>
      <c r="BR392" s="626">
        <f t="shared" si="253"/>
        <v>0</v>
      </c>
      <c r="BS392" s="626">
        <f t="shared" si="253"/>
        <v>0</v>
      </c>
      <c r="BT392" s="626">
        <f t="shared" si="253"/>
        <v>0</v>
      </c>
      <c r="BU392" s="626">
        <f t="shared" si="253"/>
        <v>0</v>
      </c>
      <c r="BV392" s="626">
        <f t="shared" si="253"/>
        <v>0</v>
      </c>
      <c r="BW392" s="626">
        <f t="shared" si="253"/>
        <v>0</v>
      </c>
      <c r="BX392" s="626">
        <f t="shared" si="253"/>
        <v>0</v>
      </c>
      <c r="BY392" s="626">
        <f t="shared" si="253"/>
        <v>0</v>
      </c>
      <c r="BZ392" s="626">
        <f t="shared" si="253"/>
        <v>0</v>
      </c>
      <c r="CA392" s="287">
        <f t="shared" si="203"/>
        <v>0</v>
      </c>
      <c r="CB392" s="287">
        <f t="shared" si="204"/>
        <v>0</v>
      </c>
      <c r="CC392" s="287">
        <f t="shared" si="205"/>
        <v>0</v>
      </c>
      <c r="CD392" s="287">
        <f t="shared" si="206"/>
        <v>0</v>
      </c>
      <c r="CE392" s="287">
        <f t="shared" si="207"/>
        <v>0</v>
      </c>
      <c r="CF392" s="287">
        <f t="shared" si="208"/>
        <v>0</v>
      </c>
      <c r="CG392" s="61">
        <f t="shared" si="254"/>
        <v>0</v>
      </c>
      <c r="CH392" s="27"/>
      <c r="CI392" s="27"/>
      <c r="CJ392" s="27"/>
    </row>
    <row r="393" spans="2:88" ht="12" hidden="1" customHeight="1">
      <c r="B393" s="624" t="s">
        <v>75</v>
      </c>
      <c r="C393" s="623" t="str">
        <f t="shared" si="246"/>
        <v>Approval Request</v>
      </c>
      <c r="D393" s="729" t="s">
        <v>831</v>
      </c>
      <c r="E393" s="624" t="s">
        <v>10</v>
      </c>
      <c r="F393" s="625" t="s">
        <v>14</v>
      </c>
      <c r="G393" s="626">
        <f t="shared" si="247"/>
        <v>0</v>
      </c>
      <c r="H393" s="823">
        <f t="shared" si="247"/>
        <v>0</v>
      </c>
      <c r="I393" s="823">
        <f t="shared" si="247"/>
        <v>0</v>
      </c>
      <c r="J393" s="626">
        <f t="shared" si="247"/>
        <v>0</v>
      </c>
      <c r="K393" s="626">
        <f t="shared" si="247"/>
        <v>0</v>
      </c>
      <c r="L393" s="626">
        <f t="shared" si="247"/>
        <v>0</v>
      </c>
      <c r="M393" s="626">
        <f t="shared" si="247"/>
        <v>0</v>
      </c>
      <c r="N393" s="626">
        <f t="shared" si="247"/>
        <v>0</v>
      </c>
      <c r="O393" s="626">
        <f t="shared" si="247"/>
        <v>0</v>
      </c>
      <c r="P393" s="626">
        <f t="shared" si="247"/>
        <v>0</v>
      </c>
      <c r="Q393" s="626">
        <f t="shared" si="248"/>
        <v>0</v>
      </c>
      <c r="R393" s="626">
        <f t="shared" si="248"/>
        <v>0</v>
      </c>
      <c r="S393" s="626">
        <f t="shared" si="248"/>
        <v>0</v>
      </c>
      <c r="T393" s="626">
        <f t="shared" si="248"/>
        <v>0</v>
      </c>
      <c r="U393" s="823">
        <f t="shared" si="248"/>
        <v>0</v>
      </c>
      <c r="V393" s="823">
        <f t="shared" si="248"/>
        <v>0</v>
      </c>
      <c r="W393" s="823">
        <f t="shared" si="248"/>
        <v>0</v>
      </c>
      <c r="X393" s="823">
        <f t="shared" si="248"/>
        <v>0</v>
      </c>
      <c r="Y393" s="823">
        <f t="shared" si="248"/>
        <v>0</v>
      </c>
      <c r="Z393" s="626">
        <f t="shared" si="248"/>
        <v>0</v>
      </c>
      <c r="AA393" s="626">
        <f t="shared" si="249"/>
        <v>0</v>
      </c>
      <c r="AB393" s="626">
        <f t="shared" si="249"/>
        <v>0</v>
      </c>
      <c r="AC393" s="626">
        <f t="shared" si="249"/>
        <v>0</v>
      </c>
      <c r="AD393" s="626">
        <f t="shared" si="249"/>
        <v>0</v>
      </c>
      <c r="AE393" s="626">
        <f t="shared" si="249"/>
        <v>0</v>
      </c>
      <c r="AF393" s="626">
        <f t="shared" si="249"/>
        <v>0</v>
      </c>
      <c r="AG393" s="626">
        <f t="shared" si="249"/>
        <v>0</v>
      </c>
      <c r="AH393" s="626">
        <f t="shared" si="249"/>
        <v>0</v>
      </c>
      <c r="AI393" s="626">
        <f t="shared" si="249"/>
        <v>0</v>
      </c>
      <c r="AJ393" s="626">
        <f t="shared" si="249"/>
        <v>0</v>
      </c>
      <c r="AK393" s="626">
        <f t="shared" si="250"/>
        <v>0</v>
      </c>
      <c r="AL393" s="626">
        <f t="shared" si="250"/>
        <v>0</v>
      </c>
      <c r="AM393" s="626">
        <f t="shared" si="250"/>
        <v>0</v>
      </c>
      <c r="AN393" s="626">
        <f t="shared" si="250"/>
        <v>0</v>
      </c>
      <c r="AO393" s="626">
        <f t="shared" si="250"/>
        <v>0</v>
      </c>
      <c r="AP393" s="626">
        <f t="shared" si="250"/>
        <v>0</v>
      </c>
      <c r="AQ393" s="626">
        <f t="shared" si="250"/>
        <v>0</v>
      </c>
      <c r="AR393" s="626">
        <f t="shared" si="250"/>
        <v>0</v>
      </c>
      <c r="AS393" s="626">
        <f t="shared" si="250"/>
        <v>0</v>
      </c>
      <c r="AT393" s="626">
        <f t="shared" si="250"/>
        <v>0</v>
      </c>
      <c r="AU393" s="626">
        <f t="shared" si="251"/>
        <v>0</v>
      </c>
      <c r="AV393" s="626">
        <f t="shared" si="251"/>
        <v>0</v>
      </c>
      <c r="AW393" s="626">
        <f t="shared" si="251"/>
        <v>0</v>
      </c>
      <c r="AX393" s="626">
        <f t="shared" si="251"/>
        <v>0</v>
      </c>
      <c r="AY393" s="626">
        <f t="shared" si="251"/>
        <v>0</v>
      </c>
      <c r="AZ393" s="626">
        <f t="shared" si="251"/>
        <v>0</v>
      </c>
      <c r="BA393" s="626">
        <f t="shared" si="251"/>
        <v>0</v>
      </c>
      <c r="BB393" s="626">
        <f t="shared" si="251"/>
        <v>0</v>
      </c>
      <c r="BC393" s="626">
        <f t="shared" si="251"/>
        <v>0</v>
      </c>
      <c r="BD393" s="626">
        <f t="shared" si="251"/>
        <v>0</v>
      </c>
      <c r="BE393" s="626">
        <f t="shared" si="252"/>
        <v>0</v>
      </c>
      <c r="BF393" s="626">
        <f t="shared" si="252"/>
        <v>0</v>
      </c>
      <c r="BG393" s="626">
        <f t="shared" si="252"/>
        <v>0</v>
      </c>
      <c r="BH393" s="626">
        <f t="shared" si="252"/>
        <v>0</v>
      </c>
      <c r="BI393" s="626">
        <f t="shared" si="252"/>
        <v>0</v>
      </c>
      <c r="BJ393" s="626">
        <f t="shared" si="252"/>
        <v>0</v>
      </c>
      <c r="BK393" s="626">
        <f t="shared" si="252"/>
        <v>0</v>
      </c>
      <c r="BL393" s="626">
        <f t="shared" si="252"/>
        <v>0</v>
      </c>
      <c r="BM393" s="626">
        <f t="shared" si="252"/>
        <v>0</v>
      </c>
      <c r="BN393" s="626">
        <f t="shared" si="252"/>
        <v>0</v>
      </c>
      <c r="BO393" s="626">
        <f t="shared" si="253"/>
        <v>0</v>
      </c>
      <c r="BP393" s="626">
        <f t="shared" si="253"/>
        <v>0</v>
      </c>
      <c r="BQ393" s="626">
        <f t="shared" si="253"/>
        <v>0</v>
      </c>
      <c r="BR393" s="626">
        <f t="shared" si="253"/>
        <v>0</v>
      </c>
      <c r="BS393" s="626">
        <f t="shared" si="253"/>
        <v>0</v>
      </c>
      <c r="BT393" s="626">
        <f t="shared" si="253"/>
        <v>0</v>
      </c>
      <c r="BU393" s="626">
        <f t="shared" si="253"/>
        <v>0</v>
      </c>
      <c r="BV393" s="626">
        <f t="shared" si="253"/>
        <v>0</v>
      </c>
      <c r="BW393" s="626">
        <f t="shared" si="253"/>
        <v>0</v>
      </c>
      <c r="BX393" s="626">
        <f t="shared" si="253"/>
        <v>0</v>
      </c>
      <c r="BY393" s="626">
        <f t="shared" si="253"/>
        <v>0</v>
      </c>
      <c r="BZ393" s="626">
        <f t="shared" si="253"/>
        <v>0</v>
      </c>
      <c r="CA393" s="287">
        <f t="shared" ref="CA393:CA456" si="255">SUMIFS(G393:BZ393,$G$2:$BZ$2,"="&amp;$CA$1)/1000</f>
        <v>0</v>
      </c>
      <c r="CB393" s="287">
        <f t="shared" ref="CB393:CB456" si="256">SUMIFS(G393:BZ393,$G$2:$BZ$2,"="&amp;$CB$1)/1000</f>
        <v>0</v>
      </c>
      <c r="CC393" s="287">
        <f t="shared" ref="CC393:CC456" si="257">SUMIFS(G393:BZ393,$G$2:$BZ$2,"="&amp;$CC$1)/1000</f>
        <v>0</v>
      </c>
      <c r="CD393" s="287">
        <f t="shared" ref="CD393:CD456" si="258">SUMIFS(G393:BZ393,$G$2:$BZ$2,"="&amp;$CD$1)/1000</f>
        <v>0</v>
      </c>
      <c r="CE393" s="287">
        <f t="shared" ref="CE393:CE456" si="259">SUMIFS(G393:BZ393,$G$2:$BZ$2,"="&amp;$CE$1)/1000</f>
        <v>0</v>
      </c>
      <c r="CF393" s="287">
        <f t="shared" ref="CF393:CF456" si="260">SUMIFS(G393:BZ393,$G$2:$BZ$2,"="&amp;$CF$1)/1000</f>
        <v>0</v>
      </c>
      <c r="CG393" s="61">
        <f t="shared" si="254"/>
        <v>0</v>
      </c>
      <c r="CH393" s="27"/>
      <c r="CI393" s="27"/>
      <c r="CJ393" s="27"/>
    </row>
    <row r="394" spans="2:88" ht="12" hidden="1" customHeight="1">
      <c r="B394" s="624" t="s">
        <v>75</v>
      </c>
      <c r="C394" s="623" t="str">
        <f t="shared" si="246"/>
        <v>Approval Request</v>
      </c>
      <c r="D394" s="729" t="s">
        <v>831</v>
      </c>
      <c r="E394" s="624" t="s">
        <v>10</v>
      </c>
      <c r="F394" s="625" t="s">
        <v>15</v>
      </c>
      <c r="G394" s="626">
        <f t="shared" si="247"/>
        <v>0</v>
      </c>
      <c r="H394" s="823">
        <f t="shared" si="247"/>
        <v>0</v>
      </c>
      <c r="I394" s="823">
        <f t="shared" si="247"/>
        <v>0</v>
      </c>
      <c r="J394" s="626">
        <f t="shared" si="247"/>
        <v>0</v>
      </c>
      <c r="K394" s="626">
        <f t="shared" si="247"/>
        <v>0</v>
      </c>
      <c r="L394" s="626">
        <f t="shared" si="247"/>
        <v>0</v>
      </c>
      <c r="M394" s="626">
        <f t="shared" si="247"/>
        <v>0</v>
      </c>
      <c r="N394" s="626">
        <f t="shared" si="247"/>
        <v>0</v>
      </c>
      <c r="O394" s="626">
        <f t="shared" si="247"/>
        <v>0</v>
      </c>
      <c r="P394" s="626">
        <f t="shared" si="247"/>
        <v>0</v>
      </c>
      <c r="Q394" s="626">
        <f t="shared" si="248"/>
        <v>0</v>
      </c>
      <c r="R394" s="626">
        <f t="shared" si="248"/>
        <v>0</v>
      </c>
      <c r="S394" s="626">
        <f t="shared" si="248"/>
        <v>0</v>
      </c>
      <c r="T394" s="626">
        <f t="shared" si="248"/>
        <v>0</v>
      </c>
      <c r="U394" s="823">
        <f t="shared" si="248"/>
        <v>0</v>
      </c>
      <c r="V394" s="823">
        <f t="shared" si="248"/>
        <v>0</v>
      </c>
      <c r="W394" s="823">
        <f t="shared" si="248"/>
        <v>0</v>
      </c>
      <c r="X394" s="823">
        <f t="shared" si="248"/>
        <v>0</v>
      </c>
      <c r="Y394" s="823">
        <f t="shared" si="248"/>
        <v>0</v>
      </c>
      <c r="Z394" s="626">
        <f t="shared" si="248"/>
        <v>0</v>
      </c>
      <c r="AA394" s="626">
        <f t="shared" si="249"/>
        <v>0</v>
      </c>
      <c r="AB394" s="626">
        <f t="shared" si="249"/>
        <v>0</v>
      </c>
      <c r="AC394" s="626">
        <f t="shared" si="249"/>
        <v>0</v>
      </c>
      <c r="AD394" s="626">
        <f t="shared" si="249"/>
        <v>0</v>
      </c>
      <c r="AE394" s="626">
        <f t="shared" si="249"/>
        <v>0</v>
      </c>
      <c r="AF394" s="626">
        <f t="shared" si="249"/>
        <v>0</v>
      </c>
      <c r="AG394" s="626">
        <f t="shared" si="249"/>
        <v>0</v>
      </c>
      <c r="AH394" s="626">
        <f t="shared" si="249"/>
        <v>0</v>
      </c>
      <c r="AI394" s="626">
        <f t="shared" si="249"/>
        <v>0</v>
      </c>
      <c r="AJ394" s="626">
        <f t="shared" si="249"/>
        <v>0</v>
      </c>
      <c r="AK394" s="626">
        <f t="shared" si="250"/>
        <v>0</v>
      </c>
      <c r="AL394" s="626">
        <f t="shared" si="250"/>
        <v>0</v>
      </c>
      <c r="AM394" s="626">
        <f t="shared" si="250"/>
        <v>0</v>
      </c>
      <c r="AN394" s="626">
        <f t="shared" si="250"/>
        <v>0</v>
      </c>
      <c r="AO394" s="626">
        <f t="shared" si="250"/>
        <v>0</v>
      </c>
      <c r="AP394" s="626">
        <f t="shared" si="250"/>
        <v>0</v>
      </c>
      <c r="AQ394" s="626">
        <f t="shared" si="250"/>
        <v>0</v>
      </c>
      <c r="AR394" s="626">
        <f t="shared" si="250"/>
        <v>0</v>
      </c>
      <c r="AS394" s="626">
        <f t="shared" si="250"/>
        <v>0</v>
      </c>
      <c r="AT394" s="626">
        <f t="shared" si="250"/>
        <v>0</v>
      </c>
      <c r="AU394" s="626">
        <f t="shared" si="251"/>
        <v>0</v>
      </c>
      <c r="AV394" s="626">
        <f t="shared" si="251"/>
        <v>0</v>
      </c>
      <c r="AW394" s="626">
        <f t="shared" si="251"/>
        <v>0</v>
      </c>
      <c r="AX394" s="626">
        <f t="shared" si="251"/>
        <v>0</v>
      </c>
      <c r="AY394" s="626">
        <f t="shared" si="251"/>
        <v>0</v>
      </c>
      <c r="AZ394" s="626">
        <f t="shared" si="251"/>
        <v>0</v>
      </c>
      <c r="BA394" s="626">
        <f t="shared" si="251"/>
        <v>0</v>
      </c>
      <c r="BB394" s="626">
        <f t="shared" si="251"/>
        <v>0</v>
      </c>
      <c r="BC394" s="626">
        <f t="shared" si="251"/>
        <v>0</v>
      </c>
      <c r="BD394" s="626">
        <f t="shared" si="251"/>
        <v>0</v>
      </c>
      <c r="BE394" s="626">
        <f t="shared" si="252"/>
        <v>0</v>
      </c>
      <c r="BF394" s="626">
        <f t="shared" si="252"/>
        <v>0</v>
      </c>
      <c r="BG394" s="626">
        <f t="shared" si="252"/>
        <v>0</v>
      </c>
      <c r="BH394" s="626">
        <f t="shared" si="252"/>
        <v>0</v>
      </c>
      <c r="BI394" s="626">
        <f t="shared" si="252"/>
        <v>0</v>
      </c>
      <c r="BJ394" s="626">
        <f t="shared" si="252"/>
        <v>0</v>
      </c>
      <c r="BK394" s="626">
        <f t="shared" si="252"/>
        <v>0</v>
      </c>
      <c r="BL394" s="626">
        <f t="shared" si="252"/>
        <v>0</v>
      </c>
      <c r="BM394" s="626">
        <f t="shared" si="252"/>
        <v>0</v>
      </c>
      <c r="BN394" s="626">
        <f t="shared" si="252"/>
        <v>0</v>
      </c>
      <c r="BO394" s="626">
        <f t="shared" si="253"/>
        <v>0</v>
      </c>
      <c r="BP394" s="626">
        <f t="shared" si="253"/>
        <v>0</v>
      </c>
      <c r="BQ394" s="626">
        <f t="shared" si="253"/>
        <v>0</v>
      </c>
      <c r="BR394" s="626">
        <f t="shared" si="253"/>
        <v>0</v>
      </c>
      <c r="BS394" s="626">
        <f t="shared" si="253"/>
        <v>0</v>
      </c>
      <c r="BT394" s="626">
        <f t="shared" si="253"/>
        <v>0</v>
      </c>
      <c r="BU394" s="626">
        <f t="shared" si="253"/>
        <v>0</v>
      </c>
      <c r="BV394" s="626">
        <f t="shared" si="253"/>
        <v>0</v>
      </c>
      <c r="BW394" s="626">
        <f t="shared" si="253"/>
        <v>0</v>
      </c>
      <c r="BX394" s="626">
        <f t="shared" si="253"/>
        <v>0</v>
      </c>
      <c r="BY394" s="626">
        <f t="shared" si="253"/>
        <v>0</v>
      </c>
      <c r="BZ394" s="626">
        <f t="shared" si="253"/>
        <v>0</v>
      </c>
      <c r="CA394" s="287">
        <f t="shared" si="255"/>
        <v>0</v>
      </c>
      <c r="CB394" s="287">
        <f t="shared" si="256"/>
        <v>0</v>
      </c>
      <c r="CC394" s="287">
        <f t="shared" si="257"/>
        <v>0</v>
      </c>
      <c r="CD394" s="287">
        <f t="shared" si="258"/>
        <v>0</v>
      </c>
      <c r="CE394" s="287">
        <f t="shared" si="259"/>
        <v>0</v>
      </c>
      <c r="CF394" s="287">
        <f t="shared" si="260"/>
        <v>0</v>
      </c>
      <c r="CG394" s="61">
        <f t="shared" si="254"/>
        <v>0</v>
      </c>
      <c r="CH394" s="27"/>
      <c r="CI394" s="27"/>
      <c r="CJ394" s="27"/>
    </row>
    <row r="395" spans="2:88" ht="12" hidden="1" customHeight="1">
      <c r="B395" s="624" t="s">
        <v>75</v>
      </c>
      <c r="C395" s="623" t="str">
        <f>C380</f>
        <v>Released</v>
      </c>
      <c r="D395" s="624" t="s">
        <v>3</v>
      </c>
      <c r="E395" s="624" t="s">
        <v>9</v>
      </c>
      <c r="F395" s="625" t="s">
        <v>11</v>
      </c>
      <c r="G395" s="626">
        <f t="shared" ref="G395:P404" si="261">IF(CVP=$F395,SUMIFS(G$6:G$206,Capex_Revex,$E395,Cat_Two,$D395,Spend,$B395),0)</f>
        <v>0</v>
      </c>
      <c r="H395" s="823">
        <f t="shared" si="261"/>
        <v>0</v>
      </c>
      <c r="I395" s="823">
        <f t="shared" si="261"/>
        <v>0</v>
      </c>
      <c r="J395" s="626">
        <f t="shared" si="261"/>
        <v>0</v>
      </c>
      <c r="K395" s="626">
        <f t="shared" si="261"/>
        <v>0</v>
      </c>
      <c r="L395" s="626">
        <f t="shared" si="261"/>
        <v>0</v>
      </c>
      <c r="M395" s="626">
        <f t="shared" si="261"/>
        <v>0</v>
      </c>
      <c r="N395" s="626">
        <f t="shared" si="261"/>
        <v>0</v>
      </c>
      <c r="O395" s="626">
        <f t="shared" si="261"/>
        <v>0</v>
      </c>
      <c r="P395" s="626">
        <f t="shared" si="261"/>
        <v>0</v>
      </c>
      <c r="Q395" s="626">
        <f t="shared" ref="Q395:Z404" si="262">IF(CVP=$F395,SUMIFS(Q$6:Q$206,Capex_Revex,$E395,Cat_Two,$D395,Spend,$B395),0)</f>
        <v>0</v>
      </c>
      <c r="R395" s="626">
        <f t="shared" si="262"/>
        <v>0</v>
      </c>
      <c r="S395" s="626">
        <f t="shared" si="262"/>
        <v>0</v>
      </c>
      <c r="T395" s="626">
        <f t="shared" si="262"/>
        <v>0</v>
      </c>
      <c r="U395" s="823">
        <f t="shared" si="262"/>
        <v>0</v>
      </c>
      <c r="V395" s="823">
        <f t="shared" si="262"/>
        <v>0</v>
      </c>
      <c r="W395" s="823">
        <f t="shared" si="262"/>
        <v>0</v>
      </c>
      <c r="X395" s="823">
        <f t="shared" si="262"/>
        <v>0</v>
      </c>
      <c r="Y395" s="823">
        <f t="shared" si="262"/>
        <v>0</v>
      </c>
      <c r="Z395" s="626">
        <f t="shared" si="262"/>
        <v>0</v>
      </c>
      <c r="AA395" s="626">
        <f t="shared" ref="AA395:AJ404" si="263">IF(CVP=$F395,SUMIFS(AA$6:AA$206,Capex_Revex,$E395,Cat_Two,$D395,Spend,$B395),0)</f>
        <v>0</v>
      </c>
      <c r="AB395" s="626">
        <f t="shared" si="263"/>
        <v>0</v>
      </c>
      <c r="AC395" s="626">
        <f t="shared" si="263"/>
        <v>0</v>
      </c>
      <c r="AD395" s="626">
        <f t="shared" si="263"/>
        <v>0</v>
      </c>
      <c r="AE395" s="626">
        <f t="shared" si="263"/>
        <v>0</v>
      </c>
      <c r="AF395" s="626">
        <f t="shared" si="263"/>
        <v>0</v>
      </c>
      <c r="AG395" s="626">
        <f t="shared" si="263"/>
        <v>0</v>
      </c>
      <c r="AH395" s="626">
        <f t="shared" si="263"/>
        <v>0</v>
      </c>
      <c r="AI395" s="626">
        <f t="shared" si="263"/>
        <v>0</v>
      </c>
      <c r="AJ395" s="626">
        <f t="shared" si="263"/>
        <v>0</v>
      </c>
      <c r="AK395" s="626">
        <f t="shared" ref="AK395:AT404" si="264">IF(CVP=$F395,SUMIFS(AK$6:AK$206,Capex_Revex,$E395,Cat_Two,$D395,Spend,$B395),0)</f>
        <v>0</v>
      </c>
      <c r="AL395" s="626">
        <f t="shared" si="264"/>
        <v>0</v>
      </c>
      <c r="AM395" s="626">
        <f t="shared" si="264"/>
        <v>0</v>
      </c>
      <c r="AN395" s="626">
        <f t="shared" si="264"/>
        <v>0</v>
      </c>
      <c r="AO395" s="626">
        <f t="shared" si="264"/>
        <v>0</v>
      </c>
      <c r="AP395" s="626">
        <f t="shared" si="264"/>
        <v>0</v>
      </c>
      <c r="AQ395" s="626">
        <f t="shared" si="264"/>
        <v>0</v>
      </c>
      <c r="AR395" s="626">
        <f t="shared" si="264"/>
        <v>0</v>
      </c>
      <c r="AS395" s="626">
        <f t="shared" si="264"/>
        <v>0</v>
      </c>
      <c r="AT395" s="626">
        <f t="shared" si="264"/>
        <v>0</v>
      </c>
      <c r="AU395" s="626">
        <f t="shared" ref="AU395:BD404" si="265">IF(CVP=$F395,SUMIFS(AU$6:AU$206,Capex_Revex,$E395,Cat_Two,$D395,Spend,$B395),0)</f>
        <v>0</v>
      </c>
      <c r="AV395" s="626">
        <f t="shared" si="265"/>
        <v>0</v>
      </c>
      <c r="AW395" s="626">
        <f t="shared" si="265"/>
        <v>0</v>
      </c>
      <c r="AX395" s="626">
        <f t="shared" si="265"/>
        <v>0</v>
      </c>
      <c r="AY395" s="626">
        <f t="shared" si="265"/>
        <v>0</v>
      </c>
      <c r="AZ395" s="626">
        <f t="shared" si="265"/>
        <v>0</v>
      </c>
      <c r="BA395" s="626">
        <f t="shared" si="265"/>
        <v>0</v>
      </c>
      <c r="BB395" s="626">
        <f t="shared" si="265"/>
        <v>0</v>
      </c>
      <c r="BC395" s="626">
        <f t="shared" si="265"/>
        <v>0</v>
      </c>
      <c r="BD395" s="626">
        <f t="shared" si="265"/>
        <v>0</v>
      </c>
      <c r="BE395" s="626">
        <f t="shared" ref="BE395:BN404" si="266">IF(CVP=$F395,SUMIFS(BE$6:BE$206,Capex_Revex,$E395,Cat_Two,$D395,Spend,$B395),0)</f>
        <v>0</v>
      </c>
      <c r="BF395" s="626">
        <f t="shared" si="266"/>
        <v>0</v>
      </c>
      <c r="BG395" s="626">
        <f t="shared" si="266"/>
        <v>0</v>
      </c>
      <c r="BH395" s="626">
        <f t="shared" si="266"/>
        <v>0</v>
      </c>
      <c r="BI395" s="626">
        <f t="shared" si="266"/>
        <v>0</v>
      </c>
      <c r="BJ395" s="626">
        <f t="shared" si="266"/>
        <v>0</v>
      </c>
      <c r="BK395" s="626">
        <f t="shared" si="266"/>
        <v>0</v>
      </c>
      <c r="BL395" s="626">
        <f t="shared" si="266"/>
        <v>0</v>
      </c>
      <c r="BM395" s="626">
        <f t="shared" si="266"/>
        <v>0</v>
      </c>
      <c r="BN395" s="626">
        <f t="shared" si="266"/>
        <v>0</v>
      </c>
      <c r="BO395" s="626">
        <f t="shared" ref="BO395:BZ404" si="267">IF(CVP=$F395,SUMIFS(BO$6:BO$206,Capex_Revex,$E395,Cat_Two,$D395,Spend,$B395),0)</f>
        <v>0</v>
      </c>
      <c r="BP395" s="626">
        <f t="shared" si="267"/>
        <v>0</v>
      </c>
      <c r="BQ395" s="626">
        <f t="shared" si="267"/>
        <v>0</v>
      </c>
      <c r="BR395" s="626">
        <f t="shared" si="267"/>
        <v>0</v>
      </c>
      <c r="BS395" s="626">
        <f t="shared" si="267"/>
        <v>0</v>
      </c>
      <c r="BT395" s="626">
        <f t="shared" si="267"/>
        <v>0</v>
      </c>
      <c r="BU395" s="626">
        <f t="shared" si="267"/>
        <v>0</v>
      </c>
      <c r="BV395" s="626">
        <f t="shared" si="267"/>
        <v>0</v>
      </c>
      <c r="BW395" s="626">
        <f t="shared" si="267"/>
        <v>0</v>
      </c>
      <c r="BX395" s="626">
        <f t="shared" si="267"/>
        <v>0</v>
      </c>
      <c r="BY395" s="626">
        <f t="shared" si="267"/>
        <v>0</v>
      </c>
      <c r="BZ395" s="626">
        <f t="shared" si="267"/>
        <v>0</v>
      </c>
      <c r="CA395" s="287">
        <f t="shared" si="255"/>
        <v>0</v>
      </c>
      <c r="CB395" s="287">
        <f t="shared" si="256"/>
        <v>0</v>
      </c>
      <c r="CC395" s="287">
        <f t="shared" si="257"/>
        <v>0</v>
      </c>
      <c r="CD395" s="287">
        <f t="shared" si="258"/>
        <v>0</v>
      </c>
      <c r="CE395" s="287">
        <f t="shared" si="259"/>
        <v>0</v>
      </c>
      <c r="CF395" s="287">
        <f t="shared" si="260"/>
        <v>0</v>
      </c>
      <c r="CG395" s="61">
        <f t="shared" si="216"/>
        <v>0</v>
      </c>
      <c r="CH395" s="27"/>
      <c r="CI395" s="27"/>
      <c r="CJ395" s="27"/>
    </row>
    <row r="396" spans="2:88" ht="12" hidden="1" customHeight="1">
      <c r="B396" s="624" t="s">
        <v>75</v>
      </c>
      <c r="C396" s="623" t="str">
        <f>C381</f>
        <v>Released</v>
      </c>
      <c r="D396" s="624" t="s">
        <v>3</v>
      </c>
      <c r="E396" s="624" t="s">
        <v>9</v>
      </c>
      <c r="F396" s="625" t="s">
        <v>12</v>
      </c>
      <c r="G396" s="626">
        <f t="shared" si="261"/>
        <v>0</v>
      </c>
      <c r="H396" s="823">
        <f t="shared" si="261"/>
        <v>0</v>
      </c>
      <c r="I396" s="823">
        <f t="shared" si="261"/>
        <v>0</v>
      </c>
      <c r="J396" s="626">
        <f t="shared" si="261"/>
        <v>0</v>
      </c>
      <c r="K396" s="626">
        <f t="shared" si="261"/>
        <v>0</v>
      </c>
      <c r="L396" s="626">
        <f t="shared" si="261"/>
        <v>0</v>
      </c>
      <c r="M396" s="626">
        <f t="shared" si="261"/>
        <v>0</v>
      </c>
      <c r="N396" s="626">
        <f t="shared" si="261"/>
        <v>0</v>
      </c>
      <c r="O396" s="626">
        <f t="shared" si="261"/>
        <v>0</v>
      </c>
      <c r="P396" s="626">
        <f t="shared" si="261"/>
        <v>0</v>
      </c>
      <c r="Q396" s="626">
        <f t="shared" si="262"/>
        <v>0</v>
      </c>
      <c r="R396" s="626">
        <f t="shared" si="262"/>
        <v>0</v>
      </c>
      <c r="S396" s="626">
        <f t="shared" si="262"/>
        <v>0</v>
      </c>
      <c r="T396" s="626">
        <f t="shared" si="262"/>
        <v>0</v>
      </c>
      <c r="U396" s="823">
        <f t="shared" si="262"/>
        <v>0</v>
      </c>
      <c r="V396" s="823">
        <f t="shared" si="262"/>
        <v>0</v>
      </c>
      <c r="W396" s="823">
        <f t="shared" si="262"/>
        <v>0</v>
      </c>
      <c r="X396" s="823">
        <f t="shared" si="262"/>
        <v>0</v>
      </c>
      <c r="Y396" s="823">
        <f t="shared" si="262"/>
        <v>0</v>
      </c>
      <c r="Z396" s="626">
        <f t="shared" si="262"/>
        <v>0</v>
      </c>
      <c r="AA396" s="626">
        <f t="shared" si="263"/>
        <v>0</v>
      </c>
      <c r="AB396" s="626">
        <f t="shared" si="263"/>
        <v>0</v>
      </c>
      <c r="AC396" s="626">
        <f t="shared" si="263"/>
        <v>0</v>
      </c>
      <c r="AD396" s="626">
        <f t="shared" si="263"/>
        <v>0</v>
      </c>
      <c r="AE396" s="626">
        <f t="shared" si="263"/>
        <v>0</v>
      </c>
      <c r="AF396" s="626">
        <f t="shared" si="263"/>
        <v>0</v>
      </c>
      <c r="AG396" s="626">
        <f t="shared" si="263"/>
        <v>0</v>
      </c>
      <c r="AH396" s="626">
        <f t="shared" si="263"/>
        <v>0</v>
      </c>
      <c r="AI396" s="626">
        <f t="shared" si="263"/>
        <v>0</v>
      </c>
      <c r="AJ396" s="626">
        <f t="shared" si="263"/>
        <v>0</v>
      </c>
      <c r="AK396" s="626">
        <f t="shared" si="264"/>
        <v>0</v>
      </c>
      <c r="AL396" s="626">
        <f t="shared" si="264"/>
        <v>0</v>
      </c>
      <c r="AM396" s="626">
        <f t="shared" si="264"/>
        <v>0</v>
      </c>
      <c r="AN396" s="626">
        <f t="shared" si="264"/>
        <v>0</v>
      </c>
      <c r="AO396" s="626">
        <f t="shared" si="264"/>
        <v>0</v>
      </c>
      <c r="AP396" s="626">
        <f t="shared" si="264"/>
        <v>0</v>
      </c>
      <c r="AQ396" s="626">
        <f t="shared" si="264"/>
        <v>0</v>
      </c>
      <c r="AR396" s="626">
        <f t="shared" si="264"/>
        <v>0</v>
      </c>
      <c r="AS396" s="626">
        <f t="shared" si="264"/>
        <v>0</v>
      </c>
      <c r="AT396" s="626">
        <f t="shared" si="264"/>
        <v>0</v>
      </c>
      <c r="AU396" s="626">
        <f t="shared" si="265"/>
        <v>0</v>
      </c>
      <c r="AV396" s="626">
        <f t="shared" si="265"/>
        <v>0</v>
      </c>
      <c r="AW396" s="626">
        <f t="shared" si="265"/>
        <v>0</v>
      </c>
      <c r="AX396" s="626">
        <f t="shared" si="265"/>
        <v>0</v>
      </c>
      <c r="AY396" s="626">
        <f t="shared" si="265"/>
        <v>0</v>
      </c>
      <c r="AZ396" s="626">
        <f t="shared" si="265"/>
        <v>0</v>
      </c>
      <c r="BA396" s="626">
        <f t="shared" si="265"/>
        <v>0</v>
      </c>
      <c r="BB396" s="626">
        <f t="shared" si="265"/>
        <v>0</v>
      </c>
      <c r="BC396" s="626">
        <f t="shared" si="265"/>
        <v>0</v>
      </c>
      <c r="BD396" s="626">
        <f t="shared" si="265"/>
        <v>0</v>
      </c>
      <c r="BE396" s="626">
        <f t="shared" si="266"/>
        <v>0</v>
      </c>
      <c r="BF396" s="626">
        <f t="shared" si="266"/>
        <v>0</v>
      </c>
      <c r="BG396" s="626">
        <f t="shared" si="266"/>
        <v>0</v>
      </c>
      <c r="BH396" s="626">
        <f t="shared" si="266"/>
        <v>0</v>
      </c>
      <c r="BI396" s="626">
        <f t="shared" si="266"/>
        <v>0</v>
      </c>
      <c r="BJ396" s="626">
        <f t="shared" si="266"/>
        <v>0</v>
      </c>
      <c r="BK396" s="626">
        <f t="shared" si="266"/>
        <v>0</v>
      </c>
      <c r="BL396" s="626">
        <f t="shared" si="266"/>
        <v>0</v>
      </c>
      <c r="BM396" s="626">
        <f t="shared" si="266"/>
        <v>0</v>
      </c>
      <c r="BN396" s="626">
        <f t="shared" si="266"/>
        <v>0</v>
      </c>
      <c r="BO396" s="626">
        <f t="shared" si="267"/>
        <v>0</v>
      </c>
      <c r="BP396" s="626">
        <f t="shared" si="267"/>
        <v>0</v>
      </c>
      <c r="BQ396" s="626">
        <f t="shared" si="267"/>
        <v>0</v>
      </c>
      <c r="BR396" s="626">
        <f t="shared" si="267"/>
        <v>0</v>
      </c>
      <c r="BS396" s="626">
        <f t="shared" si="267"/>
        <v>0</v>
      </c>
      <c r="BT396" s="626">
        <f t="shared" si="267"/>
        <v>0</v>
      </c>
      <c r="BU396" s="626">
        <f t="shared" si="267"/>
        <v>0</v>
      </c>
      <c r="BV396" s="626">
        <f t="shared" si="267"/>
        <v>0</v>
      </c>
      <c r="BW396" s="626">
        <f t="shared" si="267"/>
        <v>0</v>
      </c>
      <c r="BX396" s="626">
        <f t="shared" si="267"/>
        <v>0</v>
      </c>
      <c r="BY396" s="626">
        <f t="shared" si="267"/>
        <v>0</v>
      </c>
      <c r="BZ396" s="626">
        <f t="shared" si="267"/>
        <v>0</v>
      </c>
      <c r="CA396" s="287">
        <f t="shared" si="255"/>
        <v>0</v>
      </c>
      <c r="CB396" s="287">
        <f t="shared" si="256"/>
        <v>0</v>
      </c>
      <c r="CC396" s="287">
        <f t="shared" si="257"/>
        <v>0</v>
      </c>
      <c r="CD396" s="287">
        <f t="shared" si="258"/>
        <v>0</v>
      </c>
      <c r="CE396" s="287">
        <f t="shared" si="259"/>
        <v>0</v>
      </c>
      <c r="CF396" s="287">
        <f t="shared" si="260"/>
        <v>0</v>
      </c>
      <c r="CG396" s="61">
        <f t="shared" si="216"/>
        <v>0</v>
      </c>
      <c r="CH396" s="27"/>
      <c r="CI396" s="27"/>
      <c r="CJ396" s="27"/>
    </row>
    <row r="397" spans="2:88" ht="12" hidden="1" customHeight="1">
      <c r="B397" s="624" t="s">
        <v>75</v>
      </c>
      <c r="C397" s="623" t="str">
        <f>C382</f>
        <v>Forecast</v>
      </c>
      <c r="D397" s="624" t="s">
        <v>3</v>
      </c>
      <c r="E397" s="624" t="s">
        <v>9</v>
      </c>
      <c r="F397" s="625" t="s">
        <v>13</v>
      </c>
      <c r="G397" s="626">
        <f t="shared" si="261"/>
        <v>0</v>
      </c>
      <c r="H397" s="823">
        <f t="shared" si="261"/>
        <v>0</v>
      </c>
      <c r="I397" s="823">
        <f t="shared" si="261"/>
        <v>0</v>
      </c>
      <c r="J397" s="626">
        <f t="shared" si="261"/>
        <v>0</v>
      </c>
      <c r="K397" s="626">
        <f t="shared" si="261"/>
        <v>0</v>
      </c>
      <c r="L397" s="626">
        <f t="shared" si="261"/>
        <v>0</v>
      </c>
      <c r="M397" s="626">
        <f t="shared" si="261"/>
        <v>0</v>
      </c>
      <c r="N397" s="626">
        <f t="shared" si="261"/>
        <v>0</v>
      </c>
      <c r="O397" s="626">
        <f t="shared" si="261"/>
        <v>0</v>
      </c>
      <c r="P397" s="626">
        <f t="shared" si="261"/>
        <v>0</v>
      </c>
      <c r="Q397" s="626">
        <f t="shared" si="262"/>
        <v>0</v>
      </c>
      <c r="R397" s="626">
        <f t="shared" si="262"/>
        <v>0</v>
      </c>
      <c r="S397" s="626">
        <f t="shared" si="262"/>
        <v>0</v>
      </c>
      <c r="T397" s="626">
        <f t="shared" si="262"/>
        <v>0</v>
      </c>
      <c r="U397" s="823">
        <f t="shared" si="262"/>
        <v>0</v>
      </c>
      <c r="V397" s="823">
        <f t="shared" si="262"/>
        <v>0</v>
      </c>
      <c r="W397" s="823">
        <f t="shared" si="262"/>
        <v>0</v>
      </c>
      <c r="X397" s="823">
        <f t="shared" si="262"/>
        <v>0</v>
      </c>
      <c r="Y397" s="823">
        <f t="shared" si="262"/>
        <v>0</v>
      </c>
      <c r="Z397" s="626">
        <f t="shared" si="262"/>
        <v>0</v>
      </c>
      <c r="AA397" s="626">
        <f t="shared" si="263"/>
        <v>0</v>
      </c>
      <c r="AB397" s="626">
        <f t="shared" si="263"/>
        <v>0</v>
      </c>
      <c r="AC397" s="626">
        <f t="shared" si="263"/>
        <v>0</v>
      </c>
      <c r="AD397" s="626">
        <f t="shared" si="263"/>
        <v>0</v>
      </c>
      <c r="AE397" s="626">
        <f t="shared" si="263"/>
        <v>0</v>
      </c>
      <c r="AF397" s="626">
        <f t="shared" si="263"/>
        <v>0</v>
      </c>
      <c r="AG397" s="626">
        <f t="shared" si="263"/>
        <v>0</v>
      </c>
      <c r="AH397" s="626">
        <f t="shared" si="263"/>
        <v>0</v>
      </c>
      <c r="AI397" s="626">
        <f t="shared" si="263"/>
        <v>0</v>
      </c>
      <c r="AJ397" s="626">
        <f t="shared" si="263"/>
        <v>0</v>
      </c>
      <c r="AK397" s="626">
        <f t="shared" si="264"/>
        <v>0</v>
      </c>
      <c r="AL397" s="626">
        <f t="shared" si="264"/>
        <v>0</v>
      </c>
      <c r="AM397" s="626">
        <f t="shared" si="264"/>
        <v>0</v>
      </c>
      <c r="AN397" s="626">
        <f t="shared" si="264"/>
        <v>0</v>
      </c>
      <c r="AO397" s="626">
        <f t="shared" si="264"/>
        <v>0</v>
      </c>
      <c r="AP397" s="626">
        <f t="shared" si="264"/>
        <v>0</v>
      </c>
      <c r="AQ397" s="626">
        <f t="shared" si="264"/>
        <v>0</v>
      </c>
      <c r="AR397" s="626">
        <f t="shared" si="264"/>
        <v>0</v>
      </c>
      <c r="AS397" s="626">
        <f t="shared" si="264"/>
        <v>0</v>
      </c>
      <c r="AT397" s="626">
        <f t="shared" si="264"/>
        <v>0</v>
      </c>
      <c r="AU397" s="626">
        <f t="shared" si="265"/>
        <v>0</v>
      </c>
      <c r="AV397" s="626">
        <f t="shared" si="265"/>
        <v>0</v>
      </c>
      <c r="AW397" s="626">
        <f t="shared" si="265"/>
        <v>0</v>
      </c>
      <c r="AX397" s="626">
        <f t="shared" si="265"/>
        <v>0</v>
      </c>
      <c r="AY397" s="626">
        <f t="shared" si="265"/>
        <v>0</v>
      </c>
      <c r="AZ397" s="626">
        <f t="shared" si="265"/>
        <v>0</v>
      </c>
      <c r="BA397" s="626">
        <f t="shared" si="265"/>
        <v>0</v>
      </c>
      <c r="BB397" s="626">
        <f t="shared" si="265"/>
        <v>0</v>
      </c>
      <c r="BC397" s="626">
        <f t="shared" si="265"/>
        <v>0</v>
      </c>
      <c r="BD397" s="626">
        <f t="shared" si="265"/>
        <v>0</v>
      </c>
      <c r="BE397" s="626">
        <f t="shared" si="266"/>
        <v>0</v>
      </c>
      <c r="BF397" s="626">
        <f t="shared" si="266"/>
        <v>0</v>
      </c>
      <c r="BG397" s="626">
        <f t="shared" si="266"/>
        <v>0</v>
      </c>
      <c r="BH397" s="626">
        <f t="shared" si="266"/>
        <v>0</v>
      </c>
      <c r="BI397" s="626">
        <f t="shared" si="266"/>
        <v>0</v>
      </c>
      <c r="BJ397" s="626">
        <f t="shared" si="266"/>
        <v>0</v>
      </c>
      <c r="BK397" s="626">
        <f t="shared" si="266"/>
        <v>0</v>
      </c>
      <c r="BL397" s="626">
        <f t="shared" si="266"/>
        <v>0</v>
      </c>
      <c r="BM397" s="626">
        <f t="shared" si="266"/>
        <v>0</v>
      </c>
      <c r="BN397" s="626">
        <f t="shared" si="266"/>
        <v>0</v>
      </c>
      <c r="BO397" s="626">
        <f t="shared" si="267"/>
        <v>0</v>
      </c>
      <c r="BP397" s="626">
        <f t="shared" si="267"/>
        <v>0</v>
      </c>
      <c r="BQ397" s="626">
        <f t="shared" si="267"/>
        <v>0</v>
      </c>
      <c r="BR397" s="626">
        <f t="shared" si="267"/>
        <v>0</v>
      </c>
      <c r="BS397" s="626">
        <f t="shared" si="267"/>
        <v>0</v>
      </c>
      <c r="BT397" s="626">
        <f t="shared" si="267"/>
        <v>0</v>
      </c>
      <c r="BU397" s="626">
        <f t="shared" si="267"/>
        <v>0</v>
      </c>
      <c r="BV397" s="626">
        <f t="shared" si="267"/>
        <v>0</v>
      </c>
      <c r="BW397" s="626">
        <f t="shared" si="267"/>
        <v>0</v>
      </c>
      <c r="BX397" s="626">
        <f t="shared" si="267"/>
        <v>0</v>
      </c>
      <c r="BY397" s="626">
        <f t="shared" si="267"/>
        <v>0</v>
      </c>
      <c r="BZ397" s="626">
        <f t="shared" si="267"/>
        <v>0</v>
      </c>
      <c r="CA397" s="287">
        <f t="shared" si="255"/>
        <v>0</v>
      </c>
      <c r="CB397" s="287">
        <f t="shared" si="256"/>
        <v>0</v>
      </c>
      <c r="CC397" s="287">
        <f t="shared" si="257"/>
        <v>0</v>
      </c>
      <c r="CD397" s="287">
        <f t="shared" si="258"/>
        <v>0</v>
      </c>
      <c r="CE397" s="287">
        <f t="shared" si="259"/>
        <v>0</v>
      </c>
      <c r="CF397" s="287">
        <f t="shared" si="260"/>
        <v>0</v>
      </c>
      <c r="CG397" s="61">
        <f t="shared" si="216"/>
        <v>0</v>
      </c>
      <c r="CH397" s="27"/>
      <c r="CI397" s="27"/>
      <c r="CJ397" s="27"/>
    </row>
    <row r="398" spans="2:88" ht="12" hidden="1" customHeight="1">
      <c r="B398" s="624" t="s">
        <v>75</v>
      </c>
      <c r="C398" s="623" t="str">
        <f>C383</f>
        <v>Approval Request</v>
      </c>
      <c r="D398" s="624" t="s">
        <v>3</v>
      </c>
      <c r="E398" s="624" t="s">
        <v>9</v>
      </c>
      <c r="F398" s="625" t="s">
        <v>14</v>
      </c>
      <c r="G398" s="626">
        <f t="shared" si="261"/>
        <v>0</v>
      </c>
      <c r="H398" s="823">
        <f t="shared" si="261"/>
        <v>0</v>
      </c>
      <c r="I398" s="823">
        <f t="shared" si="261"/>
        <v>0</v>
      </c>
      <c r="J398" s="626">
        <f t="shared" si="261"/>
        <v>0</v>
      </c>
      <c r="K398" s="626">
        <f t="shared" si="261"/>
        <v>0</v>
      </c>
      <c r="L398" s="626">
        <f t="shared" si="261"/>
        <v>0</v>
      </c>
      <c r="M398" s="626">
        <f t="shared" si="261"/>
        <v>0</v>
      </c>
      <c r="N398" s="626">
        <f t="shared" si="261"/>
        <v>0</v>
      </c>
      <c r="O398" s="626">
        <f t="shared" si="261"/>
        <v>0</v>
      </c>
      <c r="P398" s="626">
        <f t="shared" si="261"/>
        <v>0</v>
      </c>
      <c r="Q398" s="626">
        <f t="shared" si="262"/>
        <v>0</v>
      </c>
      <c r="R398" s="626">
        <f t="shared" si="262"/>
        <v>0</v>
      </c>
      <c r="S398" s="626">
        <f t="shared" si="262"/>
        <v>0</v>
      </c>
      <c r="T398" s="626">
        <f t="shared" si="262"/>
        <v>0</v>
      </c>
      <c r="U398" s="823">
        <f t="shared" si="262"/>
        <v>0</v>
      </c>
      <c r="V398" s="823">
        <f t="shared" si="262"/>
        <v>0</v>
      </c>
      <c r="W398" s="823">
        <f t="shared" si="262"/>
        <v>0</v>
      </c>
      <c r="X398" s="823">
        <f t="shared" si="262"/>
        <v>0</v>
      </c>
      <c r="Y398" s="823">
        <f t="shared" si="262"/>
        <v>0</v>
      </c>
      <c r="Z398" s="626">
        <f t="shared" si="262"/>
        <v>0</v>
      </c>
      <c r="AA398" s="626">
        <f t="shared" si="263"/>
        <v>0</v>
      </c>
      <c r="AB398" s="626">
        <f t="shared" si="263"/>
        <v>0</v>
      </c>
      <c r="AC398" s="626">
        <f t="shared" si="263"/>
        <v>0</v>
      </c>
      <c r="AD398" s="626">
        <f t="shared" si="263"/>
        <v>0</v>
      </c>
      <c r="AE398" s="626">
        <f t="shared" si="263"/>
        <v>0</v>
      </c>
      <c r="AF398" s="626">
        <f t="shared" si="263"/>
        <v>0</v>
      </c>
      <c r="AG398" s="626">
        <f t="shared" si="263"/>
        <v>0</v>
      </c>
      <c r="AH398" s="626">
        <f t="shared" si="263"/>
        <v>0</v>
      </c>
      <c r="AI398" s="626">
        <f t="shared" si="263"/>
        <v>0</v>
      </c>
      <c r="AJ398" s="626">
        <f t="shared" si="263"/>
        <v>0</v>
      </c>
      <c r="AK398" s="626">
        <f t="shared" si="264"/>
        <v>0</v>
      </c>
      <c r="AL398" s="626">
        <f t="shared" si="264"/>
        <v>0</v>
      </c>
      <c r="AM398" s="626">
        <f t="shared" si="264"/>
        <v>0</v>
      </c>
      <c r="AN398" s="626">
        <f t="shared" si="264"/>
        <v>0</v>
      </c>
      <c r="AO398" s="626">
        <f t="shared" si="264"/>
        <v>0</v>
      </c>
      <c r="AP398" s="626">
        <f t="shared" si="264"/>
        <v>0</v>
      </c>
      <c r="AQ398" s="626">
        <f t="shared" si="264"/>
        <v>0</v>
      </c>
      <c r="AR398" s="626">
        <f t="shared" si="264"/>
        <v>0</v>
      </c>
      <c r="AS398" s="626">
        <f t="shared" si="264"/>
        <v>0</v>
      </c>
      <c r="AT398" s="626">
        <f t="shared" si="264"/>
        <v>0</v>
      </c>
      <c r="AU398" s="626">
        <f t="shared" si="265"/>
        <v>0</v>
      </c>
      <c r="AV398" s="626">
        <f t="shared" si="265"/>
        <v>0</v>
      </c>
      <c r="AW398" s="626">
        <f t="shared" si="265"/>
        <v>0</v>
      </c>
      <c r="AX398" s="626">
        <f t="shared" si="265"/>
        <v>0</v>
      </c>
      <c r="AY398" s="626">
        <f t="shared" si="265"/>
        <v>0</v>
      </c>
      <c r="AZ398" s="626">
        <f t="shared" si="265"/>
        <v>0</v>
      </c>
      <c r="BA398" s="626">
        <f t="shared" si="265"/>
        <v>0</v>
      </c>
      <c r="BB398" s="626">
        <f t="shared" si="265"/>
        <v>0</v>
      </c>
      <c r="BC398" s="626">
        <f t="shared" si="265"/>
        <v>0</v>
      </c>
      <c r="BD398" s="626">
        <f t="shared" si="265"/>
        <v>0</v>
      </c>
      <c r="BE398" s="626">
        <f t="shared" si="266"/>
        <v>0</v>
      </c>
      <c r="BF398" s="626">
        <f t="shared" si="266"/>
        <v>0</v>
      </c>
      <c r="BG398" s="626">
        <f t="shared" si="266"/>
        <v>0</v>
      </c>
      <c r="BH398" s="626">
        <f t="shared" si="266"/>
        <v>0</v>
      </c>
      <c r="BI398" s="626">
        <f t="shared" si="266"/>
        <v>0</v>
      </c>
      <c r="BJ398" s="626">
        <f t="shared" si="266"/>
        <v>0</v>
      </c>
      <c r="BK398" s="626">
        <f t="shared" si="266"/>
        <v>0</v>
      </c>
      <c r="BL398" s="626">
        <f t="shared" si="266"/>
        <v>0</v>
      </c>
      <c r="BM398" s="626">
        <f t="shared" si="266"/>
        <v>0</v>
      </c>
      <c r="BN398" s="626">
        <f t="shared" si="266"/>
        <v>0</v>
      </c>
      <c r="BO398" s="626">
        <f t="shared" si="267"/>
        <v>0</v>
      </c>
      <c r="BP398" s="626">
        <f t="shared" si="267"/>
        <v>0</v>
      </c>
      <c r="BQ398" s="626">
        <f t="shared" si="267"/>
        <v>0</v>
      </c>
      <c r="BR398" s="626">
        <f t="shared" si="267"/>
        <v>0</v>
      </c>
      <c r="BS398" s="626">
        <f t="shared" si="267"/>
        <v>0</v>
      </c>
      <c r="BT398" s="626">
        <f t="shared" si="267"/>
        <v>0</v>
      </c>
      <c r="BU398" s="626">
        <f t="shared" si="267"/>
        <v>0</v>
      </c>
      <c r="BV398" s="626">
        <f t="shared" si="267"/>
        <v>0</v>
      </c>
      <c r="BW398" s="626">
        <f t="shared" si="267"/>
        <v>0</v>
      </c>
      <c r="BX398" s="626">
        <f t="shared" si="267"/>
        <v>0</v>
      </c>
      <c r="BY398" s="626">
        <f t="shared" si="267"/>
        <v>0</v>
      </c>
      <c r="BZ398" s="626">
        <f t="shared" si="267"/>
        <v>0</v>
      </c>
      <c r="CA398" s="287">
        <f t="shared" si="255"/>
        <v>0</v>
      </c>
      <c r="CB398" s="287">
        <f t="shared" si="256"/>
        <v>0</v>
      </c>
      <c r="CC398" s="287">
        <f t="shared" si="257"/>
        <v>0</v>
      </c>
      <c r="CD398" s="287">
        <f t="shared" si="258"/>
        <v>0</v>
      </c>
      <c r="CE398" s="287">
        <f t="shared" si="259"/>
        <v>0</v>
      </c>
      <c r="CF398" s="287">
        <f t="shared" si="260"/>
        <v>0</v>
      </c>
      <c r="CG398" s="61">
        <f t="shared" si="216"/>
        <v>0</v>
      </c>
      <c r="CH398" s="27"/>
      <c r="CI398" s="27"/>
      <c r="CJ398" s="27"/>
    </row>
    <row r="399" spans="2:88" ht="12" hidden="1" customHeight="1">
      <c r="B399" s="624" t="s">
        <v>75</v>
      </c>
      <c r="C399" s="623" t="str">
        <f>C384</f>
        <v>Approval Request</v>
      </c>
      <c r="D399" s="624" t="s">
        <v>3</v>
      </c>
      <c r="E399" s="624" t="s">
        <v>9</v>
      </c>
      <c r="F399" s="625" t="s">
        <v>15</v>
      </c>
      <c r="G399" s="626">
        <f t="shared" si="261"/>
        <v>0</v>
      </c>
      <c r="H399" s="823">
        <f t="shared" si="261"/>
        <v>0</v>
      </c>
      <c r="I399" s="823">
        <f t="shared" si="261"/>
        <v>0</v>
      </c>
      <c r="J399" s="626">
        <f t="shared" si="261"/>
        <v>0</v>
      </c>
      <c r="K399" s="626">
        <f t="shared" si="261"/>
        <v>0</v>
      </c>
      <c r="L399" s="626">
        <f t="shared" si="261"/>
        <v>0</v>
      </c>
      <c r="M399" s="626">
        <f t="shared" si="261"/>
        <v>0</v>
      </c>
      <c r="N399" s="626">
        <f t="shared" si="261"/>
        <v>0</v>
      </c>
      <c r="O399" s="626">
        <f t="shared" si="261"/>
        <v>0</v>
      </c>
      <c r="P399" s="626">
        <f t="shared" si="261"/>
        <v>0</v>
      </c>
      <c r="Q399" s="626">
        <f t="shared" si="262"/>
        <v>0</v>
      </c>
      <c r="R399" s="626">
        <f t="shared" si="262"/>
        <v>0</v>
      </c>
      <c r="S399" s="626">
        <f t="shared" si="262"/>
        <v>0</v>
      </c>
      <c r="T399" s="626">
        <f t="shared" si="262"/>
        <v>0</v>
      </c>
      <c r="U399" s="823">
        <f t="shared" si="262"/>
        <v>0</v>
      </c>
      <c r="V399" s="823">
        <f t="shared" si="262"/>
        <v>0</v>
      </c>
      <c r="W399" s="823">
        <f t="shared" si="262"/>
        <v>0</v>
      </c>
      <c r="X399" s="823">
        <f t="shared" si="262"/>
        <v>0</v>
      </c>
      <c r="Y399" s="823">
        <f t="shared" si="262"/>
        <v>0</v>
      </c>
      <c r="Z399" s="626">
        <f t="shared" si="262"/>
        <v>0</v>
      </c>
      <c r="AA399" s="626">
        <f t="shared" si="263"/>
        <v>0</v>
      </c>
      <c r="AB399" s="626">
        <f t="shared" si="263"/>
        <v>0</v>
      </c>
      <c r="AC399" s="626">
        <f t="shared" si="263"/>
        <v>0</v>
      </c>
      <c r="AD399" s="626">
        <f t="shared" si="263"/>
        <v>0</v>
      </c>
      <c r="AE399" s="626">
        <f t="shared" si="263"/>
        <v>0</v>
      </c>
      <c r="AF399" s="626">
        <f t="shared" si="263"/>
        <v>0</v>
      </c>
      <c r="AG399" s="626">
        <f t="shared" si="263"/>
        <v>0</v>
      </c>
      <c r="AH399" s="626">
        <f t="shared" si="263"/>
        <v>0</v>
      </c>
      <c r="AI399" s="626">
        <f t="shared" si="263"/>
        <v>0</v>
      </c>
      <c r="AJ399" s="626">
        <f t="shared" si="263"/>
        <v>0</v>
      </c>
      <c r="AK399" s="626">
        <f t="shared" si="264"/>
        <v>0</v>
      </c>
      <c r="AL399" s="626">
        <f t="shared" si="264"/>
        <v>0</v>
      </c>
      <c r="AM399" s="626">
        <f t="shared" si="264"/>
        <v>0</v>
      </c>
      <c r="AN399" s="626">
        <f t="shared" si="264"/>
        <v>0</v>
      </c>
      <c r="AO399" s="626">
        <f t="shared" si="264"/>
        <v>0</v>
      </c>
      <c r="AP399" s="626">
        <f t="shared" si="264"/>
        <v>0</v>
      </c>
      <c r="AQ399" s="626">
        <f t="shared" si="264"/>
        <v>0</v>
      </c>
      <c r="AR399" s="626">
        <f t="shared" si="264"/>
        <v>0</v>
      </c>
      <c r="AS399" s="626">
        <f t="shared" si="264"/>
        <v>0</v>
      </c>
      <c r="AT399" s="626">
        <f t="shared" si="264"/>
        <v>0</v>
      </c>
      <c r="AU399" s="626">
        <f t="shared" si="265"/>
        <v>0</v>
      </c>
      <c r="AV399" s="626">
        <f t="shared" si="265"/>
        <v>0</v>
      </c>
      <c r="AW399" s="626">
        <f t="shared" si="265"/>
        <v>0</v>
      </c>
      <c r="AX399" s="626">
        <f t="shared" si="265"/>
        <v>0</v>
      </c>
      <c r="AY399" s="626">
        <f t="shared" si="265"/>
        <v>0</v>
      </c>
      <c r="AZ399" s="626">
        <f t="shared" si="265"/>
        <v>0</v>
      </c>
      <c r="BA399" s="626">
        <f t="shared" si="265"/>
        <v>0</v>
      </c>
      <c r="BB399" s="626">
        <f t="shared" si="265"/>
        <v>0</v>
      </c>
      <c r="BC399" s="626">
        <f t="shared" si="265"/>
        <v>0</v>
      </c>
      <c r="BD399" s="626">
        <f t="shared" si="265"/>
        <v>0</v>
      </c>
      <c r="BE399" s="626">
        <f t="shared" si="266"/>
        <v>0</v>
      </c>
      <c r="BF399" s="626">
        <f t="shared" si="266"/>
        <v>0</v>
      </c>
      <c r="BG399" s="626">
        <f t="shared" si="266"/>
        <v>0</v>
      </c>
      <c r="BH399" s="626">
        <f t="shared" si="266"/>
        <v>0</v>
      </c>
      <c r="BI399" s="626">
        <f t="shared" si="266"/>
        <v>0</v>
      </c>
      <c r="BJ399" s="626">
        <f t="shared" si="266"/>
        <v>0</v>
      </c>
      <c r="BK399" s="626">
        <f t="shared" si="266"/>
        <v>0</v>
      </c>
      <c r="BL399" s="626">
        <f t="shared" si="266"/>
        <v>0</v>
      </c>
      <c r="BM399" s="626">
        <f t="shared" si="266"/>
        <v>0</v>
      </c>
      <c r="BN399" s="626">
        <f t="shared" si="266"/>
        <v>0</v>
      </c>
      <c r="BO399" s="626">
        <f t="shared" si="267"/>
        <v>0</v>
      </c>
      <c r="BP399" s="626">
        <f t="shared" si="267"/>
        <v>0</v>
      </c>
      <c r="BQ399" s="626">
        <f t="shared" si="267"/>
        <v>0</v>
      </c>
      <c r="BR399" s="626">
        <f t="shared" si="267"/>
        <v>0</v>
      </c>
      <c r="BS399" s="626">
        <f t="shared" si="267"/>
        <v>0</v>
      </c>
      <c r="BT399" s="626">
        <f t="shared" si="267"/>
        <v>0</v>
      </c>
      <c r="BU399" s="626">
        <f t="shared" si="267"/>
        <v>0</v>
      </c>
      <c r="BV399" s="626">
        <f t="shared" si="267"/>
        <v>0</v>
      </c>
      <c r="BW399" s="626">
        <f t="shared" si="267"/>
        <v>0</v>
      </c>
      <c r="BX399" s="626">
        <f t="shared" si="267"/>
        <v>0</v>
      </c>
      <c r="BY399" s="626">
        <f t="shared" si="267"/>
        <v>0</v>
      </c>
      <c r="BZ399" s="626">
        <f t="shared" si="267"/>
        <v>0</v>
      </c>
      <c r="CA399" s="287">
        <f t="shared" si="255"/>
        <v>0</v>
      </c>
      <c r="CB399" s="287">
        <f t="shared" si="256"/>
        <v>0</v>
      </c>
      <c r="CC399" s="287">
        <f t="shared" si="257"/>
        <v>0</v>
      </c>
      <c r="CD399" s="287">
        <f t="shared" si="258"/>
        <v>0</v>
      </c>
      <c r="CE399" s="287">
        <f t="shared" si="259"/>
        <v>0</v>
      </c>
      <c r="CF399" s="287">
        <f t="shared" si="260"/>
        <v>0</v>
      </c>
      <c r="CG399" s="61">
        <f t="shared" si="216"/>
        <v>0</v>
      </c>
      <c r="CH399" s="27"/>
      <c r="CI399" s="27"/>
      <c r="CJ399" s="27"/>
    </row>
    <row r="400" spans="2:88" ht="12" hidden="1" customHeight="1">
      <c r="B400" s="624" t="s">
        <v>75</v>
      </c>
      <c r="C400" s="623" t="str">
        <f t="shared" si="246"/>
        <v>Released</v>
      </c>
      <c r="D400" s="624" t="s">
        <v>3</v>
      </c>
      <c r="E400" s="624" t="s">
        <v>10</v>
      </c>
      <c r="F400" s="625" t="s">
        <v>11</v>
      </c>
      <c r="G400" s="626">
        <f t="shared" si="261"/>
        <v>0</v>
      </c>
      <c r="H400" s="823">
        <f t="shared" si="261"/>
        <v>0</v>
      </c>
      <c r="I400" s="823">
        <f t="shared" si="261"/>
        <v>0</v>
      </c>
      <c r="J400" s="626">
        <f t="shared" si="261"/>
        <v>0</v>
      </c>
      <c r="K400" s="626">
        <f t="shared" si="261"/>
        <v>0</v>
      </c>
      <c r="L400" s="626">
        <f t="shared" si="261"/>
        <v>0</v>
      </c>
      <c r="M400" s="626">
        <f t="shared" si="261"/>
        <v>0</v>
      </c>
      <c r="N400" s="626">
        <f t="shared" si="261"/>
        <v>0</v>
      </c>
      <c r="O400" s="626">
        <f t="shared" si="261"/>
        <v>0</v>
      </c>
      <c r="P400" s="626">
        <f t="shared" si="261"/>
        <v>0</v>
      </c>
      <c r="Q400" s="626">
        <f t="shared" si="262"/>
        <v>0</v>
      </c>
      <c r="R400" s="626">
        <f t="shared" si="262"/>
        <v>0</v>
      </c>
      <c r="S400" s="626">
        <f t="shared" si="262"/>
        <v>0</v>
      </c>
      <c r="T400" s="626">
        <f t="shared" si="262"/>
        <v>0</v>
      </c>
      <c r="U400" s="823">
        <f t="shared" si="262"/>
        <v>0</v>
      </c>
      <c r="V400" s="823">
        <f t="shared" si="262"/>
        <v>0</v>
      </c>
      <c r="W400" s="823">
        <f t="shared" si="262"/>
        <v>0</v>
      </c>
      <c r="X400" s="823">
        <f t="shared" si="262"/>
        <v>0</v>
      </c>
      <c r="Y400" s="823">
        <f t="shared" si="262"/>
        <v>0</v>
      </c>
      <c r="Z400" s="626">
        <f t="shared" si="262"/>
        <v>0</v>
      </c>
      <c r="AA400" s="626">
        <f t="shared" si="263"/>
        <v>0</v>
      </c>
      <c r="AB400" s="626">
        <f t="shared" si="263"/>
        <v>0</v>
      </c>
      <c r="AC400" s="626">
        <f t="shared" si="263"/>
        <v>0</v>
      </c>
      <c r="AD400" s="626">
        <f t="shared" si="263"/>
        <v>0</v>
      </c>
      <c r="AE400" s="626">
        <f t="shared" si="263"/>
        <v>0</v>
      </c>
      <c r="AF400" s="626">
        <f t="shared" si="263"/>
        <v>0</v>
      </c>
      <c r="AG400" s="626">
        <f t="shared" si="263"/>
        <v>0</v>
      </c>
      <c r="AH400" s="626">
        <f t="shared" si="263"/>
        <v>0</v>
      </c>
      <c r="AI400" s="626">
        <f t="shared" si="263"/>
        <v>0</v>
      </c>
      <c r="AJ400" s="626">
        <f t="shared" si="263"/>
        <v>0</v>
      </c>
      <c r="AK400" s="626">
        <f t="shared" si="264"/>
        <v>0</v>
      </c>
      <c r="AL400" s="626">
        <f t="shared" si="264"/>
        <v>0</v>
      </c>
      <c r="AM400" s="626">
        <f t="shared" si="264"/>
        <v>0</v>
      </c>
      <c r="AN400" s="626">
        <f t="shared" si="264"/>
        <v>0</v>
      </c>
      <c r="AO400" s="626">
        <f t="shared" si="264"/>
        <v>0</v>
      </c>
      <c r="AP400" s="626">
        <f t="shared" si="264"/>
        <v>0</v>
      </c>
      <c r="AQ400" s="626">
        <f t="shared" si="264"/>
        <v>0</v>
      </c>
      <c r="AR400" s="626">
        <f t="shared" si="264"/>
        <v>0</v>
      </c>
      <c r="AS400" s="626">
        <f t="shared" si="264"/>
        <v>0</v>
      </c>
      <c r="AT400" s="626">
        <f t="shared" si="264"/>
        <v>0</v>
      </c>
      <c r="AU400" s="626">
        <f t="shared" si="265"/>
        <v>0</v>
      </c>
      <c r="AV400" s="626">
        <f t="shared" si="265"/>
        <v>0</v>
      </c>
      <c r="AW400" s="626">
        <f t="shared" si="265"/>
        <v>0</v>
      </c>
      <c r="AX400" s="626">
        <f t="shared" si="265"/>
        <v>0</v>
      </c>
      <c r="AY400" s="626">
        <f t="shared" si="265"/>
        <v>0</v>
      </c>
      <c r="AZ400" s="626">
        <f t="shared" si="265"/>
        <v>0</v>
      </c>
      <c r="BA400" s="626">
        <f t="shared" si="265"/>
        <v>0</v>
      </c>
      <c r="BB400" s="626">
        <f t="shared" si="265"/>
        <v>0</v>
      </c>
      <c r="BC400" s="626">
        <f t="shared" si="265"/>
        <v>0</v>
      </c>
      <c r="BD400" s="626">
        <f t="shared" si="265"/>
        <v>0</v>
      </c>
      <c r="BE400" s="626">
        <f t="shared" si="266"/>
        <v>0</v>
      </c>
      <c r="BF400" s="626">
        <f t="shared" si="266"/>
        <v>0</v>
      </c>
      <c r="BG400" s="626">
        <f t="shared" si="266"/>
        <v>0</v>
      </c>
      <c r="BH400" s="626">
        <f t="shared" si="266"/>
        <v>0</v>
      </c>
      <c r="BI400" s="626">
        <f t="shared" si="266"/>
        <v>0</v>
      </c>
      <c r="BJ400" s="626">
        <f t="shared" si="266"/>
        <v>0</v>
      </c>
      <c r="BK400" s="626">
        <f t="shared" si="266"/>
        <v>0</v>
      </c>
      <c r="BL400" s="626">
        <f t="shared" si="266"/>
        <v>0</v>
      </c>
      <c r="BM400" s="626">
        <f t="shared" si="266"/>
        <v>0</v>
      </c>
      <c r="BN400" s="626">
        <f t="shared" si="266"/>
        <v>0</v>
      </c>
      <c r="BO400" s="626">
        <f t="shared" si="267"/>
        <v>0</v>
      </c>
      <c r="BP400" s="626">
        <f t="shared" si="267"/>
        <v>0</v>
      </c>
      <c r="BQ400" s="626">
        <f t="shared" si="267"/>
        <v>0</v>
      </c>
      <c r="BR400" s="626">
        <f t="shared" si="267"/>
        <v>0</v>
      </c>
      <c r="BS400" s="626">
        <f t="shared" si="267"/>
        <v>0</v>
      </c>
      <c r="BT400" s="626">
        <f t="shared" si="267"/>
        <v>0</v>
      </c>
      <c r="BU400" s="626">
        <f t="shared" si="267"/>
        <v>0</v>
      </c>
      <c r="BV400" s="626">
        <f t="shared" si="267"/>
        <v>0</v>
      </c>
      <c r="BW400" s="626">
        <f t="shared" si="267"/>
        <v>0</v>
      </c>
      <c r="BX400" s="626">
        <f t="shared" si="267"/>
        <v>0</v>
      </c>
      <c r="BY400" s="626">
        <f t="shared" si="267"/>
        <v>0</v>
      </c>
      <c r="BZ400" s="626">
        <f t="shared" si="267"/>
        <v>0</v>
      </c>
      <c r="CA400" s="287">
        <f t="shared" si="255"/>
        <v>0</v>
      </c>
      <c r="CB400" s="287">
        <f t="shared" si="256"/>
        <v>0</v>
      </c>
      <c r="CC400" s="287">
        <f t="shared" si="257"/>
        <v>0</v>
      </c>
      <c r="CD400" s="287">
        <f t="shared" si="258"/>
        <v>0</v>
      </c>
      <c r="CE400" s="287">
        <f t="shared" si="259"/>
        <v>0</v>
      </c>
      <c r="CF400" s="287">
        <f t="shared" si="260"/>
        <v>0</v>
      </c>
      <c r="CG400" s="61">
        <f t="shared" si="216"/>
        <v>0</v>
      </c>
      <c r="CH400" s="27"/>
      <c r="CI400" s="27"/>
      <c r="CJ400" s="27"/>
    </row>
    <row r="401" spans="2:88" ht="12" hidden="1" customHeight="1">
      <c r="B401" s="624" t="s">
        <v>75</v>
      </c>
      <c r="C401" s="623" t="str">
        <f t="shared" si="246"/>
        <v>Released</v>
      </c>
      <c r="D401" s="624" t="s">
        <v>3</v>
      </c>
      <c r="E401" s="624" t="s">
        <v>10</v>
      </c>
      <c r="F401" s="625" t="s">
        <v>12</v>
      </c>
      <c r="G401" s="626">
        <f t="shared" si="261"/>
        <v>0</v>
      </c>
      <c r="H401" s="823">
        <f t="shared" si="261"/>
        <v>0</v>
      </c>
      <c r="I401" s="823">
        <f t="shared" si="261"/>
        <v>0</v>
      </c>
      <c r="J401" s="626">
        <f t="shared" si="261"/>
        <v>0</v>
      </c>
      <c r="K401" s="626">
        <f t="shared" si="261"/>
        <v>0</v>
      </c>
      <c r="L401" s="626">
        <f t="shared" si="261"/>
        <v>0</v>
      </c>
      <c r="M401" s="626">
        <f t="shared" si="261"/>
        <v>0</v>
      </c>
      <c r="N401" s="626">
        <f t="shared" si="261"/>
        <v>0</v>
      </c>
      <c r="O401" s="626">
        <f t="shared" si="261"/>
        <v>0</v>
      </c>
      <c r="P401" s="626">
        <f t="shared" si="261"/>
        <v>0</v>
      </c>
      <c r="Q401" s="626">
        <f t="shared" si="262"/>
        <v>0</v>
      </c>
      <c r="R401" s="626">
        <f t="shared" si="262"/>
        <v>0</v>
      </c>
      <c r="S401" s="626">
        <f t="shared" si="262"/>
        <v>0</v>
      </c>
      <c r="T401" s="626">
        <f t="shared" si="262"/>
        <v>0</v>
      </c>
      <c r="U401" s="823">
        <f t="shared" si="262"/>
        <v>0</v>
      </c>
      <c r="V401" s="823">
        <f t="shared" si="262"/>
        <v>0</v>
      </c>
      <c r="W401" s="823">
        <f t="shared" si="262"/>
        <v>0</v>
      </c>
      <c r="X401" s="823">
        <f t="shared" si="262"/>
        <v>0</v>
      </c>
      <c r="Y401" s="823">
        <f t="shared" si="262"/>
        <v>0</v>
      </c>
      <c r="Z401" s="626">
        <f t="shared" si="262"/>
        <v>0</v>
      </c>
      <c r="AA401" s="626">
        <f t="shared" si="263"/>
        <v>0</v>
      </c>
      <c r="AB401" s="626">
        <f t="shared" si="263"/>
        <v>0</v>
      </c>
      <c r="AC401" s="626">
        <f t="shared" si="263"/>
        <v>0</v>
      </c>
      <c r="AD401" s="626">
        <f t="shared" si="263"/>
        <v>0</v>
      </c>
      <c r="AE401" s="626">
        <f t="shared" si="263"/>
        <v>0</v>
      </c>
      <c r="AF401" s="626">
        <f t="shared" si="263"/>
        <v>0</v>
      </c>
      <c r="AG401" s="626">
        <f t="shared" si="263"/>
        <v>0</v>
      </c>
      <c r="AH401" s="626">
        <f t="shared" si="263"/>
        <v>0</v>
      </c>
      <c r="AI401" s="626">
        <f t="shared" si="263"/>
        <v>0</v>
      </c>
      <c r="AJ401" s="626">
        <f t="shared" si="263"/>
        <v>0</v>
      </c>
      <c r="AK401" s="626">
        <f t="shared" si="264"/>
        <v>0</v>
      </c>
      <c r="AL401" s="626">
        <f t="shared" si="264"/>
        <v>0</v>
      </c>
      <c r="AM401" s="626">
        <f t="shared" si="264"/>
        <v>0</v>
      </c>
      <c r="AN401" s="626">
        <f t="shared" si="264"/>
        <v>0</v>
      </c>
      <c r="AO401" s="626">
        <f t="shared" si="264"/>
        <v>0</v>
      </c>
      <c r="AP401" s="626">
        <f t="shared" si="264"/>
        <v>0</v>
      </c>
      <c r="AQ401" s="626">
        <f t="shared" si="264"/>
        <v>0</v>
      </c>
      <c r="AR401" s="626">
        <f t="shared" si="264"/>
        <v>0</v>
      </c>
      <c r="AS401" s="626">
        <f t="shared" si="264"/>
        <v>0</v>
      </c>
      <c r="AT401" s="626">
        <f t="shared" si="264"/>
        <v>0</v>
      </c>
      <c r="AU401" s="626">
        <f t="shared" si="265"/>
        <v>0</v>
      </c>
      <c r="AV401" s="626">
        <f t="shared" si="265"/>
        <v>0</v>
      </c>
      <c r="AW401" s="626">
        <f t="shared" si="265"/>
        <v>0</v>
      </c>
      <c r="AX401" s="626">
        <f t="shared" si="265"/>
        <v>0</v>
      </c>
      <c r="AY401" s="626">
        <f t="shared" si="265"/>
        <v>0</v>
      </c>
      <c r="AZ401" s="626">
        <f t="shared" si="265"/>
        <v>0</v>
      </c>
      <c r="BA401" s="626">
        <f t="shared" si="265"/>
        <v>0</v>
      </c>
      <c r="BB401" s="626">
        <f t="shared" si="265"/>
        <v>0</v>
      </c>
      <c r="BC401" s="626">
        <f t="shared" si="265"/>
        <v>0</v>
      </c>
      <c r="BD401" s="626">
        <f t="shared" si="265"/>
        <v>0</v>
      </c>
      <c r="BE401" s="626">
        <f t="shared" si="266"/>
        <v>0</v>
      </c>
      <c r="BF401" s="626">
        <f t="shared" si="266"/>
        <v>0</v>
      </c>
      <c r="BG401" s="626">
        <f t="shared" si="266"/>
        <v>0</v>
      </c>
      <c r="BH401" s="626">
        <f t="shared" si="266"/>
        <v>0</v>
      </c>
      <c r="BI401" s="626">
        <f t="shared" si="266"/>
        <v>0</v>
      </c>
      <c r="BJ401" s="626">
        <f t="shared" si="266"/>
        <v>0</v>
      </c>
      <c r="BK401" s="626">
        <f t="shared" si="266"/>
        <v>0</v>
      </c>
      <c r="BL401" s="626">
        <f t="shared" si="266"/>
        <v>0</v>
      </c>
      <c r="BM401" s="626">
        <f t="shared" si="266"/>
        <v>0</v>
      </c>
      <c r="BN401" s="626">
        <f t="shared" si="266"/>
        <v>0</v>
      </c>
      <c r="BO401" s="626">
        <f t="shared" si="267"/>
        <v>0</v>
      </c>
      <c r="BP401" s="626">
        <f t="shared" si="267"/>
        <v>0</v>
      </c>
      <c r="BQ401" s="626">
        <f t="shared" si="267"/>
        <v>0</v>
      </c>
      <c r="BR401" s="626">
        <f t="shared" si="267"/>
        <v>0</v>
      </c>
      <c r="BS401" s="626">
        <f t="shared" si="267"/>
        <v>0</v>
      </c>
      <c r="BT401" s="626">
        <f t="shared" si="267"/>
        <v>0</v>
      </c>
      <c r="BU401" s="626">
        <f t="shared" si="267"/>
        <v>0</v>
      </c>
      <c r="BV401" s="626">
        <f t="shared" si="267"/>
        <v>0</v>
      </c>
      <c r="BW401" s="626">
        <f t="shared" si="267"/>
        <v>0</v>
      </c>
      <c r="BX401" s="626">
        <f t="shared" si="267"/>
        <v>0</v>
      </c>
      <c r="BY401" s="626">
        <f t="shared" si="267"/>
        <v>0</v>
      </c>
      <c r="BZ401" s="626">
        <f t="shared" si="267"/>
        <v>0</v>
      </c>
      <c r="CA401" s="287">
        <f t="shared" si="255"/>
        <v>0</v>
      </c>
      <c r="CB401" s="287">
        <f t="shared" si="256"/>
        <v>0</v>
      </c>
      <c r="CC401" s="287">
        <f t="shared" si="257"/>
        <v>0</v>
      </c>
      <c r="CD401" s="287">
        <f t="shared" si="258"/>
        <v>0</v>
      </c>
      <c r="CE401" s="287">
        <f t="shared" si="259"/>
        <v>0</v>
      </c>
      <c r="CF401" s="287">
        <f t="shared" si="260"/>
        <v>0</v>
      </c>
      <c r="CG401" s="61">
        <f t="shared" si="216"/>
        <v>0</v>
      </c>
      <c r="CH401" s="27"/>
      <c r="CI401" s="27"/>
      <c r="CJ401" s="27"/>
    </row>
    <row r="402" spans="2:88" ht="12" hidden="1" customHeight="1">
      <c r="B402" s="624" t="s">
        <v>75</v>
      </c>
      <c r="C402" s="623" t="str">
        <f t="shared" si="246"/>
        <v>Forecast</v>
      </c>
      <c r="D402" s="624" t="s">
        <v>3</v>
      </c>
      <c r="E402" s="624" t="s">
        <v>10</v>
      </c>
      <c r="F402" s="625" t="s">
        <v>13</v>
      </c>
      <c r="G402" s="626">
        <f t="shared" si="261"/>
        <v>0</v>
      </c>
      <c r="H402" s="823">
        <f t="shared" si="261"/>
        <v>0</v>
      </c>
      <c r="I402" s="823">
        <f t="shared" si="261"/>
        <v>0</v>
      </c>
      <c r="J402" s="626">
        <f t="shared" si="261"/>
        <v>0</v>
      </c>
      <c r="K402" s="626">
        <f t="shared" si="261"/>
        <v>0</v>
      </c>
      <c r="L402" s="626">
        <f t="shared" si="261"/>
        <v>0</v>
      </c>
      <c r="M402" s="626">
        <f t="shared" si="261"/>
        <v>0</v>
      </c>
      <c r="N402" s="626">
        <f t="shared" si="261"/>
        <v>0</v>
      </c>
      <c r="O402" s="626">
        <f t="shared" si="261"/>
        <v>0</v>
      </c>
      <c r="P402" s="626">
        <f t="shared" si="261"/>
        <v>0</v>
      </c>
      <c r="Q402" s="626">
        <f t="shared" si="262"/>
        <v>0</v>
      </c>
      <c r="R402" s="626">
        <f t="shared" si="262"/>
        <v>0</v>
      </c>
      <c r="S402" s="626">
        <f t="shared" si="262"/>
        <v>0</v>
      </c>
      <c r="T402" s="626">
        <f t="shared" si="262"/>
        <v>0</v>
      </c>
      <c r="U402" s="823">
        <f t="shared" si="262"/>
        <v>0</v>
      </c>
      <c r="V402" s="823">
        <f t="shared" si="262"/>
        <v>0</v>
      </c>
      <c r="W402" s="823">
        <f t="shared" si="262"/>
        <v>0</v>
      </c>
      <c r="X402" s="823">
        <f t="shared" si="262"/>
        <v>0</v>
      </c>
      <c r="Y402" s="823">
        <f t="shared" si="262"/>
        <v>0</v>
      </c>
      <c r="Z402" s="626">
        <f t="shared" si="262"/>
        <v>0</v>
      </c>
      <c r="AA402" s="626">
        <f t="shared" si="263"/>
        <v>0</v>
      </c>
      <c r="AB402" s="626">
        <f t="shared" si="263"/>
        <v>0</v>
      </c>
      <c r="AC402" s="626">
        <f t="shared" si="263"/>
        <v>0</v>
      </c>
      <c r="AD402" s="626">
        <f t="shared" si="263"/>
        <v>0</v>
      </c>
      <c r="AE402" s="626">
        <f t="shared" si="263"/>
        <v>0</v>
      </c>
      <c r="AF402" s="626">
        <f t="shared" si="263"/>
        <v>0</v>
      </c>
      <c r="AG402" s="626">
        <f t="shared" si="263"/>
        <v>0</v>
      </c>
      <c r="AH402" s="626">
        <f t="shared" si="263"/>
        <v>0</v>
      </c>
      <c r="AI402" s="626">
        <f t="shared" si="263"/>
        <v>0</v>
      </c>
      <c r="AJ402" s="626">
        <f t="shared" si="263"/>
        <v>0</v>
      </c>
      <c r="AK402" s="626">
        <f t="shared" si="264"/>
        <v>0</v>
      </c>
      <c r="AL402" s="626">
        <f t="shared" si="264"/>
        <v>0</v>
      </c>
      <c r="AM402" s="626">
        <f t="shared" si="264"/>
        <v>0</v>
      </c>
      <c r="AN402" s="626">
        <f t="shared" si="264"/>
        <v>0</v>
      </c>
      <c r="AO402" s="626">
        <f t="shared" si="264"/>
        <v>0</v>
      </c>
      <c r="AP402" s="626">
        <f t="shared" si="264"/>
        <v>0</v>
      </c>
      <c r="AQ402" s="626">
        <f t="shared" si="264"/>
        <v>0</v>
      </c>
      <c r="AR402" s="626">
        <f t="shared" si="264"/>
        <v>0</v>
      </c>
      <c r="AS402" s="626">
        <f t="shared" si="264"/>
        <v>0</v>
      </c>
      <c r="AT402" s="626">
        <f t="shared" si="264"/>
        <v>0</v>
      </c>
      <c r="AU402" s="626">
        <f t="shared" si="265"/>
        <v>0</v>
      </c>
      <c r="AV402" s="626">
        <f t="shared" si="265"/>
        <v>0</v>
      </c>
      <c r="AW402" s="626">
        <f t="shared" si="265"/>
        <v>0</v>
      </c>
      <c r="AX402" s="626">
        <f t="shared" si="265"/>
        <v>0</v>
      </c>
      <c r="AY402" s="626">
        <f t="shared" si="265"/>
        <v>0</v>
      </c>
      <c r="AZ402" s="626">
        <f t="shared" si="265"/>
        <v>0</v>
      </c>
      <c r="BA402" s="626">
        <f t="shared" si="265"/>
        <v>0</v>
      </c>
      <c r="BB402" s="626">
        <f t="shared" si="265"/>
        <v>0</v>
      </c>
      <c r="BC402" s="626">
        <f t="shared" si="265"/>
        <v>0</v>
      </c>
      <c r="BD402" s="626">
        <f t="shared" si="265"/>
        <v>0</v>
      </c>
      <c r="BE402" s="626">
        <f t="shared" si="266"/>
        <v>0</v>
      </c>
      <c r="BF402" s="626">
        <f t="shared" si="266"/>
        <v>0</v>
      </c>
      <c r="BG402" s="626">
        <f t="shared" si="266"/>
        <v>0</v>
      </c>
      <c r="BH402" s="626">
        <f t="shared" si="266"/>
        <v>0</v>
      </c>
      <c r="BI402" s="626">
        <f t="shared" si="266"/>
        <v>0</v>
      </c>
      <c r="BJ402" s="626">
        <f t="shared" si="266"/>
        <v>0</v>
      </c>
      <c r="BK402" s="626">
        <f t="shared" si="266"/>
        <v>0</v>
      </c>
      <c r="BL402" s="626">
        <f t="shared" si="266"/>
        <v>0</v>
      </c>
      <c r="BM402" s="626">
        <f t="shared" si="266"/>
        <v>0</v>
      </c>
      <c r="BN402" s="626">
        <f t="shared" si="266"/>
        <v>0</v>
      </c>
      <c r="BO402" s="626">
        <f t="shared" si="267"/>
        <v>0</v>
      </c>
      <c r="BP402" s="626">
        <f t="shared" si="267"/>
        <v>0</v>
      </c>
      <c r="BQ402" s="626">
        <f t="shared" si="267"/>
        <v>0</v>
      </c>
      <c r="BR402" s="626">
        <f t="shared" si="267"/>
        <v>0</v>
      </c>
      <c r="BS402" s="626">
        <f t="shared" si="267"/>
        <v>0</v>
      </c>
      <c r="BT402" s="626">
        <f t="shared" si="267"/>
        <v>0</v>
      </c>
      <c r="BU402" s="626">
        <f t="shared" si="267"/>
        <v>0</v>
      </c>
      <c r="BV402" s="626">
        <f t="shared" si="267"/>
        <v>0</v>
      </c>
      <c r="BW402" s="626">
        <f t="shared" si="267"/>
        <v>0</v>
      </c>
      <c r="BX402" s="626">
        <f t="shared" si="267"/>
        <v>0</v>
      </c>
      <c r="BY402" s="626">
        <f t="shared" si="267"/>
        <v>0</v>
      </c>
      <c r="BZ402" s="626">
        <f t="shared" si="267"/>
        <v>0</v>
      </c>
      <c r="CA402" s="287">
        <f t="shared" si="255"/>
        <v>0</v>
      </c>
      <c r="CB402" s="287">
        <f t="shared" si="256"/>
        <v>0</v>
      </c>
      <c r="CC402" s="287">
        <f t="shared" si="257"/>
        <v>0</v>
      </c>
      <c r="CD402" s="287">
        <f t="shared" si="258"/>
        <v>0</v>
      </c>
      <c r="CE402" s="287">
        <f t="shared" si="259"/>
        <v>0</v>
      </c>
      <c r="CF402" s="287">
        <f t="shared" si="260"/>
        <v>0</v>
      </c>
      <c r="CG402" s="61">
        <f t="shared" si="216"/>
        <v>0</v>
      </c>
      <c r="CH402" s="27"/>
      <c r="CI402" s="27"/>
      <c r="CJ402" s="27"/>
    </row>
    <row r="403" spans="2:88" ht="12" hidden="1" customHeight="1">
      <c r="B403" s="624" t="s">
        <v>75</v>
      </c>
      <c r="C403" s="623" t="str">
        <f t="shared" si="246"/>
        <v>Approval Request</v>
      </c>
      <c r="D403" s="624" t="s">
        <v>3</v>
      </c>
      <c r="E403" s="624" t="s">
        <v>10</v>
      </c>
      <c r="F403" s="625" t="s">
        <v>14</v>
      </c>
      <c r="G403" s="626">
        <f t="shared" si="261"/>
        <v>0</v>
      </c>
      <c r="H403" s="823">
        <f t="shared" si="261"/>
        <v>0</v>
      </c>
      <c r="I403" s="823">
        <f t="shared" si="261"/>
        <v>0</v>
      </c>
      <c r="J403" s="626">
        <f t="shared" si="261"/>
        <v>0</v>
      </c>
      <c r="K403" s="626">
        <f t="shared" si="261"/>
        <v>0</v>
      </c>
      <c r="L403" s="626">
        <f t="shared" si="261"/>
        <v>0</v>
      </c>
      <c r="M403" s="626">
        <f t="shared" si="261"/>
        <v>0</v>
      </c>
      <c r="N403" s="626">
        <f t="shared" si="261"/>
        <v>0</v>
      </c>
      <c r="O403" s="626">
        <f t="shared" si="261"/>
        <v>0</v>
      </c>
      <c r="P403" s="626">
        <f t="shared" si="261"/>
        <v>0</v>
      </c>
      <c r="Q403" s="626">
        <f t="shared" si="262"/>
        <v>0</v>
      </c>
      <c r="R403" s="626">
        <f t="shared" si="262"/>
        <v>0</v>
      </c>
      <c r="S403" s="626">
        <f t="shared" si="262"/>
        <v>0</v>
      </c>
      <c r="T403" s="626">
        <f t="shared" si="262"/>
        <v>0</v>
      </c>
      <c r="U403" s="823">
        <f t="shared" si="262"/>
        <v>0</v>
      </c>
      <c r="V403" s="823">
        <f t="shared" si="262"/>
        <v>0</v>
      </c>
      <c r="W403" s="823">
        <f t="shared" si="262"/>
        <v>0</v>
      </c>
      <c r="X403" s="823">
        <f t="shared" si="262"/>
        <v>0</v>
      </c>
      <c r="Y403" s="823">
        <f t="shared" si="262"/>
        <v>0</v>
      </c>
      <c r="Z403" s="626">
        <f t="shared" si="262"/>
        <v>0</v>
      </c>
      <c r="AA403" s="626">
        <f t="shared" si="263"/>
        <v>0</v>
      </c>
      <c r="AB403" s="626">
        <f t="shared" si="263"/>
        <v>0</v>
      </c>
      <c r="AC403" s="626">
        <f t="shared" si="263"/>
        <v>0</v>
      </c>
      <c r="AD403" s="626">
        <f t="shared" si="263"/>
        <v>0</v>
      </c>
      <c r="AE403" s="626">
        <f t="shared" si="263"/>
        <v>0</v>
      </c>
      <c r="AF403" s="626">
        <f t="shared" si="263"/>
        <v>0</v>
      </c>
      <c r="AG403" s="626">
        <f t="shared" si="263"/>
        <v>0</v>
      </c>
      <c r="AH403" s="626">
        <f t="shared" si="263"/>
        <v>0</v>
      </c>
      <c r="AI403" s="626">
        <f t="shared" si="263"/>
        <v>0</v>
      </c>
      <c r="AJ403" s="626">
        <f t="shared" si="263"/>
        <v>0</v>
      </c>
      <c r="AK403" s="626">
        <f t="shared" si="264"/>
        <v>0</v>
      </c>
      <c r="AL403" s="626">
        <f t="shared" si="264"/>
        <v>0</v>
      </c>
      <c r="AM403" s="626">
        <f t="shared" si="264"/>
        <v>0</v>
      </c>
      <c r="AN403" s="626">
        <f t="shared" si="264"/>
        <v>0</v>
      </c>
      <c r="AO403" s="626">
        <f t="shared" si="264"/>
        <v>0</v>
      </c>
      <c r="AP403" s="626">
        <f t="shared" si="264"/>
        <v>0</v>
      </c>
      <c r="AQ403" s="626">
        <f t="shared" si="264"/>
        <v>0</v>
      </c>
      <c r="AR403" s="626">
        <f t="shared" si="264"/>
        <v>0</v>
      </c>
      <c r="AS403" s="626">
        <f t="shared" si="264"/>
        <v>0</v>
      </c>
      <c r="AT403" s="626">
        <f t="shared" si="264"/>
        <v>0</v>
      </c>
      <c r="AU403" s="626">
        <f t="shared" si="265"/>
        <v>0</v>
      </c>
      <c r="AV403" s="626">
        <f t="shared" si="265"/>
        <v>0</v>
      </c>
      <c r="AW403" s="626">
        <f t="shared" si="265"/>
        <v>0</v>
      </c>
      <c r="AX403" s="626">
        <f t="shared" si="265"/>
        <v>0</v>
      </c>
      <c r="AY403" s="626">
        <f t="shared" si="265"/>
        <v>0</v>
      </c>
      <c r="AZ403" s="626">
        <f t="shared" si="265"/>
        <v>0</v>
      </c>
      <c r="BA403" s="626">
        <f t="shared" si="265"/>
        <v>0</v>
      </c>
      <c r="BB403" s="626">
        <f t="shared" si="265"/>
        <v>0</v>
      </c>
      <c r="BC403" s="626">
        <f t="shared" si="265"/>
        <v>0</v>
      </c>
      <c r="BD403" s="626">
        <f t="shared" si="265"/>
        <v>0</v>
      </c>
      <c r="BE403" s="626">
        <f t="shared" si="266"/>
        <v>0</v>
      </c>
      <c r="BF403" s="626">
        <f t="shared" si="266"/>
        <v>0</v>
      </c>
      <c r="BG403" s="626">
        <f t="shared" si="266"/>
        <v>0</v>
      </c>
      <c r="BH403" s="626">
        <f t="shared" si="266"/>
        <v>0</v>
      </c>
      <c r="BI403" s="626">
        <f t="shared" si="266"/>
        <v>0</v>
      </c>
      <c r="BJ403" s="626">
        <f t="shared" si="266"/>
        <v>0</v>
      </c>
      <c r="BK403" s="626">
        <f t="shared" si="266"/>
        <v>0</v>
      </c>
      <c r="BL403" s="626">
        <f t="shared" si="266"/>
        <v>0</v>
      </c>
      <c r="BM403" s="626">
        <f t="shared" si="266"/>
        <v>0</v>
      </c>
      <c r="BN403" s="626">
        <f t="shared" si="266"/>
        <v>0</v>
      </c>
      <c r="BO403" s="626">
        <f t="shared" si="267"/>
        <v>0</v>
      </c>
      <c r="BP403" s="626">
        <f t="shared" si="267"/>
        <v>0</v>
      </c>
      <c r="BQ403" s="626">
        <f t="shared" si="267"/>
        <v>0</v>
      </c>
      <c r="BR403" s="626">
        <f t="shared" si="267"/>
        <v>0</v>
      </c>
      <c r="BS403" s="626">
        <f t="shared" si="267"/>
        <v>0</v>
      </c>
      <c r="BT403" s="626">
        <f t="shared" si="267"/>
        <v>0</v>
      </c>
      <c r="BU403" s="626">
        <f t="shared" si="267"/>
        <v>0</v>
      </c>
      <c r="BV403" s="626">
        <f t="shared" si="267"/>
        <v>0</v>
      </c>
      <c r="BW403" s="626">
        <f t="shared" si="267"/>
        <v>0</v>
      </c>
      <c r="BX403" s="626">
        <f t="shared" si="267"/>
        <v>0</v>
      </c>
      <c r="BY403" s="626">
        <f t="shared" si="267"/>
        <v>0</v>
      </c>
      <c r="BZ403" s="626">
        <f t="shared" si="267"/>
        <v>0</v>
      </c>
      <c r="CA403" s="287">
        <f t="shared" si="255"/>
        <v>0</v>
      </c>
      <c r="CB403" s="287">
        <f t="shared" si="256"/>
        <v>0</v>
      </c>
      <c r="CC403" s="287">
        <f t="shared" si="257"/>
        <v>0</v>
      </c>
      <c r="CD403" s="287">
        <f t="shared" si="258"/>
        <v>0</v>
      </c>
      <c r="CE403" s="287">
        <f t="shared" si="259"/>
        <v>0</v>
      </c>
      <c r="CF403" s="287">
        <f t="shared" si="260"/>
        <v>0</v>
      </c>
      <c r="CG403" s="61">
        <f t="shared" si="216"/>
        <v>0</v>
      </c>
      <c r="CH403" s="27"/>
      <c r="CI403" s="27"/>
      <c r="CJ403" s="27"/>
    </row>
    <row r="404" spans="2:88" ht="12" hidden="1" customHeight="1">
      <c r="B404" s="624" t="s">
        <v>75</v>
      </c>
      <c r="C404" s="623" t="str">
        <f t="shared" si="246"/>
        <v>Approval Request</v>
      </c>
      <c r="D404" s="624" t="s">
        <v>3</v>
      </c>
      <c r="E404" s="624" t="s">
        <v>10</v>
      </c>
      <c r="F404" s="625" t="s">
        <v>15</v>
      </c>
      <c r="G404" s="626">
        <f t="shared" si="261"/>
        <v>0</v>
      </c>
      <c r="H404" s="823">
        <f t="shared" si="261"/>
        <v>0</v>
      </c>
      <c r="I404" s="823">
        <f t="shared" si="261"/>
        <v>0</v>
      </c>
      <c r="J404" s="626">
        <f t="shared" si="261"/>
        <v>0</v>
      </c>
      <c r="K404" s="626">
        <f t="shared" si="261"/>
        <v>0</v>
      </c>
      <c r="L404" s="626">
        <f t="shared" si="261"/>
        <v>0</v>
      </c>
      <c r="M404" s="626">
        <f t="shared" si="261"/>
        <v>0</v>
      </c>
      <c r="N404" s="626">
        <f t="shared" si="261"/>
        <v>0</v>
      </c>
      <c r="O404" s="626">
        <f t="shared" si="261"/>
        <v>0</v>
      </c>
      <c r="P404" s="626">
        <f t="shared" si="261"/>
        <v>0</v>
      </c>
      <c r="Q404" s="626">
        <f t="shared" si="262"/>
        <v>0</v>
      </c>
      <c r="R404" s="626">
        <f t="shared" si="262"/>
        <v>0</v>
      </c>
      <c r="S404" s="626">
        <f t="shared" si="262"/>
        <v>0</v>
      </c>
      <c r="T404" s="626">
        <f t="shared" si="262"/>
        <v>0</v>
      </c>
      <c r="U404" s="823">
        <f t="shared" si="262"/>
        <v>0</v>
      </c>
      <c r="V404" s="823">
        <f t="shared" si="262"/>
        <v>0</v>
      </c>
      <c r="W404" s="823">
        <f t="shared" si="262"/>
        <v>0</v>
      </c>
      <c r="X404" s="823">
        <f t="shared" si="262"/>
        <v>0</v>
      </c>
      <c r="Y404" s="823">
        <f t="shared" si="262"/>
        <v>0</v>
      </c>
      <c r="Z404" s="626">
        <f t="shared" si="262"/>
        <v>0</v>
      </c>
      <c r="AA404" s="626">
        <f t="shared" si="263"/>
        <v>0</v>
      </c>
      <c r="AB404" s="626">
        <f t="shared" si="263"/>
        <v>0</v>
      </c>
      <c r="AC404" s="626">
        <f t="shared" si="263"/>
        <v>0</v>
      </c>
      <c r="AD404" s="626">
        <f t="shared" si="263"/>
        <v>0</v>
      </c>
      <c r="AE404" s="626">
        <f t="shared" si="263"/>
        <v>0</v>
      </c>
      <c r="AF404" s="626">
        <f t="shared" si="263"/>
        <v>0</v>
      </c>
      <c r="AG404" s="626">
        <f t="shared" si="263"/>
        <v>0</v>
      </c>
      <c r="AH404" s="626">
        <f t="shared" si="263"/>
        <v>0</v>
      </c>
      <c r="AI404" s="626">
        <f t="shared" si="263"/>
        <v>0</v>
      </c>
      <c r="AJ404" s="626">
        <f t="shared" si="263"/>
        <v>0</v>
      </c>
      <c r="AK404" s="626">
        <f t="shared" si="264"/>
        <v>0</v>
      </c>
      <c r="AL404" s="626">
        <f t="shared" si="264"/>
        <v>0</v>
      </c>
      <c r="AM404" s="626">
        <f t="shared" si="264"/>
        <v>0</v>
      </c>
      <c r="AN404" s="626">
        <f t="shared" si="264"/>
        <v>0</v>
      </c>
      <c r="AO404" s="626">
        <f t="shared" si="264"/>
        <v>0</v>
      </c>
      <c r="AP404" s="626">
        <f t="shared" si="264"/>
        <v>0</v>
      </c>
      <c r="AQ404" s="626">
        <f t="shared" si="264"/>
        <v>0</v>
      </c>
      <c r="AR404" s="626">
        <f t="shared" si="264"/>
        <v>0</v>
      </c>
      <c r="AS404" s="626">
        <f t="shared" si="264"/>
        <v>0</v>
      </c>
      <c r="AT404" s="626">
        <f t="shared" si="264"/>
        <v>0</v>
      </c>
      <c r="AU404" s="626">
        <f t="shared" si="265"/>
        <v>0</v>
      </c>
      <c r="AV404" s="626">
        <f t="shared" si="265"/>
        <v>0</v>
      </c>
      <c r="AW404" s="626">
        <f t="shared" si="265"/>
        <v>0</v>
      </c>
      <c r="AX404" s="626">
        <f t="shared" si="265"/>
        <v>0</v>
      </c>
      <c r="AY404" s="626">
        <f t="shared" si="265"/>
        <v>0</v>
      </c>
      <c r="AZ404" s="626">
        <f t="shared" si="265"/>
        <v>0</v>
      </c>
      <c r="BA404" s="626">
        <f t="shared" si="265"/>
        <v>0</v>
      </c>
      <c r="BB404" s="626">
        <f t="shared" si="265"/>
        <v>0</v>
      </c>
      <c r="BC404" s="626">
        <f t="shared" si="265"/>
        <v>0</v>
      </c>
      <c r="BD404" s="626">
        <f t="shared" si="265"/>
        <v>0</v>
      </c>
      <c r="BE404" s="626">
        <f t="shared" si="266"/>
        <v>0</v>
      </c>
      <c r="BF404" s="626">
        <f t="shared" si="266"/>
        <v>0</v>
      </c>
      <c r="BG404" s="626">
        <f t="shared" si="266"/>
        <v>0</v>
      </c>
      <c r="BH404" s="626">
        <f t="shared" si="266"/>
        <v>0</v>
      </c>
      <c r="BI404" s="626">
        <f t="shared" si="266"/>
        <v>0</v>
      </c>
      <c r="BJ404" s="626">
        <f t="shared" si="266"/>
        <v>0</v>
      </c>
      <c r="BK404" s="626">
        <f t="shared" si="266"/>
        <v>0</v>
      </c>
      <c r="BL404" s="626">
        <f t="shared" si="266"/>
        <v>0</v>
      </c>
      <c r="BM404" s="626">
        <f t="shared" si="266"/>
        <v>0</v>
      </c>
      <c r="BN404" s="626">
        <f t="shared" si="266"/>
        <v>0</v>
      </c>
      <c r="BO404" s="626">
        <f t="shared" si="267"/>
        <v>0</v>
      </c>
      <c r="BP404" s="626">
        <f t="shared" si="267"/>
        <v>0</v>
      </c>
      <c r="BQ404" s="626">
        <f t="shared" si="267"/>
        <v>0</v>
      </c>
      <c r="BR404" s="626">
        <f t="shared" si="267"/>
        <v>0</v>
      </c>
      <c r="BS404" s="626">
        <f t="shared" si="267"/>
        <v>0</v>
      </c>
      <c r="BT404" s="626">
        <f t="shared" si="267"/>
        <v>0</v>
      </c>
      <c r="BU404" s="626">
        <f t="shared" si="267"/>
        <v>0</v>
      </c>
      <c r="BV404" s="626">
        <f t="shared" si="267"/>
        <v>0</v>
      </c>
      <c r="BW404" s="626">
        <f t="shared" si="267"/>
        <v>0</v>
      </c>
      <c r="BX404" s="626">
        <f t="shared" si="267"/>
        <v>0</v>
      </c>
      <c r="BY404" s="626">
        <f t="shared" si="267"/>
        <v>0</v>
      </c>
      <c r="BZ404" s="626">
        <f t="shared" si="267"/>
        <v>0</v>
      </c>
      <c r="CA404" s="287">
        <f t="shared" si="255"/>
        <v>0</v>
      </c>
      <c r="CB404" s="287">
        <f t="shared" si="256"/>
        <v>0</v>
      </c>
      <c r="CC404" s="287">
        <f t="shared" si="257"/>
        <v>0</v>
      </c>
      <c r="CD404" s="287">
        <f t="shared" si="258"/>
        <v>0</v>
      </c>
      <c r="CE404" s="287">
        <f t="shared" si="259"/>
        <v>0</v>
      </c>
      <c r="CF404" s="287">
        <f t="shared" si="260"/>
        <v>0</v>
      </c>
      <c r="CG404" s="61">
        <f t="shared" si="216"/>
        <v>0</v>
      </c>
      <c r="CH404" s="27"/>
      <c r="CI404" s="27"/>
      <c r="CJ404" s="27"/>
    </row>
    <row r="405" spans="2:88" ht="12" hidden="1" customHeight="1">
      <c r="B405" s="624" t="s">
        <v>75</v>
      </c>
      <c r="C405" s="623" t="str">
        <f t="shared" si="246"/>
        <v>Released</v>
      </c>
      <c r="D405" s="624" t="s">
        <v>0</v>
      </c>
      <c r="E405" s="624" t="s">
        <v>9</v>
      </c>
      <c r="F405" s="625" t="s">
        <v>11</v>
      </c>
      <c r="G405" s="626">
        <f t="shared" ref="G405:P414" si="268">IF(CVP=$F405,SUMIFS(G$6:G$206,Capex_Revex,$E405,Cat_Two,$D405,Spend,$B405),0)</f>
        <v>0</v>
      </c>
      <c r="H405" s="823">
        <f t="shared" si="268"/>
        <v>0</v>
      </c>
      <c r="I405" s="823">
        <f t="shared" si="268"/>
        <v>0</v>
      </c>
      <c r="J405" s="626">
        <f t="shared" si="268"/>
        <v>0</v>
      </c>
      <c r="K405" s="626">
        <f t="shared" si="268"/>
        <v>0</v>
      </c>
      <c r="L405" s="626">
        <f t="shared" si="268"/>
        <v>0</v>
      </c>
      <c r="M405" s="626">
        <f t="shared" si="268"/>
        <v>0</v>
      </c>
      <c r="N405" s="626">
        <f t="shared" si="268"/>
        <v>0</v>
      </c>
      <c r="O405" s="626">
        <f t="shared" si="268"/>
        <v>0</v>
      </c>
      <c r="P405" s="626">
        <f t="shared" si="268"/>
        <v>0</v>
      </c>
      <c r="Q405" s="626">
        <f t="shared" ref="Q405:Z414" si="269">IF(CVP=$F405,SUMIFS(Q$6:Q$206,Capex_Revex,$E405,Cat_Two,$D405,Spend,$B405),0)</f>
        <v>0</v>
      </c>
      <c r="R405" s="626">
        <f t="shared" si="269"/>
        <v>0</v>
      </c>
      <c r="S405" s="626">
        <f t="shared" si="269"/>
        <v>0</v>
      </c>
      <c r="T405" s="626">
        <f t="shared" si="269"/>
        <v>0</v>
      </c>
      <c r="U405" s="823">
        <f t="shared" si="269"/>
        <v>0</v>
      </c>
      <c r="V405" s="823">
        <f t="shared" si="269"/>
        <v>0</v>
      </c>
      <c r="W405" s="823">
        <f t="shared" si="269"/>
        <v>0</v>
      </c>
      <c r="X405" s="823">
        <f t="shared" si="269"/>
        <v>0</v>
      </c>
      <c r="Y405" s="823">
        <f t="shared" si="269"/>
        <v>0</v>
      </c>
      <c r="Z405" s="626">
        <f t="shared" si="269"/>
        <v>0</v>
      </c>
      <c r="AA405" s="626">
        <f t="shared" ref="AA405:AJ414" si="270">IF(CVP=$F405,SUMIFS(AA$6:AA$206,Capex_Revex,$E405,Cat_Two,$D405,Spend,$B405),0)</f>
        <v>0</v>
      </c>
      <c r="AB405" s="626">
        <f t="shared" si="270"/>
        <v>0</v>
      </c>
      <c r="AC405" s="626">
        <f t="shared" si="270"/>
        <v>0</v>
      </c>
      <c r="AD405" s="626">
        <f t="shared" si="270"/>
        <v>0</v>
      </c>
      <c r="AE405" s="626">
        <f t="shared" si="270"/>
        <v>0</v>
      </c>
      <c r="AF405" s="626">
        <f t="shared" si="270"/>
        <v>0</v>
      </c>
      <c r="AG405" s="626">
        <f t="shared" si="270"/>
        <v>0</v>
      </c>
      <c r="AH405" s="626">
        <f t="shared" si="270"/>
        <v>0</v>
      </c>
      <c r="AI405" s="626">
        <f t="shared" si="270"/>
        <v>0</v>
      </c>
      <c r="AJ405" s="626">
        <f t="shared" si="270"/>
        <v>0</v>
      </c>
      <c r="AK405" s="626">
        <f t="shared" ref="AK405:AT414" si="271">IF(CVP=$F405,SUMIFS(AK$6:AK$206,Capex_Revex,$E405,Cat_Two,$D405,Spend,$B405),0)</f>
        <v>0</v>
      </c>
      <c r="AL405" s="626">
        <f t="shared" si="271"/>
        <v>0</v>
      </c>
      <c r="AM405" s="626">
        <f t="shared" si="271"/>
        <v>0</v>
      </c>
      <c r="AN405" s="626">
        <f t="shared" si="271"/>
        <v>0</v>
      </c>
      <c r="AO405" s="626">
        <f t="shared" si="271"/>
        <v>0</v>
      </c>
      <c r="AP405" s="626">
        <f t="shared" si="271"/>
        <v>0</v>
      </c>
      <c r="AQ405" s="626">
        <f t="shared" si="271"/>
        <v>0</v>
      </c>
      <c r="AR405" s="626">
        <f t="shared" si="271"/>
        <v>0</v>
      </c>
      <c r="AS405" s="626">
        <f t="shared" si="271"/>
        <v>0</v>
      </c>
      <c r="AT405" s="626">
        <f t="shared" si="271"/>
        <v>0</v>
      </c>
      <c r="AU405" s="626">
        <f t="shared" ref="AU405:BD414" si="272">IF(CVP=$F405,SUMIFS(AU$6:AU$206,Capex_Revex,$E405,Cat_Two,$D405,Spend,$B405),0)</f>
        <v>0</v>
      </c>
      <c r="AV405" s="626">
        <f t="shared" si="272"/>
        <v>0</v>
      </c>
      <c r="AW405" s="626">
        <f t="shared" si="272"/>
        <v>0</v>
      </c>
      <c r="AX405" s="626">
        <f t="shared" si="272"/>
        <v>0</v>
      </c>
      <c r="AY405" s="626">
        <f t="shared" si="272"/>
        <v>0</v>
      </c>
      <c r="AZ405" s="626">
        <f t="shared" si="272"/>
        <v>0</v>
      </c>
      <c r="BA405" s="626">
        <f t="shared" si="272"/>
        <v>0</v>
      </c>
      <c r="BB405" s="626">
        <f t="shared" si="272"/>
        <v>0</v>
      </c>
      <c r="BC405" s="626">
        <f t="shared" si="272"/>
        <v>0</v>
      </c>
      <c r="BD405" s="626">
        <f t="shared" si="272"/>
        <v>0</v>
      </c>
      <c r="BE405" s="626">
        <f t="shared" ref="BE405:BN414" si="273">IF(CVP=$F405,SUMIFS(BE$6:BE$206,Capex_Revex,$E405,Cat_Two,$D405,Spend,$B405),0)</f>
        <v>0</v>
      </c>
      <c r="BF405" s="626">
        <f t="shared" si="273"/>
        <v>0</v>
      </c>
      <c r="BG405" s="626">
        <f t="shared" si="273"/>
        <v>0</v>
      </c>
      <c r="BH405" s="626">
        <f t="shared" si="273"/>
        <v>0</v>
      </c>
      <c r="BI405" s="626">
        <f t="shared" si="273"/>
        <v>0</v>
      </c>
      <c r="BJ405" s="626">
        <f t="shared" si="273"/>
        <v>0</v>
      </c>
      <c r="BK405" s="626">
        <f t="shared" si="273"/>
        <v>0</v>
      </c>
      <c r="BL405" s="626">
        <f t="shared" si="273"/>
        <v>0</v>
      </c>
      <c r="BM405" s="626">
        <f t="shared" si="273"/>
        <v>0</v>
      </c>
      <c r="BN405" s="626">
        <f t="shared" si="273"/>
        <v>0</v>
      </c>
      <c r="BO405" s="626">
        <f t="shared" ref="BO405:BZ414" si="274">IF(CVP=$F405,SUMIFS(BO$6:BO$206,Capex_Revex,$E405,Cat_Two,$D405,Spend,$B405),0)</f>
        <v>0</v>
      </c>
      <c r="BP405" s="626">
        <f t="shared" si="274"/>
        <v>0</v>
      </c>
      <c r="BQ405" s="626">
        <f t="shared" si="274"/>
        <v>0</v>
      </c>
      <c r="BR405" s="626">
        <f t="shared" si="274"/>
        <v>0</v>
      </c>
      <c r="BS405" s="626">
        <f t="shared" si="274"/>
        <v>0</v>
      </c>
      <c r="BT405" s="626">
        <f t="shared" si="274"/>
        <v>0</v>
      </c>
      <c r="BU405" s="626">
        <f t="shared" si="274"/>
        <v>0</v>
      </c>
      <c r="BV405" s="626">
        <f t="shared" si="274"/>
        <v>0</v>
      </c>
      <c r="BW405" s="626">
        <f t="shared" si="274"/>
        <v>0</v>
      </c>
      <c r="BX405" s="626">
        <f t="shared" si="274"/>
        <v>0</v>
      </c>
      <c r="BY405" s="626">
        <f t="shared" si="274"/>
        <v>0</v>
      </c>
      <c r="BZ405" s="626">
        <f t="shared" si="274"/>
        <v>0</v>
      </c>
      <c r="CA405" s="287">
        <f t="shared" si="255"/>
        <v>0</v>
      </c>
      <c r="CB405" s="287">
        <f t="shared" si="256"/>
        <v>0</v>
      </c>
      <c r="CC405" s="287">
        <f t="shared" si="257"/>
        <v>0</v>
      </c>
      <c r="CD405" s="287">
        <f t="shared" si="258"/>
        <v>0</v>
      </c>
      <c r="CE405" s="287">
        <f t="shared" si="259"/>
        <v>0</v>
      </c>
      <c r="CF405" s="287">
        <f t="shared" si="260"/>
        <v>0</v>
      </c>
      <c r="CG405" s="61">
        <f t="shared" si="216"/>
        <v>0</v>
      </c>
      <c r="CH405" s="27"/>
      <c r="CI405" s="27"/>
      <c r="CJ405" s="27"/>
    </row>
    <row r="406" spans="2:88" ht="12" hidden="1" customHeight="1">
      <c r="B406" s="624" t="s">
        <v>75</v>
      </c>
      <c r="C406" s="623" t="str">
        <f t="shared" si="246"/>
        <v>Released</v>
      </c>
      <c r="D406" s="624" t="s">
        <v>0</v>
      </c>
      <c r="E406" s="624" t="s">
        <v>9</v>
      </c>
      <c r="F406" s="625" t="s">
        <v>12</v>
      </c>
      <c r="G406" s="626">
        <f t="shared" si="268"/>
        <v>0</v>
      </c>
      <c r="H406" s="823">
        <f t="shared" si="268"/>
        <v>0</v>
      </c>
      <c r="I406" s="823">
        <f t="shared" si="268"/>
        <v>0</v>
      </c>
      <c r="J406" s="626">
        <f t="shared" si="268"/>
        <v>0</v>
      </c>
      <c r="K406" s="626">
        <f t="shared" si="268"/>
        <v>0</v>
      </c>
      <c r="L406" s="626">
        <f t="shared" si="268"/>
        <v>0</v>
      </c>
      <c r="M406" s="626">
        <f t="shared" si="268"/>
        <v>0</v>
      </c>
      <c r="N406" s="626">
        <f t="shared" si="268"/>
        <v>0</v>
      </c>
      <c r="O406" s="626">
        <f t="shared" si="268"/>
        <v>0</v>
      </c>
      <c r="P406" s="626">
        <f t="shared" si="268"/>
        <v>0</v>
      </c>
      <c r="Q406" s="626">
        <f t="shared" si="269"/>
        <v>0</v>
      </c>
      <c r="R406" s="626">
        <f t="shared" si="269"/>
        <v>0</v>
      </c>
      <c r="S406" s="626">
        <f t="shared" si="269"/>
        <v>0</v>
      </c>
      <c r="T406" s="626">
        <f t="shared" si="269"/>
        <v>0</v>
      </c>
      <c r="U406" s="823">
        <f t="shared" si="269"/>
        <v>0</v>
      </c>
      <c r="V406" s="823">
        <f t="shared" si="269"/>
        <v>0</v>
      </c>
      <c r="W406" s="823">
        <f t="shared" si="269"/>
        <v>0</v>
      </c>
      <c r="X406" s="823">
        <f t="shared" si="269"/>
        <v>0</v>
      </c>
      <c r="Y406" s="823">
        <f t="shared" si="269"/>
        <v>0</v>
      </c>
      <c r="Z406" s="626">
        <f t="shared" si="269"/>
        <v>0</v>
      </c>
      <c r="AA406" s="626">
        <f t="shared" si="270"/>
        <v>0</v>
      </c>
      <c r="AB406" s="626">
        <f t="shared" si="270"/>
        <v>0</v>
      </c>
      <c r="AC406" s="626">
        <f t="shared" si="270"/>
        <v>0</v>
      </c>
      <c r="AD406" s="626">
        <f t="shared" si="270"/>
        <v>0</v>
      </c>
      <c r="AE406" s="626">
        <f t="shared" si="270"/>
        <v>0</v>
      </c>
      <c r="AF406" s="626">
        <f t="shared" si="270"/>
        <v>0</v>
      </c>
      <c r="AG406" s="626">
        <f t="shared" si="270"/>
        <v>0</v>
      </c>
      <c r="AH406" s="626">
        <f t="shared" si="270"/>
        <v>0</v>
      </c>
      <c r="AI406" s="626">
        <f t="shared" si="270"/>
        <v>0</v>
      </c>
      <c r="AJ406" s="626">
        <f t="shared" si="270"/>
        <v>0</v>
      </c>
      <c r="AK406" s="626">
        <f t="shared" si="271"/>
        <v>0</v>
      </c>
      <c r="AL406" s="626">
        <f t="shared" si="271"/>
        <v>0</v>
      </c>
      <c r="AM406" s="626">
        <f t="shared" si="271"/>
        <v>0</v>
      </c>
      <c r="AN406" s="626">
        <f t="shared" si="271"/>
        <v>0</v>
      </c>
      <c r="AO406" s="626">
        <f t="shared" si="271"/>
        <v>0</v>
      </c>
      <c r="AP406" s="626">
        <f t="shared" si="271"/>
        <v>0</v>
      </c>
      <c r="AQ406" s="626">
        <f t="shared" si="271"/>
        <v>0</v>
      </c>
      <c r="AR406" s="626">
        <f t="shared" si="271"/>
        <v>0</v>
      </c>
      <c r="AS406" s="626">
        <f t="shared" si="271"/>
        <v>0</v>
      </c>
      <c r="AT406" s="626">
        <f t="shared" si="271"/>
        <v>0</v>
      </c>
      <c r="AU406" s="626">
        <f t="shared" si="272"/>
        <v>0</v>
      </c>
      <c r="AV406" s="626">
        <f t="shared" si="272"/>
        <v>0</v>
      </c>
      <c r="AW406" s="626">
        <f t="shared" si="272"/>
        <v>0</v>
      </c>
      <c r="AX406" s="626">
        <f t="shared" si="272"/>
        <v>0</v>
      </c>
      <c r="AY406" s="626">
        <f t="shared" si="272"/>
        <v>0</v>
      </c>
      <c r="AZ406" s="626">
        <f t="shared" si="272"/>
        <v>0</v>
      </c>
      <c r="BA406" s="626">
        <f t="shared" si="272"/>
        <v>0</v>
      </c>
      <c r="BB406" s="626">
        <f t="shared" si="272"/>
        <v>0</v>
      </c>
      <c r="BC406" s="626">
        <f t="shared" si="272"/>
        <v>0</v>
      </c>
      <c r="BD406" s="626">
        <f t="shared" si="272"/>
        <v>0</v>
      </c>
      <c r="BE406" s="626">
        <f t="shared" si="273"/>
        <v>0</v>
      </c>
      <c r="BF406" s="626">
        <f t="shared" si="273"/>
        <v>0</v>
      </c>
      <c r="BG406" s="626">
        <f t="shared" si="273"/>
        <v>0</v>
      </c>
      <c r="BH406" s="626">
        <f t="shared" si="273"/>
        <v>0</v>
      </c>
      <c r="BI406" s="626">
        <f t="shared" si="273"/>
        <v>0</v>
      </c>
      <c r="BJ406" s="626">
        <f t="shared" si="273"/>
        <v>0</v>
      </c>
      <c r="BK406" s="626">
        <f t="shared" si="273"/>
        <v>0</v>
      </c>
      <c r="BL406" s="626">
        <f t="shared" si="273"/>
        <v>0</v>
      </c>
      <c r="BM406" s="626">
        <f t="shared" si="273"/>
        <v>0</v>
      </c>
      <c r="BN406" s="626">
        <f t="shared" si="273"/>
        <v>0</v>
      </c>
      <c r="BO406" s="626">
        <f t="shared" si="274"/>
        <v>0</v>
      </c>
      <c r="BP406" s="626">
        <f t="shared" si="274"/>
        <v>0</v>
      </c>
      <c r="BQ406" s="626">
        <f t="shared" si="274"/>
        <v>0</v>
      </c>
      <c r="BR406" s="626">
        <f t="shared" si="274"/>
        <v>0</v>
      </c>
      <c r="BS406" s="626">
        <f t="shared" si="274"/>
        <v>0</v>
      </c>
      <c r="BT406" s="626">
        <f t="shared" si="274"/>
        <v>0</v>
      </c>
      <c r="BU406" s="626">
        <f t="shared" si="274"/>
        <v>0</v>
      </c>
      <c r="BV406" s="626">
        <f t="shared" si="274"/>
        <v>0</v>
      </c>
      <c r="BW406" s="626">
        <f t="shared" si="274"/>
        <v>0</v>
      </c>
      <c r="BX406" s="626">
        <f t="shared" si="274"/>
        <v>0</v>
      </c>
      <c r="BY406" s="626">
        <f t="shared" si="274"/>
        <v>0</v>
      </c>
      <c r="BZ406" s="626">
        <f t="shared" si="274"/>
        <v>0</v>
      </c>
      <c r="CA406" s="287">
        <f t="shared" si="255"/>
        <v>0</v>
      </c>
      <c r="CB406" s="287">
        <f t="shared" si="256"/>
        <v>0</v>
      </c>
      <c r="CC406" s="287">
        <f t="shared" si="257"/>
        <v>0</v>
      </c>
      <c r="CD406" s="287">
        <f t="shared" si="258"/>
        <v>0</v>
      </c>
      <c r="CE406" s="287">
        <f t="shared" si="259"/>
        <v>0</v>
      </c>
      <c r="CF406" s="287">
        <f t="shared" si="260"/>
        <v>0</v>
      </c>
      <c r="CG406" s="61">
        <f t="shared" si="216"/>
        <v>0</v>
      </c>
      <c r="CH406" s="27"/>
      <c r="CI406" s="27"/>
      <c r="CJ406" s="27"/>
    </row>
    <row r="407" spans="2:88" ht="12" hidden="1" customHeight="1">
      <c r="B407" s="624" t="s">
        <v>75</v>
      </c>
      <c r="C407" s="623" t="str">
        <f t="shared" si="246"/>
        <v>Forecast</v>
      </c>
      <c r="D407" s="624" t="s">
        <v>0</v>
      </c>
      <c r="E407" s="624" t="s">
        <v>9</v>
      </c>
      <c r="F407" s="625" t="s">
        <v>13</v>
      </c>
      <c r="G407" s="626">
        <f t="shared" si="268"/>
        <v>0</v>
      </c>
      <c r="H407" s="823">
        <f t="shared" si="268"/>
        <v>0</v>
      </c>
      <c r="I407" s="823">
        <f t="shared" si="268"/>
        <v>0</v>
      </c>
      <c r="J407" s="626">
        <f t="shared" si="268"/>
        <v>0</v>
      </c>
      <c r="K407" s="626">
        <f t="shared" si="268"/>
        <v>0</v>
      </c>
      <c r="L407" s="626">
        <f t="shared" si="268"/>
        <v>0</v>
      </c>
      <c r="M407" s="626">
        <f t="shared" si="268"/>
        <v>0</v>
      </c>
      <c r="N407" s="626">
        <f t="shared" si="268"/>
        <v>0</v>
      </c>
      <c r="O407" s="626">
        <f t="shared" si="268"/>
        <v>0</v>
      </c>
      <c r="P407" s="626">
        <f t="shared" si="268"/>
        <v>0</v>
      </c>
      <c r="Q407" s="626">
        <f t="shared" si="269"/>
        <v>0</v>
      </c>
      <c r="R407" s="626">
        <f t="shared" si="269"/>
        <v>0</v>
      </c>
      <c r="S407" s="626">
        <f t="shared" si="269"/>
        <v>0</v>
      </c>
      <c r="T407" s="626">
        <f t="shared" si="269"/>
        <v>0</v>
      </c>
      <c r="U407" s="823">
        <f t="shared" si="269"/>
        <v>0</v>
      </c>
      <c r="V407" s="823">
        <f t="shared" si="269"/>
        <v>0</v>
      </c>
      <c r="W407" s="823">
        <f t="shared" si="269"/>
        <v>0</v>
      </c>
      <c r="X407" s="823">
        <f t="shared" si="269"/>
        <v>0</v>
      </c>
      <c r="Y407" s="823">
        <f t="shared" si="269"/>
        <v>0</v>
      </c>
      <c r="Z407" s="626">
        <f t="shared" si="269"/>
        <v>0</v>
      </c>
      <c r="AA407" s="626">
        <f t="shared" si="270"/>
        <v>0</v>
      </c>
      <c r="AB407" s="626">
        <f t="shared" si="270"/>
        <v>0</v>
      </c>
      <c r="AC407" s="626">
        <f t="shared" si="270"/>
        <v>0</v>
      </c>
      <c r="AD407" s="626">
        <f t="shared" si="270"/>
        <v>0</v>
      </c>
      <c r="AE407" s="626">
        <f t="shared" si="270"/>
        <v>0</v>
      </c>
      <c r="AF407" s="626">
        <f t="shared" si="270"/>
        <v>0</v>
      </c>
      <c r="AG407" s="626">
        <f t="shared" si="270"/>
        <v>0</v>
      </c>
      <c r="AH407" s="626">
        <f t="shared" si="270"/>
        <v>0</v>
      </c>
      <c r="AI407" s="626">
        <f t="shared" si="270"/>
        <v>0</v>
      </c>
      <c r="AJ407" s="626">
        <f t="shared" si="270"/>
        <v>0</v>
      </c>
      <c r="AK407" s="626">
        <f t="shared" si="271"/>
        <v>0</v>
      </c>
      <c r="AL407" s="626">
        <f t="shared" si="271"/>
        <v>0</v>
      </c>
      <c r="AM407" s="626">
        <f t="shared" si="271"/>
        <v>0</v>
      </c>
      <c r="AN407" s="626">
        <f t="shared" si="271"/>
        <v>0</v>
      </c>
      <c r="AO407" s="626">
        <f t="shared" si="271"/>
        <v>0</v>
      </c>
      <c r="AP407" s="626">
        <f t="shared" si="271"/>
        <v>0</v>
      </c>
      <c r="AQ407" s="626">
        <f t="shared" si="271"/>
        <v>0</v>
      </c>
      <c r="AR407" s="626">
        <f t="shared" si="271"/>
        <v>0</v>
      </c>
      <c r="AS407" s="626">
        <f t="shared" si="271"/>
        <v>0</v>
      </c>
      <c r="AT407" s="626">
        <f t="shared" si="271"/>
        <v>0</v>
      </c>
      <c r="AU407" s="626">
        <f t="shared" si="272"/>
        <v>0</v>
      </c>
      <c r="AV407" s="626">
        <f t="shared" si="272"/>
        <v>0</v>
      </c>
      <c r="AW407" s="626">
        <f t="shared" si="272"/>
        <v>0</v>
      </c>
      <c r="AX407" s="626">
        <f t="shared" si="272"/>
        <v>0</v>
      </c>
      <c r="AY407" s="626">
        <f t="shared" si="272"/>
        <v>0</v>
      </c>
      <c r="AZ407" s="626">
        <f t="shared" si="272"/>
        <v>0</v>
      </c>
      <c r="BA407" s="626">
        <f t="shared" si="272"/>
        <v>0</v>
      </c>
      <c r="BB407" s="626">
        <f t="shared" si="272"/>
        <v>0</v>
      </c>
      <c r="BC407" s="626">
        <f t="shared" si="272"/>
        <v>0</v>
      </c>
      <c r="BD407" s="626">
        <f t="shared" si="272"/>
        <v>0</v>
      </c>
      <c r="BE407" s="626">
        <f t="shared" si="273"/>
        <v>0</v>
      </c>
      <c r="BF407" s="626">
        <f t="shared" si="273"/>
        <v>0</v>
      </c>
      <c r="BG407" s="626">
        <f t="shared" si="273"/>
        <v>0</v>
      </c>
      <c r="BH407" s="626">
        <f t="shared" si="273"/>
        <v>0</v>
      </c>
      <c r="BI407" s="626">
        <f t="shared" si="273"/>
        <v>0</v>
      </c>
      <c r="BJ407" s="626">
        <f t="shared" si="273"/>
        <v>0</v>
      </c>
      <c r="BK407" s="626">
        <f t="shared" si="273"/>
        <v>0</v>
      </c>
      <c r="BL407" s="626">
        <f t="shared" si="273"/>
        <v>0</v>
      </c>
      <c r="BM407" s="626">
        <f t="shared" si="273"/>
        <v>0</v>
      </c>
      <c r="BN407" s="626">
        <f t="shared" si="273"/>
        <v>0</v>
      </c>
      <c r="BO407" s="626">
        <f t="shared" si="274"/>
        <v>0</v>
      </c>
      <c r="BP407" s="626">
        <f t="shared" si="274"/>
        <v>0</v>
      </c>
      <c r="BQ407" s="626">
        <f t="shared" si="274"/>
        <v>0</v>
      </c>
      <c r="BR407" s="626">
        <f t="shared" si="274"/>
        <v>0</v>
      </c>
      <c r="BS407" s="626">
        <f t="shared" si="274"/>
        <v>0</v>
      </c>
      <c r="BT407" s="626">
        <f t="shared" si="274"/>
        <v>0</v>
      </c>
      <c r="BU407" s="626">
        <f t="shared" si="274"/>
        <v>0</v>
      </c>
      <c r="BV407" s="626">
        <f t="shared" si="274"/>
        <v>0</v>
      </c>
      <c r="BW407" s="626">
        <f t="shared" si="274"/>
        <v>0</v>
      </c>
      <c r="BX407" s="626">
        <f t="shared" si="274"/>
        <v>0</v>
      </c>
      <c r="BY407" s="626">
        <f t="shared" si="274"/>
        <v>0</v>
      </c>
      <c r="BZ407" s="626">
        <f t="shared" si="274"/>
        <v>0</v>
      </c>
      <c r="CA407" s="287">
        <f t="shared" si="255"/>
        <v>0</v>
      </c>
      <c r="CB407" s="287">
        <f t="shared" si="256"/>
        <v>0</v>
      </c>
      <c r="CC407" s="287">
        <f t="shared" si="257"/>
        <v>0</v>
      </c>
      <c r="CD407" s="287">
        <f t="shared" si="258"/>
        <v>0</v>
      </c>
      <c r="CE407" s="287">
        <f t="shared" si="259"/>
        <v>0</v>
      </c>
      <c r="CF407" s="287">
        <f t="shared" si="260"/>
        <v>0</v>
      </c>
      <c r="CG407" s="61">
        <f t="shared" si="216"/>
        <v>0</v>
      </c>
      <c r="CH407" s="27"/>
      <c r="CI407" s="27"/>
      <c r="CJ407" s="27"/>
    </row>
    <row r="408" spans="2:88" ht="12" hidden="1" customHeight="1">
      <c r="B408" s="624" t="s">
        <v>75</v>
      </c>
      <c r="C408" s="623" t="str">
        <f t="shared" si="246"/>
        <v>Approval Request</v>
      </c>
      <c r="D408" s="624" t="s">
        <v>0</v>
      </c>
      <c r="E408" s="624" t="s">
        <v>9</v>
      </c>
      <c r="F408" s="625" t="s">
        <v>14</v>
      </c>
      <c r="G408" s="626">
        <f t="shared" si="268"/>
        <v>0</v>
      </c>
      <c r="H408" s="823">
        <f t="shared" si="268"/>
        <v>0</v>
      </c>
      <c r="I408" s="823">
        <f t="shared" si="268"/>
        <v>0</v>
      </c>
      <c r="J408" s="626">
        <f t="shared" si="268"/>
        <v>0</v>
      </c>
      <c r="K408" s="626">
        <f t="shared" si="268"/>
        <v>0</v>
      </c>
      <c r="L408" s="626">
        <f t="shared" si="268"/>
        <v>0</v>
      </c>
      <c r="M408" s="626">
        <f t="shared" si="268"/>
        <v>0</v>
      </c>
      <c r="N408" s="626">
        <f t="shared" si="268"/>
        <v>0</v>
      </c>
      <c r="O408" s="626">
        <f t="shared" si="268"/>
        <v>0</v>
      </c>
      <c r="P408" s="626">
        <f t="shared" si="268"/>
        <v>0</v>
      </c>
      <c r="Q408" s="626">
        <f t="shared" si="269"/>
        <v>0</v>
      </c>
      <c r="R408" s="626">
        <f t="shared" si="269"/>
        <v>0</v>
      </c>
      <c r="S408" s="626">
        <f t="shared" si="269"/>
        <v>0</v>
      </c>
      <c r="T408" s="626">
        <f t="shared" si="269"/>
        <v>0</v>
      </c>
      <c r="U408" s="823">
        <f t="shared" si="269"/>
        <v>0</v>
      </c>
      <c r="V408" s="823">
        <f t="shared" si="269"/>
        <v>0</v>
      </c>
      <c r="W408" s="823">
        <f t="shared" si="269"/>
        <v>0</v>
      </c>
      <c r="X408" s="823">
        <f t="shared" si="269"/>
        <v>0</v>
      </c>
      <c r="Y408" s="823">
        <f t="shared" si="269"/>
        <v>0</v>
      </c>
      <c r="Z408" s="626">
        <f t="shared" si="269"/>
        <v>0</v>
      </c>
      <c r="AA408" s="626">
        <f t="shared" si="270"/>
        <v>0</v>
      </c>
      <c r="AB408" s="626">
        <f t="shared" si="270"/>
        <v>0</v>
      </c>
      <c r="AC408" s="626">
        <f t="shared" si="270"/>
        <v>0</v>
      </c>
      <c r="AD408" s="626">
        <f t="shared" si="270"/>
        <v>0</v>
      </c>
      <c r="AE408" s="626">
        <f t="shared" si="270"/>
        <v>0</v>
      </c>
      <c r="AF408" s="626">
        <f t="shared" si="270"/>
        <v>0</v>
      </c>
      <c r="AG408" s="626">
        <f t="shared" si="270"/>
        <v>0</v>
      </c>
      <c r="AH408" s="626">
        <f t="shared" si="270"/>
        <v>0</v>
      </c>
      <c r="AI408" s="626">
        <f t="shared" si="270"/>
        <v>0</v>
      </c>
      <c r="AJ408" s="626">
        <f t="shared" si="270"/>
        <v>0</v>
      </c>
      <c r="AK408" s="626">
        <f t="shared" si="271"/>
        <v>0</v>
      </c>
      <c r="AL408" s="626">
        <f t="shared" si="271"/>
        <v>0</v>
      </c>
      <c r="AM408" s="626">
        <f t="shared" si="271"/>
        <v>0</v>
      </c>
      <c r="AN408" s="626">
        <f t="shared" si="271"/>
        <v>0</v>
      </c>
      <c r="AO408" s="626">
        <f t="shared" si="271"/>
        <v>0</v>
      </c>
      <c r="AP408" s="626">
        <f t="shared" si="271"/>
        <v>0</v>
      </c>
      <c r="AQ408" s="626">
        <f t="shared" si="271"/>
        <v>0</v>
      </c>
      <c r="AR408" s="626">
        <f t="shared" si="271"/>
        <v>0</v>
      </c>
      <c r="AS408" s="626">
        <f t="shared" si="271"/>
        <v>0</v>
      </c>
      <c r="AT408" s="626">
        <f t="shared" si="271"/>
        <v>0</v>
      </c>
      <c r="AU408" s="626">
        <f t="shared" si="272"/>
        <v>0</v>
      </c>
      <c r="AV408" s="626">
        <f t="shared" si="272"/>
        <v>0</v>
      </c>
      <c r="AW408" s="626">
        <f t="shared" si="272"/>
        <v>0</v>
      </c>
      <c r="AX408" s="626">
        <f t="shared" si="272"/>
        <v>0</v>
      </c>
      <c r="AY408" s="626">
        <f t="shared" si="272"/>
        <v>0</v>
      </c>
      <c r="AZ408" s="626">
        <f t="shared" si="272"/>
        <v>0</v>
      </c>
      <c r="BA408" s="626">
        <f t="shared" si="272"/>
        <v>0</v>
      </c>
      <c r="BB408" s="626">
        <f t="shared" si="272"/>
        <v>0</v>
      </c>
      <c r="BC408" s="626">
        <f t="shared" si="272"/>
        <v>0</v>
      </c>
      <c r="BD408" s="626">
        <f t="shared" si="272"/>
        <v>0</v>
      </c>
      <c r="BE408" s="626">
        <f t="shared" si="273"/>
        <v>0</v>
      </c>
      <c r="BF408" s="626">
        <f t="shared" si="273"/>
        <v>0</v>
      </c>
      <c r="BG408" s="626">
        <f t="shared" si="273"/>
        <v>0</v>
      </c>
      <c r="BH408" s="626">
        <f t="shared" si="273"/>
        <v>0</v>
      </c>
      <c r="BI408" s="626">
        <f t="shared" si="273"/>
        <v>0</v>
      </c>
      <c r="BJ408" s="626">
        <f t="shared" si="273"/>
        <v>0</v>
      </c>
      <c r="BK408" s="626">
        <f t="shared" si="273"/>
        <v>0</v>
      </c>
      <c r="BL408" s="626">
        <f t="shared" si="273"/>
        <v>0</v>
      </c>
      <c r="BM408" s="626">
        <f t="shared" si="273"/>
        <v>0</v>
      </c>
      <c r="BN408" s="626">
        <f t="shared" si="273"/>
        <v>0</v>
      </c>
      <c r="BO408" s="626">
        <f t="shared" si="274"/>
        <v>0</v>
      </c>
      <c r="BP408" s="626">
        <f t="shared" si="274"/>
        <v>0</v>
      </c>
      <c r="BQ408" s="626">
        <f t="shared" si="274"/>
        <v>0</v>
      </c>
      <c r="BR408" s="626">
        <f t="shared" si="274"/>
        <v>0</v>
      </c>
      <c r="BS408" s="626">
        <f t="shared" si="274"/>
        <v>0</v>
      </c>
      <c r="BT408" s="626">
        <f t="shared" si="274"/>
        <v>0</v>
      </c>
      <c r="BU408" s="626">
        <f t="shared" si="274"/>
        <v>0</v>
      </c>
      <c r="BV408" s="626">
        <f t="shared" si="274"/>
        <v>0</v>
      </c>
      <c r="BW408" s="626">
        <f t="shared" si="274"/>
        <v>0</v>
      </c>
      <c r="BX408" s="626">
        <f t="shared" si="274"/>
        <v>0</v>
      </c>
      <c r="BY408" s="626">
        <f t="shared" si="274"/>
        <v>0</v>
      </c>
      <c r="BZ408" s="626">
        <f t="shared" si="274"/>
        <v>0</v>
      </c>
      <c r="CA408" s="287">
        <f t="shared" si="255"/>
        <v>0</v>
      </c>
      <c r="CB408" s="287">
        <f t="shared" si="256"/>
        <v>0</v>
      </c>
      <c r="CC408" s="287">
        <f t="shared" si="257"/>
        <v>0</v>
      </c>
      <c r="CD408" s="287">
        <f t="shared" si="258"/>
        <v>0</v>
      </c>
      <c r="CE408" s="287">
        <f t="shared" si="259"/>
        <v>0</v>
      </c>
      <c r="CF408" s="287">
        <f t="shared" si="260"/>
        <v>0</v>
      </c>
      <c r="CG408" s="61">
        <f t="shared" si="216"/>
        <v>0</v>
      </c>
      <c r="CH408" s="27"/>
      <c r="CI408" s="27"/>
      <c r="CJ408" s="27"/>
    </row>
    <row r="409" spans="2:88" ht="12" hidden="1" customHeight="1">
      <c r="B409" s="624" t="s">
        <v>75</v>
      </c>
      <c r="C409" s="623" t="str">
        <f t="shared" si="246"/>
        <v>Approval Request</v>
      </c>
      <c r="D409" s="624" t="s">
        <v>0</v>
      </c>
      <c r="E409" s="624" t="s">
        <v>9</v>
      </c>
      <c r="F409" s="625" t="s">
        <v>15</v>
      </c>
      <c r="G409" s="626">
        <f t="shared" si="268"/>
        <v>0</v>
      </c>
      <c r="H409" s="823">
        <f t="shared" si="268"/>
        <v>0</v>
      </c>
      <c r="I409" s="823">
        <f t="shared" si="268"/>
        <v>0</v>
      </c>
      <c r="J409" s="626">
        <f t="shared" si="268"/>
        <v>0</v>
      </c>
      <c r="K409" s="626">
        <f t="shared" si="268"/>
        <v>0</v>
      </c>
      <c r="L409" s="626">
        <f t="shared" si="268"/>
        <v>0</v>
      </c>
      <c r="M409" s="626">
        <f t="shared" si="268"/>
        <v>0</v>
      </c>
      <c r="N409" s="626">
        <f t="shared" si="268"/>
        <v>0</v>
      </c>
      <c r="O409" s="626">
        <f t="shared" si="268"/>
        <v>0</v>
      </c>
      <c r="P409" s="626">
        <f t="shared" si="268"/>
        <v>0</v>
      </c>
      <c r="Q409" s="626">
        <f t="shared" si="269"/>
        <v>0</v>
      </c>
      <c r="R409" s="626">
        <f t="shared" si="269"/>
        <v>0</v>
      </c>
      <c r="S409" s="626">
        <f t="shared" si="269"/>
        <v>0</v>
      </c>
      <c r="T409" s="626">
        <f t="shared" si="269"/>
        <v>0</v>
      </c>
      <c r="U409" s="823">
        <f t="shared" si="269"/>
        <v>0</v>
      </c>
      <c r="V409" s="823">
        <f t="shared" si="269"/>
        <v>0</v>
      </c>
      <c r="W409" s="823">
        <f t="shared" si="269"/>
        <v>0</v>
      </c>
      <c r="X409" s="823">
        <f t="shared" si="269"/>
        <v>0</v>
      </c>
      <c r="Y409" s="823">
        <f t="shared" si="269"/>
        <v>0</v>
      </c>
      <c r="Z409" s="626">
        <f t="shared" si="269"/>
        <v>0</v>
      </c>
      <c r="AA409" s="626">
        <f t="shared" si="270"/>
        <v>0</v>
      </c>
      <c r="AB409" s="626">
        <f t="shared" si="270"/>
        <v>0</v>
      </c>
      <c r="AC409" s="626">
        <f t="shared" si="270"/>
        <v>0</v>
      </c>
      <c r="AD409" s="626">
        <f t="shared" si="270"/>
        <v>0</v>
      </c>
      <c r="AE409" s="626">
        <f t="shared" si="270"/>
        <v>0</v>
      </c>
      <c r="AF409" s="626">
        <f t="shared" si="270"/>
        <v>0</v>
      </c>
      <c r="AG409" s="626">
        <f t="shared" si="270"/>
        <v>0</v>
      </c>
      <c r="AH409" s="626">
        <f t="shared" si="270"/>
        <v>0</v>
      </c>
      <c r="AI409" s="626">
        <f t="shared" si="270"/>
        <v>0</v>
      </c>
      <c r="AJ409" s="626">
        <f t="shared" si="270"/>
        <v>0</v>
      </c>
      <c r="AK409" s="626">
        <f t="shared" si="271"/>
        <v>0</v>
      </c>
      <c r="AL409" s="626">
        <f t="shared" si="271"/>
        <v>0</v>
      </c>
      <c r="AM409" s="626">
        <f t="shared" si="271"/>
        <v>0</v>
      </c>
      <c r="AN409" s="626">
        <f t="shared" si="271"/>
        <v>0</v>
      </c>
      <c r="AO409" s="626">
        <f t="shared" si="271"/>
        <v>0</v>
      </c>
      <c r="AP409" s="626">
        <f t="shared" si="271"/>
        <v>0</v>
      </c>
      <c r="AQ409" s="626">
        <f t="shared" si="271"/>
        <v>0</v>
      </c>
      <c r="AR409" s="626">
        <f t="shared" si="271"/>
        <v>0</v>
      </c>
      <c r="AS409" s="626">
        <f t="shared" si="271"/>
        <v>0</v>
      </c>
      <c r="AT409" s="626">
        <f t="shared" si="271"/>
        <v>0</v>
      </c>
      <c r="AU409" s="626">
        <f t="shared" si="272"/>
        <v>0</v>
      </c>
      <c r="AV409" s="626">
        <f t="shared" si="272"/>
        <v>0</v>
      </c>
      <c r="AW409" s="626">
        <f t="shared" si="272"/>
        <v>0</v>
      </c>
      <c r="AX409" s="626">
        <f t="shared" si="272"/>
        <v>0</v>
      </c>
      <c r="AY409" s="626">
        <f t="shared" si="272"/>
        <v>0</v>
      </c>
      <c r="AZ409" s="626">
        <f t="shared" si="272"/>
        <v>0</v>
      </c>
      <c r="BA409" s="626">
        <f t="shared" si="272"/>
        <v>0</v>
      </c>
      <c r="BB409" s="626">
        <f t="shared" si="272"/>
        <v>0</v>
      </c>
      <c r="BC409" s="626">
        <f t="shared" si="272"/>
        <v>0</v>
      </c>
      <c r="BD409" s="626">
        <f t="shared" si="272"/>
        <v>0</v>
      </c>
      <c r="BE409" s="626">
        <f t="shared" si="273"/>
        <v>0</v>
      </c>
      <c r="BF409" s="626">
        <f t="shared" si="273"/>
        <v>0</v>
      </c>
      <c r="BG409" s="626">
        <f t="shared" si="273"/>
        <v>0</v>
      </c>
      <c r="BH409" s="626">
        <f t="shared" si="273"/>
        <v>0</v>
      </c>
      <c r="BI409" s="626">
        <f t="shared" si="273"/>
        <v>0</v>
      </c>
      <c r="BJ409" s="626">
        <f t="shared" si="273"/>
        <v>0</v>
      </c>
      <c r="BK409" s="626">
        <f t="shared" si="273"/>
        <v>0</v>
      </c>
      <c r="BL409" s="626">
        <f t="shared" si="273"/>
        <v>0</v>
      </c>
      <c r="BM409" s="626">
        <f t="shared" si="273"/>
        <v>0</v>
      </c>
      <c r="BN409" s="626">
        <f t="shared" si="273"/>
        <v>0</v>
      </c>
      <c r="BO409" s="626">
        <f t="shared" si="274"/>
        <v>0</v>
      </c>
      <c r="BP409" s="626">
        <f t="shared" si="274"/>
        <v>0</v>
      </c>
      <c r="BQ409" s="626">
        <f t="shared" si="274"/>
        <v>0</v>
      </c>
      <c r="BR409" s="626">
        <f t="shared" si="274"/>
        <v>0</v>
      </c>
      <c r="BS409" s="626">
        <f t="shared" si="274"/>
        <v>0</v>
      </c>
      <c r="BT409" s="626">
        <f t="shared" si="274"/>
        <v>0</v>
      </c>
      <c r="BU409" s="626">
        <f t="shared" si="274"/>
        <v>0</v>
      </c>
      <c r="BV409" s="626">
        <f t="shared" si="274"/>
        <v>0</v>
      </c>
      <c r="BW409" s="626">
        <f t="shared" si="274"/>
        <v>0</v>
      </c>
      <c r="BX409" s="626">
        <f t="shared" si="274"/>
        <v>0</v>
      </c>
      <c r="BY409" s="626">
        <f t="shared" si="274"/>
        <v>0</v>
      </c>
      <c r="BZ409" s="626">
        <f t="shared" si="274"/>
        <v>0</v>
      </c>
      <c r="CA409" s="287">
        <f t="shared" si="255"/>
        <v>0</v>
      </c>
      <c r="CB409" s="287">
        <f t="shared" si="256"/>
        <v>0</v>
      </c>
      <c r="CC409" s="287">
        <f t="shared" si="257"/>
        <v>0</v>
      </c>
      <c r="CD409" s="287">
        <f t="shared" si="258"/>
        <v>0</v>
      </c>
      <c r="CE409" s="287">
        <f t="shared" si="259"/>
        <v>0</v>
      </c>
      <c r="CF409" s="287">
        <f t="shared" si="260"/>
        <v>0</v>
      </c>
      <c r="CG409" s="61">
        <f t="shared" si="216"/>
        <v>0</v>
      </c>
      <c r="CH409" s="27"/>
      <c r="CI409" s="27"/>
      <c r="CJ409" s="27"/>
    </row>
    <row r="410" spans="2:88" ht="12" hidden="1" customHeight="1">
      <c r="B410" s="624" t="s">
        <v>75</v>
      </c>
      <c r="C410" s="623" t="str">
        <f t="shared" si="246"/>
        <v>Released</v>
      </c>
      <c r="D410" s="624" t="s">
        <v>0</v>
      </c>
      <c r="E410" s="624" t="s">
        <v>10</v>
      </c>
      <c r="F410" s="625" t="s">
        <v>11</v>
      </c>
      <c r="G410" s="626">
        <f t="shared" si="268"/>
        <v>0</v>
      </c>
      <c r="H410" s="823">
        <f t="shared" si="268"/>
        <v>0</v>
      </c>
      <c r="I410" s="823">
        <f t="shared" si="268"/>
        <v>0</v>
      </c>
      <c r="J410" s="626">
        <f t="shared" si="268"/>
        <v>0</v>
      </c>
      <c r="K410" s="626">
        <f t="shared" si="268"/>
        <v>0</v>
      </c>
      <c r="L410" s="626">
        <f t="shared" si="268"/>
        <v>0</v>
      </c>
      <c r="M410" s="626">
        <f t="shared" si="268"/>
        <v>0</v>
      </c>
      <c r="N410" s="626">
        <f t="shared" si="268"/>
        <v>0</v>
      </c>
      <c r="O410" s="626">
        <f t="shared" si="268"/>
        <v>0</v>
      </c>
      <c r="P410" s="626">
        <f t="shared" si="268"/>
        <v>0</v>
      </c>
      <c r="Q410" s="626">
        <f t="shared" si="269"/>
        <v>0</v>
      </c>
      <c r="R410" s="626">
        <f t="shared" si="269"/>
        <v>0</v>
      </c>
      <c r="S410" s="626">
        <f t="shared" si="269"/>
        <v>0</v>
      </c>
      <c r="T410" s="626">
        <f t="shared" si="269"/>
        <v>0</v>
      </c>
      <c r="U410" s="823">
        <f t="shared" si="269"/>
        <v>0</v>
      </c>
      <c r="V410" s="823">
        <f t="shared" si="269"/>
        <v>0</v>
      </c>
      <c r="W410" s="823">
        <f t="shared" si="269"/>
        <v>0</v>
      </c>
      <c r="X410" s="823">
        <f t="shared" si="269"/>
        <v>0</v>
      </c>
      <c r="Y410" s="823">
        <f t="shared" si="269"/>
        <v>0</v>
      </c>
      <c r="Z410" s="626">
        <f t="shared" si="269"/>
        <v>0</v>
      </c>
      <c r="AA410" s="626">
        <f t="shared" si="270"/>
        <v>0</v>
      </c>
      <c r="AB410" s="626">
        <f t="shared" si="270"/>
        <v>0</v>
      </c>
      <c r="AC410" s="626">
        <f t="shared" si="270"/>
        <v>0</v>
      </c>
      <c r="AD410" s="626">
        <f t="shared" si="270"/>
        <v>0</v>
      </c>
      <c r="AE410" s="626">
        <f t="shared" si="270"/>
        <v>0</v>
      </c>
      <c r="AF410" s="626">
        <f t="shared" si="270"/>
        <v>0</v>
      </c>
      <c r="AG410" s="626">
        <f t="shared" si="270"/>
        <v>0</v>
      </c>
      <c r="AH410" s="626">
        <f t="shared" si="270"/>
        <v>0</v>
      </c>
      <c r="AI410" s="626">
        <f t="shared" si="270"/>
        <v>0</v>
      </c>
      <c r="AJ410" s="626">
        <f t="shared" si="270"/>
        <v>0</v>
      </c>
      <c r="AK410" s="626">
        <f t="shared" si="271"/>
        <v>0</v>
      </c>
      <c r="AL410" s="626">
        <f t="shared" si="271"/>
        <v>0</v>
      </c>
      <c r="AM410" s="626">
        <f t="shared" si="271"/>
        <v>0</v>
      </c>
      <c r="AN410" s="626">
        <f t="shared" si="271"/>
        <v>0</v>
      </c>
      <c r="AO410" s="626">
        <f t="shared" si="271"/>
        <v>0</v>
      </c>
      <c r="AP410" s="626">
        <f t="shared" si="271"/>
        <v>0</v>
      </c>
      <c r="AQ410" s="626">
        <f t="shared" si="271"/>
        <v>0</v>
      </c>
      <c r="AR410" s="626">
        <f t="shared" si="271"/>
        <v>0</v>
      </c>
      <c r="AS410" s="626">
        <f t="shared" si="271"/>
        <v>0</v>
      </c>
      <c r="AT410" s="626">
        <f t="shared" si="271"/>
        <v>0</v>
      </c>
      <c r="AU410" s="626">
        <f t="shared" si="272"/>
        <v>0</v>
      </c>
      <c r="AV410" s="626">
        <f t="shared" si="272"/>
        <v>0</v>
      </c>
      <c r="AW410" s="626">
        <f t="shared" si="272"/>
        <v>0</v>
      </c>
      <c r="AX410" s="626">
        <f t="shared" si="272"/>
        <v>0</v>
      </c>
      <c r="AY410" s="626">
        <f t="shared" si="272"/>
        <v>0</v>
      </c>
      <c r="AZ410" s="626">
        <f t="shared" si="272"/>
        <v>0</v>
      </c>
      <c r="BA410" s="626">
        <f t="shared" si="272"/>
        <v>0</v>
      </c>
      <c r="BB410" s="626">
        <f t="shared" si="272"/>
        <v>0</v>
      </c>
      <c r="BC410" s="626">
        <f t="shared" si="272"/>
        <v>0</v>
      </c>
      <c r="BD410" s="626">
        <f t="shared" si="272"/>
        <v>0</v>
      </c>
      <c r="BE410" s="626">
        <f t="shared" si="273"/>
        <v>0</v>
      </c>
      <c r="BF410" s="626">
        <f t="shared" si="273"/>
        <v>0</v>
      </c>
      <c r="BG410" s="626">
        <f t="shared" si="273"/>
        <v>0</v>
      </c>
      <c r="BH410" s="626">
        <f t="shared" si="273"/>
        <v>0</v>
      </c>
      <c r="BI410" s="626">
        <f t="shared" si="273"/>
        <v>0</v>
      </c>
      <c r="BJ410" s="626">
        <f t="shared" si="273"/>
        <v>0</v>
      </c>
      <c r="BK410" s="626">
        <f t="shared" si="273"/>
        <v>0</v>
      </c>
      <c r="BL410" s="626">
        <f t="shared" si="273"/>
        <v>0</v>
      </c>
      <c r="BM410" s="626">
        <f t="shared" si="273"/>
        <v>0</v>
      </c>
      <c r="BN410" s="626">
        <f t="shared" si="273"/>
        <v>0</v>
      </c>
      <c r="BO410" s="626">
        <f t="shared" si="274"/>
        <v>0</v>
      </c>
      <c r="BP410" s="626">
        <f t="shared" si="274"/>
        <v>0</v>
      </c>
      <c r="BQ410" s="626">
        <f t="shared" si="274"/>
        <v>0</v>
      </c>
      <c r="BR410" s="626">
        <f t="shared" si="274"/>
        <v>0</v>
      </c>
      <c r="BS410" s="626">
        <f t="shared" si="274"/>
        <v>0</v>
      </c>
      <c r="BT410" s="626">
        <f t="shared" si="274"/>
        <v>0</v>
      </c>
      <c r="BU410" s="626">
        <f t="shared" si="274"/>
        <v>0</v>
      </c>
      <c r="BV410" s="626">
        <f t="shared" si="274"/>
        <v>0</v>
      </c>
      <c r="BW410" s="626">
        <f t="shared" si="274"/>
        <v>0</v>
      </c>
      <c r="BX410" s="626">
        <f t="shared" si="274"/>
        <v>0</v>
      </c>
      <c r="BY410" s="626">
        <f t="shared" si="274"/>
        <v>0</v>
      </c>
      <c r="BZ410" s="626">
        <f t="shared" si="274"/>
        <v>0</v>
      </c>
      <c r="CA410" s="287">
        <f t="shared" si="255"/>
        <v>0</v>
      </c>
      <c r="CB410" s="287">
        <f t="shared" si="256"/>
        <v>0</v>
      </c>
      <c r="CC410" s="287">
        <f t="shared" si="257"/>
        <v>0</v>
      </c>
      <c r="CD410" s="287">
        <f t="shared" si="258"/>
        <v>0</v>
      </c>
      <c r="CE410" s="287">
        <f t="shared" si="259"/>
        <v>0</v>
      </c>
      <c r="CF410" s="287">
        <f t="shared" si="260"/>
        <v>0</v>
      </c>
      <c r="CG410" s="61">
        <f t="shared" si="216"/>
        <v>0</v>
      </c>
      <c r="CH410" s="27"/>
      <c r="CI410" s="27"/>
      <c r="CJ410" s="27"/>
    </row>
    <row r="411" spans="2:88" ht="12" hidden="1" customHeight="1">
      <c r="B411" s="624" t="s">
        <v>75</v>
      </c>
      <c r="C411" s="623" t="str">
        <f t="shared" si="246"/>
        <v>Released</v>
      </c>
      <c r="D411" s="624" t="s">
        <v>0</v>
      </c>
      <c r="E411" s="624" t="s">
        <v>10</v>
      </c>
      <c r="F411" s="625" t="s">
        <v>12</v>
      </c>
      <c r="G411" s="626">
        <f t="shared" si="268"/>
        <v>0</v>
      </c>
      <c r="H411" s="823">
        <f t="shared" si="268"/>
        <v>0</v>
      </c>
      <c r="I411" s="823">
        <f t="shared" si="268"/>
        <v>0</v>
      </c>
      <c r="J411" s="626">
        <f t="shared" si="268"/>
        <v>0</v>
      </c>
      <c r="K411" s="626">
        <f t="shared" si="268"/>
        <v>0</v>
      </c>
      <c r="L411" s="626">
        <f t="shared" si="268"/>
        <v>0</v>
      </c>
      <c r="M411" s="626">
        <f t="shared" si="268"/>
        <v>0</v>
      </c>
      <c r="N411" s="626">
        <f t="shared" si="268"/>
        <v>0</v>
      </c>
      <c r="O411" s="626">
        <f t="shared" si="268"/>
        <v>0</v>
      </c>
      <c r="P411" s="626">
        <f t="shared" si="268"/>
        <v>0</v>
      </c>
      <c r="Q411" s="626">
        <f t="shared" si="269"/>
        <v>0</v>
      </c>
      <c r="R411" s="626">
        <f t="shared" si="269"/>
        <v>0</v>
      </c>
      <c r="S411" s="626">
        <f t="shared" si="269"/>
        <v>0</v>
      </c>
      <c r="T411" s="626">
        <f t="shared" si="269"/>
        <v>0</v>
      </c>
      <c r="U411" s="823">
        <f t="shared" si="269"/>
        <v>0</v>
      </c>
      <c r="V411" s="823">
        <f t="shared" si="269"/>
        <v>0</v>
      </c>
      <c r="W411" s="823">
        <f t="shared" si="269"/>
        <v>0</v>
      </c>
      <c r="X411" s="823">
        <f t="shared" si="269"/>
        <v>0</v>
      </c>
      <c r="Y411" s="823">
        <f t="shared" si="269"/>
        <v>0</v>
      </c>
      <c r="Z411" s="626">
        <f t="shared" si="269"/>
        <v>0</v>
      </c>
      <c r="AA411" s="626">
        <f t="shared" si="270"/>
        <v>0</v>
      </c>
      <c r="AB411" s="626">
        <f t="shared" si="270"/>
        <v>0</v>
      </c>
      <c r="AC411" s="626">
        <f t="shared" si="270"/>
        <v>0</v>
      </c>
      <c r="AD411" s="626">
        <f t="shared" si="270"/>
        <v>0</v>
      </c>
      <c r="AE411" s="626">
        <f t="shared" si="270"/>
        <v>0</v>
      </c>
      <c r="AF411" s="626">
        <f t="shared" si="270"/>
        <v>0</v>
      </c>
      <c r="AG411" s="626">
        <f t="shared" si="270"/>
        <v>0</v>
      </c>
      <c r="AH411" s="626">
        <f t="shared" si="270"/>
        <v>0</v>
      </c>
      <c r="AI411" s="626">
        <f t="shared" si="270"/>
        <v>0</v>
      </c>
      <c r="AJ411" s="626">
        <f t="shared" si="270"/>
        <v>0</v>
      </c>
      <c r="AK411" s="626">
        <f t="shared" si="271"/>
        <v>0</v>
      </c>
      <c r="AL411" s="626">
        <f t="shared" si="271"/>
        <v>0</v>
      </c>
      <c r="AM411" s="626">
        <f t="shared" si="271"/>
        <v>0</v>
      </c>
      <c r="AN411" s="626">
        <f t="shared" si="271"/>
        <v>0</v>
      </c>
      <c r="AO411" s="626">
        <f t="shared" si="271"/>
        <v>0</v>
      </c>
      <c r="AP411" s="626">
        <f t="shared" si="271"/>
        <v>0</v>
      </c>
      <c r="AQ411" s="626">
        <f t="shared" si="271"/>
        <v>0</v>
      </c>
      <c r="AR411" s="626">
        <f t="shared" si="271"/>
        <v>0</v>
      </c>
      <c r="AS411" s="626">
        <f t="shared" si="271"/>
        <v>0</v>
      </c>
      <c r="AT411" s="626">
        <f t="shared" si="271"/>
        <v>0</v>
      </c>
      <c r="AU411" s="626">
        <f t="shared" si="272"/>
        <v>0</v>
      </c>
      <c r="AV411" s="626">
        <f t="shared" si="272"/>
        <v>0</v>
      </c>
      <c r="AW411" s="626">
        <f t="shared" si="272"/>
        <v>0</v>
      </c>
      <c r="AX411" s="626">
        <f t="shared" si="272"/>
        <v>0</v>
      </c>
      <c r="AY411" s="626">
        <f t="shared" si="272"/>
        <v>0</v>
      </c>
      <c r="AZ411" s="626">
        <f t="shared" si="272"/>
        <v>0</v>
      </c>
      <c r="BA411" s="626">
        <f t="shared" si="272"/>
        <v>0</v>
      </c>
      <c r="BB411" s="626">
        <f t="shared" si="272"/>
        <v>0</v>
      </c>
      <c r="BC411" s="626">
        <f t="shared" si="272"/>
        <v>0</v>
      </c>
      <c r="BD411" s="626">
        <f t="shared" si="272"/>
        <v>0</v>
      </c>
      <c r="BE411" s="626">
        <f t="shared" si="273"/>
        <v>0</v>
      </c>
      <c r="BF411" s="626">
        <f t="shared" si="273"/>
        <v>0</v>
      </c>
      <c r="BG411" s="626">
        <f t="shared" si="273"/>
        <v>0</v>
      </c>
      <c r="BH411" s="626">
        <f t="shared" si="273"/>
        <v>0</v>
      </c>
      <c r="BI411" s="626">
        <f t="shared" si="273"/>
        <v>0</v>
      </c>
      <c r="BJ411" s="626">
        <f t="shared" si="273"/>
        <v>0</v>
      </c>
      <c r="BK411" s="626">
        <f t="shared" si="273"/>
        <v>0</v>
      </c>
      <c r="BL411" s="626">
        <f t="shared" si="273"/>
        <v>0</v>
      </c>
      <c r="BM411" s="626">
        <f t="shared" si="273"/>
        <v>0</v>
      </c>
      <c r="BN411" s="626">
        <f t="shared" si="273"/>
        <v>0</v>
      </c>
      <c r="BO411" s="626">
        <f t="shared" si="274"/>
        <v>0</v>
      </c>
      <c r="BP411" s="626">
        <f t="shared" si="274"/>
        <v>0</v>
      </c>
      <c r="BQ411" s="626">
        <f t="shared" si="274"/>
        <v>0</v>
      </c>
      <c r="BR411" s="626">
        <f t="shared" si="274"/>
        <v>0</v>
      </c>
      <c r="BS411" s="626">
        <f t="shared" si="274"/>
        <v>0</v>
      </c>
      <c r="BT411" s="626">
        <f t="shared" si="274"/>
        <v>0</v>
      </c>
      <c r="BU411" s="626">
        <f t="shared" si="274"/>
        <v>0</v>
      </c>
      <c r="BV411" s="626">
        <f t="shared" si="274"/>
        <v>0</v>
      </c>
      <c r="BW411" s="626">
        <f t="shared" si="274"/>
        <v>0</v>
      </c>
      <c r="BX411" s="626">
        <f t="shared" si="274"/>
        <v>0</v>
      </c>
      <c r="BY411" s="626">
        <f t="shared" si="274"/>
        <v>0</v>
      </c>
      <c r="BZ411" s="626">
        <f t="shared" si="274"/>
        <v>0</v>
      </c>
      <c r="CA411" s="287">
        <f t="shared" si="255"/>
        <v>0</v>
      </c>
      <c r="CB411" s="287">
        <f t="shared" si="256"/>
        <v>0</v>
      </c>
      <c r="CC411" s="287">
        <f t="shared" si="257"/>
        <v>0</v>
      </c>
      <c r="CD411" s="287">
        <f t="shared" si="258"/>
        <v>0</v>
      </c>
      <c r="CE411" s="287">
        <f t="shared" si="259"/>
        <v>0</v>
      </c>
      <c r="CF411" s="287">
        <f t="shared" si="260"/>
        <v>0</v>
      </c>
      <c r="CG411" s="61">
        <f t="shared" si="216"/>
        <v>0</v>
      </c>
      <c r="CH411" s="27"/>
      <c r="CI411" s="27"/>
      <c r="CJ411" s="27"/>
    </row>
    <row r="412" spans="2:88" ht="12" hidden="1" customHeight="1">
      <c r="B412" s="624" t="s">
        <v>75</v>
      </c>
      <c r="C412" s="623" t="str">
        <f t="shared" si="246"/>
        <v>Forecast</v>
      </c>
      <c r="D412" s="624" t="s">
        <v>0</v>
      </c>
      <c r="E412" s="624" t="s">
        <v>10</v>
      </c>
      <c r="F412" s="625" t="s">
        <v>13</v>
      </c>
      <c r="G412" s="626">
        <f t="shared" si="268"/>
        <v>0</v>
      </c>
      <c r="H412" s="823">
        <f t="shared" si="268"/>
        <v>0</v>
      </c>
      <c r="I412" s="823">
        <f t="shared" si="268"/>
        <v>0</v>
      </c>
      <c r="J412" s="626">
        <f t="shared" si="268"/>
        <v>0</v>
      </c>
      <c r="K412" s="626">
        <f t="shared" si="268"/>
        <v>0</v>
      </c>
      <c r="L412" s="626">
        <f t="shared" si="268"/>
        <v>0</v>
      </c>
      <c r="M412" s="626">
        <f t="shared" si="268"/>
        <v>0</v>
      </c>
      <c r="N412" s="626">
        <f t="shared" si="268"/>
        <v>0</v>
      </c>
      <c r="O412" s="626">
        <f t="shared" si="268"/>
        <v>0</v>
      </c>
      <c r="P412" s="626">
        <f t="shared" si="268"/>
        <v>0</v>
      </c>
      <c r="Q412" s="626">
        <f t="shared" si="269"/>
        <v>0</v>
      </c>
      <c r="R412" s="626">
        <f t="shared" si="269"/>
        <v>0</v>
      </c>
      <c r="S412" s="626">
        <f t="shared" si="269"/>
        <v>0</v>
      </c>
      <c r="T412" s="626">
        <f t="shared" si="269"/>
        <v>0</v>
      </c>
      <c r="U412" s="823">
        <f t="shared" si="269"/>
        <v>0</v>
      </c>
      <c r="V412" s="823">
        <f t="shared" si="269"/>
        <v>0</v>
      </c>
      <c r="W412" s="823">
        <f t="shared" si="269"/>
        <v>0</v>
      </c>
      <c r="X412" s="823">
        <f t="shared" si="269"/>
        <v>0</v>
      </c>
      <c r="Y412" s="823">
        <f t="shared" si="269"/>
        <v>0</v>
      </c>
      <c r="Z412" s="626">
        <f t="shared" si="269"/>
        <v>0</v>
      </c>
      <c r="AA412" s="626">
        <f t="shared" si="270"/>
        <v>0</v>
      </c>
      <c r="AB412" s="626">
        <f t="shared" si="270"/>
        <v>0</v>
      </c>
      <c r="AC412" s="626">
        <f t="shared" si="270"/>
        <v>0</v>
      </c>
      <c r="AD412" s="626">
        <f t="shared" si="270"/>
        <v>0</v>
      </c>
      <c r="AE412" s="626">
        <f t="shared" si="270"/>
        <v>0</v>
      </c>
      <c r="AF412" s="626">
        <f t="shared" si="270"/>
        <v>0</v>
      </c>
      <c r="AG412" s="626">
        <f t="shared" si="270"/>
        <v>0</v>
      </c>
      <c r="AH412" s="626">
        <f t="shared" si="270"/>
        <v>0</v>
      </c>
      <c r="AI412" s="626">
        <f t="shared" si="270"/>
        <v>0</v>
      </c>
      <c r="AJ412" s="626">
        <f t="shared" si="270"/>
        <v>0</v>
      </c>
      <c r="AK412" s="626">
        <f t="shared" si="271"/>
        <v>0</v>
      </c>
      <c r="AL412" s="626">
        <f t="shared" si="271"/>
        <v>0</v>
      </c>
      <c r="AM412" s="626">
        <f t="shared" si="271"/>
        <v>0</v>
      </c>
      <c r="AN412" s="626">
        <f t="shared" si="271"/>
        <v>0</v>
      </c>
      <c r="AO412" s="626">
        <f t="shared" si="271"/>
        <v>0</v>
      </c>
      <c r="AP412" s="626">
        <f t="shared" si="271"/>
        <v>0</v>
      </c>
      <c r="AQ412" s="626">
        <f t="shared" si="271"/>
        <v>0</v>
      </c>
      <c r="AR412" s="626">
        <f t="shared" si="271"/>
        <v>0</v>
      </c>
      <c r="AS412" s="626">
        <f t="shared" si="271"/>
        <v>0</v>
      </c>
      <c r="AT412" s="626">
        <f t="shared" si="271"/>
        <v>0</v>
      </c>
      <c r="AU412" s="626">
        <f t="shared" si="272"/>
        <v>0</v>
      </c>
      <c r="AV412" s="626">
        <f t="shared" si="272"/>
        <v>0</v>
      </c>
      <c r="AW412" s="626">
        <f t="shared" si="272"/>
        <v>0</v>
      </c>
      <c r="AX412" s="626">
        <f t="shared" si="272"/>
        <v>0</v>
      </c>
      <c r="AY412" s="626">
        <f t="shared" si="272"/>
        <v>0</v>
      </c>
      <c r="AZ412" s="626">
        <f t="shared" si="272"/>
        <v>0</v>
      </c>
      <c r="BA412" s="626">
        <f t="shared" si="272"/>
        <v>0</v>
      </c>
      <c r="BB412" s="626">
        <f t="shared" si="272"/>
        <v>0</v>
      </c>
      <c r="BC412" s="626">
        <f t="shared" si="272"/>
        <v>0</v>
      </c>
      <c r="BD412" s="626">
        <f t="shared" si="272"/>
        <v>0</v>
      </c>
      <c r="BE412" s="626">
        <f t="shared" si="273"/>
        <v>0</v>
      </c>
      <c r="BF412" s="626">
        <f t="shared" si="273"/>
        <v>0</v>
      </c>
      <c r="BG412" s="626">
        <f t="shared" si="273"/>
        <v>0</v>
      </c>
      <c r="BH412" s="626">
        <f t="shared" si="273"/>
        <v>0</v>
      </c>
      <c r="BI412" s="626">
        <f t="shared" si="273"/>
        <v>0</v>
      </c>
      <c r="BJ412" s="626">
        <f t="shared" si="273"/>
        <v>0</v>
      </c>
      <c r="BK412" s="626">
        <f t="shared" si="273"/>
        <v>0</v>
      </c>
      <c r="BL412" s="626">
        <f t="shared" si="273"/>
        <v>0</v>
      </c>
      <c r="BM412" s="626">
        <f t="shared" si="273"/>
        <v>0</v>
      </c>
      <c r="BN412" s="626">
        <f t="shared" si="273"/>
        <v>0</v>
      </c>
      <c r="BO412" s="626">
        <f t="shared" si="274"/>
        <v>0</v>
      </c>
      <c r="BP412" s="626">
        <f t="shared" si="274"/>
        <v>0</v>
      </c>
      <c r="BQ412" s="626">
        <f t="shared" si="274"/>
        <v>0</v>
      </c>
      <c r="BR412" s="626">
        <f t="shared" si="274"/>
        <v>0</v>
      </c>
      <c r="BS412" s="626">
        <f t="shared" si="274"/>
        <v>0</v>
      </c>
      <c r="BT412" s="626">
        <f t="shared" si="274"/>
        <v>0</v>
      </c>
      <c r="BU412" s="626">
        <f t="shared" si="274"/>
        <v>0</v>
      </c>
      <c r="BV412" s="626">
        <f t="shared" si="274"/>
        <v>0</v>
      </c>
      <c r="BW412" s="626">
        <f t="shared" si="274"/>
        <v>0</v>
      </c>
      <c r="BX412" s="626">
        <f t="shared" si="274"/>
        <v>0</v>
      </c>
      <c r="BY412" s="626">
        <f t="shared" si="274"/>
        <v>0</v>
      </c>
      <c r="BZ412" s="626">
        <f t="shared" si="274"/>
        <v>0</v>
      </c>
      <c r="CA412" s="287">
        <f t="shared" si="255"/>
        <v>0</v>
      </c>
      <c r="CB412" s="287">
        <f t="shared" si="256"/>
        <v>0</v>
      </c>
      <c r="CC412" s="287">
        <f t="shared" si="257"/>
        <v>0</v>
      </c>
      <c r="CD412" s="287">
        <f t="shared" si="258"/>
        <v>0</v>
      </c>
      <c r="CE412" s="287">
        <f t="shared" si="259"/>
        <v>0</v>
      </c>
      <c r="CF412" s="287">
        <f t="shared" si="260"/>
        <v>0</v>
      </c>
      <c r="CG412" s="61">
        <f t="shared" si="216"/>
        <v>0</v>
      </c>
      <c r="CH412" s="27"/>
      <c r="CI412" s="27"/>
      <c r="CJ412" s="27"/>
    </row>
    <row r="413" spans="2:88" ht="12" hidden="1" customHeight="1">
      <c r="B413" s="624" t="s">
        <v>75</v>
      </c>
      <c r="C413" s="623" t="str">
        <f t="shared" si="246"/>
        <v>Approval Request</v>
      </c>
      <c r="D413" s="624" t="s">
        <v>0</v>
      </c>
      <c r="E413" s="624" t="s">
        <v>10</v>
      </c>
      <c r="F413" s="625" t="s">
        <v>14</v>
      </c>
      <c r="G413" s="626">
        <f t="shared" si="268"/>
        <v>0</v>
      </c>
      <c r="H413" s="823">
        <f t="shared" si="268"/>
        <v>0</v>
      </c>
      <c r="I413" s="823">
        <f t="shared" si="268"/>
        <v>0</v>
      </c>
      <c r="J413" s="626">
        <f t="shared" si="268"/>
        <v>0</v>
      </c>
      <c r="K413" s="626">
        <f t="shared" si="268"/>
        <v>0</v>
      </c>
      <c r="L413" s="626">
        <f t="shared" si="268"/>
        <v>0</v>
      </c>
      <c r="M413" s="626">
        <f t="shared" si="268"/>
        <v>0</v>
      </c>
      <c r="N413" s="626">
        <f t="shared" si="268"/>
        <v>0</v>
      </c>
      <c r="O413" s="626">
        <f t="shared" si="268"/>
        <v>0</v>
      </c>
      <c r="P413" s="626">
        <f t="shared" si="268"/>
        <v>0</v>
      </c>
      <c r="Q413" s="626">
        <f t="shared" si="269"/>
        <v>0</v>
      </c>
      <c r="R413" s="626">
        <f t="shared" si="269"/>
        <v>0</v>
      </c>
      <c r="S413" s="626">
        <f t="shared" si="269"/>
        <v>0</v>
      </c>
      <c r="T413" s="626">
        <f t="shared" si="269"/>
        <v>0</v>
      </c>
      <c r="U413" s="823">
        <f t="shared" si="269"/>
        <v>0</v>
      </c>
      <c r="V413" s="823">
        <f t="shared" si="269"/>
        <v>0</v>
      </c>
      <c r="W413" s="823">
        <f t="shared" si="269"/>
        <v>0</v>
      </c>
      <c r="X413" s="823">
        <f t="shared" si="269"/>
        <v>0</v>
      </c>
      <c r="Y413" s="823">
        <f t="shared" si="269"/>
        <v>0</v>
      </c>
      <c r="Z413" s="626">
        <f t="shared" si="269"/>
        <v>0</v>
      </c>
      <c r="AA413" s="626">
        <f t="shared" si="270"/>
        <v>0</v>
      </c>
      <c r="AB413" s="626">
        <f t="shared" si="270"/>
        <v>0</v>
      </c>
      <c r="AC413" s="626">
        <f t="shared" si="270"/>
        <v>0</v>
      </c>
      <c r="AD413" s="626">
        <f t="shared" si="270"/>
        <v>0</v>
      </c>
      <c r="AE413" s="626">
        <f t="shared" si="270"/>
        <v>0</v>
      </c>
      <c r="AF413" s="626">
        <f t="shared" si="270"/>
        <v>0</v>
      </c>
      <c r="AG413" s="626">
        <f t="shared" si="270"/>
        <v>0</v>
      </c>
      <c r="AH413" s="626">
        <f t="shared" si="270"/>
        <v>0</v>
      </c>
      <c r="AI413" s="626">
        <f t="shared" si="270"/>
        <v>0</v>
      </c>
      <c r="AJ413" s="626">
        <f t="shared" si="270"/>
        <v>0</v>
      </c>
      <c r="AK413" s="626">
        <f t="shared" si="271"/>
        <v>0</v>
      </c>
      <c r="AL413" s="626">
        <f t="shared" si="271"/>
        <v>0</v>
      </c>
      <c r="AM413" s="626">
        <f t="shared" si="271"/>
        <v>0</v>
      </c>
      <c r="AN413" s="626">
        <f t="shared" si="271"/>
        <v>0</v>
      </c>
      <c r="AO413" s="626">
        <f t="shared" si="271"/>
        <v>0</v>
      </c>
      <c r="AP413" s="626">
        <f t="shared" si="271"/>
        <v>0</v>
      </c>
      <c r="AQ413" s="626">
        <f t="shared" si="271"/>
        <v>0</v>
      </c>
      <c r="AR413" s="626">
        <f t="shared" si="271"/>
        <v>0</v>
      </c>
      <c r="AS413" s="626">
        <f t="shared" si="271"/>
        <v>0</v>
      </c>
      <c r="AT413" s="626">
        <f t="shared" si="271"/>
        <v>0</v>
      </c>
      <c r="AU413" s="626">
        <f t="shared" si="272"/>
        <v>0</v>
      </c>
      <c r="AV413" s="626">
        <f t="shared" si="272"/>
        <v>0</v>
      </c>
      <c r="AW413" s="626">
        <f t="shared" si="272"/>
        <v>0</v>
      </c>
      <c r="AX413" s="626">
        <f t="shared" si="272"/>
        <v>0</v>
      </c>
      <c r="AY413" s="626">
        <f t="shared" si="272"/>
        <v>0</v>
      </c>
      <c r="AZ413" s="626">
        <f t="shared" si="272"/>
        <v>0</v>
      </c>
      <c r="BA413" s="626">
        <f t="shared" si="272"/>
        <v>0</v>
      </c>
      <c r="BB413" s="626">
        <f t="shared" si="272"/>
        <v>0</v>
      </c>
      <c r="BC413" s="626">
        <f t="shared" si="272"/>
        <v>0</v>
      </c>
      <c r="BD413" s="626">
        <f t="shared" si="272"/>
        <v>0</v>
      </c>
      <c r="BE413" s="626">
        <f t="shared" si="273"/>
        <v>0</v>
      </c>
      <c r="BF413" s="626">
        <f t="shared" si="273"/>
        <v>0</v>
      </c>
      <c r="BG413" s="626">
        <f t="shared" si="273"/>
        <v>0</v>
      </c>
      <c r="BH413" s="626">
        <f t="shared" si="273"/>
        <v>0</v>
      </c>
      <c r="BI413" s="626">
        <f t="shared" si="273"/>
        <v>0</v>
      </c>
      <c r="BJ413" s="626">
        <f t="shared" si="273"/>
        <v>0</v>
      </c>
      <c r="BK413" s="626">
        <f t="shared" si="273"/>
        <v>0</v>
      </c>
      <c r="BL413" s="626">
        <f t="shared" si="273"/>
        <v>0</v>
      </c>
      <c r="BM413" s="626">
        <f t="shared" si="273"/>
        <v>0</v>
      </c>
      <c r="BN413" s="626">
        <f t="shared" si="273"/>
        <v>0</v>
      </c>
      <c r="BO413" s="626">
        <f t="shared" si="274"/>
        <v>0</v>
      </c>
      <c r="BP413" s="626">
        <f t="shared" si="274"/>
        <v>0</v>
      </c>
      <c r="BQ413" s="626">
        <f t="shared" si="274"/>
        <v>0</v>
      </c>
      <c r="BR413" s="626">
        <f t="shared" si="274"/>
        <v>0</v>
      </c>
      <c r="BS413" s="626">
        <f t="shared" si="274"/>
        <v>0</v>
      </c>
      <c r="BT413" s="626">
        <f t="shared" si="274"/>
        <v>0</v>
      </c>
      <c r="BU413" s="626">
        <f t="shared" si="274"/>
        <v>0</v>
      </c>
      <c r="BV413" s="626">
        <f t="shared" si="274"/>
        <v>0</v>
      </c>
      <c r="BW413" s="626">
        <f t="shared" si="274"/>
        <v>0</v>
      </c>
      <c r="BX413" s="626">
        <f t="shared" si="274"/>
        <v>0</v>
      </c>
      <c r="BY413" s="626">
        <f t="shared" si="274"/>
        <v>0</v>
      </c>
      <c r="BZ413" s="626">
        <f t="shared" si="274"/>
        <v>0</v>
      </c>
      <c r="CA413" s="287">
        <f t="shared" si="255"/>
        <v>0</v>
      </c>
      <c r="CB413" s="287">
        <f t="shared" si="256"/>
        <v>0</v>
      </c>
      <c r="CC413" s="287">
        <f t="shared" si="257"/>
        <v>0</v>
      </c>
      <c r="CD413" s="287">
        <f t="shared" si="258"/>
        <v>0</v>
      </c>
      <c r="CE413" s="287">
        <f t="shared" si="259"/>
        <v>0</v>
      </c>
      <c r="CF413" s="287">
        <f t="shared" si="260"/>
        <v>0</v>
      </c>
      <c r="CG413" s="61">
        <f t="shared" si="216"/>
        <v>0</v>
      </c>
      <c r="CH413" s="27"/>
      <c r="CI413" s="27"/>
      <c r="CJ413" s="27"/>
    </row>
    <row r="414" spans="2:88" ht="12" hidden="1" customHeight="1">
      <c r="B414" s="624" t="s">
        <v>75</v>
      </c>
      <c r="C414" s="623" t="str">
        <f t="shared" si="246"/>
        <v>Approval Request</v>
      </c>
      <c r="D414" s="624" t="s">
        <v>0</v>
      </c>
      <c r="E414" s="624" t="s">
        <v>10</v>
      </c>
      <c r="F414" s="625" t="s">
        <v>15</v>
      </c>
      <c r="G414" s="626">
        <f t="shared" si="268"/>
        <v>0</v>
      </c>
      <c r="H414" s="823">
        <f t="shared" si="268"/>
        <v>0</v>
      </c>
      <c r="I414" s="823">
        <f t="shared" si="268"/>
        <v>0</v>
      </c>
      <c r="J414" s="626">
        <f t="shared" si="268"/>
        <v>0</v>
      </c>
      <c r="K414" s="626">
        <f t="shared" si="268"/>
        <v>0</v>
      </c>
      <c r="L414" s="626">
        <f t="shared" si="268"/>
        <v>0</v>
      </c>
      <c r="M414" s="626">
        <f t="shared" si="268"/>
        <v>0</v>
      </c>
      <c r="N414" s="626">
        <f t="shared" si="268"/>
        <v>0</v>
      </c>
      <c r="O414" s="626">
        <f t="shared" si="268"/>
        <v>0</v>
      </c>
      <c r="P414" s="626">
        <f t="shared" si="268"/>
        <v>0</v>
      </c>
      <c r="Q414" s="626">
        <f t="shared" si="269"/>
        <v>0</v>
      </c>
      <c r="R414" s="626">
        <f t="shared" si="269"/>
        <v>0</v>
      </c>
      <c r="S414" s="626">
        <f t="shared" si="269"/>
        <v>0</v>
      </c>
      <c r="T414" s="626">
        <f t="shared" si="269"/>
        <v>0</v>
      </c>
      <c r="U414" s="823">
        <f t="shared" si="269"/>
        <v>0</v>
      </c>
      <c r="V414" s="823">
        <f t="shared" si="269"/>
        <v>0</v>
      </c>
      <c r="W414" s="823">
        <f t="shared" si="269"/>
        <v>0</v>
      </c>
      <c r="X414" s="823">
        <f t="shared" si="269"/>
        <v>0</v>
      </c>
      <c r="Y414" s="823">
        <f t="shared" si="269"/>
        <v>0</v>
      </c>
      <c r="Z414" s="626">
        <f t="shared" si="269"/>
        <v>0</v>
      </c>
      <c r="AA414" s="626">
        <f t="shared" si="270"/>
        <v>0</v>
      </c>
      <c r="AB414" s="626">
        <f t="shared" si="270"/>
        <v>0</v>
      </c>
      <c r="AC414" s="626">
        <f t="shared" si="270"/>
        <v>0</v>
      </c>
      <c r="AD414" s="626">
        <f t="shared" si="270"/>
        <v>0</v>
      </c>
      <c r="AE414" s="626">
        <f t="shared" si="270"/>
        <v>0</v>
      </c>
      <c r="AF414" s="626">
        <f t="shared" si="270"/>
        <v>0</v>
      </c>
      <c r="AG414" s="626">
        <f t="shared" si="270"/>
        <v>0</v>
      </c>
      <c r="AH414" s="626">
        <f t="shared" si="270"/>
        <v>0</v>
      </c>
      <c r="AI414" s="626">
        <f t="shared" si="270"/>
        <v>0</v>
      </c>
      <c r="AJ414" s="626">
        <f t="shared" si="270"/>
        <v>0</v>
      </c>
      <c r="AK414" s="626">
        <f t="shared" si="271"/>
        <v>0</v>
      </c>
      <c r="AL414" s="626">
        <f t="shared" si="271"/>
        <v>0</v>
      </c>
      <c r="AM414" s="626">
        <f t="shared" si="271"/>
        <v>0</v>
      </c>
      <c r="AN414" s="626">
        <f t="shared" si="271"/>
        <v>0</v>
      </c>
      <c r="AO414" s="626">
        <f t="shared" si="271"/>
        <v>0</v>
      </c>
      <c r="AP414" s="626">
        <f t="shared" si="271"/>
        <v>0</v>
      </c>
      <c r="AQ414" s="626">
        <f t="shared" si="271"/>
        <v>0</v>
      </c>
      <c r="AR414" s="626">
        <f t="shared" si="271"/>
        <v>0</v>
      </c>
      <c r="AS414" s="626">
        <f t="shared" si="271"/>
        <v>0</v>
      </c>
      <c r="AT414" s="626">
        <f t="shared" si="271"/>
        <v>0</v>
      </c>
      <c r="AU414" s="626">
        <f t="shared" si="272"/>
        <v>0</v>
      </c>
      <c r="AV414" s="626">
        <f t="shared" si="272"/>
        <v>0</v>
      </c>
      <c r="AW414" s="626">
        <f t="shared" si="272"/>
        <v>0</v>
      </c>
      <c r="AX414" s="626">
        <f t="shared" si="272"/>
        <v>0</v>
      </c>
      <c r="AY414" s="626">
        <f t="shared" si="272"/>
        <v>0</v>
      </c>
      <c r="AZ414" s="626">
        <f t="shared" si="272"/>
        <v>0</v>
      </c>
      <c r="BA414" s="626">
        <f t="shared" si="272"/>
        <v>0</v>
      </c>
      <c r="BB414" s="626">
        <f t="shared" si="272"/>
        <v>0</v>
      </c>
      <c r="BC414" s="626">
        <f t="shared" si="272"/>
        <v>0</v>
      </c>
      <c r="BD414" s="626">
        <f t="shared" si="272"/>
        <v>0</v>
      </c>
      <c r="BE414" s="626">
        <f t="shared" si="273"/>
        <v>0</v>
      </c>
      <c r="BF414" s="626">
        <f t="shared" si="273"/>
        <v>0</v>
      </c>
      <c r="BG414" s="626">
        <f t="shared" si="273"/>
        <v>0</v>
      </c>
      <c r="BH414" s="626">
        <f t="shared" si="273"/>
        <v>0</v>
      </c>
      <c r="BI414" s="626">
        <f t="shared" si="273"/>
        <v>0</v>
      </c>
      <c r="BJ414" s="626">
        <f t="shared" si="273"/>
        <v>0</v>
      </c>
      <c r="BK414" s="626">
        <f t="shared" si="273"/>
        <v>0</v>
      </c>
      <c r="BL414" s="626">
        <f t="shared" si="273"/>
        <v>0</v>
      </c>
      <c r="BM414" s="626">
        <f t="shared" si="273"/>
        <v>0</v>
      </c>
      <c r="BN414" s="626">
        <f t="shared" si="273"/>
        <v>0</v>
      </c>
      <c r="BO414" s="626">
        <f t="shared" si="274"/>
        <v>0</v>
      </c>
      <c r="BP414" s="626">
        <f t="shared" si="274"/>
        <v>0</v>
      </c>
      <c r="BQ414" s="626">
        <f t="shared" si="274"/>
        <v>0</v>
      </c>
      <c r="BR414" s="626">
        <f t="shared" si="274"/>
        <v>0</v>
      </c>
      <c r="BS414" s="626">
        <f t="shared" si="274"/>
        <v>0</v>
      </c>
      <c r="BT414" s="626">
        <f t="shared" si="274"/>
        <v>0</v>
      </c>
      <c r="BU414" s="626">
        <f t="shared" si="274"/>
        <v>0</v>
      </c>
      <c r="BV414" s="626">
        <f t="shared" si="274"/>
        <v>0</v>
      </c>
      <c r="BW414" s="626">
        <f t="shared" si="274"/>
        <v>0</v>
      </c>
      <c r="BX414" s="626">
        <f t="shared" si="274"/>
        <v>0</v>
      </c>
      <c r="BY414" s="626">
        <f t="shared" si="274"/>
        <v>0</v>
      </c>
      <c r="BZ414" s="626">
        <f t="shared" si="274"/>
        <v>0</v>
      </c>
      <c r="CA414" s="287">
        <f t="shared" si="255"/>
        <v>0</v>
      </c>
      <c r="CB414" s="287">
        <f t="shared" si="256"/>
        <v>0</v>
      </c>
      <c r="CC414" s="287">
        <f t="shared" si="257"/>
        <v>0</v>
      </c>
      <c r="CD414" s="287">
        <f t="shared" si="258"/>
        <v>0</v>
      </c>
      <c r="CE414" s="287">
        <f t="shared" si="259"/>
        <v>0</v>
      </c>
      <c r="CF414" s="287">
        <f t="shared" si="260"/>
        <v>0</v>
      </c>
      <c r="CG414" s="61">
        <f t="shared" ref="CG414:CG477" si="275">SUM(CA414:CF414)</f>
        <v>0</v>
      </c>
      <c r="CH414" s="27"/>
      <c r="CI414" s="27"/>
      <c r="CJ414" s="27"/>
    </row>
    <row r="415" spans="2:88" ht="12" hidden="1" customHeight="1">
      <c r="B415" s="624" t="s">
        <v>75</v>
      </c>
      <c r="C415" s="623" t="str">
        <f t="shared" si="246"/>
        <v>Released</v>
      </c>
      <c r="D415" s="624" t="s">
        <v>2</v>
      </c>
      <c r="E415" s="624" t="s">
        <v>9</v>
      </c>
      <c r="F415" s="625" t="s">
        <v>11</v>
      </c>
      <c r="G415" s="626">
        <f t="shared" ref="G415:P424" si="276">IF(CVP=$F415,SUMIFS(G$6:G$206,Capex_Revex,$E415,Cat_Two,$D415,Spend,$B415),0)</f>
        <v>0</v>
      </c>
      <c r="H415" s="823">
        <f t="shared" si="276"/>
        <v>0</v>
      </c>
      <c r="I415" s="823">
        <f t="shared" si="276"/>
        <v>0</v>
      </c>
      <c r="J415" s="626">
        <f t="shared" si="276"/>
        <v>0</v>
      </c>
      <c r="K415" s="626">
        <f t="shared" si="276"/>
        <v>0</v>
      </c>
      <c r="L415" s="626">
        <f t="shared" si="276"/>
        <v>0</v>
      </c>
      <c r="M415" s="626">
        <f t="shared" si="276"/>
        <v>0</v>
      </c>
      <c r="N415" s="626">
        <f t="shared" si="276"/>
        <v>0</v>
      </c>
      <c r="O415" s="626">
        <f t="shared" si="276"/>
        <v>0</v>
      </c>
      <c r="P415" s="626">
        <f t="shared" si="276"/>
        <v>0</v>
      </c>
      <c r="Q415" s="626">
        <f t="shared" ref="Q415:Z424" si="277">IF(CVP=$F415,SUMIFS(Q$6:Q$206,Capex_Revex,$E415,Cat_Two,$D415,Spend,$B415),0)</f>
        <v>0</v>
      </c>
      <c r="R415" s="626">
        <f t="shared" si="277"/>
        <v>0</v>
      </c>
      <c r="S415" s="626">
        <f t="shared" si="277"/>
        <v>0</v>
      </c>
      <c r="T415" s="626">
        <f t="shared" si="277"/>
        <v>0</v>
      </c>
      <c r="U415" s="823">
        <f t="shared" si="277"/>
        <v>0</v>
      </c>
      <c r="V415" s="823">
        <f t="shared" si="277"/>
        <v>0</v>
      </c>
      <c r="W415" s="823">
        <f t="shared" si="277"/>
        <v>0</v>
      </c>
      <c r="X415" s="823">
        <f t="shared" si="277"/>
        <v>0</v>
      </c>
      <c r="Y415" s="823">
        <f t="shared" si="277"/>
        <v>0</v>
      </c>
      <c r="Z415" s="626">
        <f t="shared" si="277"/>
        <v>0</v>
      </c>
      <c r="AA415" s="626">
        <f t="shared" ref="AA415:AJ424" si="278">IF(CVP=$F415,SUMIFS(AA$6:AA$206,Capex_Revex,$E415,Cat_Two,$D415,Spend,$B415),0)</f>
        <v>0</v>
      </c>
      <c r="AB415" s="626">
        <f t="shared" si="278"/>
        <v>0</v>
      </c>
      <c r="AC415" s="626">
        <f t="shared" si="278"/>
        <v>0</v>
      </c>
      <c r="AD415" s="626">
        <f t="shared" si="278"/>
        <v>0</v>
      </c>
      <c r="AE415" s="626">
        <f t="shared" si="278"/>
        <v>0</v>
      </c>
      <c r="AF415" s="626">
        <f t="shared" si="278"/>
        <v>0</v>
      </c>
      <c r="AG415" s="626">
        <f t="shared" si="278"/>
        <v>0</v>
      </c>
      <c r="AH415" s="626">
        <f t="shared" si="278"/>
        <v>0</v>
      </c>
      <c r="AI415" s="626">
        <f t="shared" si="278"/>
        <v>0</v>
      </c>
      <c r="AJ415" s="626">
        <f t="shared" si="278"/>
        <v>0</v>
      </c>
      <c r="AK415" s="626">
        <f t="shared" ref="AK415:AT424" si="279">IF(CVP=$F415,SUMIFS(AK$6:AK$206,Capex_Revex,$E415,Cat_Two,$D415,Spend,$B415),0)</f>
        <v>0</v>
      </c>
      <c r="AL415" s="626">
        <f t="shared" si="279"/>
        <v>0</v>
      </c>
      <c r="AM415" s="626">
        <f t="shared" si="279"/>
        <v>0</v>
      </c>
      <c r="AN415" s="626">
        <f t="shared" si="279"/>
        <v>0</v>
      </c>
      <c r="AO415" s="626">
        <f t="shared" si="279"/>
        <v>0</v>
      </c>
      <c r="AP415" s="626">
        <f t="shared" si="279"/>
        <v>0</v>
      </c>
      <c r="AQ415" s="626">
        <f t="shared" si="279"/>
        <v>0</v>
      </c>
      <c r="AR415" s="626">
        <f t="shared" si="279"/>
        <v>0</v>
      </c>
      <c r="AS415" s="626">
        <f t="shared" si="279"/>
        <v>0</v>
      </c>
      <c r="AT415" s="626">
        <f t="shared" si="279"/>
        <v>0</v>
      </c>
      <c r="AU415" s="626">
        <f t="shared" ref="AU415:BD424" si="280">IF(CVP=$F415,SUMIFS(AU$6:AU$206,Capex_Revex,$E415,Cat_Two,$D415,Spend,$B415),0)</f>
        <v>0</v>
      </c>
      <c r="AV415" s="626">
        <f t="shared" si="280"/>
        <v>0</v>
      </c>
      <c r="AW415" s="626">
        <f t="shared" si="280"/>
        <v>0</v>
      </c>
      <c r="AX415" s="626">
        <f t="shared" si="280"/>
        <v>0</v>
      </c>
      <c r="AY415" s="626">
        <f t="shared" si="280"/>
        <v>0</v>
      </c>
      <c r="AZ415" s="626">
        <f t="shared" si="280"/>
        <v>0</v>
      </c>
      <c r="BA415" s="626">
        <f t="shared" si="280"/>
        <v>0</v>
      </c>
      <c r="BB415" s="626">
        <f t="shared" si="280"/>
        <v>0</v>
      </c>
      <c r="BC415" s="626">
        <f t="shared" si="280"/>
        <v>0</v>
      </c>
      <c r="BD415" s="626">
        <f t="shared" si="280"/>
        <v>0</v>
      </c>
      <c r="BE415" s="626">
        <f t="shared" ref="BE415:BN424" si="281">IF(CVP=$F415,SUMIFS(BE$6:BE$206,Capex_Revex,$E415,Cat_Two,$D415,Spend,$B415),0)</f>
        <v>0</v>
      </c>
      <c r="BF415" s="626">
        <f t="shared" si="281"/>
        <v>0</v>
      </c>
      <c r="BG415" s="626">
        <f t="shared" si="281"/>
        <v>0</v>
      </c>
      <c r="BH415" s="626">
        <f t="shared" si="281"/>
        <v>0</v>
      </c>
      <c r="BI415" s="626">
        <f t="shared" si="281"/>
        <v>0</v>
      </c>
      <c r="BJ415" s="626">
        <f t="shared" si="281"/>
        <v>0</v>
      </c>
      <c r="BK415" s="626">
        <f t="shared" si="281"/>
        <v>0</v>
      </c>
      <c r="BL415" s="626">
        <f t="shared" si="281"/>
        <v>0</v>
      </c>
      <c r="BM415" s="626">
        <f t="shared" si="281"/>
        <v>0</v>
      </c>
      <c r="BN415" s="626">
        <f t="shared" si="281"/>
        <v>0</v>
      </c>
      <c r="BO415" s="626">
        <f t="shared" ref="BO415:BZ424" si="282">IF(CVP=$F415,SUMIFS(BO$6:BO$206,Capex_Revex,$E415,Cat_Two,$D415,Spend,$B415),0)</f>
        <v>0</v>
      </c>
      <c r="BP415" s="626">
        <f t="shared" si="282"/>
        <v>0</v>
      </c>
      <c r="BQ415" s="626">
        <f t="shared" si="282"/>
        <v>0</v>
      </c>
      <c r="BR415" s="626">
        <f t="shared" si="282"/>
        <v>0</v>
      </c>
      <c r="BS415" s="626">
        <f t="shared" si="282"/>
        <v>0</v>
      </c>
      <c r="BT415" s="626">
        <f t="shared" si="282"/>
        <v>0</v>
      </c>
      <c r="BU415" s="626">
        <f t="shared" si="282"/>
        <v>0</v>
      </c>
      <c r="BV415" s="626">
        <f t="shared" si="282"/>
        <v>0</v>
      </c>
      <c r="BW415" s="626">
        <f t="shared" si="282"/>
        <v>0</v>
      </c>
      <c r="BX415" s="626">
        <f t="shared" si="282"/>
        <v>0</v>
      </c>
      <c r="BY415" s="626">
        <f t="shared" si="282"/>
        <v>0</v>
      </c>
      <c r="BZ415" s="626">
        <f t="shared" si="282"/>
        <v>0</v>
      </c>
      <c r="CA415" s="287">
        <f t="shared" si="255"/>
        <v>0</v>
      </c>
      <c r="CB415" s="287">
        <f t="shared" si="256"/>
        <v>0</v>
      </c>
      <c r="CC415" s="287">
        <f t="shared" si="257"/>
        <v>0</v>
      </c>
      <c r="CD415" s="287">
        <f t="shared" si="258"/>
        <v>0</v>
      </c>
      <c r="CE415" s="287">
        <f t="shared" si="259"/>
        <v>0</v>
      </c>
      <c r="CF415" s="287">
        <f t="shared" si="260"/>
        <v>0</v>
      </c>
      <c r="CG415" s="61">
        <f t="shared" si="275"/>
        <v>0</v>
      </c>
      <c r="CH415" s="27"/>
      <c r="CI415" s="27"/>
      <c r="CJ415" s="27"/>
    </row>
    <row r="416" spans="2:88" ht="12" hidden="1" customHeight="1">
      <c r="B416" s="624" t="s">
        <v>75</v>
      </c>
      <c r="C416" s="623" t="str">
        <f t="shared" si="246"/>
        <v>Released</v>
      </c>
      <c r="D416" s="624" t="s">
        <v>2</v>
      </c>
      <c r="E416" s="624" t="s">
        <v>9</v>
      </c>
      <c r="F416" s="625" t="s">
        <v>12</v>
      </c>
      <c r="G416" s="626">
        <f t="shared" si="276"/>
        <v>0</v>
      </c>
      <c r="H416" s="823">
        <f t="shared" si="276"/>
        <v>0</v>
      </c>
      <c r="I416" s="823">
        <f t="shared" si="276"/>
        <v>0</v>
      </c>
      <c r="J416" s="626">
        <f t="shared" si="276"/>
        <v>0</v>
      </c>
      <c r="K416" s="626">
        <f t="shared" si="276"/>
        <v>0</v>
      </c>
      <c r="L416" s="626">
        <f t="shared" si="276"/>
        <v>0</v>
      </c>
      <c r="M416" s="626">
        <f t="shared" si="276"/>
        <v>0</v>
      </c>
      <c r="N416" s="626">
        <f t="shared" si="276"/>
        <v>0</v>
      </c>
      <c r="O416" s="626">
        <f t="shared" si="276"/>
        <v>0</v>
      </c>
      <c r="P416" s="626">
        <f t="shared" si="276"/>
        <v>0</v>
      </c>
      <c r="Q416" s="626">
        <f t="shared" si="277"/>
        <v>0</v>
      </c>
      <c r="R416" s="626">
        <f t="shared" si="277"/>
        <v>0</v>
      </c>
      <c r="S416" s="626">
        <f t="shared" si="277"/>
        <v>0</v>
      </c>
      <c r="T416" s="626">
        <f t="shared" si="277"/>
        <v>0</v>
      </c>
      <c r="U416" s="823">
        <f t="shared" si="277"/>
        <v>0</v>
      </c>
      <c r="V416" s="823">
        <f t="shared" si="277"/>
        <v>0</v>
      </c>
      <c r="W416" s="823">
        <f t="shared" si="277"/>
        <v>0</v>
      </c>
      <c r="X416" s="823">
        <f t="shared" si="277"/>
        <v>0</v>
      </c>
      <c r="Y416" s="823">
        <f t="shared" si="277"/>
        <v>0</v>
      </c>
      <c r="Z416" s="626">
        <f t="shared" si="277"/>
        <v>0</v>
      </c>
      <c r="AA416" s="626">
        <f t="shared" si="278"/>
        <v>0</v>
      </c>
      <c r="AB416" s="626">
        <f t="shared" si="278"/>
        <v>0</v>
      </c>
      <c r="AC416" s="626">
        <f t="shared" si="278"/>
        <v>0</v>
      </c>
      <c r="AD416" s="626">
        <f t="shared" si="278"/>
        <v>0</v>
      </c>
      <c r="AE416" s="626">
        <f t="shared" si="278"/>
        <v>0</v>
      </c>
      <c r="AF416" s="626">
        <f t="shared" si="278"/>
        <v>0</v>
      </c>
      <c r="AG416" s="626">
        <f t="shared" si="278"/>
        <v>0</v>
      </c>
      <c r="AH416" s="626">
        <f t="shared" si="278"/>
        <v>0</v>
      </c>
      <c r="AI416" s="626">
        <f t="shared" si="278"/>
        <v>0</v>
      </c>
      <c r="AJ416" s="626">
        <f t="shared" si="278"/>
        <v>0</v>
      </c>
      <c r="AK416" s="626">
        <f t="shared" si="279"/>
        <v>0</v>
      </c>
      <c r="AL416" s="626">
        <f t="shared" si="279"/>
        <v>0</v>
      </c>
      <c r="AM416" s="626">
        <f t="shared" si="279"/>
        <v>0</v>
      </c>
      <c r="AN416" s="626">
        <f t="shared" si="279"/>
        <v>0</v>
      </c>
      <c r="AO416" s="626">
        <f t="shared" si="279"/>
        <v>0</v>
      </c>
      <c r="AP416" s="626">
        <f t="shared" si="279"/>
        <v>0</v>
      </c>
      <c r="AQ416" s="626">
        <f t="shared" si="279"/>
        <v>0</v>
      </c>
      <c r="AR416" s="626">
        <f t="shared" si="279"/>
        <v>0</v>
      </c>
      <c r="AS416" s="626">
        <f t="shared" si="279"/>
        <v>0</v>
      </c>
      <c r="AT416" s="626">
        <f t="shared" si="279"/>
        <v>0</v>
      </c>
      <c r="AU416" s="626">
        <f t="shared" si="280"/>
        <v>0</v>
      </c>
      <c r="AV416" s="626">
        <f t="shared" si="280"/>
        <v>0</v>
      </c>
      <c r="AW416" s="626">
        <f t="shared" si="280"/>
        <v>0</v>
      </c>
      <c r="AX416" s="626">
        <f t="shared" si="280"/>
        <v>0</v>
      </c>
      <c r="AY416" s="626">
        <f t="shared" si="280"/>
        <v>0</v>
      </c>
      <c r="AZ416" s="626">
        <f t="shared" si="280"/>
        <v>0</v>
      </c>
      <c r="BA416" s="626">
        <f t="shared" si="280"/>
        <v>0</v>
      </c>
      <c r="BB416" s="626">
        <f t="shared" si="280"/>
        <v>0</v>
      </c>
      <c r="BC416" s="626">
        <f t="shared" si="280"/>
        <v>0</v>
      </c>
      <c r="BD416" s="626">
        <f t="shared" si="280"/>
        <v>0</v>
      </c>
      <c r="BE416" s="626">
        <f t="shared" si="281"/>
        <v>0</v>
      </c>
      <c r="BF416" s="626">
        <f t="shared" si="281"/>
        <v>0</v>
      </c>
      <c r="BG416" s="626">
        <f t="shared" si="281"/>
        <v>0</v>
      </c>
      <c r="BH416" s="626">
        <f t="shared" si="281"/>
        <v>0</v>
      </c>
      <c r="BI416" s="626">
        <f t="shared" si="281"/>
        <v>0</v>
      </c>
      <c r="BJ416" s="626">
        <f t="shared" si="281"/>
        <v>0</v>
      </c>
      <c r="BK416" s="626">
        <f t="shared" si="281"/>
        <v>0</v>
      </c>
      <c r="BL416" s="626">
        <f t="shared" si="281"/>
        <v>0</v>
      </c>
      <c r="BM416" s="626">
        <f t="shared" si="281"/>
        <v>0</v>
      </c>
      <c r="BN416" s="626">
        <f t="shared" si="281"/>
        <v>0</v>
      </c>
      <c r="BO416" s="626">
        <f t="shared" si="282"/>
        <v>0</v>
      </c>
      <c r="BP416" s="626">
        <f t="shared" si="282"/>
        <v>0</v>
      </c>
      <c r="BQ416" s="626">
        <f t="shared" si="282"/>
        <v>0</v>
      </c>
      <c r="BR416" s="626">
        <f t="shared" si="282"/>
        <v>0</v>
      </c>
      <c r="BS416" s="626">
        <f t="shared" si="282"/>
        <v>0</v>
      </c>
      <c r="BT416" s="626">
        <f t="shared" si="282"/>
        <v>0</v>
      </c>
      <c r="BU416" s="626">
        <f t="shared" si="282"/>
        <v>0</v>
      </c>
      <c r="BV416" s="626">
        <f t="shared" si="282"/>
        <v>0</v>
      </c>
      <c r="BW416" s="626">
        <f t="shared" si="282"/>
        <v>0</v>
      </c>
      <c r="BX416" s="626">
        <f t="shared" si="282"/>
        <v>0</v>
      </c>
      <c r="BY416" s="626">
        <f t="shared" si="282"/>
        <v>0</v>
      </c>
      <c r="BZ416" s="626">
        <f t="shared" si="282"/>
        <v>0</v>
      </c>
      <c r="CA416" s="287">
        <f t="shared" si="255"/>
        <v>0</v>
      </c>
      <c r="CB416" s="287">
        <f t="shared" si="256"/>
        <v>0</v>
      </c>
      <c r="CC416" s="287">
        <f t="shared" si="257"/>
        <v>0</v>
      </c>
      <c r="CD416" s="287">
        <f t="shared" si="258"/>
        <v>0</v>
      </c>
      <c r="CE416" s="287">
        <f t="shared" si="259"/>
        <v>0</v>
      </c>
      <c r="CF416" s="287">
        <f t="shared" si="260"/>
        <v>0</v>
      </c>
      <c r="CG416" s="61">
        <f t="shared" si="275"/>
        <v>0</v>
      </c>
      <c r="CH416" s="27"/>
      <c r="CI416" s="27"/>
      <c r="CJ416" s="27"/>
    </row>
    <row r="417" spans="2:88" ht="12" hidden="1" customHeight="1">
      <c r="B417" s="624" t="s">
        <v>75</v>
      </c>
      <c r="C417" s="623" t="str">
        <f t="shared" si="246"/>
        <v>Forecast</v>
      </c>
      <c r="D417" s="624" t="s">
        <v>2</v>
      </c>
      <c r="E417" s="624" t="s">
        <v>9</v>
      </c>
      <c r="F417" s="625" t="s">
        <v>13</v>
      </c>
      <c r="G417" s="626">
        <f t="shared" si="276"/>
        <v>0</v>
      </c>
      <c r="H417" s="823">
        <f t="shared" si="276"/>
        <v>0</v>
      </c>
      <c r="I417" s="823">
        <f t="shared" si="276"/>
        <v>0</v>
      </c>
      <c r="J417" s="626">
        <f t="shared" si="276"/>
        <v>0</v>
      </c>
      <c r="K417" s="626">
        <f t="shared" si="276"/>
        <v>0</v>
      </c>
      <c r="L417" s="626">
        <f t="shared" si="276"/>
        <v>0</v>
      </c>
      <c r="M417" s="626">
        <f t="shared" si="276"/>
        <v>0</v>
      </c>
      <c r="N417" s="626">
        <f t="shared" si="276"/>
        <v>0</v>
      </c>
      <c r="O417" s="626">
        <f t="shared" si="276"/>
        <v>0</v>
      </c>
      <c r="P417" s="626">
        <f t="shared" si="276"/>
        <v>0</v>
      </c>
      <c r="Q417" s="626">
        <f t="shared" si="277"/>
        <v>0</v>
      </c>
      <c r="R417" s="626">
        <f t="shared" si="277"/>
        <v>0</v>
      </c>
      <c r="S417" s="626">
        <f t="shared" si="277"/>
        <v>0</v>
      </c>
      <c r="T417" s="626">
        <f t="shared" si="277"/>
        <v>0</v>
      </c>
      <c r="U417" s="823">
        <f t="shared" si="277"/>
        <v>0</v>
      </c>
      <c r="V417" s="823">
        <f t="shared" si="277"/>
        <v>0</v>
      </c>
      <c r="W417" s="823">
        <f t="shared" si="277"/>
        <v>0</v>
      </c>
      <c r="X417" s="823">
        <f t="shared" si="277"/>
        <v>0</v>
      </c>
      <c r="Y417" s="823">
        <f t="shared" si="277"/>
        <v>0</v>
      </c>
      <c r="Z417" s="626">
        <f t="shared" si="277"/>
        <v>0</v>
      </c>
      <c r="AA417" s="626">
        <f t="shared" si="278"/>
        <v>0</v>
      </c>
      <c r="AB417" s="626">
        <f t="shared" si="278"/>
        <v>0</v>
      </c>
      <c r="AC417" s="626">
        <f t="shared" si="278"/>
        <v>0</v>
      </c>
      <c r="AD417" s="626">
        <f t="shared" si="278"/>
        <v>0</v>
      </c>
      <c r="AE417" s="626">
        <f t="shared" si="278"/>
        <v>0</v>
      </c>
      <c r="AF417" s="626">
        <f t="shared" si="278"/>
        <v>0</v>
      </c>
      <c r="AG417" s="626">
        <f t="shared" si="278"/>
        <v>0</v>
      </c>
      <c r="AH417" s="626">
        <f t="shared" si="278"/>
        <v>0</v>
      </c>
      <c r="AI417" s="626">
        <f t="shared" si="278"/>
        <v>0</v>
      </c>
      <c r="AJ417" s="626">
        <f t="shared" si="278"/>
        <v>0</v>
      </c>
      <c r="AK417" s="626">
        <f t="shared" si="279"/>
        <v>0</v>
      </c>
      <c r="AL417" s="626">
        <f t="shared" si="279"/>
        <v>0</v>
      </c>
      <c r="AM417" s="626">
        <f t="shared" si="279"/>
        <v>0</v>
      </c>
      <c r="AN417" s="626">
        <f t="shared" si="279"/>
        <v>0</v>
      </c>
      <c r="AO417" s="626">
        <f t="shared" si="279"/>
        <v>0</v>
      </c>
      <c r="AP417" s="626">
        <f t="shared" si="279"/>
        <v>0</v>
      </c>
      <c r="AQ417" s="626">
        <f t="shared" si="279"/>
        <v>0</v>
      </c>
      <c r="AR417" s="626">
        <f t="shared" si="279"/>
        <v>0</v>
      </c>
      <c r="AS417" s="626">
        <f t="shared" si="279"/>
        <v>0</v>
      </c>
      <c r="AT417" s="626">
        <f t="shared" si="279"/>
        <v>0</v>
      </c>
      <c r="AU417" s="626">
        <f t="shared" si="280"/>
        <v>0</v>
      </c>
      <c r="AV417" s="626">
        <f t="shared" si="280"/>
        <v>0</v>
      </c>
      <c r="AW417" s="626">
        <f t="shared" si="280"/>
        <v>0</v>
      </c>
      <c r="AX417" s="626">
        <f t="shared" si="280"/>
        <v>0</v>
      </c>
      <c r="AY417" s="626">
        <f t="shared" si="280"/>
        <v>0</v>
      </c>
      <c r="AZ417" s="626">
        <f t="shared" si="280"/>
        <v>0</v>
      </c>
      <c r="BA417" s="626">
        <f t="shared" si="280"/>
        <v>0</v>
      </c>
      <c r="BB417" s="626">
        <f t="shared" si="280"/>
        <v>0</v>
      </c>
      <c r="BC417" s="626">
        <f t="shared" si="280"/>
        <v>0</v>
      </c>
      <c r="BD417" s="626">
        <f t="shared" si="280"/>
        <v>0</v>
      </c>
      <c r="BE417" s="626">
        <f t="shared" si="281"/>
        <v>0</v>
      </c>
      <c r="BF417" s="626">
        <f t="shared" si="281"/>
        <v>0</v>
      </c>
      <c r="BG417" s="626">
        <f t="shared" si="281"/>
        <v>0</v>
      </c>
      <c r="BH417" s="626">
        <f t="shared" si="281"/>
        <v>0</v>
      </c>
      <c r="BI417" s="626">
        <f t="shared" si="281"/>
        <v>0</v>
      </c>
      <c r="BJ417" s="626">
        <f t="shared" si="281"/>
        <v>0</v>
      </c>
      <c r="BK417" s="626">
        <f t="shared" si="281"/>
        <v>0</v>
      </c>
      <c r="BL417" s="626">
        <f t="shared" si="281"/>
        <v>0</v>
      </c>
      <c r="BM417" s="626">
        <f t="shared" si="281"/>
        <v>0</v>
      </c>
      <c r="BN417" s="626">
        <f t="shared" si="281"/>
        <v>0</v>
      </c>
      <c r="BO417" s="626">
        <f t="shared" si="282"/>
        <v>0</v>
      </c>
      <c r="BP417" s="626">
        <f t="shared" si="282"/>
        <v>0</v>
      </c>
      <c r="BQ417" s="626">
        <f t="shared" si="282"/>
        <v>0</v>
      </c>
      <c r="BR417" s="626">
        <f t="shared" si="282"/>
        <v>0</v>
      </c>
      <c r="BS417" s="626">
        <f t="shared" si="282"/>
        <v>0</v>
      </c>
      <c r="BT417" s="626">
        <f t="shared" si="282"/>
        <v>0</v>
      </c>
      <c r="BU417" s="626">
        <f t="shared" si="282"/>
        <v>0</v>
      </c>
      <c r="BV417" s="626">
        <f t="shared" si="282"/>
        <v>0</v>
      </c>
      <c r="BW417" s="626">
        <f t="shared" si="282"/>
        <v>0</v>
      </c>
      <c r="BX417" s="626">
        <f t="shared" si="282"/>
        <v>0</v>
      </c>
      <c r="BY417" s="626">
        <f t="shared" si="282"/>
        <v>0</v>
      </c>
      <c r="BZ417" s="626">
        <f t="shared" si="282"/>
        <v>0</v>
      </c>
      <c r="CA417" s="287">
        <f t="shared" si="255"/>
        <v>0</v>
      </c>
      <c r="CB417" s="287">
        <f t="shared" si="256"/>
        <v>0</v>
      </c>
      <c r="CC417" s="287">
        <f t="shared" si="257"/>
        <v>0</v>
      </c>
      <c r="CD417" s="287">
        <f t="shared" si="258"/>
        <v>0</v>
      </c>
      <c r="CE417" s="287">
        <f t="shared" si="259"/>
        <v>0</v>
      </c>
      <c r="CF417" s="287">
        <f t="shared" si="260"/>
        <v>0</v>
      </c>
      <c r="CG417" s="61">
        <f t="shared" si="275"/>
        <v>0</v>
      </c>
      <c r="CH417" s="27"/>
      <c r="CI417" s="27"/>
      <c r="CJ417" s="27"/>
    </row>
    <row r="418" spans="2:88" ht="12" hidden="1" customHeight="1">
      <c r="B418" s="624" t="s">
        <v>75</v>
      </c>
      <c r="C418" s="623" t="str">
        <f t="shared" si="246"/>
        <v>Approval Request</v>
      </c>
      <c r="D418" s="624" t="s">
        <v>2</v>
      </c>
      <c r="E418" s="624" t="s">
        <v>9</v>
      </c>
      <c r="F418" s="625" t="s">
        <v>14</v>
      </c>
      <c r="G418" s="626">
        <f t="shared" si="276"/>
        <v>0</v>
      </c>
      <c r="H418" s="823">
        <f t="shared" si="276"/>
        <v>0</v>
      </c>
      <c r="I418" s="823">
        <f t="shared" si="276"/>
        <v>0</v>
      </c>
      <c r="J418" s="626">
        <f t="shared" si="276"/>
        <v>0</v>
      </c>
      <c r="K418" s="626">
        <f t="shared" si="276"/>
        <v>0</v>
      </c>
      <c r="L418" s="626">
        <f t="shared" si="276"/>
        <v>0</v>
      </c>
      <c r="M418" s="626">
        <f t="shared" si="276"/>
        <v>0</v>
      </c>
      <c r="N418" s="626">
        <f t="shared" si="276"/>
        <v>0</v>
      </c>
      <c r="O418" s="626">
        <f t="shared" si="276"/>
        <v>0</v>
      </c>
      <c r="P418" s="626">
        <f t="shared" si="276"/>
        <v>0</v>
      </c>
      <c r="Q418" s="626">
        <f t="shared" si="277"/>
        <v>0</v>
      </c>
      <c r="R418" s="626">
        <f t="shared" si="277"/>
        <v>0</v>
      </c>
      <c r="S418" s="626">
        <f t="shared" si="277"/>
        <v>0</v>
      </c>
      <c r="T418" s="626">
        <f t="shared" si="277"/>
        <v>0</v>
      </c>
      <c r="U418" s="823">
        <f t="shared" si="277"/>
        <v>0</v>
      </c>
      <c r="V418" s="823">
        <f t="shared" si="277"/>
        <v>0</v>
      </c>
      <c r="W418" s="823">
        <f t="shared" si="277"/>
        <v>0</v>
      </c>
      <c r="X418" s="823">
        <f t="shared" si="277"/>
        <v>0</v>
      </c>
      <c r="Y418" s="823">
        <f t="shared" si="277"/>
        <v>0</v>
      </c>
      <c r="Z418" s="626">
        <f t="shared" si="277"/>
        <v>0</v>
      </c>
      <c r="AA418" s="626">
        <f t="shared" si="278"/>
        <v>0</v>
      </c>
      <c r="AB418" s="626">
        <f t="shared" si="278"/>
        <v>0</v>
      </c>
      <c r="AC418" s="626">
        <f t="shared" si="278"/>
        <v>0</v>
      </c>
      <c r="AD418" s="626">
        <f t="shared" si="278"/>
        <v>0</v>
      </c>
      <c r="AE418" s="626">
        <f t="shared" si="278"/>
        <v>0</v>
      </c>
      <c r="AF418" s="626">
        <f t="shared" si="278"/>
        <v>0</v>
      </c>
      <c r="AG418" s="626">
        <f t="shared" si="278"/>
        <v>0</v>
      </c>
      <c r="AH418" s="626">
        <f t="shared" si="278"/>
        <v>0</v>
      </c>
      <c r="AI418" s="626">
        <f t="shared" si="278"/>
        <v>0</v>
      </c>
      <c r="AJ418" s="626">
        <f t="shared" si="278"/>
        <v>0</v>
      </c>
      <c r="AK418" s="626">
        <f t="shared" si="279"/>
        <v>0</v>
      </c>
      <c r="AL418" s="626">
        <f t="shared" si="279"/>
        <v>0</v>
      </c>
      <c r="AM418" s="626">
        <f t="shared" si="279"/>
        <v>0</v>
      </c>
      <c r="AN418" s="626">
        <f t="shared" si="279"/>
        <v>0</v>
      </c>
      <c r="AO418" s="626">
        <f t="shared" si="279"/>
        <v>0</v>
      </c>
      <c r="AP418" s="626">
        <f t="shared" si="279"/>
        <v>0</v>
      </c>
      <c r="AQ418" s="626">
        <f t="shared" si="279"/>
        <v>0</v>
      </c>
      <c r="AR418" s="626">
        <f t="shared" si="279"/>
        <v>0</v>
      </c>
      <c r="AS418" s="626">
        <f t="shared" si="279"/>
        <v>0</v>
      </c>
      <c r="AT418" s="626">
        <f t="shared" si="279"/>
        <v>0</v>
      </c>
      <c r="AU418" s="626">
        <f t="shared" si="280"/>
        <v>0</v>
      </c>
      <c r="AV418" s="626">
        <f t="shared" si="280"/>
        <v>0</v>
      </c>
      <c r="AW418" s="626">
        <f t="shared" si="280"/>
        <v>0</v>
      </c>
      <c r="AX418" s="626">
        <f t="shared" si="280"/>
        <v>0</v>
      </c>
      <c r="AY418" s="626">
        <f t="shared" si="280"/>
        <v>0</v>
      </c>
      <c r="AZ418" s="626">
        <f t="shared" si="280"/>
        <v>0</v>
      </c>
      <c r="BA418" s="626">
        <f t="shared" si="280"/>
        <v>0</v>
      </c>
      <c r="BB418" s="626">
        <f t="shared" si="280"/>
        <v>0</v>
      </c>
      <c r="BC418" s="626">
        <f t="shared" si="280"/>
        <v>0</v>
      </c>
      <c r="BD418" s="626">
        <f t="shared" si="280"/>
        <v>0</v>
      </c>
      <c r="BE418" s="626">
        <f t="shared" si="281"/>
        <v>0</v>
      </c>
      <c r="BF418" s="626">
        <f t="shared" si="281"/>
        <v>0</v>
      </c>
      <c r="BG418" s="626">
        <f t="shared" si="281"/>
        <v>0</v>
      </c>
      <c r="BH418" s="626">
        <f t="shared" si="281"/>
        <v>0</v>
      </c>
      <c r="BI418" s="626">
        <f t="shared" si="281"/>
        <v>0</v>
      </c>
      <c r="BJ418" s="626">
        <f t="shared" si="281"/>
        <v>0</v>
      </c>
      <c r="BK418" s="626">
        <f t="shared" si="281"/>
        <v>0</v>
      </c>
      <c r="BL418" s="626">
        <f t="shared" si="281"/>
        <v>0</v>
      </c>
      <c r="BM418" s="626">
        <f t="shared" si="281"/>
        <v>0</v>
      </c>
      <c r="BN418" s="626">
        <f t="shared" si="281"/>
        <v>0</v>
      </c>
      <c r="BO418" s="626">
        <f t="shared" si="282"/>
        <v>0</v>
      </c>
      <c r="BP418" s="626">
        <f t="shared" si="282"/>
        <v>0</v>
      </c>
      <c r="BQ418" s="626">
        <f t="shared" si="282"/>
        <v>0</v>
      </c>
      <c r="BR418" s="626">
        <f t="shared" si="282"/>
        <v>0</v>
      </c>
      <c r="BS418" s="626">
        <f t="shared" si="282"/>
        <v>0</v>
      </c>
      <c r="BT418" s="626">
        <f t="shared" si="282"/>
        <v>0</v>
      </c>
      <c r="BU418" s="626">
        <f t="shared" si="282"/>
        <v>0</v>
      </c>
      <c r="BV418" s="626">
        <f t="shared" si="282"/>
        <v>0</v>
      </c>
      <c r="BW418" s="626">
        <f t="shared" si="282"/>
        <v>0</v>
      </c>
      <c r="BX418" s="626">
        <f t="shared" si="282"/>
        <v>0</v>
      </c>
      <c r="BY418" s="626">
        <f t="shared" si="282"/>
        <v>0</v>
      </c>
      <c r="BZ418" s="626">
        <f t="shared" si="282"/>
        <v>0</v>
      </c>
      <c r="CA418" s="287">
        <f t="shared" si="255"/>
        <v>0</v>
      </c>
      <c r="CB418" s="287">
        <f t="shared" si="256"/>
        <v>0</v>
      </c>
      <c r="CC418" s="287">
        <f t="shared" si="257"/>
        <v>0</v>
      </c>
      <c r="CD418" s="287">
        <f t="shared" si="258"/>
        <v>0</v>
      </c>
      <c r="CE418" s="287">
        <f t="shared" si="259"/>
        <v>0</v>
      </c>
      <c r="CF418" s="287">
        <f t="shared" si="260"/>
        <v>0</v>
      </c>
      <c r="CG418" s="61">
        <f t="shared" si="275"/>
        <v>0</v>
      </c>
      <c r="CH418" s="27"/>
      <c r="CI418" s="27"/>
      <c r="CJ418" s="27"/>
    </row>
    <row r="419" spans="2:88" ht="12" hidden="1" customHeight="1">
      <c r="B419" s="624" t="s">
        <v>75</v>
      </c>
      <c r="C419" s="623" t="str">
        <f t="shared" si="246"/>
        <v>Approval Request</v>
      </c>
      <c r="D419" s="624" t="s">
        <v>2</v>
      </c>
      <c r="E419" s="624" t="s">
        <v>9</v>
      </c>
      <c r="F419" s="625" t="s">
        <v>15</v>
      </c>
      <c r="G419" s="626">
        <f t="shared" si="276"/>
        <v>0</v>
      </c>
      <c r="H419" s="823">
        <f t="shared" si="276"/>
        <v>0</v>
      </c>
      <c r="I419" s="823">
        <f t="shared" si="276"/>
        <v>0</v>
      </c>
      <c r="J419" s="626">
        <f t="shared" si="276"/>
        <v>0</v>
      </c>
      <c r="K419" s="626">
        <f t="shared" si="276"/>
        <v>0</v>
      </c>
      <c r="L419" s="626">
        <f t="shared" si="276"/>
        <v>0</v>
      </c>
      <c r="M419" s="626">
        <f t="shared" si="276"/>
        <v>0</v>
      </c>
      <c r="N419" s="626">
        <f t="shared" si="276"/>
        <v>0</v>
      </c>
      <c r="O419" s="626">
        <f t="shared" si="276"/>
        <v>0</v>
      </c>
      <c r="P419" s="626">
        <f t="shared" si="276"/>
        <v>0</v>
      </c>
      <c r="Q419" s="626">
        <f t="shared" si="277"/>
        <v>0</v>
      </c>
      <c r="R419" s="626">
        <f t="shared" si="277"/>
        <v>0</v>
      </c>
      <c r="S419" s="626">
        <f t="shared" si="277"/>
        <v>0</v>
      </c>
      <c r="T419" s="626">
        <f t="shared" si="277"/>
        <v>0</v>
      </c>
      <c r="U419" s="823">
        <f t="shared" si="277"/>
        <v>0</v>
      </c>
      <c r="V419" s="823">
        <f t="shared" si="277"/>
        <v>0</v>
      </c>
      <c r="W419" s="823">
        <f t="shared" si="277"/>
        <v>0</v>
      </c>
      <c r="X419" s="823">
        <f t="shared" si="277"/>
        <v>0</v>
      </c>
      <c r="Y419" s="823">
        <f t="shared" si="277"/>
        <v>0</v>
      </c>
      <c r="Z419" s="626">
        <f t="shared" si="277"/>
        <v>0</v>
      </c>
      <c r="AA419" s="626">
        <f t="shared" si="278"/>
        <v>0</v>
      </c>
      <c r="AB419" s="626">
        <f t="shared" si="278"/>
        <v>0</v>
      </c>
      <c r="AC419" s="626">
        <f t="shared" si="278"/>
        <v>0</v>
      </c>
      <c r="AD419" s="626">
        <f t="shared" si="278"/>
        <v>0</v>
      </c>
      <c r="AE419" s="626">
        <f t="shared" si="278"/>
        <v>0</v>
      </c>
      <c r="AF419" s="626">
        <f t="shared" si="278"/>
        <v>0</v>
      </c>
      <c r="AG419" s="626">
        <f t="shared" si="278"/>
        <v>0</v>
      </c>
      <c r="AH419" s="626">
        <f t="shared" si="278"/>
        <v>0</v>
      </c>
      <c r="AI419" s="626">
        <f t="shared" si="278"/>
        <v>0</v>
      </c>
      <c r="AJ419" s="626">
        <f t="shared" si="278"/>
        <v>0</v>
      </c>
      <c r="AK419" s="626">
        <f t="shared" si="279"/>
        <v>0</v>
      </c>
      <c r="AL419" s="626">
        <f t="shared" si="279"/>
        <v>0</v>
      </c>
      <c r="AM419" s="626">
        <f t="shared" si="279"/>
        <v>0</v>
      </c>
      <c r="AN419" s="626">
        <f t="shared" si="279"/>
        <v>0</v>
      </c>
      <c r="AO419" s="626">
        <f t="shared" si="279"/>
        <v>0</v>
      </c>
      <c r="AP419" s="626">
        <f t="shared" si="279"/>
        <v>0</v>
      </c>
      <c r="AQ419" s="626">
        <f t="shared" si="279"/>
        <v>0</v>
      </c>
      <c r="AR419" s="626">
        <f t="shared" si="279"/>
        <v>0</v>
      </c>
      <c r="AS419" s="626">
        <f t="shared" si="279"/>
        <v>0</v>
      </c>
      <c r="AT419" s="626">
        <f t="shared" si="279"/>
        <v>0</v>
      </c>
      <c r="AU419" s="626">
        <f t="shared" si="280"/>
        <v>0</v>
      </c>
      <c r="AV419" s="626">
        <f t="shared" si="280"/>
        <v>0</v>
      </c>
      <c r="AW419" s="626">
        <f t="shared" si="280"/>
        <v>0</v>
      </c>
      <c r="AX419" s="626">
        <f t="shared" si="280"/>
        <v>0</v>
      </c>
      <c r="AY419" s="626">
        <f t="shared" si="280"/>
        <v>0</v>
      </c>
      <c r="AZ419" s="626">
        <f t="shared" si="280"/>
        <v>0</v>
      </c>
      <c r="BA419" s="626">
        <f t="shared" si="280"/>
        <v>0</v>
      </c>
      <c r="BB419" s="626">
        <f t="shared" si="280"/>
        <v>0</v>
      </c>
      <c r="BC419" s="626">
        <f t="shared" si="280"/>
        <v>0</v>
      </c>
      <c r="BD419" s="626">
        <f t="shared" si="280"/>
        <v>0</v>
      </c>
      <c r="BE419" s="626">
        <f t="shared" si="281"/>
        <v>0</v>
      </c>
      <c r="BF419" s="626">
        <f t="shared" si="281"/>
        <v>0</v>
      </c>
      <c r="BG419" s="626">
        <f t="shared" si="281"/>
        <v>0</v>
      </c>
      <c r="BH419" s="626">
        <f t="shared" si="281"/>
        <v>0</v>
      </c>
      <c r="BI419" s="626">
        <f t="shared" si="281"/>
        <v>0</v>
      </c>
      <c r="BJ419" s="626">
        <f t="shared" si="281"/>
        <v>0</v>
      </c>
      <c r="BK419" s="626">
        <f t="shared" si="281"/>
        <v>0</v>
      </c>
      <c r="BL419" s="626">
        <f t="shared" si="281"/>
        <v>0</v>
      </c>
      <c r="BM419" s="626">
        <f t="shared" si="281"/>
        <v>0</v>
      </c>
      <c r="BN419" s="626">
        <f t="shared" si="281"/>
        <v>0</v>
      </c>
      <c r="BO419" s="626">
        <f t="shared" si="282"/>
        <v>0</v>
      </c>
      <c r="BP419" s="626">
        <f t="shared" si="282"/>
        <v>0</v>
      </c>
      <c r="BQ419" s="626">
        <f t="shared" si="282"/>
        <v>0</v>
      </c>
      <c r="BR419" s="626">
        <f t="shared" si="282"/>
        <v>0</v>
      </c>
      <c r="BS419" s="626">
        <f t="shared" si="282"/>
        <v>0</v>
      </c>
      <c r="BT419" s="626">
        <f t="shared" si="282"/>
        <v>0</v>
      </c>
      <c r="BU419" s="626">
        <f t="shared" si="282"/>
        <v>0</v>
      </c>
      <c r="BV419" s="626">
        <f t="shared" si="282"/>
        <v>0</v>
      </c>
      <c r="BW419" s="626">
        <f t="shared" si="282"/>
        <v>0</v>
      </c>
      <c r="BX419" s="626">
        <f t="shared" si="282"/>
        <v>0</v>
      </c>
      <c r="BY419" s="626">
        <f t="shared" si="282"/>
        <v>0</v>
      </c>
      <c r="BZ419" s="626">
        <f t="shared" si="282"/>
        <v>0</v>
      </c>
      <c r="CA419" s="287">
        <f t="shared" si="255"/>
        <v>0</v>
      </c>
      <c r="CB419" s="287">
        <f t="shared" si="256"/>
        <v>0</v>
      </c>
      <c r="CC419" s="287">
        <f t="shared" si="257"/>
        <v>0</v>
      </c>
      <c r="CD419" s="287">
        <f t="shared" si="258"/>
        <v>0</v>
      </c>
      <c r="CE419" s="287">
        <f t="shared" si="259"/>
        <v>0</v>
      </c>
      <c r="CF419" s="287">
        <f t="shared" si="260"/>
        <v>0</v>
      </c>
      <c r="CG419" s="61">
        <f t="shared" si="275"/>
        <v>0</v>
      </c>
      <c r="CH419" s="27"/>
      <c r="CI419" s="27"/>
      <c r="CJ419" s="27"/>
    </row>
    <row r="420" spans="2:88" ht="12" hidden="1" customHeight="1">
      <c r="B420" s="624" t="s">
        <v>75</v>
      </c>
      <c r="C420" s="623" t="str">
        <f t="shared" si="246"/>
        <v>Released</v>
      </c>
      <c r="D420" s="624" t="s">
        <v>2</v>
      </c>
      <c r="E420" s="624" t="s">
        <v>10</v>
      </c>
      <c r="F420" s="625" t="s">
        <v>11</v>
      </c>
      <c r="G420" s="626">
        <f t="shared" si="276"/>
        <v>0</v>
      </c>
      <c r="H420" s="823">
        <f t="shared" si="276"/>
        <v>0</v>
      </c>
      <c r="I420" s="823">
        <f t="shared" si="276"/>
        <v>0</v>
      </c>
      <c r="J420" s="626">
        <f t="shared" si="276"/>
        <v>0</v>
      </c>
      <c r="K420" s="626">
        <f t="shared" si="276"/>
        <v>0</v>
      </c>
      <c r="L420" s="626">
        <f t="shared" si="276"/>
        <v>0</v>
      </c>
      <c r="M420" s="626">
        <f t="shared" si="276"/>
        <v>0</v>
      </c>
      <c r="N420" s="626">
        <f t="shared" si="276"/>
        <v>0</v>
      </c>
      <c r="O420" s="626">
        <f t="shared" si="276"/>
        <v>0</v>
      </c>
      <c r="P420" s="626">
        <f t="shared" si="276"/>
        <v>0</v>
      </c>
      <c r="Q420" s="626">
        <f t="shared" si="277"/>
        <v>0</v>
      </c>
      <c r="R420" s="626">
        <f t="shared" si="277"/>
        <v>0</v>
      </c>
      <c r="S420" s="626">
        <f t="shared" si="277"/>
        <v>0</v>
      </c>
      <c r="T420" s="626">
        <f t="shared" si="277"/>
        <v>0</v>
      </c>
      <c r="U420" s="823">
        <f t="shared" si="277"/>
        <v>0</v>
      </c>
      <c r="V420" s="823">
        <f t="shared" si="277"/>
        <v>0</v>
      </c>
      <c r="W420" s="823">
        <f t="shared" si="277"/>
        <v>0</v>
      </c>
      <c r="X420" s="823">
        <f t="shared" si="277"/>
        <v>0</v>
      </c>
      <c r="Y420" s="823">
        <f t="shared" si="277"/>
        <v>0</v>
      </c>
      <c r="Z420" s="626">
        <f t="shared" si="277"/>
        <v>0</v>
      </c>
      <c r="AA420" s="626">
        <f t="shared" si="278"/>
        <v>0</v>
      </c>
      <c r="AB420" s="626">
        <f t="shared" si="278"/>
        <v>0</v>
      </c>
      <c r="AC420" s="626">
        <f t="shared" si="278"/>
        <v>0</v>
      </c>
      <c r="AD420" s="626">
        <f t="shared" si="278"/>
        <v>0</v>
      </c>
      <c r="AE420" s="626">
        <f t="shared" si="278"/>
        <v>0</v>
      </c>
      <c r="AF420" s="626">
        <f t="shared" si="278"/>
        <v>0</v>
      </c>
      <c r="AG420" s="626">
        <f t="shared" si="278"/>
        <v>0</v>
      </c>
      <c r="AH420" s="626">
        <f t="shared" si="278"/>
        <v>0</v>
      </c>
      <c r="AI420" s="626">
        <f t="shared" si="278"/>
        <v>0</v>
      </c>
      <c r="AJ420" s="626">
        <f t="shared" si="278"/>
        <v>0</v>
      </c>
      <c r="AK420" s="626">
        <f t="shared" si="279"/>
        <v>0</v>
      </c>
      <c r="AL420" s="626">
        <f t="shared" si="279"/>
        <v>0</v>
      </c>
      <c r="AM420" s="626">
        <f t="shared" si="279"/>
        <v>0</v>
      </c>
      <c r="AN420" s="626">
        <f t="shared" si="279"/>
        <v>0</v>
      </c>
      <c r="AO420" s="626">
        <f t="shared" si="279"/>
        <v>0</v>
      </c>
      <c r="AP420" s="626">
        <f t="shared" si="279"/>
        <v>0</v>
      </c>
      <c r="AQ420" s="626">
        <f t="shared" si="279"/>
        <v>0</v>
      </c>
      <c r="AR420" s="626">
        <f t="shared" si="279"/>
        <v>0</v>
      </c>
      <c r="AS420" s="626">
        <f t="shared" si="279"/>
        <v>0</v>
      </c>
      <c r="AT420" s="626">
        <f t="shared" si="279"/>
        <v>0</v>
      </c>
      <c r="AU420" s="626">
        <f t="shared" si="280"/>
        <v>0</v>
      </c>
      <c r="AV420" s="626">
        <f t="shared" si="280"/>
        <v>0</v>
      </c>
      <c r="AW420" s="626">
        <f t="shared" si="280"/>
        <v>0</v>
      </c>
      <c r="AX420" s="626">
        <f t="shared" si="280"/>
        <v>0</v>
      </c>
      <c r="AY420" s="626">
        <f t="shared" si="280"/>
        <v>0</v>
      </c>
      <c r="AZ420" s="626">
        <f t="shared" si="280"/>
        <v>0</v>
      </c>
      <c r="BA420" s="626">
        <f t="shared" si="280"/>
        <v>0</v>
      </c>
      <c r="BB420" s="626">
        <f t="shared" si="280"/>
        <v>0</v>
      </c>
      <c r="BC420" s="626">
        <f t="shared" si="280"/>
        <v>0</v>
      </c>
      <c r="BD420" s="626">
        <f t="shared" si="280"/>
        <v>0</v>
      </c>
      <c r="BE420" s="626">
        <f t="shared" si="281"/>
        <v>0</v>
      </c>
      <c r="BF420" s="626">
        <f t="shared" si="281"/>
        <v>0</v>
      </c>
      <c r="BG420" s="626">
        <f t="shared" si="281"/>
        <v>0</v>
      </c>
      <c r="BH420" s="626">
        <f t="shared" si="281"/>
        <v>0</v>
      </c>
      <c r="BI420" s="626">
        <f t="shared" si="281"/>
        <v>0</v>
      </c>
      <c r="BJ420" s="626">
        <f t="shared" si="281"/>
        <v>0</v>
      </c>
      <c r="BK420" s="626">
        <f t="shared" si="281"/>
        <v>0</v>
      </c>
      <c r="BL420" s="626">
        <f t="shared" si="281"/>
        <v>0</v>
      </c>
      <c r="BM420" s="626">
        <f t="shared" si="281"/>
        <v>0</v>
      </c>
      <c r="BN420" s="626">
        <f t="shared" si="281"/>
        <v>0</v>
      </c>
      <c r="BO420" s="626">
        <f t="shared" si="282"/>
        <v>0</v>
      </c>
      <c r="BP420" s="626">
        <f t="shared" si="282"/>
        <v>0</v>
      </c>
      <c r="BQ420" s="626">
        <f t="shared" si="282"/>
        <v>0</v>
      </c>
      <c r="BR420" s="626">
        <f t="shared" si="282"/>
        <v>0</v>
      </c>
      <c r="BS420" s="626">
        <f t="shared" si="282"/>
        <v>0</v>
      </c>
      <c r="BT420" s="626">
        <f t="shared" si="282"/>
        <v>0</v>
      </c>
      <c r="BU420" s="626">
        <f t="shared" si="282"/>
        <v>0</v>
      </c>
      <c r="BV420" s="626">
        <f t="shared" si="282"/>
        <v>0</v>
      </c>
      <c r="BW420" s="626">
        <f t="shared" si="282"/>
        <v>0</v>
      </c>
      <c r="BX420" s="626">
        <f t="shared" si="282"/>
        <v>0</v>
      </c>
      <c r="BY420" s="626">
        <f t="shared" si="282"/>
        <v>0</v>
      </c>
      <c r="BZ420" s="626">
        <f t="shared" si="282"/>
        <v>0</v>
      </c>
      <c r="CA420" s="287">
        <f t="shared" si="255"/>
        <v>0</v>
      </c>
      <c r="CB420" s="287">
        <f t="shared" si="256"/>
        <v>0</v>
      </c>
      <c r="CC420" s="287">
        <f t="shared" si="257"/>
        <v>0</v>
      </c>
      <c r="CD420" s="287">
        <f t="shared" si="258"/>
        <v>0</v>
      </c>
      <c r="CE420" s="287">
        <f t="shared" si="259"/>
        <v>0</v>
      </c>
      <c r="CF420" s="287">
        <f t="shared" si="260"/>
        <v>0</v>
      </c>
      <c r="CG420" s="61">
        <f t="shared" si="275"/>
        <v>0</v>
      </c>
      <c r="CH420" s="27"/>
      <c r="CI420" s="27"/>
      <c r="CJ420" s="27"/>
    </row>
    <row r="421" spans="2:88" ht="12" hidden="1" customHeight="1">
      <c r="B421" s="624" t="s">
        <v>75</v>
      </c>
      <c r="C421" s="623" t="str">
        <f t="shared" si="246"/>
        <v>Released</v>
      </c>
      <c r="D421" s="624" t="s">
        <v>2</v>
      </c>
      <c r="E421" s="624" t="s">
        <v>10</v>
      </c>
      <c r="F421" s="625" t="s">
        <v>12</v>
      </c>
      <c r="G421" s="626">
        <f t="shared" si="276"/>
        <v>0</v>
      </c>
      <c r="H421" s="823">
        <f t="shared" si="276"/>
        <v>0</v>
      </c>
      <c r="I421" s="823">
        <f t="shared" si="276"/>
        <v>0</v>
      </c>
      <c r="J421" s="626">
        <f t="shared" si="276"/>
        <v>0</v>
      </c>
      <c r="K421" s="626">
        <f t="shared" si="276"/>
        <v>0</v>
      </c>
      <c r="L421" s="626">
        <f t="shared" si="276"/>
        <v>0</v>
      </c>
      <c r="M421" s="626">
        <f t="shared" si="276"/>
        <v>0</v>
      </c>
      <c r="N421" s="626">
        <f t="shared" si="276"/>
        <v>0</v>
      </c>
      <c r="O421" s="626">
        <f t="shared" si="276"/>
        <v>0</v>
      </c>
      <c r="P421" s="626">
        <f t="shared" si="276"/>
        <v>0</v>
      </c>
      <c r="Q421" s="626">
        <f t="shared" si="277"/>
        <v>0</v>
      </c>
      <c r="R421" s="626">
        <f t="shared" si="277"/>
        <v>0</v>
      </c>
      <c r="S421" s="626">
        <f t="shared" si="277"/>
        <v>0</v>
      </c>
      <c r="T421" s="626">
        <f t="shared" si="277"/>
        <v>0</v>
      </c>
      <c r="U421" s="823">
        <f t="shared" si="277"/>
        <v>0</v>
      </c>
      <c r="V421" s="823">
        <f t="shared" si="277"/>
        <v>0</v>
      </c>
      <c r="W421" s="823">
        <f t="shared" si="277"/>
        <v>0</v>
      </c>
      <c r="X421" s="823">
        <f t="shared" si="277"/>
        <v>0</v>
      </c>
      <c r="Y421" s="823">
        <f t="shared" si="277"/>
        <v>0</v>
      </c>
      <c r="Z421" s="626">
        <f t="shared" si="277"/>
        <v>0</v>
      </c>
      <c r="AA421" s="626">
        <f t="shared" si="278"/>
        <v>0</v>
      </c>
      <c r="AB421" s="626">
        <f t="shared" si="278"/>
        <v>0</v>
      </c>
      <c r="AC421" s="626">
        <f t="shared" si="278"/>
        <v>0</v>
      </c>
      <c r="AD421" s="626">
        <f t="shared" si="278"/>
        <v>0</v>
      </c>
      <c r="AE421" s="626">
        <f t="shared" si="278"/>
        <v>0</v>
      </c>
      <c r="AF421" s="626">
        <f t="shared" si="278"/>
        <v>0</v>
      </c>
      <c r="AG421" s="626">
        <f t="shared" si="278"/>
        <v>0</v>
      </c>
      <c r="AH421" s="626">
        <f t="shared" si="278"/>
        <v>0</v>
      </c>
      <c r="AI421" s="626">
        <f t="shared" si="278"/>
        <v>0</v>
      </c>
      <c r="AJ421" s="626">
        <f t="shared" si="278"/>
        <v>0</v>
      </c>
      <c r="AK421" s="626">
        <f t="shared" si="279"/>
        <v>0</v>
      </c>
      <c r="AL421" s="626">
        <f t="shared" si="279"/>
        <v>0</v>
      </c>
      <c r="AM421" s="626">
        <f t="shared" si="279"/>
        <v>0</v>
      </c>
      <c r="AN421" s="626">
        <f t="shared" si="279"/>
        <v>0</v>
      </c>
      <c r="AO421" s="626">
        <f t="shared" si="279"/>
        <v>0</v>
      </c>
      <c r="AP421" s="626">
        <f t="shared" si="279"/>
        <v>0</v>
      </c>
      <c r="AQ421" s="626">
        <f t="shared" si="279"/>
        <v>0</v>
      </c>
      <c r="AR421" s="626">
        <f t="shared" si="279"/>
        <v>0</v>
      </c>
      <c r="AS421" s="626">
        <f t="shared" si="279"/>
        <v>0</v>
      </c>
      <c r="AT421" s="626">
        <f t="shared" si="279"/>
        <v>0</v>
      </c>
      <c r="AU421" s="626">
        <f t="shared" si="280"/>
        <v>0</v>
      </c>
      <c r="AV421" s="626">
        <f t="shared" si="280"/>
        <v>0</v>
      </c>
      <c r="AW421" s="626">
        <f t="shared" si="280"/>
        <v>0</v>
      </c>
      <c r="AX421" s="626">
        <f t="shared" si="280"/>
        <v>0</v>
      </c>
      <c r="AY421" s="626">
        <f t="shared" si="280"/>
        <v>0</v>
      </c>
      <c r="AZ421" s="626">
        <f t="shared" si="280"/>
        <v>0</v>
      </c>
      <c r="BA421" s="626">
        <f t="shared" si="280"/>
        <v>0</v>
      </c>
      <c r="BB421" s="626">
        <f t="shared" si="280"/>
        <v>0</v>
      </c>
      <c r="BC421" s="626">
        <f t="shared" si="280"/>
        <v>0</v>
      </c>
      <c r="BD421" s="626">
        <f t="shared" si="280"/>
        <v>0</v>
      </c>
      <c r="BE421" s="626">
        <f t="shared" si="281"/>
        <v>0</v>
      </c>
      <c r="BF421" s="626">
        <f t="shared" si="281"/>
        <v>0</v>
      </c>
      <c r="BG421" s="626">
        <f t="shared" si="281"/>
        <v>0</v>
      </c>
      <c r="BH421" s="626">
        <f t="shared" si="281"/>
        <v>0</v>
      </c>
      <c r="BI421" s="626">
        <f t="shared" si="281"/>
        <v>0</v>
      </c>
      <c r="BJ421" s="626">
        <f t="shared" si="281"/>
        <v>0</v>
      </c>
      <c r="BK421" s="626">
        <f t="shared" si="281"/>
        <v>0</v>
      </c>
      <c r="BL421" s="626">
        <f t="shared" si="281"/>
        <v>0</v>
      </c>
      <c r="BM421" s="626">
        <f t="shared" si="281"/>
        <v>0</v>
      </c>
      <c r="BN421" s="626">
        <f t="shared" si="281"/>
        <v>0</v>
      </c>
      <c r="BO421" s="626">
        <f t="shared" si="282"/>
        <v>0</v>
      </c>
      <c r="BP421" s="626">
        <f t="shared" si="282"/>
        <v>0</v>
      </c>
      <c r="BQ421" s="626">
        <f t="shared" si="282"/>
        <v>0</v>
      </c>
      <c r="BR421" s="626">
        <f t="shared" si="282"/>
        <v>0</v>
      </c>
      <c r="BS421" s="626">
        <f t="shared" si="282"/>
        <v>0</v>
      </c>
      <c r="BT421" s="626">
        <f t="shared" si="282"/>
        <v>0</v>
      </c>
      <c r="BU421" s="626">
        <f t="shared" si="282"/>
        <v>0</v>
      </c>
      <c r="BV421" s="626">
        <f t="shared" si="282"/>
        <v>0</v>
      </c>
      <c r="BW421" s="626">
        <f t="shared" si="282"/>
        <v>0</v>
      </c>
      <c r="BX421" s="626">
        <f t="shared" si="282"/>
        <v>0</v>
      </c>
      <c r="BY421" s="626">
        <f t="shared" si="282"/>
        <v>0</v>
      </c>
      <c r="BZ421" s="626">
        <f t="shared" si="282"/>
        <v>0</v>
      </c>
      <c r="CA421" s="287">
        <f t="shared" si="255"/>
        <v>0</v>
      </c>
      <c r="CB421" s="287">
        <f t="shared" si="256"/>
        <v>0</v>
      </c>
      <c r="CC421" s="287">
        <f t="shared" si="257"/>
        <v>0</v>
      </c>
      <c r="CD421" s="287">
        <f t="shared" si="258"/>
        <v>0</v>
      </c>
      <c r="CE421" s="287">
        <f t="shared" si="259"/>
        <v>0</v>
      </c>
      <c r="CF421" s="287">
        <f t="shared" si="260"/>
        <v>0</v>
      </c>
      <c r="CG421" s="61">
        <f t="shared" si="275"/>
        <v>0</v>
      </c>
      <c r="CH421" s="27"/>
      <c r="CI421" s="27"/>
      <c r="CJ421" s="27"/>
    </row>
    <row r="422" spans="2:88" ht="12" hidden="1" customHeight="1">
      <c r="B422" s="624" t="s">
        <v>75</v>
      </c>
      <c r="C422" s="623" t="str">
        <f t="shared" si="246"/>
        <v>Forecast</v>
      </c>
      <c r="D422" s="624" t="s">
        <v>2</v>
      </c>
      <c r="E422" s="624" t="s">
        <v>10</v>
      </c>
      <c r="F422" s="625" t="s">
        <v>13</v>
      </c>
      <c r="G422" s="626">
        <f t="shared" si="276"/>
        <v>0</v>
      </c>
      <c r="H422" s="823">
        <f t="shared" si="276"/>
        <v>0</v>
      </c>
      <c r="I422" s="823">
        <f t="shared" si="276"/>
        <v>0</v>
      </c>
      <c r="J422" s="626">
        <f t="shared" si="276"/>
        <v>0</v>
      </c>
      <c r="K422" s="626">
        <f t="shared" si="276"/>
        <v>0</v>
      </c>
      <c r="L422" s="626">
        <f t="shared" si="276"/>
        <v>0</v>
      </c>
      <c r="M422" s="626">
        <f t="shared" si="276"/>
        <v>0</v>
      </c>
      <c r="N422" s="626">
        <f t="shared" si="276"/>
        <v>0</v>
      </c>
      <c r="O422" s="626">
        <f t="shared" si="276"/>
        <v>0</v>
      </c>
      <c r="P422" s="626">
        <f t="shared" si="276"/>
        <v>0</v>
      </c>
      <c r="Q422" s="626">
        <f t="shared" si="277"/>
        <v>0</v>
      </c>
      <c r="R422" s="626">
        <f t="shared" si="277"/>
        <v>0</v>
      </c>
      <c r="S422" s="626">
        <f t="shared" si="277"/>
        <v>0</v>
      </c>
      <c r="T422" s="626">
        <f t="shared" si="277"/>
        <v>0</v>
      </c>
      <c r="U422" s="823">
        <f t="shared" si="277"/>
        <v>0</v>
      </c>
      <c r="V422" s="823">
        <f t="shared" si="277"/>
        <v>0</v>
      </c>
      <c r="W422" s="823">
        <f t="shared" si="277"/>
        <v>0</v>
      </c>
      <c r="X422" s="823">
        <f t="shared" si="277"/>
        <v>0</v>
      </c>
      <c r="Y422" s="823">
        <f t="shared" si="277"/>
        <v>0</v>
      </c>
      <c r="Z422" s="626">
        <f t="shared" si="277"/>
        <v>0</v>
      </c>
      <c r="AA422" s="626">
        <f t="shared" si="278"/>
        <v>0</v>
      </c>
      <c r="AB422" s="626">
        <f t="shared" si="278"/>
        <v>0</v>
      </c>
      <c r="AC422" s="626">
        <f t="shared" si="278"/>
        <v>0</v>
      </c>
      <c r="AD422" s="626">
        <f t="shared" si="278"/>
        <v>0</v>
      </c>
      <c r="AE422" s="626">
        <f t="shared" si="278"/>
        <v>0</v>
      </c>
      <c r="AF422" s="626">
        <f t="shared" si="278"/>
        <v>0</v>
      </c>
      <c r="AG422" s="626">
        <f t="shared" si="278"/>
        <v>0</v>
      </c>
      <c r="AH422" s="626">
        <f t="shared" si="278"/>
        <v>0</v>
      </c>
      <c r="AI422" s="626">
        <f t="shared" si="278"/>
        <v>0</v>
      </c>
      <c r="AJ422" s="626">
        <f t="shared" si="278"/>
        <v>0</v>
      </c>
      <c r="AK422" s="626">
        <f t="shared" si="279"/>
        <v>0</v>
      </c>
      <c r="AL422" s="626">
        <f t="shared" si="279"/>
        <v>0</v>
      </c>
      <c r="AM422" s="626">
        <f t="shared" si="279"/>
        <v>0</v>
      </c>
      <c r="AN422" s="626">
        <f t="shared" si="279"/>
        <v>0</v>
      </c>
      <c r="AO422" s="626">
        <f t="shared" si="279"/>
        <v>0</v>
      </c>
      <c r="AP422" s="626">
        <f t="shared" si="279"/>
        <v>0</v>
      </c>
      <c r="AQ422" s="626">
        <f t="shared" si="279"/>
        <v>0</v>
      </c>
      <c r="AR422" s="626">
        <f t="shared" si="279"/>
        <v>0</v>
      </c>
      <c r="AS422" s="626">
        <f t="shared" si="279"/>
        <v>0</v>
      </c>
      <c r="AT422" s="626">
        <f t="shared" si="279"/>
        <v>0</v>
      </c>
      <c r="AU422" s="626">
        <f t="shared" si="280"/>
        <v>0</v>
      </c>
      <c r="AV422" s="626">
        <f t="shared" si="280"/>
        <v>0</v>
      </c>
      <c r="AW422" s="626">
        <f t="shared" si="280"/>
        <v>0</v>
      </c>
      <c r="AX422" s="626">
        <f t="shared" si="280"/>
        <v>0</v>
      </c>
      <c r="AY422" s="626">
        <f t="shared" si="280"/>
        <v>0</v>
      </c>
      <c r="AZ422" s="626">
        <f t="shared" si="280"/>
        <v>0</v>
      </c>
      <c r="BA422" s="626">
        <f t="shared" si="280"/>
        <v>0</v>
      </c>
      <c r="BB422" s="626">
        <f t="shared" si="280"/>
        <v>0</v>
      </c>
      <c r="BC422" s="626">
        <f t="shared" si="280"/>
        <v>0</v>
      </c>
      <c r="BD422" s="626">
        <f t="shared" si="280"/>
        <v>0</v>
      </c>
      <c r="BE422" s="626">
        <f t="shared" si="281"/>
        <v>0</v>
      </c>
      <c r="BF422" s="626">
        <f t="shared" si="281"/>
        <v>0</v>
      </c>
      <c r="BG422" s="626">
        <f t="shared" si="281"/>
        <v>0</v>
      </c>
      <c r="BH422" s="626">
        <f t="shared" si="281"/>
        <v>0</v>
      </c>
      <c r="BI422" s="626">
        <f t="shared" si="281"/>
        <v>0</v>
      </c>
      <c r="BJ422" s="626">
        <f t="shared" si="281"/>
        <v>0</v>
      </c>
      <c r="BK422" s="626">
        <f t="shared" si="281"/>
        <v>0</v>
      </c>
      <c r="BL422" s="626">
        <f t="shared" si="281"/>
        <v>0</v>
      </c>
      <c r="BM422" s="626">
        <f t="shared" si="281"/>
        <v>0</v>
      </c>
      <c r="BN422" s="626">
        <f t="shared" si="281"/>
        <v>0</v>
      </c>
      <c r="BO422" s="626">
        <f t="shared" si="282"/>
        <v>0</v>
      </c>
      <c r="BP422" s="626">
        <f t="shared" si="282"/>
        <v>0</v>
      </c>
      <c r="BQ422" s="626">
        <f t="shared" si="282"/>
        <v>0</v>
      </c>
      <c r="BR422" s="626">
        <f t="shared" si="282"/>
        <v>0</v>
      </c>
      <c r="BS422" s="626">
        <f t="shared" si="282"/>
        <v>0</v>
      </c>
      <c r="BT422" s="626">
        <f t="shared" si="282"/>
        <v>0</v>
      </c>
      <c r="BU422" s="626">
        <f t="shared" si="282"/>
        <v>0</v>
      </c>
      <c r="BV422" s="626">
        <f t="shared" si="282"/>
        <v>0</v>
      </c>
      <c r="BW422" s="626">
        <f t="shared" si="282"/>
        <v>0</v>
      </c>
      <c r="BX422" s="626">
        <f t="shared" si="282"/>
        <v>0</v>
      </c>
      <c r="BY422" s="626">
        <f t="shared" si="282"/>
        <v>0</v>
      </c>
      <c r="BZ422" s="626">
        <f t="shared" si="282"/>
        <v>0</v>
      </c>
      <c r="CA422" s="287">
        <f t="shared" si="255"/>
        <v>0</v>
      </c>
      <c r="CB422" s="287">
        <f t="shared" si="256"/>
        <v>0</v>
      </c>
      <c r="CC422" s="287">
        <f t="shared" si="257"/>
        <v>0</v>
      </c>
      <c r="CD422" s="287">
        <f t="shared" si="258"/>
        <v>0</v>
      </c>
      <c r="CE422" s="287">
        <f t="shared" si="259"/>
        <v>0</v>
      </c>
      <c r="CF422" s="287">
        <f t="shared" si="260"/>
        <v>0</v>
      </c>
      <c r="CG422" s="61">
        <f t="shared" si="275"/>
        <v>0</v>
      </c>
      <c r="CH422" s="27"/>
      <c r="CI422" s="27"/>
      <c r="CJ422" s="27"/>
    </row>
    <row r="423" spans="2:88" ht="12" hidden="1" customHeight="1">
      <c r="B423" s="624" t="s">
        <v>75</v>
      </c>
      <c r="C423" s="623" t="str">
        <f t="shared" si="246"/>
        <v>Approval Request</v>
      </c>
      <c r="D423" s="624" t="s">
        <v>2</v>
      </c>
      <c r="E423" s="624" t="s">
        <v>10</v>
      </c>
      <c r="F423" s="625" t="s">
        <v>14</v>
      </c>
      <c r="G423" s="626">
        <f t="shared" si="276"/>
        <v>0</v>
      </c>
      <c r="H423" s="823">
        <f t="shared" si="276"/>
        <v>0</v>
      </c>
      <c r="I423" s="823">
        <f t="shared" si="276"/>
        <v>0</v>
      </c>
      <c r="J423" s="626">
        <f t="shared" si="276"/>
        <v>0</v>
      </c>
      <c r="K423" s="626">
        <f t="shared" si="276"/>
        <v>0</v>
      </c>
      <c r="L423" s="626">
        <f t="shared" si="276"/>
        <v>0</v>
      </c>
      <c r="M423" s="626">
        <f t="shared" si="276"/>
        <v>0</v>
      </c>
      <c r="N423" s="626">
        <f t="shared" si="276"/>
        <v>0</v>
      </c>
      <c r="O423" s="626">
        <f t="shared" si="276"/>
        <v>0</v>
      </c>
      <c r="P423" s="626">
        <f t="shared" si="276"/>
        <v>0</v>
      </c>
      <c r="Q423" s="626">
        <f t="shared" si="277"/>
        <v>0</v>
      </c>
      <c r="R423" s="626">
        <f t="shared" si="277"/>
        <v>0</v>
      </c>
      <c r="S423" s="626">
        <f t="shared" si="277"/>
        <v>0</v>
      </c>
      <c r="T423" s="626">
        <f t="shared" si="277"/>
        <v>0</v>
      </c>
      <c r="U423" s="823">
        <f t="shared" si="277"/>
        <v>0</v>
      </c>
      <c r="V423" s="823">
        <f t="shared" si="277"/>
        <v>0</v>
      </c>
      <c r="W423" s="823">
        <f t="shared" si="277"/>
        <v>0</v>
      </c>
      <c r="X423" s="823">
        <f t="shared" si="277"/>
        <v>0</v>
      </c>
      <c r="Y423" s="823">
        <f t="shared" si="277"/>
        <v>0</v>
      </c>
      <c r="Z423" s="626">
        <f t="shared" si="277"/>
        <v>0</v>
      </c>
      <c r="AA423" s="626">
        <f t="shared" si="278"/>
        <v>0</v>
      </c>
      <c r="AB423" s="626">
        <f t="shared" si="278"/>
        <v>0</v>
      </c>
      <c r="AC423" s="626">
        <f t="shared" si="278"/>
        <v>0</v>
      </c>
      <c r="AD423" s="626">
        <f t="shared" si="278"/>
        <v>0</v>
      </c>
      <c r="AE423" s="626">
        <f t="shared" si="278"/>
        <v>0</v>
      </c>
      <c r="AF423" s="626">
        <f t="shared" si="278"/>
        <v>0</v>
      </c>
      <c r="AG423" s="626">
        <f t="shared" si="278"/>
        <v>0</v>
      </c>
      <c r="AH423" s="626">
        <f t="shared" si="278"/>
        <v>0</v>
      </c>
      <c r="AI423" s="626">
        <f t="shared" si="278"/>
        <v>0</v>
      </c>
      <c r="AJ423" s="626">
        <f t="shared" si="278"/>
        <v>0</v>
      </c>
      <c r="AK423" s="626">
        <f t="shared" si="279"/>
        <v>0</v>
      </c>
      <c r="AL423" s="626">
        <f t="shared" si="279"/>
        <v>0</v>
      </c>
      <c r="AM423" s="626">
        <f t="shared" si="279"/>
        <v>0</v>
      </c>
      <c r="AN423" s="626">
        <f t="shared" si="279"/>
        <v>0</v>
      </c>
      <c r="AO423" s="626">
        <f t="shared" si="279"/>
        <v>0</v>
      </c>
      <c r="AP423" s="626">
        <f t="shared" si="279"/>
        <v>0</v>
      </c>
      <c r="AQ423" s="626">
        <f t="shared" si="279"/>
        <v>0</v>
      </c>
      <c r="AR423" s="626">
        <f t="shared" si="279"/>
        <v>0</v>
      </c>
      <c r="AS423" s="626">
        <f t="shared" si="279"/>
        <v>0</v>
      </c>
      <c r="AT423" s="626">
        <f t="shared" si="279"/>
        <v>0</v>
      </c>
      <c r="AU423" s="626">
        <f t="shared" si="280"/>
        <v>0</v>
      </c>
      <c r="AV423" s="626">
        <f t="shared" si="280"/>
        <v>0</v>
      </c>
      <c r="AW423" s="626">
        <f t="shared" si="280"/>
        <v>0</v>
      </c>
      <c r="AX423" s="626">
        <f t="shared" si="280"/>
        <v>0</v>
      </c>
      <c r="AY423" s="626">
        <f t="shared" si="280"/>
        <v>0</v>
      </c>
      <c r="AZ423" s="626">
        <f t="shared" si="280"/>
        <v>0</v>
      </c>
      <c r="BA423" s="626">
        <f t="shared" si="280"/>
        <v>0</v>
      </c>
      <c r="BB423" s="626">
        <f t="shared" si="280"/>
        <v>0</v>
      </c>
      <c r="BC423" s="626">
        <f t="shared" si="280"/>
        <v>0</v>
      </c>
      <c r="BD423" s="626">
        <f t="shared" si="280"/>
        <v>0</v>
      </c>
      <c r="BE423" s="626">
        <f t="shared" si="281"/>
        <v>0</v>
      </c>
      <c r="BF423" s="626">
        <f t="shared" si="281"/>
        <v>0</v>
      </c>
      <c r="BG423" s="626">
        <f t="shared" si="281"/>
        <v>0</v>
      </c>
      <c r="BH423" s="626">
        <f t="shared" si="281"/>
        <v>0</v>
      </c>
      <c r="BI423" s="626">
        <f t="shared" si="281"/>
        <v>0</v>
      </c>
      <c r="BJ423" s="626">
        <f t="shared" si="281"/>
        <v>0</v>
      </c>
      <c r="BK423" s="626">
        <f t="shared" si="281"/>
        <v>0</v>
      </c>
      <c r="BL423" s="626">
        <f t="shared" si="281"/>
        <v>0</v>
      </c>
      <c r="BM423" s="626">
        <f t="shared" si="281"/>
        <v>0</v>
      </c>
      <c r="BN423" s="626">
        <f t="shared" si="281"/>
        <v>0</v>
      </c>
      <c r="BO423" s="626">
        <f t="shared" si="282"/>
        <v>0</v>
      </c>
      <c r="BP423" s="626">
        <f t="shared" si="282"/>
        <v>0</v>
      </c>
      <c r="BQ423" s="626">
        <f t="shared" si="282"/>
        <v>0</v>
      </c>
      <c r="BR423" s="626">
        <f t="shared" si="282"/>
        <v>0</v>
      </c>
      <c r="BS423" s="626">
        <f t="shared" si="282"/>
        <v>0</v>
      </c>
      <c r="BT423" s="626">
        <f t="shared" si="282"/>
        <v>0</v>
      </c>
      <c r="BU423" s="626">
        <f t="shared" si="282"/>
        <v>0</v>
      </c>
      <c r="BV423" s="626">
        <f t="shared" si="282"/>
        <v>0</v>
      </c>
      <c r="BW423" s="626">
        <f t="shared" si="282"/>
        <v>0</v>
      </c>
      <c r="BX423" s="626">
        <f t="shared" si="282"/>
        <v>0</v>
      </c>
      <c r="BY423" s="626">
        <f t="shared" si="282"/>
        <v>0</v>
      </c>
      <c r="BZ423" s="626">
        <f t="shared" si="282"/>
        <v>0</v>
      </c>
      <c r="CA423" s="287">
        <f t="shared" si="255"/>
        <v>0</v>
      </c>
      <c r="CB423" s="287">
        <f t="shared" si="256"/>
        <v>0</v>
      </c>
      <c r="CC423" s="287">
        <f t="shared" si="257"/>
        <v>0</v>
      </c>
      <c r="CD423" s="287">
        <f t="shared" si="258"/>
        <v>0</v>
      </c>
      <c r="CE423" s="287">
        <f t="shared" si="259"/>
        <v>0</v>
      </c>
      <c r="CF423" s="287">
        <f t="shared" si="260"/>
        <v>0</v>
      </c>
      <c r="CG423" s="61">
        <f t="shared" si="275"/>
        <v>0</v>
      </c>
      <c r="CH423" s="27"/>
      <c r="CI423" s="27"/>
      <c r="CJ423" s="27"/>
    </row>
    <row r="424" spans="2:88" ht="12" hidden="1" customHeight="1">
      <c r="B424" s="624" t="s">
        <v>75</v>
      </c>
      <c r="C424" s="623" t="str">
        <f t="shared" si="246"/>
        <v>Approval Request</v>
      </c>
      <c r="D424" s="624" t="s">
        <v>2</v>
      </c>
      <c r="E424" s="624" t="s">
        <v>10</v>
      </c>
      <c r="F424" s="625" t="s">
        <v>15</v>
      </c>
      <c r="G424" s="626">
        <f t="shared" si="276"/>
        <v>0</v>
      </c>
      <c r="H424" s="823">
        <f t="shared" si="276"/>
        <v>0</v>
      </c>
      <c r="I424" s="823">
        <f t="shared" si="276"/>
        <v>0</v>
      </c>
      <c r="J424" s="626">
        <f t="shared" si="276"/>
        <v>0</v>
      </c>
      <c r="K424" s="626">
        <f t="shared" si="276"/>
        <v>0</v>
      </c>
      <c r="L424" s="626">
        <f t="shared" si="276"/>
        <v>0</v>
      </c>
      <c r="M424" s="626">
        <f t="shared" si="276"/>
        <v>0</v>
      </c>
      <c r="N424" s="626">
        <f t="shared" si="276"/>
        <v>0</v>
      </c>
      <c r="O424" s="626">
        <f t="shared" si="276"/>
        <v>0</v>
      </c>
      <c r="P424" s="626">
        <f t="shared" si="276"/>
        <v>0</v>
      </c>
      <c r="Q424" s="626">
        <f t="shared" si="277"/>
        <v>0</v>
      </c>
      <c r="R424" s="626">
        <f t="shared" si="277"/>
        <v>0</v>
      </c>
      <c r="S424" s="626">
        <f t="shared" si="277"/>
        <v>0</v>
      </c>
      <c r="T424" s="626">
        <f t="shared" si="277"/>
        <v>0</v>
      </c>
      <c r="U424" s="823">
        <f t="shared" si="277"/>
        <v>0</v>
      </c>
      <c r="V424" s="823">
        <f t="shared" si="277"/>
        <v>0</v>
      </c>
      <c r="W424" s="823">
        <f t="shared" si="277"/>
        <v>0</v>
      </c>
      <c r="X424" s="823">
        <f t="shared" si="277"/>
        <v>0</v>
      </c>
      <c r="Y424" s="823">
        <f t="shared" si="277"/>
        <v>0</v>
      </c>
      <c r="Z424" s="626">
        <f t="shared" si="277"/>
        <v>0</v>
      </c>
      <c r="AA424" s="626">
        <f t="shared" si="278"/>
        <v>0</v>
      </c>
      <c r="AB424" s="626">
        <f t="shared" si="278"/>
        <v>0</v>
      </c>
      <c r="AC424" s="626">
        <f t="shared" si="278"/>
        <v>0</v>
      </c>
      <c r="AD424" s="626">
        <f t="shared" si="278"/>
        <v>0</v>
      </c>
      <c r="AE424" s="626">
        <f t="shared" si="278"/>
        <v>0</v>
      </c>
      <c r="AF424" s="626">
        <f t="shared" si="278"/>
        <v>0</v>
      </c>
      <c r="AG424" s="626">
        <f t="shared" si="278"/>
        <v>0</v>
      </c>
      <c r="AH424" s="626">
        <f t="shared" si="278"/>
        <v>0</v>
      </c>
      <c r="AI424" s="626">
        <f t="shared" si="278"/>
        <v>0</v>
      </c>
      <c r="AJ424" s="626">
        <f t="shared" si="278"/>
        <v>0</v>
      </c>
      <c r="AK424" s="626">
        <f t="shared" si="279"/>
        <v>0</v>
      </c>
      <c r="AL424" s="626">
        <f t="shared" si="279"/>
        <v>0</v>
      </c>
      <c r="AM424" s="626">
        <f t="shared" si="279"/>
        <v>0</v>
      </c>
      <c r="AN424" s="626">
        <f t="shared" si="279"/>
        <v>0</v>
      </c>
      <c r="AO424" s="626">
        <f t="shared" si="279"/>
        <v>0</v>
      </c>
      <c r="AP424" s="626">
        <f t="shared" si="279"/>
        <v>0</v>
      </c>
      <c r="AQ424" s="626">
        <f t="shared" si="279"/>
        <v>0</v>
      </c>
      <c r="AR424" s="626">
        <f t="shared" si="279"/>
        <v>0</v>
      </c>
      <c r="AS424" s="626">
        <f t="shared" si="279"/>
        <v>0</v>
      </c>
      <c r="AT424" s="626">
        <f t="shared" si="279"/>
        <v>0</v>
      </c>
      <c r="AU424" s="626">
        <f t="shared" si="280"/>
        <v>0</v>
      </c>
      <c r="AV424" s="626">
        <f t="shared" si="280"/>
        <v>0</v>
      </c>
      <c r="AW424" s="626">
        <f t="shared" si="280"/>
        <v>0</v>
      </c>
      <c r="AX424" s="626">
        <f t="shared" si="280"/>
        <v>0</v>
      </c>
      <c r="AY424" s="626">
        <f t="shared" si="280"/>
        <v>0</v>
      </c>
      <c r="AZ424" s="626">
        <f t="shared" si="280"/>
        <v>0</v>
      </c>
      <c r="BA424" s="626">
        <f t="shared" si="280"/>
        <v>0</v>
      </c>
      <c r="BB424" s="626">
        <f t="shared" si="280"/>
        <v>0</v>
      </c>
      <c r="BC424" s="626">
        <f t="shared" si="280"/>
        <v>0</v>
      </c>
      <c r="BD424" s="626">
        <f t="shared" si="280"/>
        <v>0</v>
      </c>
      <c r="BE424" s="626">
        <f t="shared" si="281"/>
        <v>0</v>
      </c>
      <c r="BF424" s="626">
        <f t="shared" si="281"/>
        <v>0</v>
      </c>
      <c r="BG424" s="626">
        <f t="shared" si="281"/>
        <v>0</v>
      </c>
      <c r="BH424" s="626">
        <f t="shared" si="281"/>
        <v>0</v>
      </c>
      <c r="BI424" s="626">
        <f t="shared" si="281"/>
        <v>0</v>
      </c>
      <c r="BJ424" s="626">
        <f t="shared" si="281"/>
        <v>0</v>
      </c>
      <c r="BK424" s="626">
        <f t="shared" si="281"/>
        <v>0</v>
      </c>
      <c r="BL424" s="626">
        <f t="shared" si="281"/>
        <v>0</v>
      </c>
      <c r="BM424" s="626">
        <f t="shared" si="281"/>
        <v>0</v>
      </c>
      <c r="BN424" s="626">
        <f t="shared" si="281"/>
        <v>0</v>
      </c>
      <c r="BO424" s="626">
        <f t="shared" si="282"/>
        <v>0</v>
      </c>
      <c r="BP424" s="626">
        <f t="shared" si="282"/>
        <v>0</v>
      </c>
      <c r="BQ424" s="626">
        <f t="shared" si="282"/>
        <v>0</v>
      </c>
      <c r="BR424" s="626">
        <f t="shared" si="282"/>
        <v>0</v>
      </c>
      <c r="BS424" s="626">
        <f t="shared" si="282"/>
        <v>0</v>
      </c>
      <c r="BT424" s="626">
        <f t="shared" si="282"/>
        <v>0</v>
      </c>
      <c r="BU424" s="626">
        <f t="shared" si="282"/>
        <v>0</v>
      </c>
      <c r="BV424" s="626">
        <f t="shared" si="282"/>
        <v>0</v>
      </c>
      <c r="BW424" s="626">
        <f t="shared" si="282"/>
        <v>0</v>
      </c>
      <c r="BX424" s="626">
        <f t="shared" si="282"/>
        <v>0</v>
      </c>
      <c r="BY424" s="626">
        <f t="shared" si="282"/>
        <v>0</v>
      </c>
      <c r="BZ424" s="626">
        <f t="shared" si="282"/>
        <v>0</v>
      </c>
      <c r="CA424" s="287">
        <f t="shared" si="255"/>
        <v>0</v>
      </c>
      <c r="CB424" s="287">
        <f t="shared" si="256"/>
        <v>0</v>
      </c>
      <c r="CC424" s="287">
        <f t="shared" si="257"/>
        <v>0</v>
      </c>
      <c r="CD424" s="287">
        <f t="shared" si="258"/>
        <v>0</v>
      </c>
      <c r="CE424" s="287">
        <f t="shared" si="259"/>
        <v>0</v>
      </c>
      <c r="CF424" s="287">
        <f t="shared" si="260"/>
        <v>0</v>
      </c>
      <c r="CG424" s="61">
        <f t="shared" si="275"/>
        <v>0</v>
      </c>
      <c r="CH424" s="27"/>
      <c r="CI424" s="27"/>
      <c r="CJ424" s="27"/>
    </row>
    <row r="425" spans="2:88" ht="12" hidden="1" customHeight="1">
      <c r="B425" s="624" t="s">
        <v>75</v>
      </c>
      <c r="C425" s="623" t="str">
        <f t="shared" si="246"/>
        <v>Released</v>
      </c>
      <c r="D425" s="624" t="s">
        <v>403</v>
      </c>
      <c r="E425" s="624" t="s">
        <v>9</v>
      </c>
      <c r="F425" s="625" t="s">
        <v>11</v>
      </c>
      <c r="G425" s="626">
        <f t="shared" ref="G425:P434" si="283">IF(CVP=$F425,SUMIFS(G$6:G$206,Capex_Revex,$E425,Cat_Two,$D425,Spend,$B425),0)</f>
        <v>0</v>
      </c>
      <c r="H425" s="823">
        <f t="shared" si="283"/>
        <v>0</v>
      </c>
      <c r="I425" s="823">
        <f t="shared" si="283"/>
        <v>0</v>
      </c>
      <c r="J425" s="626">
        <f t="shared" si="283"/>
        <v>0</v>
      </c>
      <c r="K425" s="626">
        <f t="shared" si="283"/>
        <v>0</v>
      </c>
      <c r="L425" s="626">
        <f t="shared" si="283"/>
        <v>0</v>
      </c>
      <c r="M425" s="626">
        <f t="shared" si="283"/>
        <v>0</v>
      </c>
      <c r="N425" s="626">
        <f t="shared" si="283"/>
        <v>0</v>
      </c>
      <c r="O425" s="626">
        <f t="shared" si="283"/>
        <v>0</v>
      </c>
      <c r="P425" s="626">
        <f t="shared" si="283"/>
        <v>0</v>
      </c>
      <c r="Q425" s="626">
        <f t="shared" ref="Q425:Z434" si="284">IF(CVP=$F425,SUMIFS(Q$6:Q$206,Capex_Revex,$E425,Cat_Two,$D425,Spend,$B425),0)</f>
        <v>0</v>
      </c>
      <c r="R425" s="626">
        <f t="shared" si="284"/>
        <v>0</v>
      </c>
      <c r="S425" s="626">
        <f t="shared" si="284"/>
        <v>0</v>
      </c>
      <c r="T425" s="626">
        <f t="shared" si="284"/>
        <v>0</v>
      </c>
      <c r="U425" s="823">
        <f t="shared" si="284"/>
        <v>0</v>
      </c>
      <c r="V425" s="823">
        <f t="shared" si="284"/>
        <v>0</v>
      </c>
      <c r="W425" s="823">
        <f t="shared" si="284"/>
        <v>0</v>
      </c>
      <c r="X425" s="823">
        <f t="shared" si="284"/>
        <v>0</v>
      </c>
      <c r="Y425" s="823">
        <f t="shared" si="284"/>
        <v>0</v>
      </c>
      <c r="Z425" s="626">
        <f t="shared" si="284"/>
        <v>0</v>
      </c>
      <c r="AA425" s="626">
        <f t="shared" ref="AA425:AJ434" si="285">IF(CVP=$F425,SUMIFS(AA$6:AA$206,Capex_Revex,$E425,Cat_Two,$D425,Spend,$B425),0)</f>
        <v>0</v>
      </c>
      <c r="AB425" s="626">
        <f t="shared" si="285"/>
        <v>0</v>
      </c>
      <c r="AC425" s="626">
        <f t="shared" si="285"/>
        <v>0</v>
      </c>
      <c r="AD425" s="626">
        <f t="shared" si="285"/>
        <v>0</v>
      </c>
      <c r="AE425" s="626">
        <f t="shared" si="285"/>
        <v>0</v>
      </c>
      <c r="AF425" s="626">
        <f t="shared" si="285"/>
        <v>0</v>
      </c>
      <c r="AG425" s="626">
        <f t="shared" si="285"/>
        <v>0</v>
      </c>
      <c r="AH425" s="626">
        <f t="shared" si="285"/>
        <v>0</v>
      </c>
      <c r="AI425" s="626">
        <f t="shared" si="285"/>
        <v>0</v>
      </c>
      <c r="AJ425" s="626">
        <f t="shared" si="285"/>
        <v>0</v>
      </c>
      <c r="AK425" s="626">
        <f t="shared" ref="AK425:AT434" si="286">IF(CVP=$F425,SUMIFS(AK$6:AK$206,Capex_Revex,$E425,Cat_Two,$D425,Spend,$B425),0)</f>
        <v>0</v>
      </c>
      <c r="AL425" s="626">
        <f t="shared" si="286"/>
        <v>0</v>
      </c>
      <c r="AM425" s="626">
        <f t="shared" si="286"/>
        <v>0</v>
      </c>
      <c r="AN425" s="626">
        <f t="shared" si="286"/>
        <v>0</v>
      </c>
      <c r="AO425" s="626">
        <f t="shared" si="286"/>
        <v>0</v>
      </c>
      <c r="AP425" s="626">
        <f t="shared" si="286"/>
        <v>0</v>
      </c>
      <c r="AQ425" s="626">
        <f t="shared" si="286"/>
        <v>0</v>
      </c>
      <c r="AR425" s="626">
        <f t="shared" si="286"/>
        <v>0</v>
      </c>
      <c r="AS425" s="626">
        <f t="shared" si="286"/>
        <v>0</v>
      </c>
      <c r="AT425" s="626">
        <f t="shared" si="286"/>
        <v>0</v>
      </c>
      <c r="AU425" s="626">
        <f t="shared" ref="AU425:BD434" si="287">IF(CVP=$F425,SUMIFS(AU$6:AU$206,Capex_Revex,$E425,Cat_Two,$D425,Spend,$B425),0)</f>
        <v>0</v>
      </c>
      <c r="AV425" s="626">
        <f t="shared" si="287"/>
        <v>0</v>
      </c>
      <c r="AW425" s="626">
        <f t="shared" si="287"/>
        <v>0</v>
      </c>
      <c r="AX425" s="626">
        <f t="shared" si="287"/>
        <v>0</v>
      </c>
      <c r="AY425" s="626">
        <f t="shared" si="287"/>
        <v>0</v>
      </c>
      <c r="AZ425" s="626">
        <f t="shared" si="287"/>
        <v>0</v>
      </c>
      <c r="BA425" s="626">
        <f t="shared" si="287"/>
        <v>0</v>
      </c>
      <c r="BB425" s="626">
        <f t="shared" si="287"/>
        <v>0</v>
      </c>
      <c r="BC425" s="626">
        <f t="shared" si="287"/>
        <v>0</v>
      </c>
      <c r="BD425" s="626">
        <f t="shared" si="287"/>
        <v>0</v>
      </c>
      <c r="BE425" s="626">
        <f t="shared" ref="BE425:BN434" si="288">IF(CVP=$F425,SUMIFS(BE$6:BE$206,Capex_Revex,$E425,Cat_Two,$D425,Spend,$B425),0)</f>
        <v>0</v>
      </c>
      <c r="BF425" s="626">
        <f t="shared" si="288"/>
        <v>0</v>
      </c>
      <c r="BG425" s="626">
        <f t="shared" si="288"/>
        <v>0</v>
      </c>
      <c r="BH425" s="626">
        <f t="shared" si="288"/>
        <v>0</v>
      </c>
      <c r="BI425" s="626">
        <f t="shared" si="288"/>
        <v>0</v>
      </c>
      <c r="BJ425" s="626">
        <f t="shared" si="288"/>
        <v>0</v>
      </c>
      <c r="BK425" s="626">
        <f t="shared" si="288"/>
        <v>0</v>
      </c>
      <c r="BL425" s="626">
        <f t="shared" si="288"/>
        <v>0</v>
      </c>
      <c r="BM425" s="626">
        <f t="shared" si="288"/>
        <v>0</v>
      </c>
      <c r="BN425" s="626">
        <f t="shared" si="288"/>
        <v>0</v>
      </c>
      <c r="BO425" s="626">
        <f t="shared" ref="BO425:BZ434" si="289">IF(CVP=$F425,SUMIFS(BO$6:BO$206,Capex_Revex,$E425,Cat_Two,$D425,Spend,$B425),0)</f>
        <v>0</v>
      </c>
      <c r="BP425" s="626">
        <f t="shared" si="289"/>
        <v>0</v>
      </c>
      <c r="BQ425" s="626">
        <f t="shared" si="289"/>
        <v>0</v>
      </c>
      <c r="BR425" s="626">
        <f t="shared" si="289"/>
        <v>0</v>
      </c>
      <c r="BS425" s="626">
        <f t="shared" si="289"/>
        <v>0</v>
      </c>
      <c r="BT425" s="626">
        <f t="shared" si="289"/>
        <v>0</v>
      </c>
      <c r="BU425" s="626">
        <f t="shared" si="289"/>
        <v>0</v>
      </c>
      <c r="BV425" s="626">
        <f t="shared" si="289"/>
        <v>0</v>
      </c>
      <c r="BW425" s="626">
        <f t="shared" si="289"/>
        <v>0</v>
      </c>
      <c r="BX425" s="626">
        <f t="shared" si="289"/>
        <v>0</v>
      </c>
      <c r="BY425" s="626">
        <f t="shared" si="289"/>
        <v>0</v>
      </c>
      <c r="BZ425" s="626">
        <f t="shared" si="289"/>
        <v>0</v>
      </c>
      <c r="CA425" s="287">
        <f t="shared" si="255"/>
        <v>0</v>
      </c>
      <c r="CB425" s="287">
        <f t="shared" si="256"/>
        <v>0</v>
      </c>
      <c r="CC425" s="287">
        <f t="shared" si="257"/>
        <v>0</v>
      </c>
      <c r="CD425" s="287">
        <f t="shared" si="258"/>
        <v>0</v>
      </c>
      <c r="CE425" s="287">
        <f t="shared" si="259"/>
        <v>0</v>
      </c>
      <c r="CF425" s="287">
        <f t="shared" si="260"/>
        <v>0</v>
      </c>
      <c r="CG425" s="61">
        <f t="shared" si="275"/>
        <v>0</v>
      </c>
      <c r="CH425" s="27"/>
      <c r="CI425" s="27"/>
      <c r="CJ425" s="27"/>
    </row>
    <row r="426" spans="2:88" ht="12" hidden="1" customHeight="1">
      <c r="B426" s="624" t="s">
        <v>75</v>
      </c>
      <c r="C426" s="623" t="str">
        <f t="shared" si="246"/>
        <v>Released</v>
      </c>
      <c r="D426" s="624" t="s">
        <v>403</v>
      </c>
      <c r="E426" s="624" t="s">
        <v>9</v>
      </c>
      <c r="F426" s="625" t="s">
        <v>12</v>
      </c>
      <c r="G426" s="626">
        <f t="shared" si="283"/>
        <v>0</v>
      </c>
      <c r="H426" s="823">
        <f t="shared" si="283"/>
        <v>0</v>
      </c>
      <c r="I426" s="823">
        <f t="shared" si="283"/>
        <v>0</v>
      </c>
      <c r="J426" s="626">
        <f t="shared" si="283"/>
        <v>0</v>
      </c>
      <c r="K426" s="626">
        <f t="shared" si="283"/>
        <v>0</v>
      </c>
      <c r="L426" s="626">
        <f t="shared" si="283"/>
        <v>0</v>
      </c>
      <c r="M426" s="626">
        <f t="shared" si="283"/>
        <v>0</v>
      </c>
      <c r="N426" s="626">
        <f t="shared" si="283"/>
        <v>0</v>
      </c>
      <c r="O426" s="626">
        <f t="shared" si="283"/>
        <v>0</v>
      </c>
      <c r="P426" s="626">
        <f t="shared" si="283"/>
        <v>0</v>
      </c>
      <c r="Q426" s="626">
        <f t="shared" si="284"/>
        <v>0</v>
      </c>
      <c r="R426" s="626">
        <f t="shared" si="284"/>
        <v>0</v>
      </c>
      <c r="S426" s="626">
        <f t="shared" si="284"/>
        <v>0</v>
      </c>
      <c r="T426" s="626">
        <f t="shared" si="284"/>
        <v>0</v>
      </c>
      <c r="U426" s="823">
        <f t="shared" si="284"/>
        <v>0</v>
      </c>
      <c r="V426" s="823">
        <f t="shared" si="284"/>
        <v>0</v>
      </c>
      <c r="W426" s="823">
        <f t="shared" si="284"/>
        <v>0</v>
      </c>
      <c r="X426" s="823">
        <f t="shared" si="284"/>
        <v>0</v>
      </c>
      <c r="Y426" s="823">
        <f t="shared" si="284"/>
        <v>0</v>
      </c>
      <c r="Z426" s="626">
        <f t="shared" si="284"/>
        <v>0</v>
      </c>
      <c r="AA426" s="626">
        <f t="shared" si="285"/>
        <v>0</v>
      </c>
      <c r="AB426" s="626">
        <f t="shared" si="285"/>
        <v>0</v>
      </c>
      <c r="AC426" s="626">
        <f t="shared" si="285"/>
        <v>0</v>
      </c>
      <c r="AD426" s="626">
        <f t="shared" si="285"/>
        <v>0</v>
      </c>
      <c r="AE426" s="626">
        <f t="shared" si="285"/>
        <v>0</v>
      </c>
      <c r="AF426" s="626">
        <f t="shared" si="285"/>
        <v>0</v>
      </c>
      <c r="AG426" s="626">
        <f t="shared" si="285"/>
        <v>0</v>
      </c>
      <c r="AH426" s="626">
        <f t="shared" si="285"/>
        <v>0</v>
      </c>
      <c r="AI426" s="626">
        <f t="shared" si="285"/>
        <v>0</v>
      </c>
      <c r="AJ426" s="626">
        <f t="shared" si="285"/>
        <v>0</v>
      </c>
      <c r="AK426" s="626">
        <f t="shared" si="286"/>
        <v>0</v>
      </c>
      <c r="AL426" s="626">
        <f t="shared" si="286"/>
        <v>0</v>
      </c>
      <c r="AM426" s="626">
        <f t="shared" si="286"/>
        <v>0</v>
      </c>
      <c r="AN426" s="626">
        <f t="shared" si="286"/>
        <v>0</v>
      </c>
      <c r="AO426" s="626">
        <f t="shared" si="286"/>
        <v>0</v>
      </c>
      <c r="AP426" s="626">
        <f t="shared" si="286"/>
        <v>0</v>
      </c>
      <c r="AQ426" s="626">
        <f t="shared" si="286"/>
        <v>0</v>
      </c>
      <c r="AR426" s="626">
        <f t="shared" si="286"/>
        <v>0</v>
      </c>
      <c r="AS426" s="626">
        <f t="shared" si="286"/>
        <v>0</v>
      </c>
      <c r="AT426" s="626">
        <f t="shared" si="286"/>
        <v>0</v>
      </c>
      <c r="AU426" s="626">
        <f t="shared" si="287"/>
        <v>0</v>
      </c>
      <c r="AV426" s="626">
        <f t="shared" si="287"/>
        <v>0</v>
      </c>
      <c r="AW426" s="626">
        <f t="shared" si="287"/>
        <v>0</v>
      </c>
      <c r="AX426" s="626">
        <f t="shared" si="287"/>
        <v>0</v>
      </c>
      <c r="AY426" s="626">
        <f t="shared" si="287"/>
        <v>0</v>
      </c>
      <c r="AZ426" s="626">
        <f t="shared" si="287"/>
        <v>0</v>
      </c>
      <c r="BA426" s="626">
        <f t="shared" si="287"/>
        <v>0</v>
      </c>
      <c r="BB426" s="626">
        <f t="shared" si="287"/>
        <v>0</v>
      </c>
      <c r="BC426" s="626">
        <f t="shared" si="287"/>
        <v>0</v>
      </c>
      <c r="BD426" s="626">
        <f t="shared" si="287"/>
        <v>0</v>
      </c>
      <c r="BE426" s="626">
        <f t="shared" si="288"/>
        <v>0</v>
      </c>
      <c r="BF426" s="626">
        <f t="shared" si="288"/>
        <v>0</v>
      </c>
      <c r="BG426" s="626">
        <f t="shared" si="288"/>
        <v>0</v>
      </c>
      <c r="BH426" s="626">
        <f t="shared" si="288"/>
        <v>0</v>
      </c>
      <c r="BI426" s="626">
        <f t="shared" si="288"/>
        <v>0</v>
      </c>
      <c r="BJ426" s="626">
        <f t="shared" si="288"/>
        <v>0</v>
      </c>
      <c r="BK426" s="626">
        <f t="shared" si="288"/>
        <v>0</v>
      </c>
      <c r="BL426" s="626">
        <f t="shared" si="288"/>
        <v>0</v>
      </c>
      <c r="BM426" s="626">
        <f t="shared" si="288"/>
        <v>0</v>
      </c>
      <c r="BN426" s="626">
        <f t="shared" si="288"/>
        <v>0</v>
      </c>
      <c r="BO426" s="626">
        <f t="shared" si="289"/>
        <v>0</v>
      </c>
      <c r="BP426" s="626">
        <f t="shared" si="289"/>
        <v>0</v>
      </c>
      <c r="BQ426" s="626">
        <f t="shared" si="289"/>
        <v>0</v>
      </c>
      <c r="BR426" s="626">
        <f t="shared" si="289"/>
        <v>0</v>
      </c>
      <c r="BS426" s="626">
        <f t="shared" si="289"/>
        <v>0</v>
      </c>
      <c r="BT426" s="626">
        <f t="shared" si="289"/>
        <v>0</v>
      </c>
      <c r="BU426" s="626">
        <f t="shared" si="289"/>
        <v>0</v>
      </c>
      <c r="BV426" s="626">
        <f t="shared" si="289"/>
        <v>0</v>
      </c>
      <c r="BW426" s="626">
        <f t="shared" si="289"/>
        <v>0</v>
      </c>
      <c r="BX426" s="626">
        <f t="shared" si="289"/>
        <v>0</v>
      </c>
      <c r="BY426" s="626">
        <f t="shared" si="289"/>
        <v>0</v>
      </c>
      <c r="BZ426" s="626">
        <f t="shared" si="289"/>
        <v>0</v>
      </c>
      <c r="CA426" s="287">
        <f t="shared" si="255"/>
        <v>0</v>
      </c>
      <c r="CB426" s="287">
        <f t="shared" si="256"/>
        <v>0</v>
      </c>
      <c r="CC426" s="287">
        <f t="shared" si="257"/>
        <v>0</v>
      </c>
      <c r="CD426" s="287">
        <f t="shared" si="258"/>
        <v>0</v>
      </c>
      <c r="CE426" s="287">
        <f t="shared" si="259"/>
        <v>0</v>
      </c>
      <c r="CF426" s="287">
        <f t="shared" si="260"/>
        <v>0</v>
      </c>
      <c r="CG426" s="61">
        <f t="shared" si="275"/>
        <v>0</v>
      </c>
      <c r="CH426" s="27"/>
      <c r="CI426" s="27"/>
      <c r="CJ426" s="27"/>
    </row>
    <row r="427" spans="2:88" ht="12" hidden="1" customHeight="1">
      <c r="B427" s="624" t="s">
        <v>75</v>
      </c>
      <c r="C427" s="623" t="str">
        <f t="shared" si="246"/>
        <v>Forecast</v>
      </c>
      <c r="D427" s="624" t="s">
        <v>403</v>
      </c>
      <c r="E427" s="624" t="s">
        <v>9</v>
      </c>
      <c r="F427" s="625" t="s">
        <v>13</v>
      </c>
      <c r="G427" s="626">
        <f t="shared" si="283"/>
        <v>0</v>
      </c>
      <c r="H427" s="823">
        <f t="shared" si="283"/>
        <v>0</v>
      </c>
      <c r="I427" s="823">
        <f t="shared" si="283"/>
        <v>0</v>
      </c>
      <c r="J427" s="626">
        <f t="shared" si="283"/>
        <v>0</v>
      </c>
      <c r="K427" s="626">
        <f t="shared" si="283"/>
        <v>0</v>
      </c>
      <c r="L427" s="626">
        <f t="shared" si="283"/>
        <v>0</v>
      </c>
      <c r="M427" s="626">
        <f t="shared" si="283"/>
        <v>0</v>
      </c>
      <c r="N427" s="626">
        <f t="shared" si="283"/>
        <v>0</v>
      </c>
      <c r="O427" s="626">
        <f t="shared" si="283"/>
        <v>0</v>
      </c>
      <c r="P427" s="626">
        <f t="shared" si="283"/>
        <v>0</v>
      </c>
      <c r="Q427" s="626">
        <f t="shared" si="284"/>
        <v>0</v>
      </c>
      <c r="R427" s="626">
        <f t="shared" si="284"/>
        <v>0</v>
      </c>
      <c r="S427" s="626">
        <f t="shared" si="284"/>
        <v>0</v>
      </c>
      <c r="T427" s="626">
        <f t="shared" si="284"/>
        <v>0</v>
      </c>
      <c r="U427" s="823">
        <f t="shared" si="284"/>
        <v>0</v>
      </c>
      <c r="V427" s="823">
        <f t="shared" si="284"/>
        <v>0</v>
      </c>
      <c r="W427" s="823">
        <f t="shared" si="284"/>
        <v>0</v>
      </c>
      <c r="X427" s="823">
        <f t="shared" si="284"/>
        <v>0</v>
      </c>
      <c r="Y427" s="823">
        <f t="shared" si="284"/>
        <v>0</v>
      </c>
      <c r="Z427" s="626">
        <f t="shared" si="284"/>
        <v>0</v>
      </c>
      <c r="AA427" s="626">
        <f t="shared" si="285"/>
        <v>0</v>
      </c>
      <c r="AB427" s="626">
        <f t="shared" si="285"/>
        <v>0</v>
      </c>
      <c r="AC427" s="626">
        <f t="shared" si="285"/>
        <v>0</v>
      </c>
      <c r="AD427" s="626">
        <f t="shared" si="285"/>
        <v>0</v>
      </c>
      <c r="AE427" s="626">
        <f t="shared" si="285"/>
        <v>0</v>
      </c>
      <c r="AF427" s="626">
        <f t="shared" si="285"/>
        <v>0</v>
      </c>
      <c r="AG427" s="626">
        <f t="shared" si="285"/>
        <v>0</v>
      </c>
      <c r="AH427" s="626">
        <f t="shared" si="285"/>
        <v>0</v>
      </c>
      <c r="AI427" s="626">
        <f t="shared" si="285"/>
        <v>0</v>
      </c>
      <c r="AJ427" s="626">
        <f t="shared" si="285"/>
        <v>0</v>
      </c>
      <c r="AK427" s="626">
        <f t="shared" si="286"/>
        <v>0</v>
      </c>
      <c r="AL427" s="626">
        <f t="shared" si="286"/>
        <v>0</v>
      </c>
      <c r="AM427" s="626">
        <f t="shared" si="286"/>
        <v>0</v>
      </c>
      <c r="AN427" s="626">
        <f t="shared" si="286"/>
        <v>0</v>
      </c>
      <c r="AO427" s="626">
        <f t="shared" si="286"/>
        <v>0</v>
      </c>
      <c r="AP427" s="626">
        <f t="shared" si="286"/>
        <v>0</v>
      </c>
      <c r="AQ427" s="626">
        <f t="shared" si="286"/>
        <v>0</v>
      </c>
      <c r="AR427" s="626">
        <f t="shared" si="286"/>
        <v>0</v>
      </c>
      <c r="AS427" s="626">
        <f t="shared" si="286"/>
        <v>0</v>
      </c>
      <c r="AT427" s="626">
        <f t="shared" si="286"/>
        <v>0</v>
      </c>
      <c r="AU427" s="626">
        <f t="shared" si="287"/>
        <v>0</v>
      </c>
      <c r="AV427" s="626">
        <f t="shared" si="287"/>
        <v>0</v>
      </c>
      <c r="AW427" s="626">
        <f t="shared" si="287"/>
        <v>0</v>
      </c>
      <c r="AX427" s="626">
        <f t="shared" si="287"/>
        <v>0</v>
      </c>
      <c r="AY427" s="626">
        <f t="shared" si="287"/>
        <v>0</v>
      </c>
      <c r="AZ427" s="626">
        <f t="shared" si="287"/>
        <v>0</v>
      </c>
      <c r="BA427" s="626">
        <f t="shared" si="287"/>
        <v>0</v>
      </c>
      <c r="BB427" s="626">
        <f t="shared" si="287"/>
        <v>0</v>
      </c>
      <c r="BC427" s="626">
        <f t="shared" si="287"/>
        <v>0</v>
      </c>
      <c r="BD427" s="626">
        <f t="shared" si="287"/>
        <v>0</v>
      </c>
      <c r="BE427" s="626">
        <f t="shared" si="288"/>
        <v>0</v>
      </c>
      <c r="BF427" s="626">
        <f t="shared" si="288"/>
        <v>0</v>
      </c>
      <c r="BG427" s="626">
        <f t="shared" si="288"/>
        <v>0</v>
      </c>
      <c r="BH427" s="626">
        <f t="shared" si="288"/>
        <v>0</v>
      </c>
      <c r="BI427" s="626">
        <f t="shared" si="288"/>
        <v>0</v>
      </c>
      <c r="BJ427" s="626">
        <f t="shared" si="288"/>
        <v>0</v>
      </c>
      <c r="BK427" s="626">
        <f t="shared" si="288"/>
        <v>0</v>
      </c>
      <c r="BL427" s="626">
        <f t="shared" si="288"/>
        <v>0</v>
      </c>
      <c r="BM427" s="626">
        <f t="shared" si="288"/>
        <v>0</v>
      </c>
      <c r="BN427" s="626">
        <f t="shared" si="288"/>
        <v>0</v>
      </c>
      <c r="BO427" s="626">
        <f t="shared" si="289"/>
        <v>0</v>
      </c>
      <c r="BP427" s="626">
        <f t="shared" si="289"/>
        <v>0</v>
      </c>
      <c r="BQ427" s="626">
        <f t="shared" si="289"/>
        <v>0</v>
      </c>
      <c r="BR427" s="626">
        <f t="shared" si="289"/>
        <v>0</v>
      </c>
      <c r="BS427" s="626">
        <f t="shared" si="289"/>
        <v>0</v>
      </c>
      <c r="BT427" s="626">
        <f t="shared" si="289"/>
        <v>0</v>
      </c>
      <c r="BU427" s="626">
        <f t="shared" si="289"/>
        <v>0</v>
      </c>
      <c r="BV427" s="626">
        <f t="shared" si="289"/>
        <v>0</v>
      </c>
      <c r="BW427" s="626">
        <f t="shared" si="289"/>
        <v>0</v>
      </c>
      <c r="BX427" s="626">
        <f t="shared" si="289"/>
        <v>0</v>
      </c>
      <c r="BY427" s="626">
        <f t="shared" si="289"/>
        <v>0</v>
      </c>
      <c r="BZ427" s="626">
        <f t="shared" si="289"/>
        <v>0</v>
      </c>
      <c r="CA427" s="287">
        <f t="shared" si="255"/>
        <v>0</v>
      </c>
      <c r="CB427" s="287">
        <f t="shared" si="256"/>
        <v>0</v>
      </c>
      <c r="CC427" s="287">
        <f t="shared" si="257"/>
        <v>0</v>
      </c>
      <c r="CD427" s="287">
        <f t="shared" si="258"/>
        <v>0</v>
      </c>
      <c r="CE427" s="287">
        <f t="shared" si="259"/>
        <v>0</v>
      </c>
      <c r="CF427" s="287">
        <f t="shared" si="260"/>
        <v>0</v>
      </c>
      <c r="CG427" s="61">
        <f t="shared" si="275"/>
        <v>0</v>
      </c>
      <c r="CH427" s="27"/>
      <c r="CI427" s="27"/>
      <c r="CJ427" s="27"/>
    </row>
    <row r="428" spans="2:88" ht="12" hidden="1" customHeight="1">
      <c r="B428" s="624" t="s">
        <v>75</v>
      </c>
      <c r="C428" s="623" t="str">
        <f t="shared" si="246"/>
        <v>Approval Request</v>
      </c>
      <c r="D428" s="624" t="s">
        <v>403</v>
      </c>
      <c r="E428" s="624" t="s">
        <v>9</v>
      </c>
      <c r="F428" s="625" t="s">
        <v>14</v>
      </c>
      <c r="G428" s="626">
        <f t="shared" si="283"/>
        <v>0</v>
      </c>
      <c r="H428" s="823">
        <f t="shared" si="283"/>
        <v>0</v>
      </c>
      <c r="I428" s="823">
        <f t="shared" si="283"/>
        <v>0</v>
      </c>
      <c r="J428" s="626">
        <f t="shared" si="283"/>
        <v>0</v>
      </c>
      <c r="K428" s="626">
        <f t="shared" si="283"/>
        <v>0</v>
      </c>
      <c r="L428" s="626">
        <f t="shared" si="283"/>
        <v>0</v>
      </c>
      <c r="M428" s="626">
        <f t="shared" si="283"/>
        <v>0</v>
      </c>
      <c r="N428" s="626">
        <f t="shared" si="283"/>
        <v>0</v>
      </c>
      <c r="O428" s="626">
        <f t="shared" si="283"/>
        <v>0</v>
      </c>
      <c r="P428" s="626">
        <f t="shared" si="283"/>
        <v>0</v>
      </c>
      <c r="Q428" s="626">
        <f t="shared" si="284"/>
        <v>0</v>
      </c>
      <c r="R428" s="626">
        <f t="shared" si="284"/>
        <v>0</v>
      </c>
      <c r="S428" s="626">
        <f t="shared" si="284"/>
        <v>0</v>
      </c>
      <c r="T428" s="626">
        <f t="shared" si="284"/>
        <v>0</v>
      </c>
      <c r="U428" s="823">
        <f t="shared" si="284"/>
        <v>0</v>
      </c>
      <c r="V428" s="823">
        <f t="shared" si="284"/>
        <v>0</v>
      </c>
      <c r="W428" s="823">
        <f t="shared" si="284"/>
        <v>0</v>
      </c>
      <c r="X428" s="823">
        <f t="shared" si="284"/>
        <v>0</v>
      </c>
      <c r="Y428" s="823">
        <f t="shared" si="284"/>
        <v>0</v>
      </c>
      <c r="Z428" s="626">
        <f t="shared" si="284"/>
        <v>0</v>
      </c>
      <c r="AA428" s="626">
        <f t="shared" si="285"/>
        <v>0</v>
      </c>
      <c r="AB428" s="626">
        <f t="shared" si="285"/>
        <v>0</v>
      </c>
      <c r="AC428" s="626">
        <f t="shared" si="285"/>
        <v>0</v>
      </c>
      <c r="AD428" s="626">
        <f t="shared" si="285"/>
        <v>0</v>
      </c>
      <c r="AE428" s="626">
        <f t="shared" si="285"/>
        <v>0</v>
      </c>
      <c r="AF428" s="626">
        <f t="shared" si="285"/>
        <v>0</v>
      </c>
      <c r="AG428" s="626">
        <f t="shared" si="285"/>
        <v>0</v>
      </c>
      <c r="AH428" s="626">
        <f t="shared" si="285"/>
        <v>0</v>
      </c>
      <c r="AI428" s="626">
        <f t="shared" si="285"/>
        <v>0</v>
      </c>
      <c r="AJ428" s="626">
        <f t="shared" si="285"/>
        <v>0</v>
      </c>
      <c r="AK428" s="626">
        <f t="shared" si="286"/>
        <v>0</v>
      </c>
      <c r="AL428" s="626">
        <f t="shared" si="286"/>
        <v>0</v>
      </c>
      <c r="AM428" s="626">
        <f t="shared" si="286"/>
        <v>0</v>
      </c>
      <c r="AN428" s="626">
        <f t="shared" si="286"/>
        <v>0</v>
      </c>
      <c r="AO428" s="626">
        <f t="shared" si="286"/>
        <v>0</v>
      </c>
      <c r="AP428" s="626">
        <f t="shared" si="286"/>
        <v>0</v>
      </c>
      <c r="AQ428" s="626">
        <f t="shared" si="286"/>
        <v>0</v>
      </c>
      <c r="AR428" s="626">
        <f t="shared" si="286"/>
        <v>0</v>
      </c>
      <c r="AS428" s="626">
        <f t="shared" si="286"/>
        <v>0</v>
      </c>
      <c r="AT428" s="626">
        <f t="shared" si="286"/>
        <v>0</v>
      </c>
      <c r="AU428" s="626">
        <f t="shared" si="287"/>
        <v>0</v>
      </c>
      <c r="AV428" s="626">
        <f t="shared" si="287"/>
        <v>0</v>
      </c>
      <c r="AW428" s="626">
        <f t="shared" si="287"/>
        <v>0</v>
      </c>
      <c r="AX428" s="626">
        <f t="shared" si="287"/>
        <v>0</v>
      </c>
      <c r="AY428" s="626">
        <f t="shared" si="287"/>
        <v>0</v>
      </c>
      <c r="AZ428" s="626">
        <f t="shared" si="287"/>
        <v>0</v>
      </c>
      <c r="BA428" s="626">
        <f t="shared" si="287"/>
        <v>0</v>
      </c>
      <c r="BB428" s="626">
        <f t="shared" si="287"/>
        <v>0</v>
      </c>
      <c r="BC428" s="626">
        <f t="shared" si="287"/>
        <v>0</v>
      </c>
      <c r="BD428" s="626">
        <f t="shared" si="287"/>
        <v>0</v>
      </c>
      <c r="BE428" s="626">
        <f t="shared" si="288"/>
        <v>0</v>
      </c>
      <c r="BF428" s="626">
        <f t="shared" si="288"/>
        <v>0</v>
      </c>
      <c r="BG428" s="626">
        <f t="shared" si="288"/>
        <v>0</v>
      </c>
      <c r="BH428" s="626">
        <f t="shared" si="288"/>
        <v>0</v>
      </c>
      <c r="BI428" s="626">
        <f t="shared" si="288"/>
        <v>0</v>
      </c>
      <c r="BJ428" s="626">
        <f t="shared" si="288"/>
        <v>0</v>
      </c>
      <c r="BK428" s="626">
        <f t="shared" si="288"/>
        <v>0</v>
      </c>
      <c r="BL428" s="626">
        <f t="shared" si="288"/>
        <v>0</v>
      </c>
      <c r="BM428" s="626">
        <f t="shared" si="288"/>
        <v>0</v>
      </c>
      <c r="BN428" s="626">
        <f t="shared" si="288"/>
        <v>0</v>
      </c>
      <c r="BO428" s="626">
        <f t="shared" si="289"/>
        <v>0</v>
      </c>
      <c r="BP428" s="626">
        <f t="shared" si="289"/>
        <v>0</v>
      </c>
      <c r="BQ428" s="626">
        <f t="shared" si="289"/>
        <v>0</v>
      </c>
      <c r="BR428" s="626">
        <f t="shared" si="289"/>
        <v>0</v>
      </c>
      <c r="BS428" s="626">
        <f t="shared" si="289"/>
        <v>0</v>
      </c>
      <c r="BT428" s="626">
        <f t="shared" si="289"/>
        <v>0</v>
      </c>
      <c r="BU428" s="626">
        <f t="shared" si="289"/>
        <v>0</v>
      </c>
      <c r="BV428" s="626">
        <f t="shared" si="289"/>
        <v>0</v>
      </c>
      <c r="BW428" s="626">
        <f t="shared" si="289"/>
        <v>0</v>
      </c>
      <c r="BX428" s="626">
        <f t="shared" si="289"/>
        <v>0</v>
      </c>
      <c r="BY428" s="626">
        <f t="shared" si="289"/>
        <v>0</v>
      </c>
      <c r="BZ428" s="626">
        <f t="shared" si="289"/>
        <v>0</v>
      </c>
      <c r="CA428" s="287">
        <f t="shared" si="255"/>
        <v>0</v>
      </c>
      <c r="CB428" s="287">
        <f t="shared" si="256"/>
        <v>0</v>
      </c>
      <c r="CC428" s="287">
        <f t="shared" si="257"/>
        <v>0</v>
      </c>
      <c r="CD428" s="287">
        <f t="shared" si="258"/>
        <v>0</v>
      </c>
      <c r="CE428" s="287">
        <f t="shared" si="259"/>
        <v>0</v>
      </c>
      <c r="CF428" s="287">
        <f t="shared" si="260"/>
        <v>0</v>
      </c>
      <c r="CG428" s="61">
        <f t="shared" si="275"/>
        <v>0</v>
      </c>
      <c r="CH428" s="27"/>
      <c r="CI428" s="27"/>
      <c r="CJ428" s="27"/>
    </row>
    <row r="429" spans="2:88" ht="12" hidden="1" customHeight="1">
      <c r="B429" s="624" t="s">
        <v>75</v>
      </c>
      <c r="C429" s="623" t="str">
        <f t="shared" si="246"/>
        <v>Approval Request</v>
      </c>
      <c r="D429" s="624" t="s">
        <v>403</v>
      </c>
      <c r="E429" s="624" t="s">
        <v>9</v>
      </c>
      <c r="F429" s="625" t="s">
        <v>15</v>
      </c>
      <c r="G429" s="626">
        <f t="shared" si="283"/>
        <v>0</v>
      </c>
      <c r="H429" s="823">
        <f t="shared" si="283"/>
        <v>0</v>
      </c>
      <c r="I429" s="823">
        <f t="shared" si="283"/>
        <v>0</v>
      </c>
      <c r="J429" s="626">
        <f t="shared" si="283"/>
        <v>0</v>
      </c>
      <c r="K429" s="626">
        <f t="shared" si="283"/>
        <v>0</v>
      </c>
      <c r="L429" s="626">
        <f t="shared" si="283"/>
        <v>0</v>
      </c>
      <c r="M429" s="626">
        <f t="shared" si="283"/>
        <v>0</v>
      </c>
      <c r="N429" s="626">
        <f t="shared" si="283"/>
        <v>0</v>
      </c>
      <c r="O429" s="626">
        <f t="shared" si="283"/>
        <v>0</v>
      </c>
      <c r="P429" s="626">
        <f t="shared" si="283"/>
        <v>0</v>
      </c>
      <c r="Q429" s="626">
        <f t="shared" si="284"/>
        <v>0</v>
      </c>
      <c r="R429" s="626">
        <f t="shared" si="284"/>
        <v>0</v>
      </c>
      <c r="S429" s="626">
        <f t="shared" si="284"/>
        <v>0</v>
      </c>
      <c r="T429" s="626">
        <f t="shared" si="284"/>
        <v>0</v>
      </c>
      <c r="U429" s="823">
        <f t="shared" si="284"/>
        <v>0</v>
      </c>
      <c r="V429" s="823">
        <f t="shared" si="284"/>
        <v>0</v>
      </c>
      <c r="W429" s="823">
        <f t="shared" si="284"/>
        <v>0</v>
      </c>
      <c r="X429" s="823">
        <f t="shared" si="284"/>
        <v>0</v>
      </c>
      <c r="Y429" s="823">
        <f t="shared" si="284"/>
        <v>0</v>
      </c>
      <c r="Z429" s="626">
        <f t="shared" si="284"/>
        <v>0</v>
      </c>
      <c r="AA429" s="626">
        <f t="shared" si="285"/>
        <v>0</v>
      </c>
      <c r="AB429" s="626">
        <f t="shared" si="285"/>
        <v>0</v>
      </c>
      <c r="AC429" s="626">
        <f t="shared" si="285"/>
        <v>0</v>
      </c>
      <c r="AD429" s="626">
        <f t="shared" si="285"/>
        <v>0</v>
      </c>
      <c r="AE429" s="626">
        <f t="shared" si="285"/>
        <v>0</v>
      </c>
      <c r="AF429" s="626">
        <f t="shared" si="285"/>
        <v>0</v>
      </c>
      <c r="AG429" s="626">
        <f t="shared" si="285"/>
        <v>0</v>
      </c>
      <c r="AH429" s="626">
        <f t="shared" si="285"/>
        <v>0</v>
      </c>
      <c r="AI429" s="626">
        <f t="shared" si="285"/>
        <v>0</v>
      </c>
      <c r="AJ429" s="626">
        <f t="shared" si="285"/>
        <v>0</v>
      </c>
      <c r="AK429" s="626">
        <f t="shared" si="286"/>
        <v>0</v>
      </c>
      <c r="AL429" s="626">
        <f t="shared" si="286"/>
        <v>0</v>
      </c>
      <c r="AM429" s="626">
        <f t="shared" si="286"/>
        <v>0</v>
      </c>
      <c r="AN429" s="626">
        <f t="shared" si="286"/>
        <v>0</v>
      </c>
      <c r="AO429" s="626">
        <f t="shared" si="286"/>
        <v>0</v>
      </c>
      <c r="AP429" s="626">
        <f t="shared" si="286"/>
        <v>0</v>
      </c>
      <c r="AQ429" s="626">
        <f t="shared" si="286"/>
        <v>0</v>
      </c>
      <c r="AR429" s="626">
        <f t="shared" si="286"/>
        <v>0</v>
      </c>
      <c r="AS429" s="626">
        <f t="shared" si="286"/>
        <v>0</v>
      </c>
      <c r="AT429" s="626">
        <f t="shared" si="286"/>
        <v>0</v>
      </c>
      <c r="AU429" s="626">
        <f t="shared" si="287"/>
        <v>0</v>
      </c>
      <c r="AV429" s="626">
        <f t="shared" si="287"/>
        <v>0</v>
      </c>
      <c r="AW429" s="626">
        <f t="shared" si="287"/>
        <v>0</v>
      </c>
      <c r="AX429" s="626">
        <f t="shared" si="287"/>
        <v>0</v>
      </c>
      <c r="AY429" s="626">
        <f t="shared" si="287"/>
        <v>0</v>
      </c>
      <c r="AZ429" s="626">
        <f t="shared" si="287"/>
        <v>0</v>
      </c>
      <c r="BA429" s="626">
        <f t="shared" si="287"/>
        <v>0</v>
      </c>
      <c r="BB429" s="626">
        <f t="shared" si="287"/>
        <v>0</v>
      </c>
      <c r="BC429" s="626">
        <f t="shared" si="287"/>
        <v>0</v>
      </c>
      <c r="BD429" s="626">
        <f t="shared" si="287"/>
        <v>0</v>
      </c>
      <c r="BE429" s="626">
        <f t="shared" si="288"/>
        <v>0</v>
      </c>
      <c r="BF429" s="626">
        <f t="shared" si="288"/>
        <v>0</v>
      </c>
      <c r="BG429" s="626">
        <f t="shared" si="288"/>
        <v>0</v>
      </c>
      <c r="BH429" s="626">
        <f t="shared" si="288"/>
        <v>0</v>
      </c>
      <c r="BI429" s="626">
        <f t="shared" si="288"/>
        <v>0</v>
      </c>
      <c r="BJ429" s="626">
        <f t="shared" si="288"/>
        <v>0</v>
      </c>
      <c r="BK429" s="626">
        <f t="shared" si="288"/>
        <v>0</v>
      </c>
      <c r="BL429" s="626">
        <f t="shared" si="288"/>
        <v>0</v>
      </c>
      <c r="BM429" s="626">
        <f t="shared" si="288"/>
        <v>0</v>
      </c>
      <c r="BN429" s="626">
        <f t="shared" si="288"/>
        <v>0</v>
      </c>
      <c r="BO429" s="626">
        <f t="shared" si="289"/>
        <v>0</v>
      </c>
      <c r="BP429" s="626">
        <f t="shared" si="289"/>
        <v>0</v>
      </c>
      <c r="BQ429" s="626">
        <f t="shared" si="289"/>
        <v>0</v>
      </c>
      <c r="BR429" s="626">
        <f t="shared" si="289"/>
        <v>0</v>
      </c>
      <c r="BS429" s="626">
        <f t="shared" si="289"/>
        <v>0</v>
      </c>
      <c r="BT429" s="626">
        <f t="shared" si="289"/>
        <v>0</v>
      </c>
      <c r="BU429" s="626">
        <f t="shared" si="289"/>
        <v>0</v>
      </c>
      <c r="BV429" s="626">
        <f t="shared" si="289"/>
        <v>0</v>
      </c>
      <c r="BW429" s="626">
        <f t="shared" si="289"/>
        <v>0</v>
      </c>
      <c r="BX429" s="626">
        <f t="shared" si="289"/>
        <v>0</v>
      </c>
      <c r="BY429" s="626">
        <f t="shared" si="289"/>
        <v>0</v>
      </c>
      <c r="BZ429" s="626">
        <f t="shared" si="289"/>
        <v>0</v>
      </c>
      <c r="CA429" s="287">
        <f t="shared" si="255"/>
        <v>0</v>
      </c>
      <c r="CB429" s="287">
        <f t="shared" si="256"/>
        <v>0</v>
      </c>
      <c r="CC429" s="287">
        <f t="shared" si="257"/>
        <v>0</v>
      </c>
      <c r="CD429" s="287">
        <f t="shared" si="258"/>
        <v>0</v>
      </c>
      <c r="CE429" s="287">
        <f t="shared" si="259"/>
        <v>0</v>
      </c>
      <c r="CF429" s="287">
        <f t="shared" si="260"/>
        <v>0</v>
      </c>
      <c r="CG429" s="61">
        <f t="shared" si="275"/>
        <v>0</v>
      </c>
      <c r="CH429" s="27"/>
      <c r="CI429" s="27"/>
      <c r="CJ429" s="27"/>
    </row>
    <row r="430" spans="2:88" ht="12" hidden="1" customHeight="1">
      <c r="B430" s="624" t="s">
        <v>75</v>
      </c>
      <c r="C430" s="623" t="str">
        <f t="shared" si="246"/>
        <v>Released</v>
      </c>
      <c r="D430" s="624" t="s">
        <v>403</v>
      </c>
      <c r="E430" s="624" t="s">
        <v>10</v>
      </c>
      <c r="F430" s="625" t="s">
        <v>11</v>
      </c>
      <c r="G430" s="626">
        <f t="shared" si="283"/>
        <v>0</v>
      </c>
      <c r="H430" s="823">
        <f t="shared" si="283"/>
        <v>0</v>
      </c>
      <c r="I430" s="823">
        <f t="shared" si="283"/>
        <v>0</v>
      </c>
      <c r="J430" s="626">
        <f t="shared" si="283"/>
        <v>0</v>
      </c>
      <c r="K430" s="626">
        <f t="shared" si="283"/>
        <v>0</v>
      </c>
      <c r="L430" s="626">
        <f t="shared" si="283"/>
        <v>0</v>
      </c>
      <c r="M430" s="626">
        <f t="shared" si="283"/>
        <v>0</v>
      </c>
      <c r="N430" s="626">
        <f t="shared" si="283"/>
        <v>0</v>
      </c>
      <c r="O430" s="626">
        <f t="shared" si="283"/>
        <v>0</v>
      </c>
      <c r="P430" s="626">
        <f t="shared" si="283"/>
        <v>0</v>
      </c>
      <c r="Q430" s="626">
        <f t="shared" si="284"/>
        <v>0</v>
      </c>
      <c r="R430" s="626">
        <f t="shared" si="284"/>
        <v>0</v>
      </c>
      <c r="S430" s="626">
        <f t="shared" si="284"/>
        <v>0</v>
      </c>
      <c r="T430" s="626">
        <f t="shared" si="284"/>
        <v>0</v>
      </c>
      <c r="U430" s="823">
        <f t="shared" si="284"/>
        <v>0</v>
      </c>
      <c r="V430" s="823">
        <f t="shared" si="284"/>
        <v>0</v>
      </c>
      <c r="W430" s="823">
        <f t="shared" si="284"/>
        <v>0</v>
      </c>
      <c r="X430" s="823">
        <f t="shared" si="284"/>
        <v>0</v>
      </c>
      <c r="Y430" s="823">
        <f t="shared" si="284"/>
        <v>0</v>
      </c>
      <c r="Z430" s="626">
        <f t="shared" si="284"/>
        <v>0</v>
      </c>
      <c r="AA430" s="626">
        <f t="shared" si="285"/>
        <v>0</v>
      </c>
      <c r="AB430" s="626">
        <f t="shared" si="285"/>
        <v>0</v>
      </c>
      <c r="AC430" s="626">
        <f t="shared" si="285"/>
        <v>0</v>
      </c>
      <c r="AD430" s="626">
        <f t="shared" si="285"/>
        <v>0</v>
      </c>
      <c r="AE430" s="626">
        <f t="shared" si="285"/>
        <v>0</v>
      </c>
      <c r="AF430" s="626">
        <f t="shared" si="285"/>
        <v>0</v>
      </c>
      <c r="AG430" s="626">
        <f t="shared" si="285"/>
        <v>0</v>
      </c>
      <c r="AH430" s="626">
        <f t="shared" si="285"/>
        <v>0</v>
      </c>
      <c r="AI430" s="626">
        <f t="shared" si="285"/>
        <v>0</v>
      </c>
      <c r="AJ430" s="626">
        <f t="shared" si="285"/>
        <v>0</v>
      </c>
      <c r="AK430" s="626">
        <f t="shared" si="286"/>
        <v>0</v>
      </c>
      <c r="AL430" s="626">
        <f t="shared" si="286"/>
        <v>0</v>
      </c>
      <c r="AM430" s="626">
        <f t="shared" si="286"/>
        <v>0</v>
      </c>
      <c r="AN430" s="626">
        <f t="shared" si="286"/>
        <v>0</v>
      </c>
      <c r="AO430" s="626">
        <f t="shared" si="286"/>
        <v>0</v>
      </c>
      <c r="AP430" s="626">
        <f t="shared" si="286"/>
        <v>0</v>
      </c>
      <c r="AQ430" s="626">
        <f t="shared" si="286"/>
        <v>0</v>
      </c>
      <c r="AR430" s="626">
        <f t="shared" si="286"/>
        <v>0</v>
      </c>
      <c r="AS430" s="626">
        <f t="shared" si="286"/>
        <v>0</v>
      </c>
      <c r="AT430" s="626">
        <f t="shared" si="286"/>
        <v>0</v>
      </c>
      <c r="AU430" s="626">
        <f t="shared" si="287"/>
        <v>0</v>
      </c>
      <c r="AV430" s="626">
        <f t="shared" si="287"/>
        <v>0</v>
      </c>
      <c r="AW430" s="626">
        <f t="shared" si="287"/>
        <v>0</v>
      </c>
      <c r="AX430" s="626">
        <f t="shared" si="287"/>
        <v>0</v>
      </c>
      <c r="AY430" s="626">
        <f t="shared" si="287"/>
        <v>0</v>
      </c>
      <c r="AZ430" s="626">
        <f t="shared" si="287"/>
        <v>0</v>
      </c>
      <c r="BA430" s="626">
        <f t="shared" si="287"/>
        <v>0</v>
      </c>
      <c r="BB430" s="626">
        <f t="shared" si="287"/>
        <v>0</v>
      </c>
      <c r="BC430" s="626">
        <f t="shared" si="287"/>
        <v>0</v>
      </c>
      <c r="BD430" s="626">
        <f t="shared" si="287"/>
        <v>0</v>
      </c>
      <c r="BE430" s="626">
        <f t="shared" si="288"/>
        <v>0</v>
      </c>
      <c r="BF430" s="626">
        <f t="shared" si="288"/>
        <v>0</v>
      </c>
      <c r="BG430" s="626">
        <f t="shared" si="288"/>
        <v>0</v>
      </c>
      <c r="BH430" s="626">
        <f t="shared" si="288"/>
        <v>0</v>
      </c>
      <c r="BI430" s="626">
        <f t="shared" si="288"/>
        <v>0</v>
      </c>
      <c r="BJ430" s="626">
        <f t="shared" si="288"/>
        <v>0</v>
      </c>
      <c r="BK430" s="626">
        <f t="shared" si="288"/>
        <v>0</v>
      </c>
      <c r="BL430" s="626">
        <f t="shared" si="288"/>
        <v>0</v>
      </c>
      <c r="BM430" s="626">
        <f t="shared" si="288"/>
        <v>0</v>
      </c>
      <c r="BN430" s="626">
        <f t="shared" si="288"/>
        <v>0</v>
      </c>
      <c r="BO430" s="626">
        <f t="shared" si="289"/>
        <v>0</v>
      </c>
      <c r="BP430" s="626">
        <f t="shared" si="289"/>
        <v>0</v>
      </c>
      <c r="BQ430" s="626">
        <f t="shared" si="289"/>
        <v>0</v>
      </c>
      <c r="BR430" s="626">
        <f t="shared" si="289"/>
        <v>0</v>
      </c>
      <c r="BS430" s="626">
        <f t="shared" si="289"/>
        <v>0</v>
      </c>
      <c r="BT430" s="626">
        <f t="shared" si="289"/>
        <v>0</v>
      </c>
      <c r="BU430" s="626">
        <f t="shared" si="289"/>
        <v>0</v>
      </c>
      <c r="BV430" s="626">
        <f t="shared" si="289"/>
        <v>0</v>
      </c>
      <c r="BW430" s="626">
        <f t="shared" si="289"/>
        <v>0</v>
      </c>
      <c r="BX430" s="626">
        <f t="shared" si="289"/>
        <v>0</v>
      </c>
      <c r="BY430" s="626">
        <f t="shared" si="289"/>
        <v>0</v>
      </c>
      <c r="BZ430" s="626">
        <f t="shared" si="289"/>
        <v>0</v>
      </c>
      <c r="CA430" s="287">
        <f t="shared" si="255"/>
        <v>0</v>
      </c>
      <c r="CB430" s="287">
        <f t="shared" si="256"/>
        <v>0</v>
      </c>
      <c r="CC430" s="287">
        <f t="shared" si="257"/>
        <v>0</v>
      </c>
      <c r="CD430" s="287">
        <f t="shared" si="258"/>
        <v>0</v>
      </c>
      <c r="CE430" s="287">
        <f t="shared" si="259"/>
        <v>0</v>
      </c>
      <c r="CF430" s="287">
        <f t="shared" si="260"/>
        <v>0</v>
      </c>
      <c r="CG430" s="61">
        <f t="shared" si="275"/>
        <v>0</v>
      </c>
      <c r="CH430" s="27"/>
      <c r="CI430" s="27"/>
      <c r="CJ430" s="27"/>
    </row>
    <row r="431" spans="2:88" ht="12" hidden="1" customHeight="1">
      <c r="B431" s="624" t="s">
        <v>75</v>
      </c>
      <c r="C431" s="623" t="str">
        <f t="shared" si="246"/>
        <v>Released</v>
      </c>
      <c r="D431" s="624" t="s">
        <v>403</v>
      </c>
      <c r="E431" s="624" t="s">
        <v>10</v>
      </c>
      <c r="F431" s="625" t="s">
        <v>12</v>
      </c>
      <c r="G431" s="626">
        <f t="shared" si="283"/>
        <v>0</v>
      </c>
      <c r="H431" s="823">
        <f t="shared" si="283"/>
        <v>0</v>
      </c>
      <c r="I431" s="823">
        <f t="shared" si="283"/>
        <v>0</v>
      </c>
      <c r="J431" s="626">
        <f t="shared" si="283"/>
        <v>0</v>
      </c>
      <c r="K431" s="626">
        <f t="shared" si="283"/>
        <v>0</v>
      </c>
      <c r="L431" s="626">
        <f t="shared" si="283"/>
        <v>0</v>
      </c>
      <c r="M431" s="626">
        <f t="shared" si="283"/>
        <v>0</v>
      </c>
      <c r="N431" s="626">
        <f t="shared" si="283"/>
        <v>0</v>
      </c>
      <c r="O431" s="626">
        <f t="shared" si="283"/>
        <v>0</v>
      </c>
      <c r="P431" s="626">
        <f t="shared" si="283"/>
        <v>0</v>
      </c>
      <c r="Q431" s="626">
        <f t="shared" si="284"/>
        <v>0</v>
      </c>
      <c r="R431" s="626">
        <f t="shared" si="284"/>
        <v>0</v>
      </c>
      <c r="S431" s="626">
        <f t="shared" si="284"/>
        <v>0</v>
      </c>
      <c r="T431" s="626">
        <f t="shared" si="284"/>
        <v>0</v>
      </c>
      <c r="U431" s="823">
        <f t="shared" si="284"/>
        <v>0</v>
      </c>
      <c r="V431" s="823">
        <f t="shared" si="284"/>
        <v>0</v>
      </c>
      <c r="W431" s="823">
        <f t="shared" si="284"/>
        <v>0</v>
      </c>
      <c r="X431" s="823">
        <f t="shared" si="284"/>
        <v>0</v>
      </c>
      <c r="Y431" s="823">
        <f t="shared" si="284"/>
        <v>0</v>
      </c>
      <c r="Z431" s="626">
        <f t="shared" si="284"/>
        <v>0</v>
      </c>
      <c r="AA431" s="626">
        <f t="shared" si="285"/>
        <v>0</v>
      </c>
      <c r="AB431" s="626">
        <f t="shared" si="285"/>
        <v>0</v>
      </c>
      <c r="AC431" s="626">
        <f t="shared" si="285"/>
        <v>0</v>
      </c>
      <c r="AD431" s="626">
        <f t="shared" si="285"/>
        <v>0</v>
      </c>
      <c r="AE431" s="626">
        <f t="shared" si="285"/>
        <v>0</v>
      </c>
      <c r="AF431" s="626">
        <f t="shared" si="285"/>
        <v>0</v>
      </c>
      <c r="AG431" s="626">
        <f t="shared" si="285"/>
        <v>0</v>
      </c>
      <c r="AH431" s="626">
        <f t="shared" si="285"/>
        <v>0</v>
      </c>
      <c r="AI431" s="626">
        <f t="shared" si="285"/>
        <v>0</v>
      </c>
      <c r="AJ431" s="626">
        <f t="shared" si="285"/>
        <v>0</v>
      </c>
      <c r="AK431" s="626">
        <f t="shared" si="286"/>
        <v>0</v>
      </c>
      <c r="AL431" s="626">
        <f t="shared" si="286"/>
        <v>0</v>
      </c>
      <c r="AM431" s="626">
        <f t="shared" si="286"/>
        <v>0</v>
      </c>
      <c r="AN431" s="626">
        <f t="shared" si="286"/>
        <v>0</v>
      </c>
      <c r="AO431" s="626">
        <f t="shared" si="286"/>
        <v>0</v>
      </c>
      <c r="AP431" s="626">
        <f t="shared" si="286"/>
        <v>0</v>
      </c>
      <c r="AQ431" s="626">
        <f t="shared" si="286"/>
        <v>0</v>
      </c>
      <c r="AR431" s="626">
        <f t="shared" si="286"/>
        <v>0</v>
      </c>
      <c r="AS431" s="626">
        <f t="shared" si="286"/>
        <v>0</v>
      </c>
      <c r="AT431" s="626">
        <f t="shared" si="286"/>
        <v>0</v>
      </c>
      <c r="AU431" s="626">
        <f t="shared" si="287"/>
        <v>0</v>
      </c>
      <c r="AV431" s="626">
        <f t="shared" si="287"/>
        <v>0</v>
      </c>
      <c r="AW431" s="626">
        <f t="shared" si="287"/>
        <v>0</v>
      </c>
      <c r="AX431" s="626">
        <f t="shared" si="287"/>
        <v>0</v>
      </c>
      <c r="AY431" s="626">
        <f t="shared" si="287"/>
        <v>0</v>
      </c>
      <c r="AZ431" s="626">
        <f t="shared" si="287"/>
        <v>0</v>
      </c>
      <c r="BA431" s="626">
        <f t="shared" si="287"/>
        <v>0</v>
      </c>
      <c r="BB431" s="626">
        <f t="shared" si="287"/>
        <v>0</v>
      </c>
      <c r="BC431" s="626">
        <f t="shared" si="287"/>
        <v>0</v>
      </c>
      <c r="BD431" s="626">
        <f t="shared" si="287"/>
        <v>0</v>
      </c>
      <c r="BE431" s="626">
        <f t="shared" si="288"/>
        <v>0</v>
      </c>
      <c r="BF431" s="626">
        <f t="shared" si="288"/>
        <v>0</v>
      </c>
      <c r="BG431" s="626">
        <f t="shared" si="288"/>
        <v>0</v>
      </c>
      <c r="BH431" s="626">
        <f t="shared" si="288"/>
        <v>0</v>
      </c>
      <c r="BI431" s="626">
        <f t="shared" si="288"/>
        <v>0</v>
      </c>
      <c r="BJ431" s="626">
        <f t="shared" si="288"/>
        <v>0</v>
      </c>
      <c r="BK431" s="626">
        <f t="shared" si="288"/>
        <v>0</v>
      </c>
      <c r="BL431" s="626">
        <f t="shared" si="288"/>
        <v>0</v>
      </c>
      <c r="BM431" s="626">
        <f t="shared" si="288"/>
        <v>0</v>
      </c>
      <c r="BN431" s="626">
        <f t="shared" si="288"/>
        <v>0</v>
      </c>
      <c r="BO431" s="626">
        <f t="shared" si="289"/>
        <v>0</v>
      </c>
      <c r="BP431" s="626">
        <f t="shared" si="289"/>
        <v>0</v>
      </c>
      <c r="BQ431" s="626">
        <f t="shared" si="289"/>
        <v>0</v>
      </c>
      <c r="BR431" s="626">
        <f t="shared" si="289"/>
        <v>0</v>
      </c>
      <c r="BS431" s="626">
        <f t="shared" si="289"/>
        <v>0</v>
      </c>
      <c r="BT431" s="626">
        <f t="shared" si="289"/>
        <v>0</v>
      </c>
      <c r="BU431" s="626">
        <f t="shared" si="289"/>
        <v>0</v>
      </c>
      <c r="BV431" s="626">
        <f t="shared" si="289"/>
        <v>0</v>
      </c>
      <c r="BW431" s="626">
        <f t="shared" si="289"/>
        <v>0</v>
      </c>
      <c r="BX431" s="626">
        <f t="shared" si="289"/>
        <v>0</v>
      </c>
      <c r="BY431" s="626">
        <f t="shared" si="289"/>
        <v>0</v>
      </c>
      <c r="BZ431" s="626">
        <f t="shared" si="289"/>
        <v>0</v>
      </c>
      <c r="CA431" s="287">
        <f t="shared" si="255"/>
        <v>0</v>
      </c>
      <c r="CB431" s="287">
        <f t="shared" si="256"/>
        <v>0</v>
      </c>
      <c r="CC431" s="287">
        <f t="shared" si="257"/>
        <v>0</v>
      </c>
      <c r="CD431" s="287">
        <f t="shared" si="258"/>
        <v>0</v>
      </c>
      <c r="CE431" s="287">
        <f t="shared" si="259"/>
        <v>0</v>
      </c>
      <c r="CF431" s="287">
        <f t="shared" si="260"/>
        <v>0</v>
      </c>
      <c r="CG431" s="61">
        <f t="shared" si="275"/>
        <v>0</v>
      </c>
      <c r="CH431" s="27"/>
      <c r="CI431" s="27"/>
      <c r="CJ431" s="27"/>
    </row>
    <row r="432" spans="2:88" ht="12" hidden="1" customHeight="1">
      <c r="B432" s="624" t="s">
        <v>75</v>
      </c>
      <c r="C432" s="623" t="str">
        <f t="shared" si="246"/>
        <v>Forecast</v>
      </c>
      <c r="D432" s="624" t="s">
        <v>403</v>
      </c>
      <c r="E432" s="624" t="s">
        <v>10</v>
      </c>
      <c r="F432" s="625" t="s">
        <v>13</v>
      </c>
      <c r="G432" s="626">
        <f t="shared" si="283"/>
        <v>0</v>
      </c>
      <c r="H432" s="823">
        <f t="shared" si="283"/>
        <v>0</v>
      </c>
      <c r="I432" s="823">
        <f t="shared" si="283"/>
        <v>0</v>
      </c>
      <c r="J432" s="626">
        <f t="shared" si="283"/>
        <v>0</v>
      </c>
      <c r="K432" s="626">
        <f t="shared" si="283"/>
        <v>0</v>
      </c>
      <c r="L432" s="626">
        <f t="shared" si="283"/>
        <v>0</v>
      </c>
      <c r="M432" s="626">
        <f t="shared" si="283"/>
        <v>0</v>
      </c>
      <c r="N432" s="626">
        <f t="shared" si="283"/>
        <v>0</v>
      </c>
      <c r="O432" s="626">
        <f t="shared" si="283"/>
        <v>0</v>
      </c>
      <c r="P432" s="626">
        <f t="shared" si="283"/>
        <v>0</v>
      </c>
      <c r="Q432" s="626">
        <f t="shared" si="284"/>
        <v>0</v>
      </c>
      <c r="R432" s="626">
        <f t="shared" si="284"/>
        <v>0</v>
      </c>
      <c r="S432" s="626">
        <f t="shared" si="284"/>
        <v>0</v>
      </c>
      <c r="T432" s="626">
        <f t="shared" si="284"/>
        <v>0</v>
      </c>
      <c r="U432" s="823">
        <f t="shared" si="284"/>
        <v>0</v>
      </c>
      <c r="V432" s="823">
        <f t="shared" si="284"/>
        <v>0</v>
      </c>
      <c r="W432" s="823">
        <f t="shared" si="284"/>
        <v>0</v>
      </c>
      <c r="X432" s="823">
        <f t="shared" si="284"/>
        <v>0</v>
      </c>
      <c r="Y432" s="823">
        <f t="shared" si="284"/>
        <v>0</v>
      </c>
      <c r="Z432" s="626">
        <f t="shared" si="284"/>
        <v>0</v>
      </c>
      <c r="AA432" s="626">
        <f t="shared" si="285"/>
        <v>0</v>
      </c>
      <c r="AB432" s="626">
        <f t="shared" si="285"/>
        <v>0</v>
      </c>
      <c r="AC432" s="626">
        <f t="shared" si="285"/>
        <v>0</v>
      </c>
      <c r="AD432" s="626">
        <f t="shared" si="285"/>
        <v>0</v>
      </c>
      <c r="AE432" s="626">
        <f t="shared" si="285"/>
        <v>0</v>
      </c>
      <c r="AF432" s="626">
        <f t="shared" si="285"/>
        <v>0</v>
      </c>
      <c r="AG432" s="626">
        <f t="shared" si="285"/>
        <v>0</v>
      </c>
      <c r="AH432" s="626">
        <f t="shared" si="285"/>
        <v>0</v>
      </c>
      <c r="AI432" s="626">
        <f t="shared" si="285"/>
        <v>0</v>
      </c>
      <c r="AJ432" s="626">
        <f t="shared" si="285"/>
        <v>0</v>
      </c>
      <c r="AK432" s="626">
        <f t="shared" si="286"/>
        <v>0</v>
      </c>
      <c r="AL432" s="626">
        <f t="shared" si="286"/>
        <v>0</v>
      </c>
      <c r="AM432" s="626">
        <f t="shared" si="286"/>
        <v>0</v>
      </c>
      <c r="AN432" s="626">
        <f t="shared" si="286"/>
        <v>0</v>
      </c>
      <c r="AO432" s="626">
        <f t="shared" si="286"/>
        <v>0</v>
      </c>
      <c r="AP432" s="626">
        <f t="shared" si="286"/>
        <v>0</v>
      </c>
      <c r="AQ432" s="626">
        <f t="shared" si="286"/>
        <v>0</v>
      </c>
      <c r="AR432" s="626">
        <f t="shared" si="286"/>
        <v>0</v>
      </c>
      <c r="AS432" s="626">
        <f t="shared" si="286"/>
        <v>0</v>
      </c>
      <c r="AT432" s="626">
        <f t="shared" si="286"/>
        <v>0</v>
      </c>
      <c r="AU432" s="626">
        <f t="shared" si="287"/>
        <v>0</v>
      </c>
      <c r="AV432" s="626">
        <f t="shared" si="287"/>
        <v>0</v>
      </c>
      <c r="AW432" s="626">
        <f t="shared" si="287"/>
        <v>0</v>
      </c>
      <c r="AX432" s="626">
        <f t="shared" si="287"/>
        <v>0</v>
      </c>
      <c r="AY432" s="626">
        <f t="shared" si="287"/>
        <v>0</v>
      </c>
      <c r="AZ432" s="626">
        <f t="shared" si="287"/>
        <v>0</v>
      </c>
      <c r="BA432" s="626">
        <f t="shared" si="287"/>
        <v>0</v>
      </c>
      <c r="BB432" s="626">
        <f t="shared" si="287"/>
        <v>0</v>
      </c>
      <c r="BC432" s="626">
        <f t="shared" si="287"/>
        <v>0</v>
      </c>
      <c r="BD432" s="626">
        <f t="shared" si="287"/>
        <v>0</v>
      </c>
      <c r="BE432" s="626">
        <f t="shared" si="288"/>
        <v>0</v>
      </c>
      <c r="BF432" s="626">
        <f t="shared" si="288"/>
        <v>0</v>
      </c>
      <c r="BG432" s="626">
        <f t="shared" si="288"/>
        <v>0</v>
      </c>
      <c r="BH432" s="626">
        <f t="shared" si="288"/>
        <v>0</v>
      </c>
      <c r="BI432" s="626">
        <f t="shared" si="288"/>
        <v>0</v>
      </c>
      <c r="BJ432" s="626">
        <f t="shared" si="288"/>
        <v>0</v>
      </c>
      <c r="BK432" s="626">
        <f t="shared" si="288"/>
        <v>0</v>
      </c>
      <c r="BL432" s="626">
        <f t="shared" si="288"/>
        <v>0</v>
      </c>
      <c r="BM432" s="626">
        <f t="shared" si="288"/>
        <v>0</v>
      </c>
      <c r="BN432" s="626">
        <f t="shared" si="288"/>
        <v>0</v>
      </c>
      <c r="BO432" s="626">
        <f t="shared" si="289"/>
        <v>0</v>
      </c>
      <c r="BP432" s="626">
        <f t="shared" si="289"/>
        <v>0</v>
      </c>
      <c r="BQ432" s="626">
        <f t="shared" si="289"/>
        <v>0</v>
      </c>
      <c r="BR432" s="626">
        <f t="shared" si="289"/>
        <v>0</v>
      </c>
      <c r="BS432" s="626">
        <f t="shared" si="289"/>
        <v>0</v>
      </c>
      <c r="BT432" s="626">
        <f t="shared" si="289"/>
        <v>0</v>
      </c>
      <c r="BU432" s="626">
        <f t="shared" si="289"/>
        <v>0</v>
      </c>
      <c r="BV432" s="626">
        <f t="shared" si="289"/>
        <v>0</v>
      </c>
      <c r="BW432" s="626">
        <f t="shared" si="289"/>
        <v>0</v>
      </c>
      <c r="BX432" s="626">
        <f t="shared" si="289"/>
        <v>0</v>
      </c>
      <c r="BY432" s="626">
        <f t="shared" si="289"/>
        <v>0</v>
      </c>
      <c r="BZ432" s="626">
        <f t="shared" si="289"/>
        <v>0</v>
      </c>
      <c r="CA432" s="287">
        <f t="shared" si="255"/>
        <v>0</v>
      </c>
      <c r="CB432" s="287">
        <f t="shared" si="256"/>
        <v>0</v>
      </c>
      <c r="CC432" s="287">
        <f t="shared" si="257"/>
        <v>0</v>
      </c>
      <c r="CD432" s="287">
        <f t="shared" si="258"/>
        <v>0</v>
      </c>
      <c r="CE432" s="287">
        <f t="shared" si="259"/>
        <v>0</v>
      </c>
      <c r="CF432" s="287">
        <f t="shared" si="260"/>
        <v>0</v>
      </c>
      <c r="CG432" s="61">
        <f t="shared" si="275"/>
        <v>0</v>
      </c>
      <c r="CH432" s="27"/>
      <c r="CI432" s="27"/>
      <c r="CJ432" s="27"/>
    </row>
    <row r="433" spans="2:88" ht="12" hidden="1" customHeight="1">
      <c r="B433" s="624" t="s">
        <v>75</v>
      </c>
      <c r="C433" s="623" t="str">
        <f t="shared" si="246"/>
        <v>Approval Request</v>
      </c>
      <c r="D433" s="624" t="s">
        <v>403</v>
      </c>
      <c r="E433" s="624" t="s">
        <v>10</v>
      </c>
      <c r="F433" s="625" t="s">
        <v>14</v>
      </c>
      <c r="G433" s="626">
        <f t="shared" si="283"/>
        <v>0</v>
      </c>
      <c r="H433" s="823">
        <f t="shared" si="283"/>
        <v>0</v>
      </c>
      <c r="I433" s="823">
        <f t="shared" si="283"/>
        <v>0</v>
      </c>
      <c r="J433" s="626">
        <f t="shared" si="283"/>
        <v>0</v>
      </c>
      <c r="K433" s="626">
        <f t="shared" si="283"/>
        <v>0</v>
      </c>
      <c r="L433" s="626">
        <f t="shared" si="283"/>
        <v>0</v>
      </c>
      <c r="M433" s="626">
        <f t="shared" si="283"/>
        <v>0</v>
      </c>
      <c r="N433" s="626">
        <f t="shared" si="283"/>
        <v>0</v>
      </c>
      <c r="O433" s="626">
        <f t="shared" si="283"/>
        <v>0</v>
      </c>
      <c r="P433" s="626">
        <f t="shared" si="283"/>
        <v>0</v>
      </c>
      <c r="Q433" s="626">
        <f t="shared" si="284"/>
        <v>0</v>
      </c>
      <c r="R433" s="626">
        <f t="shared" si="284"/>
        <v>0</v>
      </c>
      <c r="S433" s="626">
        <f t="shared" si="284"/>
        <v>0</v>
      </c>
      <c r="T433" s="626">
        <f t="shared" si="284"/>
        <v>0</v>
      </c>
      <c r="U433" s="823">
        <f t="shared" si="284"/>
        <v>0</v>
      </c>
      <c r="V433" s="823">
        <f t="shared" si="284"/>
        <v>0</v>
      </c>
      <c r="W433" s="823">
        <f t="shared" si="284"/>
        <v>0</v>
      </c>
      <c r="X433" s="823">
        <f t="shared" si="284"/>
        <v>0</v>
      </c>
      <c r="Y433" s="823">
        <f t="shared" si="284"/>
        <v>0</v>
      </c>
      <c r="Z433" s="626">
        <f t="shared" si="284"/>
        <v>0</v>
      </c>
      <c r="AA433" s="626">
        <f t="shared" si="285"/>
        <v>0</v>
      </c>
      <c r="AB433" s="626">
        <f t="shared" si="285"/>
        <v>0</v>
      </c>
      <c r="AC433" s="626">
        <f t="shared" si="285"/>
        <v>0</v>
      </c>
      <c r="AD433" s="626">
        <f t="shared" si="285"/>
        <v>0</v>
      </c>
      <c r="AE433" s="626">
        <f t="shared" si="285"/>
        <v>0</v>
      </c>
      <c r="AF433" s="626">
        <f t="shared" si="285"/>
        <v>0</v>
      </c>
      <c r="AG433" s="626">
        <f t="shared" si="285"/>
        <v>0</v>
      </c>
      <c r="AH433" s="626">
        <f t="shared" si="285"/>
        <v>0</v>
      </c>
      <c r="AI433" s="626">
        <f t="shared" si="285"/>
        <v>0</v>
      </c>
      <c r="AJ433" s="626">
        <f t="shared" si="285"/>
        <v>0</v>
      </c>
      <c r="AK433" s="626">
        <f t="shared" si="286"/>
        <v>0</v>
      </c>
      <c r="AL433" s="626">
        <f t="shared" si="286"/>
        <v>0</v>
      </c>
      <c r="AM433" s="626">
        <f t="shared" si="286"/>
        <v>0</v>
      </c>
      <c r="AN433" s="626">
        <f t="shared" si="286"/>
        <v>0</v>
      </c>
      <c r="AO433" s="626">
        <f t="shared" si="286"/>
        <v>0</v>
      </c>
      <c r="AP433" s="626">
        <f t="shared" si="286"/>
        <v>0</v>
      </c>
      <c r="AQ433" s="626">
        <f t="shared" si="286"/>
        <v>0</v>
      </c>
      <c r="AR433" s="626">
        <f t="shared" si="286"/>
        <v>0</v>
      </c>
      <c r="AS433" s="626">
        <f t="shared" si="286"/>
        <v>0</v>
      </c>
      <c r="AT433" s="626">
        <f t="shared" si="286"/>
        <v>0</v>
      </c>
      <c r="AU433" s="626">
        <f t="shared" si="287"/>
        <v>0</v>
      </c>
      <c r="AV433" s="626">
        <f t="shared" si="287"/>
        <v>0</v>
      </c>
      <c r="AW433" s="626">
        <f t="shared" si="287"/>
        <v>0</v>
      </c>
      <c r="AX433" s="626">
        <f t="shared" si="287"/>
        <v>0</v>
      </c>
      <c r="AY433" s="626">
        <f t="shared" si="287"/>
        <v>0</v>
      </c>
      <c r="AZ433" s="626">
        <f t="shared" si="287"/>
        <v>0</v>
      </c>
      <c r="BA433" s="626">
        <f t="shared" si="287"/>
        <v>0</v>
      </c>
      <c r="BB433" s="626">
        <f t="shared" si="287"/>
        <v>0</v>
      </c>
      <c r="BC433" s="626">
        <f t="shared" si="287"/>
        <v>0</v>
      </c>
      <c r="BD433" s="626">
        <f t="shared" si="287"/>
        <v>0</v>
      </c>
      <c r="BE433" s="626">
        <f t="shared" si="288"/>
        <v>0</v>
      </c>
      <c r="BF433" s="626">
        <f t="shared" si="288"/>
        <v>0</v>
      </c>
      <c r="BG433" s="626">
        <f t="shared" si="288"/>
        <v>0</v>
      </c>
      <c r="BH433" s="626">
        <f t="shared" si="288"/>
        <v>0</v>
      </c>
      <c r="BI433" s="626">
        <f t="shared" si="288"/>
        <v>0</v>
      </c>
      <c r="BJ433" s="626">
        <f t="shared" si="288"/>
        <v>0</v>
      </c>
      <c r="BK433" s="626">
        <f t="shared" si="288"/>
        <v>0</v>
      </c>
      <c r="BL433" s="626">
        <f t="shared" si="288"/>
        <v>0</v>
      </c>
      <c r="BM433" s="626">
        <f t="shared" si="288"/>
        <v>0</v>
      </c>
      <c r="BN433" s="626">
        <f t="shared" si="288"/>
        <v>0</v>
      </c>
      <c r="BO433" s="626">
        <f t="shared" si="289"/>
        <v>0</v>
      </c>
      <c r="BP433" s="626">
        <f t="shared" si="289"/>
        <v>0</v>
      </c>
      <c r="BQ433" s="626">
        <f t="shared" si="289"/>
        <v>0</v>
      </c>
      <c r="BR433" s="626">
        <f t="shared" si="289"/>
        <v>0</v>
      </c>
      <c r="BS433" s="626">
        <f t="shared" si="289"/>
        <v>0</v>
      </c>
      <c r="BT433" s="626">
        <f t="shared" si="289"/>
        <v>0</v>
      </c>
      <c r="BU433" s="626">
        <f t="shared" si="289"/>
        <v>0</v>
      </c>
      <c r="BV433" s="626">
        <f t="shared" si="289"/>
        <v>0</v>
      </c>
      <c r="BW433" s="626">
        <f t="shared" si="289"/>
        <v>0</v>
      </c>
      <c r="BX433" s="626">
        <f t="shared" si="289"/>
        <v>0</v>
      </c>
      <c r="BY433" s="626">
        <f t="shared" si="289"/>
        <v>0</v>
      </c>
      <c r="BZ433" s="626">
        <f t="shared" si="289"/>
        <v>0</v>
      </c>
      <c r="CA433" s="287">
        <f t="shared" si="255"/>
        <v>0</v>
      </c>
      <c r="CB433" s="287">
        <f t="shared" si="256"/>
        <v>0</v>
      </c>
      <c r="CC433" s="287">
        <f t="shared" si="257"/>
        <v>0</v>
      </c>
      <c r="CD433" s="287">
        <f t="shared" si="258"/>
        <v>0</v>
      </c>
      <c r="CE433" s="287">
        <f t="shared" si="259"/>
        <v>0</v>
      </c>
      <c r="CF433" s="287">
        <f t="shared" si="260"/>
        <v>0</v>
      </c>
      <c r="CG433" s="61">
        <f t="shared" si="275"/>
        <v>0</v>
      </c>
      <c r="CH433" s="27"/>
      <c r="CI433" s="27"/>
      <c r="CJ433" s="27"/>
    </row>
    <row r="434" spans="2:88" ht="12" hidden="1" customHeight="1">
      <c r="B434" s="624" t="s">
        <v>75</v>
      </c>
      <c r="C434" s="623" t="str">
        <f t="shared" si="246"/>
        <v>Approval Request</v>
      </c>
      <c r="D434" s="624" t="s">
        <v>403</v>
      </c>
      <c r="E434" s="624" t="s">
        <v>10</v>
      </c>
      <c r="F434" s="625" t="s">
        <v>15</v>
      </c>
      <c r="G434" s="626">
        <f t="shared" si="283"/>
        <v>0</v>
      </c>
      <c r="H434" s="823">
        <f t="shared" si="283"/>
        <v>0</v>
      </c>
      <c r="I434" s="823">
        <f t="shared" si="283"/>
        <v>0</v>
      </c>
      <c r="J434" s="626">
        <f t="shared" si="283"/>
        <v>0</v>
      </c>
      <c r="K434" s="626">
        <f t="shared" si="283"/>
        <v>0</v>
      </c>
      <c r="L434" s="626">
        <f t="shared" si="283"/>
        <v>0</v>
      </c>
      <c r="M434" s="626">
        <f t="shared" si="283"/>
        <v>0</v>
      </c>
      <c r="N434" s="626">
        <f t="shared" si="283"/>
        <v>0</v>
      </c>
      <c r="O434" s="626">
        <f t="shared" si="283"/>
        <v>0</v>
      </c>
      <c r="P434" s="626">
        <f t="shared" si="283"/>
        <v>0</v>
      </c>
      <c r="Q434" s="626">
        <f t="shared" si="284"/>
        <v>0</v>
      </c>
      <c r="R434" s="626">
        <f t="shared" si="284"/>
        <v>0</v>
      </c>
      <c r="S434" s="626">
        <f t="shared" si="284"/>
        <v>0</v>
      </c>
      <c r="T434" s="626">
        <f t="shared" si="284"/>
        <v>0</v>
      </c>
      <c r="U434" s="823">
        <f t="shared" si="284"/>
        <v>0</v>
      </c>
      <c r="V434" s="823">
        <f t="shared" si="284"/>
        <v>0</v>
      </c>
      <c r="W434" s="823">
        <f t="shared" si="284"/>
        <v>0</v>
      </c>
      <c r="X434" s="823">
        <f t="shared" si="284"/>
        <v>0</v>
      </c>
      <c r="Y434" s="823">
        <f t="shared" si="284"/>
        <v>0</v>
      </c>
      <c r="Z434" s="626">
        <f t="shared" si="284"/>
        <v>0</v>
      </c>
      <c r="AA434" s="626">
        <f t="shared" si="285"/>
        <v>0</v>
      </c>
      <c r="AB434" s="626">
        <f t="shared" si="285"/>
        <v>0</v>
      </c>
      <c r="AC434" s="626">
        <f t="shared" si="285"/>
        <v>0</v>
      </c>
      <c r="AD434" s="626">
        <f t="shared" si="285"/>
        <v>0</v>
      </c>
      <c r="AE434" s="626">
        <f t="shared" si="285"/>
        <v>0</v>
      </c>
      <c r="AF434" s="626">
        <f t="shared" si="285"/>
        <v>0</v>
      </c>
      <c r="AG434" s="626">
        <f t="shared" si="285"/>
        <v>0</v>
      </c>
      <c r="AH434" s="626">
        <f t="shared" si="285"/>
        <v>0</v>
      </c>
      <c r="AI434" s="626">
        <f t="shared" si="285"/>
        <v>0</v>
      </c>
      <c r="AJ434" s="626">
        <f t="shared" si="285"/>
        <v>0</v>
      </c>
      <c r="AK434" s="626">
        <f t="shared" si="286"/>
        <v>0</v>
      </c>
      <c r="AL434" s="626">
        <f t="shared" si="286"/>
        <v>0</v>
      </c>
      <c r="AM434" s="626">
        <f t="shared" si="286"/>
        <v>0</v>
      </c>
      <c r="AN434" s="626">
        <f t="shared" si="286"/>
        <v>0</v>
      </c>
      <c r="AO434" s="626">
        <f t="shared" si="286"/>
        <v>0</v>
      </c>
      <c r="AP434" s="626">
        <f t="shared" si="286"/>
        <v>0</v>
      </c>
      <c r="AQ434" s="626">
        <f t="shared" si="286"/>
        <v>0</v>
      </c>
      <c r="AR434" s="626">
        <f t="shared" si="286"/>
        <v>0</v>
      </c>
      <c r="AS434" s="626">
        <f t="shared" si="286"/>
        <v>0</v>
      </c>
      <c r="AT434" s="626">
        <f t="shared" si="286"/>
        <v>0</v>
      </c>
      <c r="AU434" s="626">
        <f t="shared" si="287"/>
        <v>0</v>
      </c>
      <c r="AV434" s="626">
        <f t="shared" si="287"/>
        <v>0</v>
      </c>
      <c r="AW434" s="626">
        <f t="shared" si="287"/>
        <v>0</v>
      </c>
      <c r="AX434" s="626">
        <f t="shared" si="287"/>
        <v>0</v>
      </c>
      <c r="AY434" s="626">
        <f t="shared" si="287"/>
        <v>0</v>
      </c>
      <c r="AZ434" s="626">
        <f t="shared" si="287"/>
        <v>0</v>
      </c>
      <c r="BA434" s="626">
        <f t="shared" si="287"/>
        <v>0</v>
      </c>
      <c r="BB434" s="626">
        <f t="shared" si="287"/>
        <v>0</v>
      </c>
      <c r="BC434" s="626">
        <f t="shared" si="287"/>
        <v>0</v>
      </c>
      <c r="BD434" s="626">
        <f t="shared" si="287"/>
        <v>0</v>
      </c>
      <c r="BE434" s="626">
        <f t="shared" si="288"/>
        <v>0</v>
      </c>
      <c r="BF434" s="626">
        <f t="shared" si="288"/>
        <v>0</v>
      </c>
      <c r="BG434" s="626">
        <f t="shared" si="288"/>
        <v>0</v>
      </c>
      <c r="BH434" s="626">
        <f t="shared" si="288"/>
        <v>0</v>
      </c>
      <c r="BI434" s="626">
        <f t="shared" si="288"/>
        <v>0</v>
      </c>
      <c r="BJ434" s="626">
        <f t="shared" si="288"/>
        <v>0</v>
      </c>
      <c r="BK434" s="626">
        <f t="shared" si="288"/>
        <v>0</v>
      </c>
      <c r="BL434" s="626">
        <f t="shared" si="288"/>
        <v>0</v>
      </c>
      <c r="BM434" s="626">
        <f t="shared" si="288"/>
        <v>0</v>
      </c>
      <c r="BN434" s="626">
        <f t="shared" si="288"/>
        <v>0</v>
      </c>
      <c r="BO434" s="626">
        <f t="shared" si="289"/>
        <v>0</v>
      </c>
      <c r="BP434" s="626">
        <f t="shared" si="289"/>
        <v>0</v>
      </c>
      <c r="BQ434" s="626">
        <f t="shared" si="289"/>
        <v>0</v>
      </c>
      <c r="BR434" s="626">
        <f t="shared" si="289"/>
        <v>0</v>
      </c>
      <c r="BS434" s="626">
        <f t="shared" si="289"/>
        <v>0</v>
      </c>
      <c r="BT434" s="626">
        <f t="shared" si="289"/>
        <v>0</v>
      </c>
      <c r="BU434" s="626">
        <f t="shared" si="289"/>
        <v>0</v>
      </c>
      <c r="BV434" s="626">
        <f t="shared" si="289"/>
        <v>0</v>
      </c>
      <c r="BW434" s="626">
        <f t="shared" si="289"/>
        <v>0</v>
      </c>
      <c r="BX434" s="626">
        <f t="shared" si="289"/>
        <v>0</v>
      </c>
      <c r="BY434" s="626">
        <f t="shared" si="289"/>
        <v>0</v>
      </c>
      <c r="BZ434" s="626">
        <f t="shared" si="289"/>
        <v>0</v>
      </c>
      <c r="CA434" s="287">
        <f t="shared" si="255"/>
        <v>0</v>
      </c>
      <c r="CB434" s="287">
        <f t="shared" si="256"/>
        <v>0</v>
      </c>
      <c r="CC434" s="287">
        <f t="shared" si="257"/>
        <v>0</v>
      </c>
      <c r="CD434" s="287">
        <f t="shared" si="258"/>
        <v>0</v>
      </c>
      <c r="CE434" s="287">
        <f t="shared" si="259"/>
        <v>0</v>
      </c>
      <c r="CF434" s="287">
        <f t="shared" si="260"/>
        <v>0</v>
      </c>
      <c r="CG434" s="61">
        <f t="shared" si="275"/>
        <v>0</v>
      </c>
      <c r="CH434" s="27"/>
      <c r="CI434" s="27"/>
      <c r="CJ434" s="27"/>
    </row>
    <row r="435" spans="2:88" ht="12" hidden="1" customHeight="1">
      <c r="B435" s="624" t="s">
        <v>75</v>
      </c>
      <c r="C435" s="623" t="str">
        <f t="shared" si="246"/>
        <v>Released</v>
      </c>
      <c r="D435" s="624" t="s">
        <v>843</v>
      </c>
      <c r="E435" s="624" t="s">
        <v>9</v>
      </c>
      <c r="F435" s="625" t="s">
        <v>11</v>
      </c>
      <c r="G435" s="626">
        <f t="shared" ref="G435:P444" si="290">IF(CVP=$F435,SUMIFS(G$6:G$206,Capex_Revex,$E435,Cat_Two,$D435,Spend,$B435),0)</f>
        <v>0</v>
      </c>
      <c r="H435" s="823">
        <f t="shared" si="290"/>
        <v>0</v>
      </c>
      <c r="I435" s="823">
        <f t="shared" si="290"/>
        <v>0</v>
      </c>
      <c r="J435" s="626">
        <f t="shared" si="290"/>
        <v>0</v>
      </c>
      <c r="K435" s="626">
        <f t="shared" si="290"/>
        <v>0</v>
      </c>
      <c r="L435" s="626">
        <f t="shared" si="290"/>
        <v>0</v>
      </c>
      <c r="M435" s="626">
        <f t="shared" si="290"/>
        <v>0</v>
      </c>
      <c r="N435" s="626">
        <f t="shared" si="290"/>
        <v>0</v>
      </c>
      <c r="O435" s="626">
        <f t="shared" si="290"/>
        <v>0</v>
      </c>
      <c r="P435" s="626">
        <f t="shared" si="290"/>
        <v>0</v>
      </c>
      <c r="Q435" s="626">
        <f t="shared" ref="Q435:Z444" si="291">IF(CVP=$F435,SUMIFS(Q$6:Q$206,Capex_Revex,$E435,Cat_Two,$D435,Spend,$B435),0)</f>
        <v>0</v>
      </c>
      <c r="R435" s="626">
        <f t="shared" si="291"/>
        <v>0</v>
      </c>
      <c r="S435" s="626">
        <f t="shared" si="291"/>
        <v>0</v>
      </c>
      <c r="T435" s="626">
        <f t="shared" si="291"/>
        <v>0</v>
      </c>
      <c r="U435" s="823">
        <f t="shared" si="291"/>
        <v>0</v>
      </c>
      <c r="V435" s="823">
        <f t="shared" si="291"/>
        <v>0</v>
      </c>
      <c r="W435" s="823">
        <f t="shared" si="291"/>
        <v>0</v>
      </c>
      <c r="X435" s="823">
        <f t="shared" si="291"/>
        <v>0</v>
      </c>
      <c r="Y435" s="823">
        <f t="shared" si="291"/>
        <v>0</v>
      </c>
      <c r="Z435" s="626">
        <f t="shared" si="291"/>
        <v>0</v>
      </c>
      <c r="AA435" s="626">
        <f t="shared" ref="AA435:AJ444" si="292">IF(CVP=$F435,SUMIFS(AA$6:AA$206,Capex_Revex,$E435,Cat_Two,$D435,Spend,$B435),0)</f>
        <v>0</v>
      </c>
      <c r="AB435" s="626">
        <f t="shared" si="292"/>
        <v>0</v>
      </c>
      <c r="AC435" s="626">
        <f t="shared" si="292"/>
        <v>0</v>
      </c>
      <c r="AD435" s="626">
        <f t="shared" si="292"/>
        <v>0</v>
      </c>
      <c r="AE435" s="626">
        <f t="shared" si="292"/>
        <v>0</v>
      </c>
      <c r="AF435" s="626">
        <f t="shared" si="292"/>
        <v>0</v>
      </c>
      <c r="AG435" s="626">
        <f t="shared" si="292"/>
        <v>0</v>
      </c>
      <c r="AH435" s="626">
        <f t="shared" si="292"/>
        <v>0</v>
      </c>
      <c r="AI435" s="626">
        <f t="shared" si="292"/>
        <v>0</v>
      </c>
      <c r="AJ435" s="626">
        <f t="shared" si="292"/>
        <v>0</v>
      </c>
      <c r="AK435" s="626">
        <f t="shared" ref="AK435:AT444" si="293">IF(CVP=$F435,SUMIFS(AK$6:AK$206,Capex_Revex,$E435,Cat_Two,$D435,Spend,$B435),0)</f>
        <v>0</v>
      </c>
      <c r="AL435" s="626">
        <f t="shared" si="293"/>
        <v>0</v>
      </c>
      <c r="AM435" s="626">
        <f t="shared" si="293"/>
        <v>0</v>
      </c>
      <c r="AN435" s="626">
        <f t="shared" si="293"/>
        <v>0</v>
      </c>
      <c r="AO435" s="626">
        <f t="shared" si="293"/>
        <v>0</v>
      </c>
      <c r="AP435" s="626">
        <f t="shared" si="293"/>
        <v>0</v>
      </c>
      <c r="AQ435" s="626">
        <f t="shared" si="293"/>
        <v>0</v>
      </c>
      <c r="AR435" s="626">
        <f t="shared" si="293"/>
        <v>0</v>
      </c>
      <c r="AS435" s="626">
        <f t="shared" si="293"/>
        <v>0</v>
      </c>
      <c r="AT435" s="626">
        <f t="shared" si="293"/>
        <v>0</v>
      </c>
      <c r="AU435" s="626">
        <f t="shared" ref="AU435:BD444" si="294">IF(CVP=$F435,SUMIFS(AU$6:AU$206,Capex_Revex,$E435,Cat_Two,$D435,Spend,$B435),0)</f>
        <v>0</v>
      </c>
      <c r="AV435" s="626">
        <f t="shared" si="294"/>
        <v>0</v>
      </c>
      <c r="AW435" s="626">
        <f t="shared" si="294"/>
        <v>0</v>
      </c>
      <c r="AX435" s="626">
        <f t="shared" si="294"/>
        <v>0</v>
      </c>
      <c r="AY435" s="626">
        <f t="shared" si="294"/>
        <v>0</v>
      </c>
      <c r="AZ435" s="626">
        <f t="shared" si="294"/>
        <v>0</v>
      </c>
      <c r="BA435" s="626">
        <f t="shared" si="294"/>
        <v>0</v>
      </c>
      <c r="BB435" s="626">
        <f t="shared" si="294"/>
        <v>0</v>
      </c>
      <c r="BC435" s="626">
        <f t="shared" si="294"/>
        <v>0</v>
      </c>
      <c r="BD435" s="626">
        <f t="shared" si="294"/>
        <v>0</v>
      </c>
      <c r="BE435" s="626">
        <f t="shared" ref="BE435:BN444" si="295">IF(CVP=$F435,SUMIFS(BE$6:BE$206,Capex_Revex,$E435,Cat_Two,$D435,Spend,$B435),0)</f>
        <v>0</v>
      </c>
      <c r="BF435" s="626">
        <f t="shared" si="295"/>
        <v>0</v>
      </c>
      <c r="BG435" s="626">
        <f t="shared" si="295"/>
        <v>0</v>
      </c>
      <c r="BH435" s="626">
        <f t="shared" si="295"/>
        <v>0</v>
      </c>
      <c r="BI435" s="626">
        <f t="shared" si="295"/>
        <v>0</v>
      </c>
      <c r="BJ435" s="626">
        <f t="shared" si="295"/>
        <v>0</v>
      </c>
      <c r="BK435" s="626">
        <f t="shared" si="295"/>
        <v>0</v>
      </c>
      <c r="BL435" s="626">
        <f t="shared" si="295"/>
        <v>0</v>
      </c>
      <c r="BM435" s="626">
        <f t="shared" si="295"/>
        <v>0</v>
      </c>
      <c r="BN435" s="626">
        <f t="shared" si="295"/>
        <v>0</v>
      </c>
      <c r="BO435" s="626">
        <f t="shared" ref="BO435:BZ444" si="296">IF(CVP=$F435,SUMIFS(BO$6:BO$206,Capex_Revex,$E435,Cat_Two,$D435,Spend,$B435),0)</f>
        <v>0</v>
      </c>
      <c r="BP435" s="626">
        <f t="shared" si="296"/>
        <v>0</v>
      </c>
      <c r="BQ435" s="626">
        <f t="shared" si="296"/>
        <v>0</v>
      </c>
      <c r="BR435" s="626">
        <f t="shared" si="296"/>
        <v>0</v>
      </c>
      <c r="BS435" s="626">
        <f t="shared" si="296"/>
        <v>0</v>
      </c>
      <c r="BT435" s="626">
        <f t="shared" si="296"/>
        <v>0</v>
      </c>
      <c r="BU435" s="626">
        <f t="shared" si="296"/>
        <v>0</v>
      </c>
      <c r="BV435" s="626">
        <f t="shared" si="296"/>
        <v>0</v>
      </c>
      <c r="BW435" s="626">
        <f t="shared" si="296"/>
        <v>0</v>
      </c>
      <c r="BX435" s="626">
        <f t="shared" si="296"/>
        <v>0</v>
      </c>
      <c r="BY435" s="626">
        <f t="shared" si="296"/>
        <v>0</v>
      </c>
      <c r="BZ435" s="626">
        <f t="shared" si="296"/>
        <v>0</v>
      </c>
      <c r="CA435" s="287">
        <f t="shared" si="255"/>
        <v>0</v>
      </c>
      <c r="CB435" s="287">
        <f t="shared" si="256"/>
        <v>0</v>
      </c>
      <c r="CC435" s="287">
        <f t="shared" si="257"/>
        <v>0</v>
      </c>
      <c r="CD435" s="287">
        <f t="shared" si="258"/>
        <v>0</v>
      </c>
      <c r="CE435" s="287">
        <f t="shared" si="259"/>
        <v>0</v>
      </c>
      <c r="CF435" s="287">
        <f t="shared" si="260"/>
        <v>0</v>
      </c>
      <c r="CG435" s="61">
        <f t="shared" si="275"/>
        <v>0</v>
      </c>
      <c r="CH435" s="27"/>
      <c r="CI435" s="27"/>
      <c r="CJ435" s="27"/>
    </row>
    <row r="436" spans="2:88" ht="12" hidden="1" customHeight="1">
      <c r="B436" s="624" t="s">
        <v>75</v>
      </c>
      <c r="C436" s="623" t="str">
        <f t="shared" si="246"/>
        <v>Released</v>
      </c>
      <c r="D436" s="624" t="s">
        <v>843</v>
      </c>
      <c r="E436" s="624" t="s">
        <v>9</v>
      </c>
      <c r="F436" s="625" t="s">
        <v>12</v>
      </c>
      <c r="G436" s="626">
        <f t="shared" si="290"/>
        <v>0</v>
      </c>
      <c r="H436" s="823">
        <f t="shared" si="290"/>
        <v>0</v>
      </c>
      <c r="I436" s="823">
        <f t="shared" si="290"/>
        <v>0</v>
      </c>
      <c r="J436" s="626">
        <f t="shared" si="290"/>
        <v>0</v>
      </c>
      <c r="K436" s="626">
        <f t="shared" si="290"/>
        <v>0</v>
      </c>
      <c r="L436" s="626">
        <f t="shared" si="290"/>
        <v>0</v>
      </c>
      <c r="M436" s="626">
        <f t="shared" si="290"/>
        <v>0</v>
      </c>
      <c r="N436" s="626">
        <f t="shared" si="290"/>
        <v>0</v>
      </c>
      <c r="O436" s="626">
        <f t="shared" si="290"/>
        <v>0</v>
      </c>
      <c r="P436" s="626">
        <f t="shared" si="290"/>
        <v>0</v>
      </c>
      <c r="Q436" s="626">
        <f t="shared" si="291"/>
        <v>0</v>
      </c>
      <c r="R436" s="626">
        <f t="shared" si="291"/>
        <v>0</v>
      </c>
      <c r="S436" s="626">
        <f t="shared" si="291"/>
        <v>0</v>
      </c>
      <c r="T436" s="626">
        <f t="shared" si="291"/>
        <v>0</v>
      </c>
      <c r="U436" s="823">
        <f t="shared" si="291"/>
        <v>0</v>
      </c>
      <c r="V436" s="823">
        <f t="shared" si="291"/>
        <v>0</v>
      </c>
      <c r="W436" s="823">
        <f t="shared" si="291"/>
        <v>0</v>
      </c>
      <c r="X436" s="823">
        <f t="shared" si="291"/>
        <v>0</v>
      </c>
      <c r="Y436" s="823">
        <f t="shared" si="291"/>
        <v>0</v>
      </c>
      <c r="Z436" s="626">
        <f t="shared" si="291"/>
        <v>0</v>
      </c>
      <c r="AA436" s="626">
        <f t="shared" si="292"/>
        <v>0</v>
      </c>
      <c r="AB436" s="626">
        <f t="shared" si="292"/>
        <v>0</v>
      </c>
      <c r="AC436" s="626">
        <f t="shared" si="292"/>
        <v>0</v>
      </c>
      <c r="AD436" s="626">
        <f t="shared" si="292"/>
        <v>0</v>
      </c>
      <c r="AE436" s="626">
        <f t="shared" si="292"/>
        <v>0</v>
      </c>
      <c r="AF436" s="626">
        <f t="shared" si="292"/>
        <v>0</v>
      </c>
      <c r="AG436" s="626">
        <f t="shared" si="292"/>
        <v>0</v>
      </c>
      <c r="AH436" s="626">
        <f t="shared" si="292"/>
        <v>0</v>
      </c>
      <c r="AI436" s="626">
        <f t="shared" si="292"/>
        <v>0</v>
      </c>
      <c r="AJ436" s="626">
        <f t="shared" si="292"/>
        <v>0</v>
      </c>
      <c r="AK436" s="626">
        <f t="shared" si="293"/>
        <v>0</v>
      </c>
      <c r="AL436" s="626">
        <f t="shared" si="293"/>
        <v>0</v>
      </c>
      <c r="AM436" s="626">
        <f t="shared" si="293"/>
        <v>0</v>
      </c>
      <c r="AN436" s="626">
        <f t="shared" si="293"/>
        <v>0</v>
      </c>
      <c r="AO436" s="626">
        <f t="shared" si="293"/>
        <v>0</v>
      </c>
      <c r="AP436" s="626">
        <f t="shared" si="293"/>
        <v>0</v>
      </c>
      <c r="AQ436" s="626">
        <f t="shared" si="293"/>
        <v>0</v>
      </c>
      <c r="AR436" s="626">
        <f t="shared" si="293"/>
        <v>0</v>
      </c>
      <c r="AS436" s="626">
        <f t="shared" si="293"/>
        <v>0</v>
      </c>
      <c r="AT436" s="626">
        <f t="shared" si="293"/>
        <v>0</v>
      </c>
      <c r="AU436" s="626">
        <f t="shared" si="294"/>
        <v>0</v>
      </c>
      <c r="AV436" s="626">
        <f t="shared" si="294"/>
        <v>0</v>
      </c>
      <c r="AW436" s="626">
        <f t="shared" si="294"/>
        <v>0</v>
      </c>
      <c r="AX436" s="626">
        <f t="shared" si="294"/>
        <v>0</v>
      </c>
      <c r="AY436" s="626">
        <f t="shared" si="294"/>
        <v>0</v>
      </c>
      <c r="AZ436" s="626">
        <f t="shared" si="294"/>
        <v>0</v>
      </c>
      <c r="BA436" s="626">
        <f t="shared" si="294"/>
        <v>0</v>
      </c>
      <c r="BB436" s="626">
        <f t="shared" si="294"/>
        <v>0</v>
      </c>
      <c r="BC436" s="626">
        <f t="shared" si="294"/>
        <v>0</v>
      </c>
      <c r="BD436" s="626">
        <f t="shared" si="294"/>
        <v>0</v>
      </c>
      <c r="BE436" s="626">
        <f t="shared" si="295"/>
        <v>0</v>
      </c>
      <c r="BF436" s="626">
        <f t="shared" si="295"/>
        <v>0</v>
      </c>
      <c r="BG436" s="626">
        <f t="shared" si="295"/>
        <v>0</v>
      </c>
      <c r="BH436" s="626">
        <f t="shared" si="295"/>
        <v>0</v>
      </c>
      <c r="BI436" s="626">
        <f t="shared" si="295"/>
        <v>0</v>
      </c>
      <c r="BJ436" s="626">
        <f t="shared" si="295"/>
        <v>0</v>
      </c>
      <c r="BK436" s="626">
        <f t="shared" si="295"/>
        <v>0</v>
      </c>
      <c r="BL436" s="626">
        <f t="shared" si="295"/>
        <v>0</v>
      </c>
      <c r="BM436" s="626">
        <f t="shared" si="295"/>
        <v>0</v>
      </c>
      <c r="BN436" s="626">
        <f t="shared" si="295"/>
        <v>0</v>
      </c>
      <c r="BO436" s="626">
        <f t="shared" si="296"/>
        <v>0</v>
      </c>
      <c r="BP436" s="626">
        <f t="shared" si="296"/>
        <v>0</v>
      </c>
      <c r="BQ436" s="626">
        <f t="shared" si="296"/>
        <v>0</v>
      </c>
      <c r="BR436" s="626">
        <f t="shared" si="296"/>
        <v>0</v>
      </c>
      <c r="BS436" s="626">
        <f t="shared" si="296"/>
        <v>0</v>
      </c>
      <c r="BT436" s="626">
        <f t="shared" si="296"/>
        <v>0</v>
      </c>
      <c r="BU436" s="626">
        <f t="shared" si="296"/>
        <v>0</v>
      </c>
      <c r="BV436" s="626">
        <f t="shared" si="296"/>
        <v>0</v>
      </c>
      <c r="BW436" s="626">
        <f t="shared" si="296"/>
        <v>0</v>
      </c>
      <c r="BX436" s="626">
        <f t="shared" si="296"/>
        <v>0</v>
      </c>
      <c r="BY436" s="626">
        <f t="shared" si="296"/>
        <v>0</v>
      </c>
      <c r="BZ436" s="626">
        <f t="shared" si="296"/>
        <v>0</v>
      </c>
      <c r="CA436" s="287">
        <f t="shared" si="255"/>
        <v>0</v>
      </c>
      <c r="CB436" s="287">
        <f t="shared" si="256"/>
        <v>0</v>
      </c>
      <c r="CC436" s="287">
        <f t="shared" si="257"/>
        <v>0</v>
      </c>
      <c r="CD436" s="287">
        <f t="shared" si="258"/>
        <v>0</v>
      </c>
      <c r="CE436" s="287">
        <f t="shared" si="259"/>
        <v>0</v>
      </c>
      <c r="CF436" s="287">
        <f t="shared" si="260"/>
        <v>0</v>
      </c>
      <c r="CG436" s="61">
        <f t="shared" si="275"/>
        <v>0</v>
      </c>
      <c r="CH436" s="27"/>
      <c r="CI436" s="27"/>
      <c r="CJ436" s="27"/>
    </row>
    <row r="437" spans="2:88" ht="12" hidden="1" customHeight="1">
      <c r="B437" s="624" t="s">
        <v>75</v>
      </c>
      <c r="C437" s="623" t="str">
        <f t="shared" si="246"/>
        <v>Forecast</v>
      </c>
      <c r="D437" s="624" t="s">
        <v>843</v>
      </c>
      <c r="E437" s="624" t="s">
        <v>9</v>
      </c>
      <c r="F437" s="625" t="s">
        <v>13</v>
      </c>
      <c r="G437" s="626">
        <f t="shared" si="290"/>
        <v>0</v>
      </c>
      <c r="H437" s="823">
        <f t="shared" si="290"/>
        <v>0</v>
      </c>
      <c r="I437" s="823">
        <f t="shared" si="290"/>
        <v>0</v>
      </c>
      <c r="J437" s="626">
        <f t="shared" si="290"/>
        <v>0</v>
      </c>
      <c r="K437" s="626">
        <f t="shared" si="290"/>
        <v>0</v>
      </c>
      <c r="L437" s="626">
        <f t="shared" si="290"/>
        <v>0</v>
      </c>
      <c r="M437" s="626">
        <f t="shared" si="290"/>
        <v>0</v>
      </c>
      <c r="N437" s="626">
        <f t="shared" si="290"/>
        <v>0</v>
      </c>
      <c r="O437" s="626">
        <f t="shared" si="290"/>
        <v>0</v>
      </c>
      <c r="P437" s="626">
        <f t="shared" si="290"/>
        <v>0</v>
      </c>
      <c r="Q437" s="626">
        <f t="shared" si="291"/>
        <v>0</v>
      </c>
      <c r="R437" s="626">
        <f t="shared" si="291"/>
        <v>0</v>
      </c>
      <c r="S437" s="626">
        <f t="shared" si="291"/>
        <v>0</v>
      </c>
      <c r="T437" s="626">
        <f t="shared" si="291"/>
        <v>0</v>
      </c>
      <c r="U437" s="823">
        <f t="shared" si="291"/>
        <v>0</v>
      </c>
      <c r="V437" s="823">
        <f t="shared" si="291"/>
        <v>0</v>
      </c>
      <c r="W437" s="823">
        <f t="shared" si="291"/>
        <v>0</v>
      </c>
      <c r="X437" s="823">
        <f t="shared" si="291"/>
        <v>0</v>
      </c>
      <c r="Y437" s="823">
        <f t="shared" si="291"/>
        <v>0</v>
      </c>
      <c r="Z437" s="626">
        <f t="shared" si="291"/>
        <v>0</v>
      </c>
      <c r="AA437" s="626">
        <f t="shared" si="292"/>
        <v>0</v>
      </c>
      <c r="AB437" s="626">
        <f t="shared" si="292"/>
        <v>0</v>
      </c>
      <c r="AC437" s="626">
        <f t="shared" si="292"/>
        <v>0</v>
      </c>
      <c r="AD437" s="626">
        <f t="shared" si="292"/>
        <v>0</v>
      </c>
      <c r="AE437" s="626">
        <f t="shared" si="292"/>
        <v>0</v>
      </c>
      <c r="AF437" s="626">
        <f t="shared" si="292"/>
        <v>0</v>
      </c>
      <c r="AG437" s="626">
        <f t="shared" si="292"/>
        <v>0</v>
      </c>
      <c r="AH437" s="626">
        <f t="shared" si="292"/>
        <v>0</v>
      </c>
      <c r="AI437" s="626">
        <f t="shared" si="292"/>
        <v>0</v>
      </c>
      <c r="AJ437" s="626">
        <f t="shared" si="292"/>
        <v>0</v>
      </c>
      <c r="AK437" s="626">
        <f t="shared" si="293"/>
        <v>0</v>
      </c>
      <c r="AL437" s="626">
        <f t="shared" si="293"/>
        <v>0</v>
      </c>
      <c r="AM437" s="626">
        <f t="shared" si="293"/>
        <v>0</v>
      </c>
      <c r="AN437" s="626">
        <f t="shared" si="293"/>
        <v>0</v>
      </c>
      <c r="AO437" s="626">
        <f t="shared" si="293"/>
        <v>0</v>
      </c>
      <c r="AP437" s="626">
        <f t="shared" si="293"/>
        <v>0</v>
      </c>
      <c r="AQ437" s="626">
        <f t="shared" si="293"/>
        <v>0</v>
      </c>
      <c r="AR437" s="626">
        <f t="shared" si="293"/>
        <v>0</v>
      </c>
      <c r="AS437" s="626">
        <f t="shared" si="293"/>
        <v>0</v>
      </c>
      <c r="AT437" s="626">
        <f t="shared" si="293"/>
        <v>0</v>
      </c>
      <c r="AU437" s="626">
        <f t="shared" si="294"/>
        <v>0</v>
      </c>
      <c r="AV437" s="626">
        <f t="shared" si="294"/>
        <v>0</v>
      </c>
      <c r="AW437" s="626">
        <f t="shared" si="294"/>
        <v>0</v>
      </c>
      <c r="AX437" s="626">
        <f t="shared" si="294"/>
        <v>0</v>
      </c>
      <c r="AY437" s="626">
        <f t="shared" si="294"/>
        <v>0</v>
      </c>
      <c r="AZ437" s="626">
        <f t="shared" si="294"/>
        <v>0</v>
      </c>
      <c r="BA437" s="626">
        <f t="shared" si="294"/>
        <v>0</v>
      </c>
      <c r="BB437" s="626">
        <f t="shared" si="294"/>
        <v>0</v>
      </c>
      <c r="BC437" s="626">
        <f t="shared" si="294"/>
        <v>0</v>
      </c>
      <c r="BD437" s="626">
        <f t="shared" si="294"/>
        <v>0</v>
      </c>
      <c r="BE437" s="626">
        <f t="shared" si="295"/>
        <v>0</v>
      </c>
      <c r="BF437" s="626">
        <f t="shared" si="295"/>
        <v>0</v>
      </c>
      <c r="BG437" s="626">
        <f t="shared" si="295"/>
        <v>0</v>
      </c>
      <c r="BH437" s="626">
        <f t="shared" si="295"/>
        <v>0</v>
      </c>
      <c r="BI437" s="626">
        <f t="shared" si="295"/>
        <v>0</v>
      </c>
      <c r="BJ437" s="626">
        <f t="shared" si="295"/>
        <v>0</v>
      </c>
      <c r="BK437" s="626">
        <f t="shared" si="295"/>
        <v>0</v>
      </c>
      <c r="BL437" s="626">
        <f t="shared" si="295"/>
        <v>0</v>
      </c>
      <c r="BM437" s="626">
        <f t="shared" si="295"/>
        <v>0</v>
      </c>
      <c r="BN437" s="626">
        <f t="shared" si="295"/>
        <v>0</v>
      </c>
      <c r="BO437" s="626">
        <f t="shared" si="296"/>
        <v>0</v>
      </c>
      <c r="BP437" s="626">
        <f t="shared" si="296"/>
        <v>0</v>
      </c>
      <c r="BQ437" s="626">
        <f t="shared" si="296"/>
        <v>0</v>
      </c>
      <c r="BR437" s="626">
        <f t="shared" si="296"/>
        <v>0</v>
      </c>
      <c r="BS437" s="626">
        <f t="shared" si="296"/>
        <v>0</v>
      </c>
      <c r="BT437" s="626">
        <f t="shared" si="296"/>
        <v>0</v>
      </c>
      <c r="BU437" s="626">
        <f t="shared" si="296"/>
        <v>0</v>
      </c>
      <c r="BV437" s="626">
        <f t="shared" si="296"/>
        <v>0</v>
      </c>
      <c r="BW437" s="626">
        <f t="shared" si="296"/>
        <v>0</v>
      </c>
      <c r="BX437" s="626">
        <f t="shared" si="296"/>
        <v>0</v>
      </c>
      <c r="BY437" s="626">
        <f t="shared" si="296"/>
        <v>0</v>
      </c>
      <c r="BZ437" s="626">
        <f t="shared" si="296"/>
        <v>0</v>
      </c>
      <c r="CA437" s="287">
        <f t="shared" si="255"/>
        <v>0</v>
      </c>
      <c r="CB437" s="287">
        <f t="shared" si="256"/>
        <v>0</v>
      </c>
      <c r="CC437" s="287">
        <f t="shared" si="257"/>
        <v>0</v>
      </c>
      <c r="CD437" s="287">
        <f t="shared" si="258"/>
        <v>0</v>
      </c>
      <c r="CE437" s="287">
        <f t="shared" si="259"/>
        <v>0</v>
      </c>
      <c r="CF437" s="287">
        <f t="shared" si="260"/>
        <v>0</v>
      </c>
      <c r="CG437" s="61">
        <f t="shared" si="275"/>
        <v>0</v>
      </c>
      <c r="CH437" s="27"/>
      <c r="CI437" s="27"/>
      <c r="CJ437" s="27"/>
    </row>
    <row r="438" spans="2:88" ht="12" hidden="1" customHeight="1">
      <c r="B438" s="624" t="s">
        <v>75</v>
      </c>
      <c r="C438" s="623" t="str">
        <f t="shared" si="246"/>
        <v>Approval Request</v>
      </c>
      <c r="D438" s="624" t="s">
        <v>843</v>
      </c>
      <c r="E438" s="624" t="s">
        <v>9</v>
      </c>
      <c r="F438" s="625" t="s">
        <v>14</v>
      </c>
      <c r="G438" s="626">
        <f t="shared" si="290"/>
        <v>0</v>
      </c>
      <c r="H438" s="823">
        <f t="shared" si="290"/>
        <v>0</v>
      </c>
      <c r="I438" s="823">
        <f t="shared" si="290"/>
        <v>0</v>
      </c>
      <c r="J438" s="626">
        <f t="shared" si="290"/>
        <v>0</v>
      </c>
      <c r="K438" s="626">
        <f t="shared" si="290"/>
        <v>0</v>
      </c>
      <c r="L438" s="626">
        <f t="shared" si="290"/>
        <v>0</v>
      </c>
      <c r="M438" s="626">
        <f t="shared" si="290"/>
        <v>0</v>
      </c>
      <c r="N438" s="626">
        <f t="shared" si="290"/>
        <v>0</v>
      </c>
      <c r="O438" s="626">
        <f t="shared" si="290"/>
        <v>0</v>
      </c>
      <c r="P438" s="626">
        <f t="shared" si="290"/>
        <v>0</v>
      </c>
      <c r="Q438" s="626">
        <f t="shared" si="291"/>
        <v>0</v>
      </c>
      <c r="R438" s="626">
        <f t="shared" si="291"/>
        <v>0</v>
      </c>
      <c r="S438" s="626">
        <f t="shared" si="291"/>
        <v>0</v>
      </c>
      <c r="T438" s="626">
        <f t="shared" si="291"/>
        <v>0</v>
      </c>
      <c r="U438" s="823">
        <f t="shared" si="291"/>
        <v>0</v>
      </c>
      <c r="V438" s="823">
        <f t="shared" si="291"/>
        <v>0</v>
      </c>
      <c r="W438" s="823">
        <f t="shared" si="291"/>
        <v>0</v>
      </c>
      <c r="X438" s="823">
        <f t="shared" si="291"/>
        <v>0</v>
      </c>
      <c r="Y438" s="823">
        <f t="shared" si="291"/>
        <v>0</v>
      </c>
      <c r="Z438" s="626">
        <f t="shared" si="291"/>
        <v>0</v>
      </c>
      <c r="AA438" s="626">
        <f t="shared" si="292"/>
        <v>0</v>
      </c>
      <c r="AB438" s="626">
        <f t="shared" si="292"/>
        <v>0</v>
      </c>
      <c r="AC438" s="626">
        <f t="shared" si="292"/>
        <v>0</v>
      </c>
      <c r="AD438" s="626">
        <f t="shared" si="292"/>
        <v>0</v>
      </c>
      <c r="AE438" s="626">
        <f t="shared" si="292"/>
        <v>0</v>
      </c>
      <c r="AF438" s="626">
        <f t="shared" si="292"/>
        <v>0</v>
      </c>
      <c r="AG438" s="626">
        <f t="shared" si="292"/>
        <v>0</v>
      </c>
      <c r="AH438" s="626">
        <f t="shared" si="292"/>
        <v>0</v>
      </c>
      <c r="AI438" s="626">
        <f t="shared" si="292"/>
        <v>0</v>
      </c>
      <c r="AJ438" s="626">
        <f t="shared" si="292"/>
        <v>0</v>
      </c>
      <c r="AK438" s="626">
        <f t="shared" si="293"/>
        <v>0</v>
      </c>
      <c r="AL438" s="626">
        <f t="shared" si="293"/>
        <v>0</v>
      </c>
      <c r="AM438" s="626">
        <f t="shared" si="293"/>
        <v>0</v>
      </c>
      <c r="AN438" s="626">
        <f t="shared" si="293"/>
        <v>0</v>
      </c>
      <c r="AO438" s="626">
        <f t="shared" si="293"/>
        <v>0</v>
      </c>
      <c r="AP438" s="626">
        <f t="shared" si="293"/>
        <v>0</v>
      </c>
      <c r="AQ438" s="626">
        <f t="shared" si="293"/>
        <v>0</v>
      </c>
      <c r="AR438" s="626">
        <f t="shared" si="293"/>
        <v>0</v>
      </c>
      <c r="AS438" s="626">
        <f t="shared" si="293"/>
        <v>0</v>
      </c>
      <c r="AT438" s="626">
        <f t="shared" si="293"/>
        <v>0</v>
      </c>
      <c r="AU438" s="626">
        <f t="shared" si="294"/>
        <v>0</v>
      </c>
      <c r="AV438" s="626">
        <f t="shared" si="294"/>
        <v>0</v>
      </c>
      <c r="AW438" s="626">
        <f t="shared" si="294"/>
        <v>0</v>
      </c>
      <c r="AX438" s="626">
        <f t="shared" si="294"/>
        <v>0</v>
      </c>
      <c r="AY438" s="626">
        <f t="shared" si="294"/>
        <v>0</v>
      </c>
      <c r="AZ438" s="626">
        <f t="shared" si="294"/>
        <v>0</v>
      </c>
      <c r="BA438" s="626">
        <f t="shared" si="294"/>
        <v>0</v>
      </c>
      <c r="BB438" s="626">
        <f t="shared" si="294"/>
        <v>0</v>
      </c>
      <c r="BC438" s="626">
        <f t="shared" si="294"/>
        <v>0</v>
      </c>
      <c r="BD438" s="626">
        <f t="shared" si="294"/>
        <v>0</v>
      </c>
      <c r="BE438" s="626">
        <f t="shared" si="295"/>
        <v>0</v>
      </c>
      <c r="BF438" s="626">
        <f t="shared" si="295"/>
        <v>0</v>
      </c>
      <c r="BG438" s="626">
        <f t="shared" si="295"/>
        <v>0</v>
      </c>
      <c r="BH438" s="626">
        <f t="shared" si="295"/>
        <v>0</v>
      </c>
      <c r="BI438" s="626">
        <f t="shared" si="295"/>
        <v>0</v>
      </c>
      <c r="BJ438" s="626">
        <f t="shared" si="295"/>
        <v>0</v>
      </c>
      <c r="BK438" s="626">
        <f t="shared" si="295"/>
        <v>0</v>
      </c>
      <c r="BL438" s="626">
        <f t="shared" si="295"/>
        <v>0</v>
      </c>
      <c r="BM438" s="626">
        <f t="shared" si="295"/>
        <v>0</v>
      </c>
      <c r="BN438" s="626">
        <f t="shared" si="295"/>
        <v>0</v>
      </c>
      <c r="BO438" s="626">
        <f t="shared" si="296"/>
        <v>0</v>
      </c>
      <c r="BP438" s="626">
        <f t="shared" si="296"/>
        <v>0</v>
      </c>
      <c r="BQ438" s="626">
        <f t="shared" si="296"/>
        <v>0</v>
      </c>
      <c r="BR438" s="626">
        <f t="shared" si="296"/>
        <v>0</v>
      </c>
      <c r="BS438" s="626">
        <f t="shared" si="296"/>
        <v>0</v>
      </c>
      <c r="BT438" s="626">
        <f t="shared" si="296"/>
        <v>0</v>
      </c>
      <c r="BU438" s="626">
        <f t="shared" si="296"/>
        <v>0</v>
      </c>
      <c r="BV438" s="626">
        <f t="shared" si="296"/>
        <v>0</v>
      </c>
      <c r="BW438" s="626">
        <f t="shared" si="296"/>
        <v>0</v>
      </c>
      <c r="BX438" s="626">
        <f t="shared" si="296"/>
        <v>0</v>
      </c>
      <c r="BY438" s="626">
        <f t="shared" si="296"/>
        <v>0</v>
      </c>
      <c r="BZ438" s="626">
        <f t="shared" si="296"/>
        <v>0</v>
      </c>
      <c r="CA438" s="287">
        <f t="shared" si="255"/>
        <v>0</v>
      </c>
      <c r="CB438" s="287">
        <f t="shared" si="256"/>
        <v>0</v>
      </c>
      <c r="CC438" s="287">
        <f t="shared" si="257"/>
        <v>0</v>
      </c>
      <c r="CD438" s="287">
        <f t="shared" si="258"/>
        <v>0</v>
      </c>
      <c r="CE438" s="287">
        <f t="shared" si="259"/>
        <v>0</v>
      </c>
      <c r="CF438" s="287">
        <f t="shared" si="260"/>
        <v>0</v>
      </c>
      <c r="CG438" s="61">
        <f t="shared" si="275"/>
        <v>0</v>
      </c>
      <c r="CH438" s="27"/>
      <c r="CI438" s="27"/>
      <c r="CJ438" s="27"/>
    </row>
    <row r="439" spans="2:88" ht="12" hidden="1" customHeight="1">
      <c r="B439" s="624" t="s">
        <v>75</v>
      </c>
      <c r="C439" s="623" t="str">
        <f t="shared" si="246"/>
        <v>Approval Request</v>
      </c>
      <c r="D439" s="624" t="s">
        <v>843</v>
      </c>
      <c r="E439" s="624" t="s">
        <v>9</v>
      </c>
      <c r="F439" s="625" t="s">
        <v>15</v>
      </c>
      <c r="G439" s="626">
        <f t="shared" si="290"/>
        <v>0</v>
      </c>
      <c r="H439" s="823">
        <f t="shared" si="290"/>
        <v>0</v>
      </c>
      <c r="I439" s="823">
        <f t="shared" si="290"/>
        <v>0</v>
      </c>
      <c r="J439" s="626">
        <f t="shared" si="290"/>
        <v>0</v>
      </c>
      <c r="K439" s="626">
        <f t="shared" si="290"/>
        <v>0</v>
      </c>
      <c r="L439" s="626">
        <f t="shared" si="290"/>
        <v>0</v>
      </c>
      <c r="M439" s="626">
        <f t="shared" si="290"/>
        <v>0</v>
      </c>
      <c r="N439" s="626">
        <f t="shared" si="290"/>
        <v>0</v>
      </c>
      <c r="O439" s="626">
        <f t="shared" si="290"/>
        <v>0</v>
      </c>
      <c r="P439" s="626">
        <f t="shared" si="290"/>
        <v>0</v>
      </c>
      <c r="Q439" s="626">
        <f t="shared" si="291"/>
        <v>0</v>
      </c>
      <c r="R439" s="626">
        <f t="shared" si="291"/>
        <v>0</v>
      </c>
      <c r="S439" s="626">
        <f t="shared" si="291"/>
        <v>0</v>
      </c>
      <c r="T439" s="626">
        <f t="shared" si="291"/>
        <v>0</v>
      </c>
      <c r="U439" s="823">
        <f t="shared" si="291"/>
        <v>0</v>
      </c>
      <c r="V439" s="823">
        <f t="shared" si="291"/>
        <v>0</v>
      </c>
      <c r="W439" s="823">
        <f t="shared" si="291"/>
        <v>0</v>
      </c>
      <c r="X439" s="823">
        <f t="shared" si="291"/>
        <v>0</v>
      </c>
      <c r="Y439" s="823">
        <f t="shared" si="291"/>
        <v>0</v>
      </c>
      <c r="Z439" s="626">
        <f t="shared" si="291"/>
        <v>0</v>
      </c>
      <c r="AA439" s="626">
        <f t="shared" si="292"/>
        <v>0</v>
      </c>
      <c r="AB439" s="626">
        <f t="shared" si="292"/>
        <v>0</v>
      </c>
      <c r="AC439" s="626">
        <f t="shared" si="292"/>
        <v>0</v>
      </c>
      <c r="AD439" s="626">
        <f t="shared" si="292"/>
        <v>0</v>
      </c>
      <c r="AE439" s="626">
        <f t="shared" si="292"/>
        <v>0</v>
      </c>
      <c r="AF439" s="626">
        <f t="shared" si="292"/>
        <v>0</v>
      </c>
      <c r="AG439" s="626">
        <f t="shared" si="292"/>
        <v>0</v>
      </c>
      <c r="AH439" s="626">
        <f t="shared" si="292"/>
        <v>0</v>
      </c>
      <c r="AI439" s="626">
        <f t="shared" si="292"/>
        <v>0</v>
      </c>
      <c r="AJ439" s="626">
        <f t="shared" si="292"/>
        <v>0</v>
      </c>
      <c r="AK439" s="626">
        <f t="shared" si="293"/>
        <v>0</v>
      </c>
      <c r="AL439" s="626">
        <f t="shared" si="293"/>
        <v>0</v>
      </c>
      <c r="AM439" s="626">
        <f t="shared" si="293"/>
        <v>0</v>
      </c>
      <c r="AN439" s="626">
        <f t="shared" si="293"/>
        <v>0</v>
      </c>
      <c r="AO439" s="626">
        <f t="shared" si="293"/>
        <v>0</v>
      </c>
      <c r="AP439" s="626">
        <f t="shared" si="293"/>
        <v>0</v>
      </c>
      <c r="AQ439" s="626">
        <f t="shared" si="293"/>
        <v>0</v>
      </c>
      <c r="AR439" s="626">
        <f t="shared" si="293"/>
        <v>0</v>
      </c>
      <c r="AS439" s="626">
        <f t="shared" si="293"/>
        <v>0</v>
      </c>
      <c r="AT439" s="626">
        <f t="shared" si="293"/>
        <v>0</v>
      </c>
      <c r="AU439" s="626">
        <f t="shared" si="294"/>
        <v>0</v>
      </c>
      <c r="AV439" s="626">
        <f t="shared" si="294"/>
        <v>0</v>
      </c>
      <c r="AW439" s="626">
        <f t="shared" si="294"/>
        <v>0</v>
      </c>
      <c r="AX439" s="626">
        <f t="shared" si="294"/>
        <v>0</v>
      </c>
      <c r="AY439" s="626">
        <f t="shared" si="294"/>
        <v>0</v>
      </c>
      <c r="AZ439" s="626">
        <f t="shared" si="294"/>
        <v>0</v>
      </c>
      <c r="BA439" s="626">
        <f t="shared" si="294"/>
        <v>0</v>
      </c>
      <c r="BB439" s="626">
        <f t="shared" si="294"/>
        <v>0</v>
      </c>
      <c r="BC439" s="626">
        <f t="shared" si="294"/>
        <v>0</v>
      </c>
      <c r="BD439" s="626">
        <f t="shared" si="294"/>
        <v>0</v>
      </c>
      <c r="BE439" s="626">
        <f t="shared" si="295"/>
        <v>0</v>
      </c>
      <c r="BF439" s="626">
        <f t="shared" si="295"/>
        <v>0</v>
      </c>
      <c r="BG439" s="626">
        <f t="shared" si="295"/>
        <v>0</v>
      </c>
      <c r="BH439" s="626">
        <f t="shared" si="295"/>
        <v>0</v>
      </c>
      <c r="BI439" s="626">
        <f t="shared" si="295"/>
        <v>0</v>
      </c>
      <c r="BJ439" s="626">
        <f t="shared" si="295"/>
        <v>0</v>
      </c>
      <c r="BK439" s="626">
        <f t="shared" si="295"/>
        <v>0</v>
      </c>
      <c r="BL439" s="626">
        <f t="shared" si="295"/>
        <v>0</v>
      </c>
      <c r="BM439" s="626">
        <f t="shared" si="295"/>
        <v>0</v>
      </c>
      <c r="BN439" s="626">
        <f t="shared" si="295"/>
        <v>0</v>
      </c>
      <c r="BO439" s="626">
        <f t="shared" si="296"/>
        <v>0</v>
      </c>
      <c r="BP439" s="626">
        <f t="shared" si="296"/>
        <v>0</v>
      </c>
      <c r="BQ439" s="626">
        <f t="shared" si="296"/>
        <v>0</v>
      </c>
      <c r="BR439" s="626">
        <f t="shared" si="296"/>
        <v>0</v>
      </c>
      <c r="BS439" s="626">
        <f t="shared" si="296"/>
        <v>0</v>
      </c>
      <c r="BT439" s="626">
        <f t="shared" si="296"/>
        <v>0</v>
      </c>
      <c r="BU439" s="626">
        <f t="shared" si="296"/>
        <v>0</v>
      </c>
      <c r="BV439" s="626">
        <f t="shared" si="296"/>
        <v>0</v>
      </c>
      <c r="BW439" s="626">
        <f t="shared" si="296"/>
        <v>0</v>
      </c>
      <c r="BX439" s="626">
        <f t="shared" si="296"/>
        <v>0</v>
      </c>
      <c r="BY439" s="626">
        <f t="shared" si="296"/>
        <v>0</v>
      </c>
      <c r="BZ439" s="626">
        <f t="shared" si="296"/>
        <v>0</v>
      </c>
      <c r="CA439" s="287">
        <f t="shared" si="255"/>
        <v>0</v>
      </c>
      <c r="CB439" s="287">
        <f t="shared" si="256"/>
        <v>0</v>
      </c>
      <c r="CC439" s="287">
        <f t="shared" si="257"/>
        <v>0</v>
      </c>
      <c r="CD439" s="287">
        <f t="shared" si="258"/>
        <v>0</v>
      </c>
      <c r="CE439" s="287">
        <f t="shared" si="259"/>
        <v>0</v>
      </c>
      <c r="CF439" s="287">
        <f t="shared" si="260"/>
        <v>0</v>
      </c>
      <c r="CG439" s="61">
        <f t="shared" si="275"/>
        <v>0</v>
      </c>
      <c r="CH439" s="27"/>
      <c r="CI439" s="27"/>
      <c r="CJ439" s="27"/>
    </row>
    <row r="440" spans="2:88" ht="12" hidden="1" customHeight="1">
      <c r="B440" s="624" t="s">
        <v>75</v>
      </c>
      <c r="C440" s="623" t="str">
        <f t="shared" si="246"/>
        <v>Released</v>
      </c>
      <c r="D440" s="624" t="s">
        <v>843</v>
      </c>
      <c r="E440" s="624" t="s">
        <v>10</v>
      </c>
      <c r="F440" s="625" t="s">
        <v>11</v>
      </c>
      <c r="G440" s="626">
        <f t="shared" si="290"/>
        <v>0</v>
      </c>
      <c r="H440" s="823">
        <f t="shared" si="290"/>
        <v>0</v>
      </c>
      <c r="I440" s="823">
        <f t="shared" si="290"/>
        <v>0</v>
      </c>
      <c r="J440" s="626">
        <f t="shared" si="290"/>
        <v>0</v>
      </c>
      <c r="K440" s="626">
        <f t="shared" si="290"/>
        <v>0</v>
      </c>
      <c r="L440" s="626">
        <f t="shared" si="290"/>
        <v>0</v>
      </c>
      <c r="M440" s="626">
        <f t="shared" si="290"/>
        <v>0</v>
      </c>
      <c r="N440" s="626">
        <f t="shared" si="290"/>
        <v>0</v>
      </c>
      <c r="O440" s="626">
        <f t="shared" si="290"/>
        <v>0</v>
      </c>
      <c r="P440" s="626">
        <f t="shared" si="290"/>
        <v>0</v>
      </c>
      <c r="Q440" s="626">
        <f t="shared" si="291"/>
        <v>0</v>
      </c>
      <c r="R440" s="626">
        <f t="shared" si="291"/>
        <v>0</v>
      </c>
      <c r="S440" s="626">
        <f t="shared" si="291"/>
        <v>0</v>
      </c>
      <c r="T440" s="626">
        <f t="shared" si="291"/>
        <v>0</v>
      </c>
      <c r="U440" s="823">
        <f t="shared" si="291"/>
        <v>0</v>
      </c>
      <c r="V440" s="823">
        <f t="shared" si="291"/>
        <v>0</v>
      </c>
      <c r="W440" s="823">
        <f t="shared" si="291"/>
        <v>0</v>
      </c>
      <c r="X440" s="823">
        <f t="shared" si="291"/>
        <v>0</v>
      </c>
      <c r="Y440" s="823">
        <f t="shared" si="291"/>
        <v>0</v>
      </c>
      <c r="Z440" s="626">
        <f t="shared" si="291"/>
        <v>0</v>
      </c>
      <c r="AA440" s="626">
        <f t="shared" si="292"/>
        <v>0</v>
      </c>
      <c r="AB440" s="626">
        <f t="shared" si="292"/>
        <v>0</v>
      </c>
      <c r="AC440" s="626">
        <f t="shared" si="292"/>
        <v>0</v>
      </c>
      <c r="AD440" s="626">
        <f t="shared" si="292"/>
        <v>0</v>
      </c>
      <c r="AE440" s="626">
        <f t="shared" si="292"/>
        <v>0</v>
      </c>
      <c r="AF440" s="626">
        <f t="shared" si="292"/>
        <v>0</v>
      </c>
      <c r="AG440" s="626">
        <f t="shared" si="292"/>
        <v>0</v>
      </c>
      <c r="AH440" s="626">
        <f t="shared" si="292"/>
        <v>0</v>
      </c>
      <c r="AI440" s="626">
        <f t="shared" si="292"/>
        <v>0</v>
      </c>
      <c r="AJ440" s="626">
        <f t="shared" si="292"/>
        <v>0</v>
      </c>
      <c r="AK440" s="626">
        <f t="shared" si="293"/>
        <v>0</v>
      </c>
      <c r="AL440" s="626">
        <f t="shared" si="293"/>
        <v>0</v>
      </c>
      <c r="AM440" s="626">
        <f t="shared" si="293"/>
        <v>0</v>
      </c>
      <c r="AN440" s="626">
        <f t="shared" si="293"/>
        <v>0</v>
      </c>
      <c r="AO440" s="626">
        <f t="shared" si="293"/>
        <v>0</v>
      </c>
      <c r="AP440" s="626">
        <f t="shared" si="293"/>
        <v>0</v>
      </c>
      <c r="AQ440" s="626">
        <f t="shared" si="293"/>
        <v>0</v>
      </c>
      <c r="AR440" s="626">
        <f t="shared" si="293"/>
        <v>0</v>
      </c>
      <c r="AS440" s="626">
        <f t="shared" si="293"/>
        <v>0</v>
      </c>
      <c r="AT440" s="626">
        <f t="shared" si="293"/>
        <v>0</v>
      </c>
      <c r="AU440" s="626">
        <f t="shared" si="294"/>
        <v>0</v>
      </c>
      <c r="AV440" s="626">
        <f t="shared" si="294"/>
        <v>0</v>
      </c>
      <c r="AW440" s="626">
        <f t="shared" si="294"/>
        <v>0</v>
      </c>
      <c r="AX440" s="626">
        <f t="shared" si="294"/>
        <v>0</v>
      </c>
      <c r="AY440" s="626">
        <f t="shared" si="294"/>
        <v>0</v>
      </c>
      <c r="AZ440" s="626">
        <f t="shared" si="294"/>
        <v>0</v>
      </c>
      <c r="BA440" s="626">
        <f t="shared" si="294"/>
        <v>0</v>
      </c>
      <c r="BB440" s="626">
        <f t="shared" si="294"/>
        <v>0</v>
      </c>
      <c r="BC440" s="626">
        <f t="shared" si="294"/>
        <v>0</v>
      </c>
      <c r="BD440" s="626">
        <f t="shared" si="294"/>
        <v>0</v>
      </c>
      <c r="BE440" s="626">
        <f t="shared" si="295"/>
        <v>0</v>
      </c>
      <c r="BF440" s="626">
        <f t="shared" si="295"/>
        <v>0</v>
      </c>
      <c r="BG440" s="626">
        <f t="shared" si="295"/>
        <v>0</v>
      </c>
      <c r="BH440" s="626">
        <f t="shared" si="295"/>
        <v>0</v>
      </c>
      <c r="BI440" s="626">
        <f t="shared" si="295"/>
        <v>0</v>
      </c>
      <c r="BJ440" s="626">
        <f t="shared" si="295"/>
        <v>0</v>
      </c>
      <c r="BK440" s="626">
        <f t="shared" si="295"/>
        <v>0</v>
      </c>
      <c r="BL440" s="626">
        <f t="shared" si="295"/>
        <v>0</v>
      </c>
      <c r="BM440" s="626">
        <f t="shared" si="295"/>
        <v>0</v>
      </c>
      <c r="BN440" s="626">
        <f t="shared" si="295"/>
        <v>0</v>
      </c>
      <c r="BO440" s="626">
        <f t="shared" si="296"/>
        <v>0</v>
      </c>
      <c r="BP440" s="626">
        <f t="shared" si="296"/>
        <v>0</v>
      </c>
      <c r="BQ440" s="626">
        <f t="shared" si="296"/>
        <v>0</v>
      </c>
      <c r="BR440" s="626">
        <f t="shared" si="296"/>
        <v>0</v>
      </c>
      <c r="BS440" s="626">
        <f t="shared" si="296"/>
        <v>0</v>
      </c>
      <c r="BT440" s="626">
        <f t="shared" si="296"/>
        <v>0</v>
      </c>
      <c r="BU440" s="626">
        <f t="shared" si="296"/>
        <v>0</v>
      </c>
      <c r="BV440" s="626">
        <f t="shared" si="296"/>
        <v>0</v>
      </c>
      <c r="BW440" s="626">
        <f t="shared" si="296"/>
        <v>0</v>
      </c>
      <c r="BX440" s="626">
        <f t="shared" si="296"/>
        <v>0</v>
      </c>
      <c r="BY440" s="626">
        <f t="shared" si="296"/>
        <v>0</v>
      </c>
      <c r="BZ440" s="626">
        <f t="shared" si="296"/>
        <v>0</v>
      </c>
      <c r="CA440" s="287">
        <f t="shared" si="255"/>
        <v>0</v>
      </c>
      <c r="CB440" s="287">
        <f t="shared" si="256"/>
        <v>0</v>
      </c>
      <c r="CC440" s="287">
        <f t="shared" si="257"/>
        <v>0</v>
      </c>
      <c r="CD440" s="287">
        <f t="shared" si="258"/>
        <v>0</v>
      </c>
      <c r="CE440" s="287">
        <f t="shared" si="259"/>
        <v>0</v>
      </c>
      <c r="CF440" s="287">
        <f t="shared" si="260"/>
        <v>0</v>
      </c>
      <c r="CG440" s="61">
        <f t="shared" si="275"/>
        <v>0</v>
      </c>
      <c r="CH440" s="27"/>
      <c r="CI440" s="27"/>
      <c r="CJ440" s="27"/>
    </row>
    <row r="441" spans="2:88" ht="12" hidden="1" customHeight="1">
      <c r="B441" s="624" t="s">
        <v>75</v>
      </c>
      <c r="C441" s="623" t="str">
        <f t="shared" si="246"/>
        <v>Released</v>
      </c>
      <c r="D441" s="624" t="s">
        <v>843</v>
      </c>
      <c r="E441" s="624" t="s">
        <v>10</v>
      </c>
      <c r="F441" s="625" t="s">
        <v>12</v>
      </c>
      <c r="G441" s="626">
        <f t="shared" si="290"/>
        <v>0</v>
      </c>
      <c r="H441" s="823">
        <f t="shared" si="290"/>
        <v>0</v>
      </c>
      <c r="I441" s="823">
        <f t="shared" si="290"/>
        <v>0</v>
      </c>
      <c r="J441" s="626">
        <f t="shared" si="290"/>
        <v>0</v>
      </c>
      <c r="K441" s="626">
        <f t="shared" si="290"/>
        <v>0</v>
      </c>
      <c r="L441" s="626">
        <f t="shared" si="290"/>
        <v>0</v>
      </c>
      <c r="M441" s="626">
        <f t="shared" si="290"/>
        <v>0</v>
      </c>
      <c r="N441" s="626">
        <f t="shared" si="290"/>
        <v>0</v>
      </c>
      <c r="O441" s="626">
        <f t="shared" si="290"/>
        <v>0</v>
      </c>
      <c r="P441" s="626">
        <f t="shared" si="290"/>
        <v>0</v>
      </c>
      <c r="Q441" s="626">
        <f t="shared" si="291"/>
        <v>0</v>
      </c>
      <c r="R441" s="626">
        <f t="shared" si="291"/>
        <v>0</v>
      </c>
      <c r="S441" s="626">
        <f t="shared" si="291"/>
        <v>0</v>
      </c>
      <c r="T441" s="626">
        <f t="shared" si="291"/>
        <v>0</v>
      </c>
      <c r="U441" s="823">
        <f t="shared" si="291"/>
        <v>0</v>
      </c>
      <c r="V441" s="823">
        <f t="shared" si="291"/>
        <v>0</v>
      </c>
      <c r="W441" s="823">
        <f t="shared" si="291"/>
        <v>0</v>
      </c>
      <c r="X441" s="823">
        <f t="shared" si="291"/>
        <v>0</v>
      </c>
      <c r="Y441" s="823">
        <f t="shared" si="291"/>
        <v>0</v>
      </c>
      <c r="Z441" s="626">
        <f t="shared" si="291"/>
        <v>0</v>
      </c>
      <c r="AA441" s="626">
        <f t="shared" si="292"/>
        <v>0</v>
      </c>
      <c r="AB441" s="626">
        <f t="shared" si="292"/>
        <v>0</v>
      </c>
      <c r="AC441" s="626">
        <f t="shared" si="292"/>
        <v>0</v>
      </c>
      <c r="AD441" s="626">
        <f t="shared" si="292"/>
        <v>0</v>
      </c>
      <c r="AE441" s="626">
        <f t="shared" si="292"/>
        <v>0</v>
      </c>
      <c r="AF441" s="626">
        <f t="shared" si="292"/>
        <v>0</v>
      </c>
      <c r="AG441" s="626">
        <f t="shared" si="292"/>
        <v>0</v>
      </c>
      <c r="AH441" s="626">
        <f t="shared" si="292"/>
        <v>0</v>
      </c>
      <c r="AI441" s="626">
        <f t="shared" si="292"/>
        <v>0</v>
      </c>
      <c r="AJ441" s="626">
        <f t="shared" si="292"/>
        <v>0</v>
      </c>
      <c r="AK441" s="626">
        <f t="shared" si="293"/>
        <v>0</v>
      </c>
      <c r="AL441" s="626">
        <f t="shared" si="293"/>
        <v>0</v>
      </c>
      <c r="AM441" s="626">
        <f t="shared" si="293"/>
        <v>0</v>
      </c>
      <c r="AN441" s="626">
        <f t="shared" si="293"/>
        <v>0</v>
      </c>
      <c r="AO441" s="626">
        <f t="shared" si="293"/>
        <v>0</v>
      </c>
      <c r="AP441" s="626">
        <f t="shared" si="293"/>
        <v>0</v>
      </c>
      <c r="AQ441" s="626">
        <f t="shared" si="293"/>
        <v>0</v>
      </c>
      <c r="AR441" s="626">
        <f t="shared" si="293"/>
        <v>0</v>
      </c>
      <c r="AS441" s="626">
        <f t="shared" si="293"/>
        <v>0</v>
      </c>
      <c r="AT441" s="626">
        <f t="shared" si="293"/>
        <v>0</v>
      </c>
      <c r="AU441" s="626">
        <f t="shared" si="294"/>
        <v>0</v>
      </c>
      <c r="AV441" s="626">
        <f t="shared" si="294"/>
        <v>0</v>
      </c>
      <c r="AW441" s="626">
        <f t="shared" si="294"/>
        <v>0</v>
      </c>
      <c r="AX441" s="626">
        <f t="shared" si="294"/>
        <v>0</v>
      </c>
      <c r="AY441" s="626">
        <f t="shared" si="294"/>
        <v>0</v>
      </c>
      <c r="AZ441" s="626">
        <f t="shared" si="294"/>
        <v>0</v>
      </c>
      <c r="BA441" s="626">
        <f t="shared" si="294"/>
        <v>0</v>
      </c>
      <c r="BB441" s="626">
        <f t="shared" si="294"/>
        <v>0</v>
      </c>
      <c r="BC441" s="626">
        <f t="shared" si="294"/>
        <v>0</v>
      </c>
      <c r="BD441" s="626">
        <f t="shared" si="294"/>
        <v>0</v>
      </c>
      <c r="BE441" s="626">
        <f t="shared" si="295"/>
        <v>0</v>
      </c>
      <c r="BF441" s="626">
        <f t="shared" si="295"/>
        <v>0</v>
      </c>
      <c r="BG441" s="626">
        <f t="shared" si="295"/>
        <v>0</v>
      </c>
      <c r="BH441" s="626">
        <f t="shared" si="295"/>
        <v>0</v>
      </c>
      <c r="BI441" s="626">
        <f t="shared" si="295"/>
        <v>0</v>
      </c>
      <c r="BJ441" s="626">
        <f t="shared" si="295"/>
        <v>0</v>
      </c>
      <c r="BK441" s="626">
        <f t="shared" si="295"/>
        <v>0</v>
      </c>
      <c r="BL441" s="626">
        <f t="shared" si="295"/>
        <v>0</v>
      </c>
      <c r="BM441" s="626">
        <f t="shared" si="295"/>
        <v>0</v>
      </c>
      <c r="BN441" s="626">
        <f t="shared" si="295"/>
        <v>0</v>
      </c>
      <c r="BO441" s="626">
        <f t="shared" si="296"/>
        <v>0</v>
      </c>
      <c r="BP441" s="626">
        <f t="shared" si="296"/>
        <v>0</v>
      </c>
      <c r="BQ441" s="626">
        <f t="shared" si="296"/>
        <v>0</v>
      </c>
      <c r="BR441" s="626">
        <f t="shared" si="296"/>
        <v>0</v>
      </c>
      <c r="BS441" s="626">
        <f t="shared" si="296"/>
        <v>0</v>
      </c>
      <c r="BT441" s="626">
        <f t="shared" si="296"/>
        <v>0</v>
      </c>
      <c r="BU441" s="626">
        <f t="shared" si="296"/>
        <v>0</v>
      </c>
      <c r="BV441" s="626">
        <f t="shared" si="296"/>
        <v>0</v>
      </c>
      <c r="BW441" s="626">
        <f t="shared" si="296"/>
        <v>0</v>
      </c>
      <c r="BX441" s="626">
        <f t="shared" si="296"/>
        <v>0</v>
      </c>
      <c r="BY441" s="626">
        <f t="shared" si="296"/>
        <v>0</v>
      </c>
      <c r="BZ441" s="626">
        <f t="shared" si="296"/>
        <v>0</v>
      </c>
      <c r="CA441" s="287">
        <f t="shared" si="255"/>
        <v>0</v>
      </c>
      <c r="CB441" s="287">
        <f t="shared" si="256"/>
        <v>0</v>
      </c>
      <c r="CC441" s="287">
        <f t="shared" si="257"/>
        <v>0</v>
      </c>
      <c r="CD441" s="287">
        <f t="shared" si="258"/>
        <v>0</v>
      </c>
      <c r="CE441" s="287">
        <f t="shared" si="259"/>
        <v>0</v>
      </c>
      <c r="CF441" s="287">
        <f t="shared" si="260"/>
        <v>0</v>
      </c>
      <c r="CG441" s="61">
        <f t="shared" si="275"/>
        <v>0</v>
      </c>
      <c r="CH441" s="27"/>
      <c r="CI441" s="27"/>
      <c r="CJ441" s="27"/>
    </row>
    <row r="442" spans="2:88" ht="12" hidden="1" customHeight="1">
      <c r="B442" s="624" t="s">
        <v>75</v>
      </c>
      <c r="C442" s="623" t="str">
        <f t="shared" si="246"/>
        <v>Forecast</v>
      </c>
      <c r="D442" s="624" t="s">
        <v>843</v>
      </c>
      <c r="E442" s="624" t="s">
        <v>10</v>
      </c>
      <c r="F442" s="625" t="s">
        <v>13</v>
      </c>
      <c r="G442" s="626">
        <f t="shared" si="290"/>
        <v>0</v>
      </c>
      <c r="H442" s="823">
        <f t="shared" si="290"/>
        <v>0</v>
      </c>
      <c r="I442" s="823">
        <f t="shared" si="290"/>
        <v>0</v>
      </c>
      <c r="J442" s="626">
        <f t="shared" si="290"/>
        <v>0</v>
      </c>
      <c r="K442" s="626">
        <f t="shared" si="290"/>
        <v>0</v>
      </c>
      <c r="L442" s="626">
        <f t="shared" si="290"/>
        <v>0</v>
      </c>
      <c r="M442" s="626">
        <f t="shared" si="290"/>
        <v>0</v>
      </c>
      <c r="N442" s="626">
        <f t="shared" si="290"/>
        <v>0</v>
      </c>
      <c r="O442" s="626">
        <f t="shared" si="290"/>
        <v>0</v>
      </c>
      <c r="P442" s="626">
        <f t="shared" si="290"/>
        <v>0</v>
      </c>
      <c r="Q442" s="626">
        <f t="shared" si="291"/>
        <v>0</v>
      </c>
      <c r="R442" s="626">
        <f t="shared" si="291"/>
        <v>0</v>
      </c>
      <c r="S442" s="626">
        <f t="shared" si="291"/>
        <v>0</v>
      </c>
      <c r="T442" s="626">
        <f t="shared" si="291"/>
        <v>0</v>
      </c>
      <c r="U442" s="823">
        <f t="shared" si="291"/>
        <v>0</v>
      </c>
      <c r="V442" s="823">
        <f t="shared" si="291"/>
        <v>0</v>
      </c>
      <c r="W442" s="823">
        <f t="shared" si="291"/>
        <v>0</v>
      </c>
      <c r="X442" s="823">
        <f t="shared" si="291"/>
        <v>0</v>
      </c>
      <c r="Y442" s="823">
        <f t="shared" si="291"/>
        <v>0</v>
      </c>
      <c r="Z442" s="626">
        <f t="shared" si="291"/>
        <v>0</v>
      </c>
      <c r="AA442" s="626">
        <f t="shared" si="292"/>
        <v>0</v>
      </c>
      <c r="AB442" s="626">
        <f t="shared" si="292"/>
        <v>0</v>
      </c>
      <c r="AC442" s="626">
        <f t="shared" si="292"/>
        <v>0</v>
      </c>
      <c r="AD442" s="626">
        <f t="shared" si="292"/>
        <v>0</v>
      </c>
      <c r="AE442" s="626">
        <f t="shared" si="292"/>
        <v>0</v>
      </c>
      <c r="AF442" s="626">
        <f t="shared" si="292"/>
        <v>0</v>
      </c>
      <c r="AG442" s="626">
        <f t="shared" si="292"/>
        <v>0</v>
      </c>
      <c r="AH442" s="626">
        <f t="shared" si="292"/>
        <v>0</v>
      </c>
      <c r="AI442" s="626">
        <f t="shared" si="292"/>
        <v>0</v>
      </c>
      <c r="AJ442" s="626">
        <f t="shared" si="292"/>
        <v>0</v>
      </c>
      <c r="AK442" s="626">
        <f t="shared" si="293"/>
        <v>0</v>
      </c>
      <c r="AL442" s="626">
        <f t="shared" si="293"/>
        <v>0</v>
      </c>
      <c r="AM442" s="626">
        <f t="shared" si="293"/>
        <v>0</v>
      </c>
      <c r="AN442" s="626">
        <f t="shared" si="293"/>
        <v>0</v>
      </c>
      <c r="AO442" s="626">
        <f t="shared" si="293"/>
        <v>0</v>
      </c>
      <c r="AP442" s="626">
        <f t="shared" si="293"/>
        <v>0</v>
      </c>
      <c r="AQ442" s="626">
        <f t="shared" si="293"/>
        <v>0</v>
      </c>
      <c r="AR442" s="626">
        <f t="shared" si="293"/>
        <v>0</v>
      </c>
      <c r="AS442" s="626">
        <f t="shared" si="293"/>
        <v>0</v>
      </c>
      <c r="AT442" s="626">
        <f t="shared" si="293"/>
        <v>0</v>
      </c>
      <c r="AU442" s="626">
        <f t="shared" si="294"/>
        <v>0</v>
      </c>
      <c r="AV442" s="626">
        <f t="shared" si="294"/>
        <v>0</v>
      </c>
      <c r="AW442" s="626">
        <f t="shared" si="294"/>
        <v>0</v>
      </c>
      <c r="AX442" s="626">
        <f t="shared" si="294"/>
        <v>0</v>
      </c>
      <c r="AY442" s="626">
        <f t="shared" si="294"/>
        <v>0</v>
      </c>
      <c r="AZ442" s="626">
        <f t="shared" si="294"/>
        <v>0</v>
      </c>
      <c r="BA442" s="626">
        <f t="shared" si="294"/>
        <v>0</v>
      </c>
      <c r="BB442" s="626">
        <f t="shared" si="294"/>
        <v>0</v>
      </c>
      <c r="BC442" s="626">
        <f t="shared" si="294"/>
        <v>0</v>
      </c>
      <c r="BD442" s="626">
        <f t="shared" si="294"/>
        <v>0</v>
      </c>
      <c r="BE442" s="626">
        <f t="shared" si="295"/>
        <v>0</v>
      </c>
      <c r="BF442" s="626">
        <f t="shared" si="295"/>
        <v>0</v>
      </c>
      <c r="BG442" s="626">
        <f t="shared" si="295"/>
        <v>0</v>
      </c>
      <c r="BH442" s="626">
        <f t="shared" si="295"/>
        <v>0</v>
      </c>
      <c r="BI442" s="626">
        <f t="shared" si="295"/>
        <v>0</v>
      </c>
      <c r="BJ442" s="626">
        <f t="shared" si="295"/>
        <v>0</v>
      </c>
      <c r="BK442" s="626">
        <f t="shared" si="295"/>
        <v>0</v>
      </c>
      <c r="BL442" s="626">
        <f t="shared" si="295"/>
        <v>0</v>
      </c>
      <c r="BM442" s="626">
        <f t="shared" si="295"/>
        <v>0</v>
      </c>
      <c r="BN442" s="626">
        <f t="shared" si="295"/>
        <v>0</v>
      </c>
      <c r="BO442" s="626">
        <f t="shared" si="296"/>
        <v>0</v>
      </c>
      <c r="BP442" s="626">
        <f t="shared" si="296"/>
        <v>0</v>
      </c>
      <c r="BQ442" s="626">
        <f t="shared" si="296"/>
        <v>0</v>
      </c>
      <c r="BR442" s="626">
        <f t="shared" si="296"/>
        <v>0</v>
      </c>
      <c r="BS442" s="626">
        <f t="shared" si="296"/>
        <v>0</v>
      </c>
      <c r="BT442" s="626">
        <f t="shared" si="296"/>
        <v>0</v>
      </c>
      <c r="BU442" s="626">
        <f t="shared" si="296"/>
        <v>0</v>
      </c>
      <c r="BV442" s="626">
        <f t="shared" si="296"/>
        <v>0</v>
      </c>
      <c r="BW442" s="626">
        <f t="shared" si="296"/>
        <v>0</v>
      </c>
      <c r="BX442" s="626">
        <f t="shared" si="296"/>
        <v>0</v>
      </c>
      <c r="BY442" s="626">
        <f t="shared" si="296"/>
        <v>0</v>
      </c>
      <c r="BZ442" s="626">
        <f t="shared" si="296"/>
        <v>0</v>
      </c>
      <c r="CA442" s="287">
        <f t="shared" si="255"/>
        <v>0</v>
      </c>
      <c r="CB442" s="287">
        <f t="shared" si="256"/>
        <v>0</v>
      </c>
      <c r="CC442" s="287">
        <f t="shared" si="257"/>
        <v>0</v>
      </c>
      <c r="CD442" s="287">
        <f t="shared" si="258"/>
        <v>0</v>
      </c>
      <c r="CE442" s="287">
        <f t="shared" si="259"/>
        <v>0</v>
      </c>
      <c r="CF442" s="287">
        <f t="shared" si="260"/>
        <v>0</v>
      </c>
      <c r="CG442" s="61">
        <f t="shared" si="275"/>
        <v>0</v>
      </c>
      <c r="CH442" s="27"/>
      <c r="CI442" s="27"/>
      <c r="CJ442" s="27"/>
    </row>
    <row r="443" spans="2:88" ht="12" hidden="1" customHeight="1">
      <c r="B443" s="624" t="s">
        <v>75</v>
      </c>
      <c r="C443" s="623" t="str">
        <f t="shared" si="246"/>
        <v>Approval Request</v>
      </c>
      <c r="D443" s="624" t="s">
        <v>843</v>
      </c>
      <c r="E443" s="624" t="s">
        <v>10</v>
      </c>
      <c r="F443" s="625" t="s">
        <v>14</v>
      </c>
      <c r="G443" s="626">
        <f t="shared" si="290"/>
        <v>0</v>
      </c>
      <c r="H443" s="823">
        <f t="shared" si="290"/>
        <v>0</v>
      </c>
      <c r="I443" s="823">
        <f t="shared" si="290"/>
        <v>0</v>
      </c>
      <c r="J443" s="626">
        <f t="shared" si="290"/>
        <v>0</v>
      </c>
      <c r="K443" s="626">
        <f t="shared" si="290"/>
        <v>0</v>
      </c>
      <c r="L443" s="626">
        <f t="shared" si="290"/>
        <v>0</v>
      </c>
      <c r="M443" s="626">
        <f t="shared" si="290"/>
        <v>0</v>
      </c>
      <c r="N443" s="626">
        <f t="shared" si="290"/>
        <v>0</v>
      </c>
      <c r="O443" s="626">
        <f t="shared" si="290"/>
        <v>0</v>
      </c>
      <c r="P443" s="626">
        <f t="shared" si="290"/>
        <v>0</v>
      </c>
      <c r="Q443" s="626">
        <f t="shared" si="291"/>
        <v>0</v>
      </c>
      <c r="R443" s="626">
        <f t="shared" si="291"/>
        <v>0</v>
      </c>
      <c r="S443" s="626">
        <f t="shared" si="291"/>
        <v>0</v>
      </c>
      <c r="T443" s="626">
        <f t="shared" si="291"/>
        <v>0</v>
      </c>
      <c r="U443" s="823">
        <f t="shared" si="291"/>
        <v>0</v>
      </c>
      <c r="V443" s="823">
        <f t="shared" si="291"/>
        <v>0</v>
      </c>
      <c r="W443" s="823">
        <f t="shared" si="291"/>
        <v>0</v>
      </c>
      <c r="X443" s="823">
        <f t="shared" si="291"/>
        <v>0</v>
      </c>
      <c r="Y443" s="823">
        <f t="shared" si="291"/>
        <v>0</v>
      </c>
      <c r="Z443" s="626">
        <f t="shared" si="291"/>
        <v>0</v>
      </c>
      <c r="AA443" s="626">
        <f t="shared" si="292"/>
        <v>0</v>
      </c>
      <c r="AB443" s="626">
        <f t="shared" si="292"/>
        <v>0</v>
      </c>
      <c r="AC443" s="626">
        <f t="shared" si="292"/>
        <v>0</v>
      </c>
      <c r="AD443" s="626">
        <f t="shared" si="292"/>
        <v>0</v>
      </c>
      <c r="AE443" s="626">
        <f t="shared" si="292"/>
        <v>0</v>
      </c>
      <c r="AF443" s="626">
        <f t="shared" si="292"/>
        <v>0</v>
      </c>
      <c r="AG443" s="626">
        <f t="shared" si="292"/>
        <v>0</v>
      </c>
      <c r="AH443" s="626">
        <f t="shared" si="292"/>
        <v>0</v>
      </c>
      <c r="AI443" s="626">
        <f t="shared" si="292"/>
        <v>0</v>
      </c>
      <c r="AJ443" s="626">
        <f t="shared" si="292"/>
        <v>0</v>
      </c>
      <c r="AK443" s="626">
        <f t="shared" si="293"/>
        <v>0</v>
      </c>
      <c r="AL443" s="626">
        <f t="shared" si="293"/>
        <v>0</v>
      </c>
      <c r="AM443" s="626">
        <f t="shared" si="293"/>
        <v>0</v>
      </c>
      <c r="AN443" s="626">
        <f t="shared" si="293"/>
        <v>0</v>
      </c>
      <c r="AO443" s="626">
        <f t="shared" si="293"/>
        <v>0</v>
      </c>
      <c r="AP443" s="626">
        <f t="shared" si="293"/>
        <v>0</v>
      </c>
      <c r="AQ443" s="626">
        <f t="shared" si="293"/>
        <v>0</v>
      </c>
      <c r="AR443" s="626">
        <f t="shared" si="293"/>
        <v>0</v>
      </c>
      <c r="AS443" s="626">
        <f t="shared" si="293"/>
        <v>0</v>
      </c>
      <c r="AT443" s="626">
        <f t="shared" si="293"/>
        <v>0</v>
      </c>
      <c r="AU443" s="626">
        <f t="shared" si="294"/>
        <v>0</v>
      </c>
      <c r="AV443" s="626">
        <f t="shared" si="294"/>
        <v>0</v>
      </c>
      <c r="AW443" s="626">
        <f t="shared" si="294"/>
        <v>0</v>
      </c>
      <c r="AX443" s="626">
        <f t="shared" si="294"/>
        <v>0</v>
      </c>
      <c r="AY443" s="626">
        <f t="shared" si="294"/>
        <v>0</v>
      </c>
      <c r="AZ443" s="626">
        <f t="shared" si="294"/>
        <v>0</v>
      </c>
      <c r="BA443" s="626">
        <f t="shared" si="294"/>
        <v>0</v>
      </c>
      <c r="BB443" s="626">
        <f t="shared" si="294"/>
        <v>0</v>
      </c>
      <c r="BC443" s="626">
        <f t="shared" si="294"/>
        <v>0</v>
      </c>
      <c r="BD443" s="626">
        <f t="shared" si="294"/>
        <v>0</v>
      </c>
      <c r="BE443" s="626">
        <f t="shared" si="295"/>
        <v>0</v>
      </c>
      <c r="BF443" s="626">
        <f t="shared" si="295"/>
        <v>0</v>
      </c>
      <c r="BG443" s="626">
        <f t="shared" si="295"/>
        <v>0</v>
      </c>
      <c r="BH443" s="626">
        <f t="shared" si="295"/>
        <v>0</v>
      </c>
      <c r="BI443" s="626">
        <f t="shared" si="295"/>
        <v>0</v>
      </c>
      <c r="BJ443" s="626">
        <f t="shared" si="295"/>
        <v>0</v>
      </c>
      <c r="BK443" s="626">
        <f t="shared" si="295"/>
        <v>0</v>
      </c>
      <c r="BL443" s="626">
        <f t="shared" si="295"/>
        <v>0</v>
      </c>
      <c r="BM443" s="626">
        <f t="shared" si="295"/>
        <v>0</v>
      </c>
      <c r="BN443" s="626">
        <f t="shared" si="295"/>
        <v>0</v>
      </c>
      <c r="BO443" s="626">
        <f t="shared" si="296"/>
        <v>0</v>
      </c>
      <c r="BP443" s="626">
        <f t="shared" si="296"/>
        <v>0</v>
      </c>
      <c r="BQ443" s="626">
        <f t="shared" si="296"/>
        <v>0</v>
      </c>
      <c r="BR443" s="626">
        <f t="shared" si="296"/>
        <v>0</v>
      </c>
      <c r="BS443" s="626">
        <f t="shared" si="296"/>
        <v>0</v>
      </c>
      <c r="BT443" s="626">
        <f t="shared" si="296"/>
        <v>0</v>
      </c>
      <c r="BU443" s="626">
        <f t="shared" si="296"/>
        <v>0</v>
      </c>
      <c r="BV443" s="626">
        <f t="shared" si="296"/>
        <v>0</v>
      </c>
      <c r="BW443" s="626">
        <f t="shared" si="296"/>
        <v>0</v>
      </c>
      <c r="BX443" s="626">
        <f t="shared" si="296"/>
        <v>0</v>
      </c>
      <c r="BY443" s="626">
        <f t="shared" si="296"/>
        <v>0</v>
      </c>
      <c r="BZ443" s="626">
        <f t="shared" si="296"/>
        <v>0</v>
      </c>
      <c r="CA443" s="287">
        <f t="shared" si="255"/>
        <v>0</v>
      </c>
      <c r="CB443" s="287">
        <f t="shared" si="256"/>
        <v>0</v>
      </c>
      <c r="CC443" s="287">
        <f t="shared" si="257"/>
        <v>0</v>
      </c>
      <c r="CD443" s="287">
        <f t="shared" si="258"/>
        <v>0</v>
      </c>
      <c r="CE443" s="287">
        <f t="shared" si="259"/>
        <v>0</v>
      </c>
      <c r="CF443" s="287">
        <f t="shared" si="260"/>
        <v>0</v>
      </c>
      <c r="CG443" s="61">
        <f t="shared" si="275"/>
        <v>0</v>
      </c>
      <c r="CH443" s="27"/>
      <c r="CI443" s="27"/>
      <c r="CJ443" s="27"/>
    </row>
    <row r="444" spans="2:88" ht="12" hidden="1" customHeight="1">
      <c r="B444" s="624" t="s">
        <v>75</v>
      </c>
      <c r="C444" s="623" t="str">
        <f t="shared" si="246"/>
        <v>Approval Request</v>
      </c>
      <c r="D444" s="624" t="s">
        <v>843</v>
      </c>
      <c r="E444" s="624" t="s">
        <v>10</v>
      </c>
      <c r="F444" s="625" t="s">
        <v>15</v>
      </c>
      <c r="G444" s="626">
        <f t="shared" si="290"/>
        <v>0</v>
      </c>
      <c r="H444" s="823">
        <f t="shared" si="290"/>
        <v>0</v>
      </c>
      <c r="I444" s="823">
        <f t="shared" si="290"/>
        <v>0</v>
      </c>
      <c r="J444" s="626">
        <f t="shared" si="290"/>
        <v>0</v>
      </c>
      <c r="K444" s="626">
        <f t="shared" si="290"/>
        <v>0</v>
      </c>
      <c r="L444" s="626">
        <f t="shared" si="290"/>
        <v>0</v>
      </c>
      <c r="M444" s="626">
        <f t="shared" si="290"/>
        <v>0</v>
      </c>
      <c r="N444" s="626">
        <f t="shared" si="290"/>
        <v>0</v>
      </c>
      <c r="O444" s="626">
        <f t="shared" si="290"/>
        <v>0</v>
      </c>
      <c r="P444" s="626">
        <f t="shared" si="290"/>
        <v>0</v>
      </c>
      <c r="Q444" s="626">
        <f t="shared" si="291"/>
        <v>0</v>
      </c>
      <c r="R444" s="626">
        <f t="shared" si="291"/>
        <v>0</v>
      </c>
      <c r="S444" s="626">
        <f t="shared" si="291"/>
        <v>0</v>
      </c>
      <c r="T444" s="626">
        <f t="shared" si="291"/>
        <v>0</v>
      </c>
      <c r="U444" s="823">
        <f t="shared" si="291"/>
        <v>0</v>
      </c>
      <c r="V444" s="823">
        <f t="shared" si="291"/>
        <v>0</v>
      </c>
      <c r="W444" s="823">
        <f t="shared" si="291"/>
        <v>0</v>
      </c>
      <c r="X444" s="823">
        <f t="shared" si="291"/>
        <v>0</v>
      </c>
      <c r="Y444" s="823">
        <f t="shared" si="291"/>
        <v>0</v>
      </c>
      <c r="Z444" s="626">
        <f t="shared" si="291"/>
        <v>0</v>
      </c>
      <c r="AA444" s="626">
        <f t="shared" si="292"/>
        <v>0</v>
      </c>
      <c r="AB444" s="626">
        <f t="shared" si="292"/>
        <v>0</v>
      </c>
      <c r="AC444" s="626">
        <f t="shared" si="292"/>
        <v>0</v>
      </c>
      <c r="AD444" s="626">
        <f t="shared" si="292"/>
        <v>0</v>
      </c>
      <c r="AE444" s="626">
        <f t="shared" si="292"/>
        <v>0</v>
      </c>
      <c r="AF444" s="626">
        <f t="shared" si="292"/>
        <v>0</v>
      </c>
      <c r="AG444" s="626">
        <f t="shared" si="292"/>
        <v>0</v>
      </c>
      <c r="AH444" s="626">
        <f t="shared" si="292"/>
        <v>0</v>
      </c>
      <c r="AI444" s="626">
        <f t="shared" si="292"/>
        <v>0</v>
      </c>
      <c r="AJ444" s="626">
        <f t="shared" si="292"/>
        <v>0</v>
      </c>
      <c r="AK444" s="626">
        <f t="shared" si="293"/>
        <v>0</v>
      </c>
      <c r="AL444" s="626">
        <f t="shared" si="293"/>
        <v>0</v>
      </c>
      <c r="AM444" s="626">
        <f t="shared" si="293"/>
        <v>0</v>
      </c>
      <c r="AN444" s="626">
        <f t="shared" si="293"/>
        <v>0</v>
      </c>
      <c r="AO444" s="626">
        <f t="shared" si="293"/>
        <v>0</v>
      </c>
      <c r="AP444" s="626">
        <f t="shared" si="293"/>
        <v>0</v>
      </c>
      <c r="AQ444" s="626">
        <f t="shared" si="293"/>
        <v>0</v>
      </c>
      <c r="AR444" s="626">
        <f t="shared" si="293"/>
        <v>0</v>
      </c>
      <c r="AS444" s="626">
        <f t="shared" si="293"/>
        <v>0</v>
      </c>
      <c r="AT444" s="626">
        <f t="shared" si="293"/>
        <v>0</v>
      </c>
      <c r="AU444" s="626">
        <f t="shared" si="294"/>
        <v>0</v>
      </c>
      <c r="AV444" s="626">
        <f t="shared" si="294"/>
        <v>0</v>
      </c>
      <c r="AW444" s="626">
        <f t="shared" si="294"/>
        <v>0</v>
      </c>
      <c r="AX444" s="626">
        <f t="shared" si="294"/>
        <v>0</v>
      </c>
      <c r="AY444" s="626">
        <f t="shared" si="294"/>
        <v>0</v>
      </c>
      <c r="AZ444" s="626">
        <f t="shared" si="294"/>
        <v>0</v>
      </c>
      <c r="BA444" s="626">
        <f t="shared" si="294"/>
        <v>0</v>
      </c>
      <c r="BB444" s="626">
        <f t="shared" si="294"/>
        <v>0</v>
      </c>
      <c r="BC444" s="626">
        <f t="shared" si="294"/>
        <v>0</v>
      </c>
      <c r="BD444" s="626">
        <f t="shared" si="294"/>
        <v>0</v>
      </c>
      <c r="BE444" s="626">
        <f t="shared" si="295"/>
        <v>0</v>
      </c>
      <c r="BF444" s="626">
        <f t="shared" si="295"/>
        <v>0</v>
      </c>
      <c r="BG444" s="626">
        <f t="shared" si="295"/>
        <v>0</v>
      </c>
      <c r="BH444" s="626">
        <f t="shared" si="295"/>
        <v>0</v>
      </c>
      <c r="BI444" s="626">
        <f t="shared" si="295"/>
        <v>0</v>
      </c>
      <c r="BJ444" s="626">
        <f t="shared" si="295"/>
        <v>0</v>
      </c>
      <c r="BK444" s="626">
        <f t="shared" si="295"/>
        <v>0</v>
      </c>
      <c r="BL444" s="626">
        <f t="shared" si="295"/>
        <v>0</v>
      </c>
      <c r="BM444" s="626">
        <f t="shared" si="295"/>
        <v>0</v>
      </c>
      <c r="BN444" s="626">
        <f t="shared" si="295"/>
        <v>0</v>
      </c>
      <c r="BO444" s="626">
        <f t="shared" si="296"/>
        <v>0</v>
      </c>
      <c r="BP444" s="626">
        <f t="shared" si="296"/>
        <v>0</v>
      </c>
      <c r="BQ444" s="626">
        <f t="shared" si="296"/>
        <v>0</v>
      </c>
      <c r="BR444" s="626">
        <f t="shared" si="296"/>
        <v>0</v>
      </c>
      <c r="BS444" s="626">
        <f t="shared" si="296"/>
        <v>0</v>
      </c>
      <c r="BT444" s="626">
        <f t="shared" si="296"/>
        <v>0</v>
      </c>
      <c r="BU444" s="626">
        <f t="shared" si="296"/>
        <v>0</v>
      </c>
      <c r="BV444" s="626">
        <f t="shared" si="296"/>
        <v>0</v>
      </c>
      <c r="BW444" s="626">
        <f t="shared" si="296"/>
        <v>0</v>
      </c>
      <c r="BX444" s="626">
        <f t="shared" si="296"/>
        <v>0</v>
      </c>
      <c r="BY444" s="626">
        <f t="shared" si="296"/>
        <v>0</v>
      </c>
      <c r="BZ444" s="626">
        <f t="shared" si="296"/>
        <v>0</v>
      </c>
      <c r="CA444" s="287">
        <f t="shared" si="255"/>
        <v>0</v>
      </c>
      <c r="CB444" s="287">
        <f t="shared" si="256"/>
        <v>0</v>
      </c>
      <c r="CC444" s="287">
        <f t="shared" si="257"/>
        <v>0</v>
      </c>
      <c r="CD444" s="287">
        <f t="shared" si="258"/>
        <v>0</v>
      </c>
      <c r="CE444" s="287">
        <f t="shared" si="259"/>
        <v>0</v>
      </c>
      <c r="CF444" s="287">
        <f t="shared" si="260"/>
        <v>0</v>
      </c>
      <c r="CG444" s="61">
        <f t="shared" si="275"/>
        <v>0</v>
      </c>
      <c r="CH444" s="27"/>
      <c r="CI444" s="27"/>
      <c r="CJ444" s="27"/>
    </row>
    <row r="445" spans="2:88" ht="12" hidden="1" customHeight="1">
      <c r="B445" s="624" t="s">
        <v>75</v>
      </c>
      <c r="C445" s="623" t="str">
        <f t="shared" si="246"/>
        <v>Released</v>
      </c>
      <c r="D445" s="624" t="s">
        <v>844</v>
      </c>
      <c r="E445" s="624" t="s">
        <v>9</v>
      </c>
      <c r="F445" s="625" t="s">
        <v>11</v>
      </c>
      <c r="G445" s="626">
        <f t="shared" ref="G445:P454" si="297">IF(CVP=$F445,SUMIFS(G$6:G$206,Capex_Revex,$E445,Cat_Two,$D445,Spend,$B445),0)</f>
        <v>0</v>
      </c>
      <c r="H445" s="823">
        <f t="shared" si="297"/>
        <v>0</v>
      </c>
      <c r="I445" s="823">
        <f t="shared" si="297"/>
        <v>0</v>
      </c>
      <c r="J445" s="626">
        <f t="shared" si="297"/>
        <v>0</v>
      </c>
      <c r="K445" s="626">
        <f t="shared" si="297"/>
        <v>0</v>
      </c>
      <c r="L445" s="626">
        <f t="shared" si="297"/>
        <v>0</v>
      </c>
      <c r="M445" s="626">
        <f t="shared" si="297"/>
        <v>0</v>
      </c>
      <c r="N445" s="626">
        <f t="shared" si="297"/>
        <v>0</v>
      </c>
      <c r="O445" s="626">
        <f t="shared" si="297"/>
        <v>0</v>
      </c>
      <c r="P445" s="626">
        <f t="shared" si="297"/>
        <v>0</v>
      </c>
      <c r="Q445" s="626">
        <f t="shared" ref="Q445:Z454" si="298">IF(CVP=$F445,SUMIFS(Q$6:Q$206,Capex_Revex,$E445,Cat_Two,$D445,Spend,$B445),0)</f>
        <v>0</v>
      </c>
      <c r="R445" s="626">
        <f t="shared" si="298"/>
        <v>0</v>
      </c>
      <c r="S445" s="626">
        <f t="shared" si="298"/>
        <v>0</v>
      </c>
      <c r="T445" s="626">
        <f t="shared" si="298"/>
        <v>0</v>
      </c>
      <c r="U445" s="823">
        <f t="shared" si="298"/>
        <v>0</v>
      </c>
      <c r="V445" s="823">
        <f t="shared" si="298"/>
        <v>0</v>
      </c>
      <c r="W445" s="823">
        <f t="shared" si="298"/>
        <v>0</v>
      </c>
      <c r="X445" s="823">
        <f t="shared" si="298"/>
        <v>0</v>
      </c>
      <c r="Y445" s="823">
        <f t="shared" si="298"/>
        <v>0</v>
      </c>
      <c r="Z445" s="626">
        <f t="shared" si="298"/>
        <v>0</v>
      </c>
      <c r="AA445" s="626">
        <f t="shared" ref="AA445:AJ454" si="299">IF(CVP=$F445,SUMIFS(AA$6:AA$206,Capex_Revex,$E445,Cat_Two,$D445,Spend,$B445),0)</f>
        <v>0</v>
      </c>
      <c r="AB445" s="626">
        <f t="shared" si="299"/>
        <v>0</v>
      </c>
      <c r="AC445" s="626">
        <f t="shared" si="299"/>
        <v>0</v>
      </c>
      <c r="AD445" s="626">
        <f t="shared" si="299"/>
        <v>0</v>
      </c>
      <c r="AE445" s="626">
        <f t="shared" si="299"/>
        <v>0</v>
      </c>
      <c r="AF445" s="626">
        <f t="shared" si="299"/>
        <v>0</v>
      </c>
      <c r="AG445" s="626">
        <f t="shared" si="299"/>
        <v>0</v>
      </c>
      <c r="AH445" s="626">
        <f t="shared" si="299"/>
        <v>0</v>
      </c>
      <c r="AI445" s="626">
        <f t="shared" si="299"/>
        <v>0</v>
      </c>
      <c r="AJ445" s="626">
        <f t="shared" si="299"/>
        <v>0</v>
      </c>
      <c r="AK445" s="626">
        <f t="shared" ref="AK445:AT454" si="300">IF(CVP=$F445,SUMIFS(AK$6:AK$206,Capex_Revex,$E445,Cat_Two,$D445,Spend,$B445),0)</f>
        <v>0</v>
      </c>
      <c r="AL445" s="626">
        <f t="shared" si="300"/>
        <v>0</v>
      </c>
      <c r="AM445" s="626">
        <f t="shared" si="300"/>
        <v>0</v>
      </c>
      <c r="AN445" s="626">
        <f t="shared" si="300"/>
        <v>0</v>
      </c>
      <c r="AO445" s="626">
        <f t="shared" si="300"/>
        <v>0</v>
      </c>
      <c r="AP445" s="626">
        <f t="shared" si="300"/>
        <v>0</v>
      </c>
      <c r="AQ445" s="626">
        <f t="shared" si="300"/>
        <v>0</v>
      </c>
      <c r="AR445" s="626">
        <f t="shared" si="300"/>
        <v>0</v>
      </c>
      <c r="AS445" s="626">
        <f t="shared" si="300"/>
        <v>0</v>
      </c>
      <c r="AT445" s="626">
        <f t="shared" si="300"/>
        <v>0</v>
      </c>
      <c r="AU445" s="626">
        <f t="shared" ref="AU445:BD454" si="301">IF(CVP=$F445,SUMIFS(AU$6:AU$206,Capex_Revex,$E445,Cat_Two,$D445,Spend,$B445),0)</f>
        <v>0</v>
      </c>
      <c r="AV445" s="626">
        <f t="shared" si="301"/>
        <v>0</v>
      </c>
      <c r="AW445" s="626">
        <f t="shared" si="301"/>
        <v>0</v>
      </c>
      <c r="AX445" s="626">
        <f t="shared" si="301"/>
        <v>0</v>
      </c>
      <c r="AY445" s="626">
        <f t="shared" si="301"/>
        <v>0</v>
      </c>
      <c r="AZ445" s="626">
        <f t="shared" si="301"/>
        <v>0</v>
      </c>
      <c r="BA445" s="626">
        <f t="shared" si="301"/>
        <v>0</v>
      </c>
      <c r="BB445" s="626">
        <f t="shared" si="301"/>
        <v>0</v>
      </c>
      <c r="BC445" s="626">
        <f t="shared" si="301"/>
        <v>0</v>
      </c>
      <c r="BD445" s="626">
        <f t="shared" si="301"/>
        <v>0</v>
      </c>
      <c r="BE445" s="626">
        <f t="shared" ref="BE445:BN454" si="302">IF(CVP=$F445,SUMIFS(BE$6:BE$206,Capex_Revex,$E445,Cat_Two,$D445,Spend,$B445),0)</f>
        <v>0</v>
      </c>
      <c r="BF445" s="626">
        <f t="shared" si="302"/>
        <v>0</v>
      </c>
      <c r="BG445" s="626">
        <f t="shared" si="302"/>
        <v>0</v>
      </c>
      <c r="BH445" s="626">
        <f t="shared" si="302"/>
        <v>0</v>
      </c>
      <c r="BI445" s="626">
        <f t="shared" si="302"/>
        <v>0</v>
      </c>
      <c r="BJ445" s="626">
        <f t="shared" si="302"/>
        <v>0</v>
      </c>
      <c r="BK445" s="626">
        <f t="shared" si="302"/>
        <v>0</v>
      </c>
      <c r="BL445" s="626">
        <f t="shared" si="302"/>
        <v>0</v>
      </c>
      <c r="BM445" s="626">
        <f t="shared" si="302"/>
        <v>0</v>
      </c>
      <c r="BN445" s="626">
        <f t="shared" si="302"/>
        <v>0</v>
      </c>
      <c r="BO445" s="626">
        <f t="shared" ref="BO445:BZ454" si="303">IF(CVP=$F445,SUMIFS(BO$6:BO$206,Capex_Revex,$E445,Cat_Two,$D445,Spend,$B445),0)</f>
        <v>0</v>
      </c>
      <c r="BP445" s="626">
        <f t="shared" si="303"/>
        <v>0</v>
      </c>
      <c r="BQ445" s="626">
        <f t="shared" si="303"/>
        <v>0</v>
      </c>
      <c r="BR445" s="626">
        <f t="shared" si="303"/>
        <v>0</v>
      </c>
      <c r="BS445" s="626">
        <f t="shared" si="303"/>
        <v>0</v>
      </c>
      <c r="BT445" s="626">
        <f t="shared" si="303"/>
        <v>0</v>
      </c>
      <c r="BU445" s="626">
        <f t="shared" si="303"/>
        <v>0</v>
      </c>
      <c r="BV445" s="626">
        <f t="shared" si="303"/>
        <v>0</v>
      </c>
      <c r="BW445" s="626">
        <f t="shared" si="303"/>
        <v>0</v>
      </c>
      <c r="BX445" s="626">
        <f t="shared" si="303"/>
        <v>0</v>
      </c>
      <c r="BY445" s="626">
        <f t="shared" si="303"/>
        <v>0</v>
      </c>
      <c r="BZ445" s="626">
        <f t="shared" si="303"/>
        <v>0</v>
      </c>
      <c r="CA445" s="287">
        <f t="shared" si="255"/>
        <v>0</v>
      </c>
      <c r="CB445" s="287">
        <f t="shared" si="256"/>
        <v>0</v>
      </c>
      <c r="CC445" s="287">
        <f t="shared" si="257"/>
        <v>0</v>
      </c>
      <c r="CD445" s="287">
        <f t="shared" si="258"/>
        <v>0</v>
      </c>
      <c r="CE445" s="287">
        <f t="shared" si="259"/>
        <v>0</v>
      </c>
      <c r="CF445" s="287">
        <f t="shared" si="260"/>
        <v>0</v>
      </c>
      <c r="CG445" s="61">
        <f t="shared" si="275"/>
        <v>0</v>
      </c>
      <c r="CH445" s="27"/>
      <c r="CI445" s="27"/>
      <c r="CJ445" s="27"/>
    </row>
    <row r="446" spans="2:88" ht="12" hidden="1" customHeight="1">
      <c r="B446" s="624" t="s">
        <v>75</v>
      </c>
      <c r="C446" s="623" t="str">
        <f t="shared" si="246"/>
        <v>Released</v>
      </c>
      <c r="D446" s="624" t="s">
        <v>844</v>
      </c>
      <c r="E446" s="624" t="s">
        <v>9</v>
      </c>
      <c r="F446" s="625" t="s">
        <v>12</v>
      </c>
      <c r="G446" s="626">
        <f t="shared" si="297"/>
        <v>0</v>
      </c>
      <c r="H446" s="823">
        <f t="shared" si="297"/>
        <v>0</v>
      </c>
      <c r="I446" s="823">
        <f t="shared" si="297"/>
        <v>0</v>
      </c>
      <c r="J446" s="626">
        <f t="shared" si="297"/>
        <v>0</v>
      </c>
      <c r="K446" s="626">
        <f t="shared" si="297"/>
        <v>0</v>
      </c>
      <c r="L446" s="626">
        <f t="shared" si="297"/>
        <v>0</v>
      </c>
      <c r="M446" s="626">
        <f t="shared" si="297"/>
        <v>0</v>
      </c>
      <c r="N446" s="626">
        <f t="shared" si="297"/>
        <v>0</v>
      </c>
      <c r="O446" s="626">
        <f t="shared" si="297"/>
        <v>0</v>
      </c>
      <c r="P446" s="626">
        <f t="shared" si="297"/>
        <v>0</v>
      </c>
      <c r="Q446" s="626">
        <f t="shared" si="298"/>
        <v>0</v>
      </c>
      <c r="R446" s="626">
        <f t="shared" si="298"/>
        <v>0</v>
      </c>
      <c r="S446" s="626">
        <f t="shared" si="298"/>
        <v>0</v>
      </c>
      <c r="T446" s="626">
        <f t="shared" si="298"/>
        <v>0</v>
      </c>
      <c r="U446" s="823">
        <f t="shared" si="298"/>
        <v>0</v>
      </c>
      <c r="V446" s="823">
        <f t="shared" si="298"/>
        <v>0</v>
      </c>
      <c r="W446" s="823">
        <f t="shared" si="298"/>
        <v>0</v>
      </c>
      <c r="X446" s="823">
        <f t="shared" si="298"/>
        <v>0</v>
      </c>
      <c r="Y446" s="823">
        <f t="shared" si="298"/>
        <v>0</v>
      </c>
      <c r="Z446" s="626">
        <f t="shared" si="298"/>
        <v>0</v>
      </c>
      <c r="AA446" s="626">
        <f t="shared" si="299"/>
        <v>0</v>
      </c>
      <c r="AB446" s="626">
        <f t="shared" si="299"/>
        <v>0</v>
      </c>
      <c r="AC446" s="626">
        <f t="shared" si="299"/>
        <v>0</v>
      </c>
      <c r="AD446" s="626">
        <f t="shared" si="299"/>
        <v>0</v>
      </c>
      <c r="AE446" s="626">
        <f t="shared" si="299"/>
        <v>0</v>
      </c>
      <c r="AF446" s="626">
        <f t="shared" si="299"/>
        <v>0</v>
      </c>
      <c r="AG446" s="626">
        <f t="shared" si="299"/>
        <v>0</v>
      </c>
      <c r="AH446" s="626">
        <f t="shared" si="299"/>
        <v>0</v>
      </c>
      <c r="AI446" s="626">
        <f t="shared" si="299"/>
        <v>0</v>
      </c>
      <c r="AJ446" s="626">
        <f t="shared" si="299"/>
        <v>0</v>
      </c>
      <c r="AK446" s="626">
        <f t="shared" si="300"/>
        <v>0</v>
      </c>
      <c r="AL446" s="626">
        <f t="shared" si="300"/>
        <v>0</v>
      </c>
      <c r="AM446" s="626">
        <f t="shared" si="300"/>
        <v>0</v>
      </c>
      <c r="AN446" s="626">
        <f t="shared" si="300"/>
        <v>0</v>
      </c>
      <c r="AO446" s="626">
        <f t="shared" si="300"/>
        <v>0</v>
      </c>
      <c r="AP446" s="626">
        <f t="shared" si="300"/>
        <v>0</v>
      </c>
      <c r="AQ446" s="626">
        <f t="shared" si="300"/>
        <v>0</v>
      </c>
      <c r="AR446" s="626">
        <f t="shared" si="300"/>
        <v>0</v>
      </c>
      <c r="AS446" s="626">
        <f t="shared" si="300"/>
        <v>0</v>
      </c>
      <c r="AT446" s="626">
        <f t="shared" si="300"/>
        <v>0</v>
      </c>
      <c r="AU446" s="626">
        <f t="shared" si="301"/>
        <v>0</v>
      </c>
      <c r="AV446" s="626">
        <f t="shared" si="301"/>
        <v>0</v>
      </c>
      <c r="AW446" s="626">
        <f t="shared" si="301"/>
        <v>0</v>
      </c>
      <c r="AX446" s="626">
        <f t="shared" si="301"/>
        <v>0</v>
      </c>
      <c r="AY446" s="626">
        <f t="shared" si="301"/>
        <v>0</v>
      </c>
      <c r="AZ446" s="626">
        <f t="shared" si="301"/>
        <v>0</v>
      </c>
      <c r="BA446" s="626">
        <f t="shared" si="301"/>
        <v>0</v>
      </c>
      <c r="BB446" s="626">
        <f t="shared" si="301"/>
        <v>0</v>
      </c>
      <c r="BC446" s="626">
        <f t="shared" si="301"/>
        <v>0</v>
      </c>
      <c r="BD446" s="626">
        <f t="shared" si="301"/>
        <v>0</v>
      </c>
      <c r="BE446" s="626">
        <f t="shared" si="302"/>
        <v>0</v>
      </c>
      <c r="BF446" s="626">
        <f t="shared" si="302"/>
        <v>0</v>
      </c>
      <c r="BG446" s="626">
        <f t="shared" si="302"/>
        <v>0</v>
      </c>
      <c r="BH446" s="626">
        <f t="shared" si="302"/>
        <v>0</v>
      </c>
      <c r="BI446" s="626">
        <f t="shared" si="302"/>
        <v>0</v>
      </c>
      <c r="BJ446" s="626">
        <f t="shared" si="302"/>
        <v>0</v>
      </c>
      <c r="BK446" s="626">
        <f t="shared" si="302"/>
        <v>0</v>
      </c>
      <c r="BL446" s="626">
        <f t="shared" si="302"/>
        <v>0</v>
      </c>
      <c r="BM446" s="626">
        <f t="shared" si="302"/>
        <v>0</v>
      </c>
      <c r="BN446" s="626">
        <f t="shared" si="302"/>
        <v>0</v>
      </c>
      <c r="BO446" s="626">
        <f t="shared" si="303"/>
        <v>0</v>
      </c>
      <c r="BP446" s="626">
        <f t="shared" si="303"/>
        <v>0</v>
      </c>
      <c r="BQ446" s="626">
        <f t="shared" si="303"/>
        <v>0</v>
      </c>
      <c r="BR446" s="626">
        <f t="shared" si="303"/>
        <v>0</v>
      </c>
      <c r="BS446" s="626">
        <f t="shared" si="303"/>
        <v>0</v>
      </c>
      <c r="BT446" s="626">
        <f t="shared" si="303"/>
        <v>0</v>
      </c>
      <c r="BU446" s="626">
        <f t="shared" si="303"/>
        <v>0</v>
      </c>
      <c r="BV446" s="626">
        <f t="shared" si="303"/>
        <v>0</v>
      </c>
      <c r="BW446" s="626">
        <f t="shared" si="303"/>
        <v>0</v>
      </c>
      <c r="BX446" s="626">
        <f t="shared" si="303"/>
        <v>0</v>
      </c>
      <c r="BY446" s="626">
        <f t="shared" si="303"/>
        <v>0</v>
      </c>
      <c r="BZ446" s="626">
        <f t="shared" si="303"/>
        <v>0</v>
      </c>
      <c r="CA446" s="287">
        <f t="shared" si="255"/>
        <v>0</v>
      </c>
      <c r="CB446" s="287">
        <f t="shared" si="256"/>
        <v>0</v>
      </c>
      <c r="CC446" s="287">
        <f t="shared" si="257"/>
        <v>0</v>
      </c>
      <c r="CD446" s="287">
        <f t="shared" si="258"/>
        <v>0</v>
      </c>
      <c r="CE446" s="287">
        <f t="shared" si="259"/>
        <v>0</v>
      </c>
      <c r="CF446" s="287">
        <f t="shared" si="260"/>
        <v>0</v>
      </c>
      <c r="CG446" s="61">
        <f t="shared" si="275"/>
        <v>0</v>
      </c>
      <c r="CH446" s="27"/>
      <c r="CI446" s="27"/>
      <c r="CJ446" s="27"/>
    </row>
    <row r="447" spans="2:88" ht="12" hidden="1" customHeight="1">
      <c r="B447" s="624" t="s">
        <v>75</v>
      </c>
      <c r="C447" s="623" t="str">
        <f t="shared" si="246"/>
        <v>Forecast</v>
      </c>
      <c r="D447" s="624" t="s">
        <v>844</v>
      </c>
      <c r="E447" s="624" t="s">
        <v>9</v>
      </c>
      <c r="F447" s="625" t="s">
        <v>13</v>
      </c>
      <c r="G447" s="626">
        <f t="shared" si="297"/>
        <v>0</v>
      </c>
      <c r="H447" s="823">
        <f t="shared" si="297"/>
        <v>0</v>
      </c>
      <c r="I447" s="823">
        <f t="shared" si="297"/>
        <v>0</v>
      </c>
      <c r="J447" s="626">
        <f t="shared" si="297"/>
        <v>0</v>
      </c>
      <c r="K447" s="626">
        <f t="shared" si="297"/>
        <v>0</v>
      </c>
      <c r="L447" s="626">
        <f t="shared" si="297"/>
        <v>0</v>
      </c>
      <c r="M447" s="626">
        <f t="shared" si="297"/>
        <v>0</v>
      </c>
      <c r="N447" s="626">
        <f t="shared" si="297"/>
        <v>0</v>
      </c>
      <c r="O447" s="626">
        <f t="shared" si="297"/>
        <v>0</v>
      </c>
      <c r="P447" s="626">
        <f t="shared" si="297"/>
        <v>0</v>
      </c>
      <c r="Q447" s="626">
        <f t="shared" si="298"/>
        <v>0</v>
      </c>
      <c r="R447" s="626">
        <f t="shared" si="298"/>
        <v>0</v>
      </c>
      <c r="S447" s="626">
        <f t="shared" si="298"/>
        <v>0</v>
      </c>
      <c r="T447" s="626">
        <f t="shared" si="298"/>
        <v>0</v>
      </c>
      <c r="U447" s="823">
        <f t="shared" si="298"/>
        <v>0</v>
      </c>
      <c r="V447" s="823">
        <f t="shared" si="298"/>
        <v>0</v>
      </c>
      <c r="W447" s="823">
        <f t="shared" si="298"/>
        <v>0</v>
      </c>
      <c r="X447" s="823">
        <f t="shared" si="298"/>
        <v>0</v>
      </c>
      <c r="Y447" s="823">
        <f t="shared" si="298"/>
        <v>0</v>
      </c>
      <c r="Z447" s="626">
        <f t="shared" si="298"/>
        <v>0</v>
      </c>
      <c r="AA447" s="626">
        <f t="shared" si="299"/>
        <v>0</v>
      </c>
      <c r="AB447" s="626">
        <f t="shared" si="299"/>
        <v>0</v>
      </c>
      <c r="AC447" s="626">
        <f t="shared" si="299"/>
        <v>0</v>
      </c>
      <c r="AD447" s="626">
        <f t="shared" si="299"/>
        <v>0</v>
      </c>
      <c r="AE447" s="626">
        <f t="shared" si="299"/>
        <v>0</v>
      </c>
      <c r="AF447" s="626">
        <f t="shared" si="299"/>
        <v>0</v>
      </c>
      <c r="AG447" s="626">
        <f t="shared" si="299"/>
        <v>0</v>
      </c>
      <c r="AH447" s="626">
        <f t="shared" si="299"/>
        <v>0</v>
      </c>
      <c r="AI447" s="626">
        <f t="shared" si="299"/>
        <v>0</v>
      </c>
      <c r="AJ447" s="626">
        <f t="shared" si="299"/>
        <v>0</v>
      </c>
      <c r="AK447" s="626">
        <f t="shared" si="300"/>
        <v>0</v>
      </c>
      <c r="AL447" s="626">
        <f t="shared" si="300"/>
        <v>0</v>
      </c>
      <c r="AM447" s="626">
        <f t="shared" si="300"/>
        <v>0</v>
      </c>
      <c r="AN447" s="626">
        <f t="shared" si="300"/>
        <v>0</v>
      </c>
      <c r="AO447" s="626">
        <f t="shared" si="300"/>
        <v>0</v>
      </c>
      <c r="AP447" s="626">
        <f t="shared" si="300"/>
        <v>0</v>
      </c>
      <c r="AQ447" s="626">
        <f t="shared" si="300"/>
        <v>0</v>
      </c>
      <c r="AR447" s="626">
        <f t="shared" si="300"/>
        <v>0</v>
      </c>
      <c r="AS447" s="626">
        <f t="shared" si="300"/>
        <v>0</v>
      </c>
      <c r="AT447" s="626">
        <f t="shared" si="300"/>
        <v>0</v>
      </c>
      <c r="AU447" s="626">
        <f t="shared" si="301"/>
        <v>0</v>
      </c>
      <c r="AV447" s="626">
        <f t="shared" si="301"/>
        <v>0</v>
      </c>
      <c r="AW447" s="626">
        <f t="shared" si="301"/>
        <v>0</v>
      </c>
      <c r="AX447" s="626">
        <f t="shared" si="301"/>
        <v>0</v>
      </c>
      <c r="AY447" s="626">
        <f t="shared" si="301"/>
        <v>0</v>
      </c>
      <c r="AZ447" s="626">
        <f t="shared" si="301"/>
        <v>0</v>
      </c>
      <c r="BA447" s="626">
        <f t="shared" si="301"/>
        <v>0</v>
      </c>
      <c r="BB447" s="626">
        <f t="shared" si="301"/>
        <v>0</v>
      </c>
      <c r="BC447" s="626">
        <f t="shared" si="301"/>
        <v>0</v>
      </c>
      <c r="BD447" s="626">
        <f t="shared" si="301"/>
        <v>0</v>
      </c>
      <c r="BE447" s="626">
        <f t="shared" si="302"/>
        <v>0</v>
      </c>
      <c r="BF447" s="626">
        <f t="shared" si="302"/>
        <v>0</v>
      </c>
      <c r="BG447" s="626">
        <f t="shared" si="302"/>
        <v>0</v>
      </c>
      <c r="BH447" s="626">
        <f t="shared" si="302"/>
        <v>0</v>
      </c>
      <c r="BI447" s="626">
        <f t="shared" si="302"/>
        <v>0</v>
      </c>
      <c r="BJ447" s="626">
        <f t="shared" si="302"/>
        <v>0</v>
      </c>
      <c r="BK447" s="626">
        <f t="shared" si="302"/>
        <v>0</v>
      </c>
      <c r="BL447" s="626">
        <f t="shared" si="302"/>
        <v>0</v>
      </c>
      <c r="BM447" s="626">
        <f t="shared" si="302"/>
        <v>0</v>
      </c>
      <c r="BN447" s="626">
        <f t="shared" si="302"/>
        <v>0</v>
      </c>
      <c r="BO447" s="626">
        <f t="shared" si="303"/>
        <v>0</v>
      </c>
      <c r="BP447" s="626">
        <f t="shared" si="303"/>
        <v>0</v>
      </c>
      <c r="BQ447" s="626">
        <f t="shared" si="303"/>
        <v>0</v>
      </c>
      <c r="BR447" s="626">
        <f t="shared" si="303"/>
        <v>0</v>
      </c>
      <c r="BS447" s="626">
        <f t="shared" si="303"/>
        <v>0</v>
      </c>
      <c r="BT447" s="626">
        <f t="shared" si="303"/>
        <v>0</v>
      </c>
      <c r="BU447" s="626">
        <f t="shared" si="303"/>
        <v>0</v>
      </c>
      <c r="BV447" s="626">
        <f t="shared" si="303"/>
        <v>0</v>
      </c>
      <c r="BW447" s="626">
        <f t="shared" si="303"/>
        <v>0</v>
      </c>
      <c r="BX447" s="626">
        <f t="shared" si="303"/>
        <v>0</v>
      </c>
      <c r="BY447" s="626">
        <f t="shared" si="303"/>
        <v>0</v>
      </c>
      <c r="BZ447" s="626">
        <f t="shared" si="303"/>
        <v>0</v>
      </c>
      <c r="CA447" s="287">
        <f t="shared" si="255"/>
        <v>0</v>
      </c>
      <c r="CB447" s="287">
        <f t="shared" si="256"/>
        <v>0</v>
      </c>
      <c r="CC447" s="287">
        <f t="shared" si="257"/>
        <v>0</v>
      </c>
      <c r="CD447" s="287">
        <f t="shared" si="258"/>
        <v>0</v>
      </c>
      <c r="CE447" s="287">
        <f t="shared" si="259"/>
        <v>0</v>
      </c>
      <c r="CF447" s="287">
        <f t="shared" si="260"/>
        <v>0</v>
      </c>
      <c r="CG447" s="61">
        <f t="shared" si="275"/>
        <v>0</v>
      </c>
      <c r="CH447" s="27"/>
      <c r="CI447" s="27"/>
      <c r="CJ447" s="27"/>
    </row>
    <row r="448" spans="2:88" ht="12" hidden="1" customHeight="1">
      <c r="B448" s="624" t="s">
        <v>75</v>
      </c>
      <c r="C448" s="623" t="str">
        <f t="shared" si="246"/>
        <v>Approval Request</v>
      </c>
      <c r="D448" s="624" t="s">
        <v>844</v>
      </c>
      <c r="E448" s="624" t="s">
        <v>9</v>
      </c>
      <c r="F448" s="625" t="s">
        <v>14</v>
      </c>
      <c r="G448" s="626">
        <f t="shared" si="297"/>
        <v>0</v>
      </c>
      <c r="H448" s="823">
        <f t="shared" si="297"/>
        <v>0</v>
      </c>
      <c r="I448" s="823">
        <f t="shared" si="297"/>
        <v>0</v>
      </c>
      <c r="J448" s="626">
        <f t="shared" si="297"/>
        <v>0</v>
      </c>
      <c r="K448" s="626">
        <f t="shared" si="297"/>
        <v>0</v>
      </c>
      <c r="L448" s="626">
        <f t="shared" si="297"/>
        <v>0</v>
      </c>
      <c r="M448" s="626">
        <f t="shared" si="297"/>
        <v>0</v>
      </c>
      <c r="N448" s="626">
        <f t="shared" si="297"/>
        <v>0</v>
      </c>
      <c r="O448" s="626">
        <f t="shared" si="297"/>
        <v>0</v>
      </c>
      <c r="P448" s="626">
        <f t="shared" si="297"/>
        <v>0</v>
      </c>
      <c r="Q448" s="626">
        <f t="shared" si="298"/>
        <v>0</v>
      </c>
      <c r="R448" s="626">
        <f t="shared" si="298"/>
        <v>0</v>
      </c>
      <c r="S448" s="626">
        <f t="shared" si="298"/>
        <v>0</v>
      </c>
      <c r="T448" s="626">
        <f t="shared" si="298"/>
        <v>0</v>
      </c>
      <c r="U448" s="823">
        <f t="shared" si="298"/>
        <v>0</v>
      </c>
      <c r="V448" s="823">
        <f t="shared" si="298"/>
        <v>0</v>
      </c>
      <c r="W448" s="823">
        <f t="shared" si="298"/>
        <v>0</v>
      </c>
      <c r="X448" s="823">
        <f t="shared" si="298"/>
        <v>0</v>
      </c>
      <c r="Y448" s="823">
        <f t="shared" si="298"/>
        <v>0</v>
      </c>
      <c r="Z448" s="626">
        <f t="shared" si="298"/>
        <v>0</v>
      </c>
      <c r="AA448" s="626">
        <f t="shared" si="299"/>
        <v>0</v>
      </c>
      <c r="AB448" s="626">
        <f t="shared" si="299"/>
        <v>0</v>
      </c>
      <c r="AC448" s="626">
        <f t="shared" si="299"/>
        <v>0</v>
      </c>
      <c r="AD448" s="626">
        <f t="shared" si="299"/>
        <v>0</v>
      </c>
      <c r="AE448" s="626">
        <f t="shared" si="299"/>
        <v>0</v>
      </c>
      <c r="AF448" s="626">
        <f t="shared" si="299"/>
        <v>0</v>
      </c>
      <c r="AG448" s="626">
        <f t="shared" si="299"/>
        <v>0</v>
      </c>
      <c r="AH448" s="626">
        <f t="shared" si="299"/>
        <v>0</v>
      </c>
      <c r="AI448" s="626">
        <f t="shared" si="299"/>
        <v>0</v>
      </c>
      <c r="AJ448" s="626">
        <f t="shared" si="299"/>
        <v>0</v>
      </c>
      <c r="AK448" s="626">
        <f t="shared" si="300"/>
        <v>0</v>
      </c>
      <c r="AL448" s="626">
        <f t="shared" si="300"/>
        <v>0</v>
      </c>
      <c r="AM448" s="626">
        <f t="shared" si="300"/>
        <v>0</v>
      </c>
      <c r="AN448" s="626">
        <f t="shared" si="300"/>
        <v>0</v>
      </c>
      <c r="AO448" s="626">
        <f t="shared" si="300"/>
        <v>0</v>
      </c>
      <c r="AP448" s="626">
        <f t="shared" si="300"/>
        <v>0</v>
      </c>
      <c r="AQ448" s="626">
        <f t="shared" si="300"/>
        <v>0</v>
      </c>
      <c r="AR448" s="626">
        <f t="shared" si="300"/>
        <v>0</v>
      </c>
      <c r="AS448" s="626">
        <f t="shared" si="300"/>
        <v>0</v>
      </c>
      <c r="AT448" s="626">
        <f t="shared" si="300"/>
        <v>0</v>
      </c>
      <c r="AU448" s="626">
        <f t="shared" si="301"/>
        <v>0</v>
      </c>
      <c r="AV448" s="626">
        <f t="shared" si="301"/>
        <v>0</v>
      </c>
      <c r="AW448" s="626">
        <f t="shared" si="301"/>
        <v>0</v>
      </c>
      <c r="AX448" s="626">
        <f t="shared" si="301"/>
        <v>0</v>
      </c>
      <c r="AY448" s="626">
        <f t="shared" si="301"/>
        <v>0</v>
      </c>
      <c r="AZ448" s="626">
        <f t="shared" si="301"/>
        <v>0</v>
      </c>
      <c r="BA448" s="626">
        <f t="shared" si="301"/>
        <v>0</v>
      </c>
      <c r="BB448" s="626">
        <f t="shared" si="301"/>
        <v>0</v>
      </c>
      <c r="BC448" s="626">
        <f t="shared" si="301"/>
        <v>0</v>
      </c>
      <c r="BD448" s="626">
        <f t="shared" si="301"/>
        <v>0</v>
      </c>
      <c r="BE448" s="626">
        <f t="shared" si="302"/>
        <v>0</v>
      </c>
      <c r="BF448" s="626">
        <f t="shared" si="302"/>
        <v>0</v>
      </c>
      <c r="BG448" s="626">
        <f t="shared" si="302"/>
        <v>0</v>
      </c>
      <c r="BH448" s="626">
        <f t="shared" si="302"/>
        <v>0</v>
      </c>
      <c r="BI448" s="626">
        <f t="shared" si="302"/>
        <v>0</v>
      </c>
      <c r="BJ448" s="626">
        <f t="shared" si="302"/>
        <v>0</v>
      </c>
      <c r="BK448" s="626">
        <f t="shared" si="302"/>
        <v>0</v>
      </c>
      <c r="BL448" s="626">
        <f t="shared" si="302"/>
        <v>0</v>
      </c>
      <c r="BM448" s="626">
        <f t="shared" si="302"/>
        <v>0</v>
      </c>
      <c r="BN448" s="626">
        <f t="shared" si="302"/>
        <v>0</v>
      </c>
      <c r="BO448" s="626">
        <f t="shared" si="303"/>
        <v>0</v>
      </c>
      <c r="BP448" s="626">
        <f t="shared" si="303"/>
        <v>0</v>
      </c>
      <c r="BQ448" s="626">
        <f t="shared" si="303"/>
        <v>0</v>
      </c>
      <c r="BR448" s="626">
        <f t="shared" si="303"/>
        <v>0</v>
      </c>
      <c r="BS448" s="626">
        <f t="shared" si="303"/>
        <v>0</v>
      </c>
      <c r="BT448" s="626">
        <f t="shared" si="303"/>
        <v>0</v>
      </c>
      <c r="BU448" s="626">
        <f t="shared" si="303"/>
        <v>0</v>
      </c>
      <c r="BV448" s="626">
        <f t="shared" si="303"/>
        <v>0</v>
      </c>
      <c r="BW448" s="626">
        <f t="shared" si="303"/>
        <v>0</v>
      </c>
      <c r="BX448" s="626">
        <f t="shared" si="303"/>
        <v>0</v>
      </c>
      <c r="BY448" s="626">
        <f t="shared" si="303"/>
        <v>0</v>
      </c>
      <c r="BZ448" s="626">
        <f t="shared" si="303"/>
        <v>0</v>
      </c>
      <c r="CA448" s="287">
        <f t="shared" si="255"/>
        <v>0</v>
      </c>
      <c r="CB448" s="287">
        <f t="shared" si="256"/>
        <v>0</v>
      </c>
      <c r="CC448" s="287">
        <f t="shared" si="257"/>
        <v>0</v>
      </c>
      <c r="CD448" s="287">
        <f t="shared" si="258"/>
        <v>0</v>
      </c>
      <c r="CE448" s="287">
        <f t="shared" si="259"/>
        <v>0</v>
      </c>
      <c r="CF448" s="287">
        <f t="shared" si="260"/>
        <v>0</v>
      </c>
      <c r="CG448" s="61">
        <f t="shared" si="275"/>
        <v>0</v>
      </c>
      <c r="CH448" s="27"/>
      <c r="CI448" s="27"/>
      <c r="CJ448" s="27"/>
    </row>
    <row r="449" spans="2:88" ht="12" hidden="1" customHeight="1">
      <c r="B449" s="624" t="s">
        <v>75</v>
      </c>
      <c r="C449" s="623" t="str">
        <f t="shared" si="246"/>
        <v>Approval Request</v>
      </c>
      <c r="D449" s="624" t="s">
        <v>844</v>
      </c>
      <c r="E449" s="624" t="s">
        <v>9</v>
      </c>
      <c r="F449" s="625" t="s">
        <v>15</v>
      </c>
      <c r="G449" s="626">
        <f t="shared" si="297"/>
        <v>0</v>
      </c>
      <c r="H449" s="823">
        <f t="shared" si="297"/>
        <v>0</v>
      </c>
      <c r="I449" s="823">
        <f t="shared" si="297"/>
        <v>0</v>
      </c>
      <c r="J449" s="626">
        <f t="shared" si="297"/>
        <v>0</v>
      </c>
      <c r="K449" s="626">
        <f t="shared" si="297"/>
        <v>0</v>
      </c>
      <c r="L449" s="626">
        <f t="shared" si="297"/>
        <v>0</v>
      </c>
      <c r="M449" s="626">
        <f t="shared" si="297"/>
        <v>0</v>
      </c>
      <c r="N449" s="626">
        <f t="shared" si="297"/>
        <v>0</v>
      </c>
      <c r="O449" s="626">
        <f t="shared" si="297"/>
        <v>0</v>
      </c>
      <c r="P449" s="626">
        <f t="shared" si="297"/>
        <v>0</v>
      </c>
      <c r="Q449" s="626">
        <f t="shared" si="298"/>
        <v>0</v>
      </c>
      <c r="R449" s="626">
        <f t="shared" si="298"/>
        <v>0</v>
      </c>
      <c r="S449" s="626">
        <f t="shared" si="298"/>
        <v>0</v>
      </c>
      <c r="T449" s="626">
        <f t="shared" si="298"/>
        <v>0</v>
      </c>
      <c r="U449" s="823">
        <f t="shared" si="298"/>
        <v>0</v>
      </c>
      <c r="V449" s="823">
        <f t="shared" si="298"/>
        <v>0</v>
      </c>
      <c r="W449" s="823">
        <f t="shared" si="298"/>
        <v>0</v>
      </c>
      <c r="X449" s="823">
        <f t="shared" si="298"/>
        <v>0</v>
      </c>
      <c r="Y449" s="823">
        <f t="shared" si="298"/>
        <v>0</v>
      </c>
      <c r="Z449" s="626">
        <f t="shared" si="298"/>
        <v>0</v>
      </c>
      <c r="AA449" s="626">
        <f t="shared" si="299"/>
        <v>0</v>
      </c>
      <c r="AB449" s="626">
        <f t="shared" si="299"/>
        <v>0</v>
      </c>
      <c r="AC449" s="626">
        <f t="shared" si="299"/>
        <v>0</v>
      </c>
      <c r="AD449" s="626">
        <f t="shared" si="299"/>
        <v>0</v>
      </c>
      <c r="AE449" s="626">
        <f t="shared" si="299"/>
        <v>0</v>
      </c>
      <c r="AF449" s="626">
        <f t="shared" si="299"/>
        <v>0</v>
      </c>
      <c r="AG449" s="626">
        <f t="shared" si="299"/>
        <v>0</v>
      </c>
      <c r="AH449" s="626">
        <f t="shared" si="299"/>
        <v>0</v>
      </c>
      <c r="AI449" s="626">
        <f t="shared" si="299"/>
        <v>0</v>
      </c>
      <c r="AJ449" s="626">
        <f t="shared" si="299"/>
        <v>0</v>
      </c>
      <c r="AK449" s="626">
        <f t="shared" si="300"/>
        <v>0</v>
      </c>
      <c r="AL449" s="626">
        <f t="shared" si="300"/>
        <v>0</v>
      </c>
      <c r="AM449" s="626">
        <f t="shared" si="300"/>
        <v>0</v>
      </c>
      <c r="AN449" s="626">
        <f t="shared" si="300"/>
        <v>0</v>
      </c>
      <c r="AO449" s="626">
        <f t="shared" si="300"/>
        <v>0</v>
      </c>
      <c r="AP449" s="626">
        <f t="shared" si="300"/>
        <v>0</v>
      </c>
      <c r="AQ449" s="626">
        <f t="shared" si="300"/>
        <v>0</v>
      </c>
      <c r="AR449" s="626">
        <f t="shared" si="300"/>
        <v>0</v>
      </c>
      <c r="AS449" s="626">
        <f t="shared" si="300"/>
        <v>0</v>
      </c>
      <c r="AT449" s="626">
        <f t="shared" si="300"/>
        <v>0</v>
      </c>
      <c r="AU449" s="626">
        <f t="shared" si="301"/>
        <v>0</v>
      </c>
      <c r="AV449" s="626">
        <f t="shared" si="301"/>
        <v>0</v>
      </c>
      <c r="AW449" s="626">
        <f t="shared" si="301"/>
        <v>0</v>
      </c>
      <c r="AX449" s="626">
        <f t="shared" si="301"/>
        <v>0</v>
      </c>
      <c r="AY449" s="626">
        <f t="shared" si="301"/>
        <v>0</v>
      </c>
      <c r="AZ449" s="626">
        <f t="shared" si="301"/>
        <v>0</v>
      </c>
      <c r="BA449" s="626">
        <f t="shared" si="301"/>
        <v>0</v>
      </c>
      <c r="BB449" s="626">
        <f t="shared" si="301"/>
        <v>0</v>
      </c>
      <c r="BC449" s="626">
        <f t="shared" si="301"/>
        <v>0</v>
      </c>
      <c r="BD449" s="626">
        <f t="shared" si="301"/>
        <v>0</v>
      </c>
      <c r="BE449" s="626">
        <f t="shared" si="302"/>
        <v>0</v>
      </c>
      <c r="BF449" s="626">
        <f t="shared" si="302"/>
        <v>0</v>
      </c>
      <c r="BG449" s="626">
        <f t="shared" si="302"/>
        <v>0</v>
      </c>
      <c r="BH449" s="626">
        <f t="shared" si="302"/>
        <v>0</v>
      </c>
      <c r="BI449" s="626">
        <f t="shared" si="302"/>
        <v>0</v>
      </c>
      <c r="BJ449" s="626">
        <f t="shared" si="302"/>
        <v>0</v>
      </c>
      <c r="BK449" s="626">
        <f t="shared" si="302"/>
        <v>0</v>
      </c>
      <c r="BL449" s="626">
        <f t="shared" si="302"/>
        <v>0</v>
      </c>
      <c r="BM449" s="626">
        <f t="shared" si="302"/>
        <v>0</v>
      </c>
      <c r="BN449" s="626">
        <f t="shared" si="302"/>
        <v>0</v>
      </c>
      <c r="BO449" s="626">
        <f t="shared" si="303"/>
        <v>0</v>
      </c>
      <c r="BP449" s="626">
        <f t="shared" si="303"/>
        <v>0</v>
      </c>
      <c r="BQ449" s="626">
        <f t="shared" si="303"/>
        <v>0</v>
      </c>
      <c r="BR449" s="626">
        <f t="shared" si="303"/>
        <v>0</v>
      </c>
      <c r="BS449" s="626">
        <f t="shared" si="303"/>
        <v>0</v>
      </c>
      <c r="BT449" s="626">
        <f t="shared" si="303"/>
        <v>0</v>
      </c>
      <c r="BU449" s="626">
        <f t="shared" si="303"/>
        <v>0</v>
      </c>
      <c r="BV449" s="626">
        <f t="shared" si="303"/>
        <v>0</v>
      </c>
      <c r="BW449" s="626">
        <f t="shared" si="303"/>
        <v>0</v>
      </c>
      <c r="BX449" s="626">
        <f t="shared" si="303"/>
        <v>0</v>
      </c>
      <c r="BY449" s="626">
        <f t="shared" si="303"/>
        <v>0</v>
      </c>
      <c r="BZ449" s="626">
        <f t="shared" si="303"/>
        <v>0</v>
      </c>
      <c r="CA449" s="287">
        <f t="shared" si="255"/>
        <v>0</v>
      </c>
      <c r="CB449" s="287">
        <f t="shared" si="256"/>
        <v>0</v>
      </c>
      <c r="CC449" s="287">
        <f t="shared" si="257"/>
        <v>0</v>
      </c>
      <c r="CD449" s="287">
        <f t="shared" si="258"/>
        <v>0</v>
      </c>
      <c r="CE449" s="287">
        <f t="shared" si="259"/>
        <v>0</v>
      </c>
      <c r="CF449" s="287">
        <f t="shared" si="260"/>
        <v>0</v>
      </c>
      <c r="CG449" s="61">
        <f t="shared" si="275"/>
        <v>0</v>
      </c>
      <c r="CH449" s="27"/>
      <c r="CI449" s="27"/>
      <c r="CJ449" s="27"/>
    </row>
    <row r="450" spans="2:88" ht="12" hidden="1" customHeight="1">
      <c r="B450" s="624" t="s">
        <v>75</v>
      </c>
      <c r="C450" s="623" t="str">
        <f t="shared" si="246"/>
        <v>Released</v>
      </c>
      <c r="D450" s="624" t="s">
        <v>844</v>
      </c>
      <c r="E450" s="624" t="s">
        <v>10</v>
      </c>
      <c r="F450" s="625" t="s">
        <v>11</v>
      </c>
      <c r="G450" s="626">
        <f t="shared" si="297"/>
        <v>0</v>
      </c>
      <c r="H450" s="823">
        <f t="shared" si="297"/>
        <v>0</v>
      </c>
      <c r="I450" s="823">
        <f t="shared" si="297"/>
        <v>0</v>
      </c>
      <c r="J450" s="626">
        <f t="shared" si="297"/>
        <v>0</v>
      </c>
      <c r="K450" s="626">
        <f t="shared" si="297"/>
        <v>0</v>
      </c>
      <c r="L450" s="626">
        <f t="shared" si="297"/>
        <v>0</v>
      </c>
      <c r="M450" s="626">
        <f t="shared" si="297"/>
        <v>0</v>
      </c>
      <c r="N450" s="626">
        <f t="shared" si="297"/>
        <v>0</v>
      </c>
      <c r="O450" s="626">
        <f t="shared" si="297"/>
        <v>0</v>
      </c>
      <c r="P450" s="626">
        <f t="shared" si="297"/>
        <v>0</v>
      </c>
      <c r="Q450" s="626">
        <f t="shared" si="298"/>
        <v>0</v>
      </c>
      <c r="R450" s="626">
        <f t="shared" si="298"/>
        <v>0</v>
      </c>
      <c r="S450" s="626">
        <f t="shared" si="298"/>
        <v>0</v>
      </c>
      <c r="T450" s="626">
        <f t="shared" si="298"/>
        <v>0</v>
      </c>
      <c r="U450" s="823">
        <f t="shared" si="298"/>
        <v>0</v>
      </c>
      <c r="V450" s="823">
        <f t="shared" si="298"/>
        <v>0</v>
      </c>
      <c r="W450" s="823">
        <f t="shared" si="298"/>
        <v>0</v>
      </c>
      <c r="X450" s="823">
        <f t="shared" si="298"/>
        <v>0</v>
      </c>
      <c r="Y450" s="823">
        <f t="shared" si="298"/>
        <v>0</v>
      </c>
      <c r="Z450" s="626">
        <f t="shared" si="298"/>
        <v>0</v>
      </c>
      <c r="AA450" s="626">
        <f t="shared" si="299"/>
        <v>0</v>
      </c>
      <c r="AB450" s="626">
        <f t="shared" si="299"/>
        <v>0</v>
      </c>
      <c r="AC450" s="626">
        <f t="shared" si="299"/>
        <v>0</v>
      </c>
      <c r="AD450" s="626">
        <f t="shared" si="299"/>
        <v>0</v>
      </c>
      <c r="AE450" s="626">
        <f t="shared" si="299"/>
        <v>0</v>
      </c>
      <c r="AF450" s="626">
        <f t="shared" si="299"/>
        <v>0</v>
      </c>
      <c r="AG450" s="626">
        <f t="shared" si="299"/>
        <v>0</v>
      </c>
      <c r="AH450" s="626">
        <f t="shared" si="299"/>
        <v>0</v>
      </c>
      <c r="AI450" s="626">
        <f t="shared" si="299"/>
        <v>0</v>
      </c>
      <c r="AJ450" s="626">
        <f t="shared" si="299"/>
        <v>0</v>
      </c>
      <c r="AK450" s="626">
        <f t="shared" si="300"/>
        <v>0</v>
      </c>
      <c r="AL450" s="626">
        <f t="shared" si="300"/>
        <v>0</v>
      </c>
      <c r="AM450" s="626">
        <f t="shared" si="300"/>
        <v>0</v>
      </c>
      <c r="AN450" s="626">
        <f t="shared" si="300"/>
        <v>0</v>
      </c>
      <c r="AO450" s="626">
        <f t="shared" si="300"/>
        <v>0</v>
      </c>
      <c r="AP450" s="626">
        <f t="shared" si="300"/>
        <v>0</v>
      </c>
      <c r="AQ450" s="626">
        <f t="shared" si="300"/>
        <v>0</v>
      </c>
      <c r="AR450" s="626">
        <f t="shared" si="300"/>
        <v>0</v>
      </c>
      <c r="AS450" s="626">
        <f t="shared" si="300"/>
        <v>0</v>
      </c>
      <c r="AT450" s="626">
        <f t="shared" si="300"/>
        <v>0</v>
      </c>
      <c r="AU450" s="626">
        <f t="shared" si="301"/>
        <v>0</v>
      </c>
      <c r="AV450" s="626">
        <f t="shared" si="301"/>
        <v>0</v>
      </c>
      <c r="AW450" s="626">
        <f t="shared" si="301"/>
        <v>0</v>
      </c>
      <c r="AX450" s="626">
        <f t="shared" si="301"/>
        <v>0</v>
      </c>
      <c r="AY450" s="626">
        <f t="shared" si="301"/>
        <v>0</v>
      </c>
      <c r="AZ450" s="626">
        <f t="shared" si="301"/>
        <v>0</v>
      </c>
      <c r="BA450" s="626">
        <f t="shared" si="301"/>
        <v>0</v>
      </c>
      <c r="BB450" s="626">
        <f t="shared" si="301"/>
        <v>0</v>
      </c>
      <c r="BC450" s="626">
        <f t="shared" si="301"/>
        <v>0</v>
      </c>
      <c r="BD450" s="626">
        <f t="shared" si="301"/>
        <v>0</v>
      </c>
      <c r="BE450" s="626">
        <f t="shared" si="302"/>
        <v>0</v>
      </c>
      <c r="BF450" s="626">
        <f t="shared" si="302"/>
        <v>0</v>
      </c>
      <c r="BG450" s="626">
        <f t="shared" si="302"/>
        <v>0</v>
      </c>
      <c r="BH450" s="626">
        <f t="shared" si="302"/>
        <v>0</v>
      </c>
      <c r="BI450" s="626">
        <f t="shared" si="302"/>
        <v>0</v>
      </c>
      <c r="BJ450" s="626">
        <f t="shared" si="302"/>
        <v>0</v>
      </c>
      <c r="BK450" s="626">
        <f t="shared" si="302"/>
        <v>0</v>
      </c>
      <c r="BL450" s="626">
        <f t="shared" si="302"/>
        <v>0</v>
      </c>
      <c r="BM450" s="626">
        <f t="shared" si="302"/>
        <v>0</v>
      </c>
      <c r="BN450" s="626">
        <f t="shared" si="302"/>
        <v>0</v>
      </c>
      <c r="BO450" s="626">
        <f t="shared" si="303"/>
        <v>0</v>
      </c>
      <c r="BP450" s="626">
        <f t="shared" si="303"/>
        <v>0</v>
      </c>
      <c r="BQ450" s="626">
        <f t="shared" si="303"/>
        <v>0</v>
      </c>
      <c r="BR450" s="626">
        <f t="shared" si="303"/>
        <v>0</v>
      </c>
      <c r="BS450" s="626">
        <f t="shared" si="303"/>
        <v>0</v>
      </c>
      <c r="BT450" s="626">
        <f t="shared" si="303"/>
        <v>0</v>
      </c>
      <c r="BU450" s="626">
        <f t="shared" si="303"/>
        <v>0</v>
      </c>
      <c r="BV450" s="626">
        <f t="shared" si="303"/>
        <v>0</v>
      </c>
      <c r="BW450" s="626">
        <f t="shared" si="303"/>
        <v>0</v>
      </c>
      <c r="BX450" s="626">
        <f t="shared" si="303"/>
        <v>0</v>
      </c>
      <c r="BY450" s="626">
        <f t="shared" si="303"/>
        <v>0</v>
      </c>
      <c r="BZ450" s="626">
        <f t="shared" si="303"/>
        <v>0</v>
      </c>
      <c r="CA450" s="287">
        <f t="shared" si="255"/>
        <v>0</v>
      </c>
      <c r="CB450" s="287">
        <f t="shared" si="256"/>
        <v>0</v>
      </c>
      <c r="CC450" s="287">
        <f t="shared" si="257"/>
        <v>0</v>
      </c>
      <c r="CD450" s="287">
        <f t="shared" si="258"/>
        <v>0</v>
      </c>
      <c r="CE450" s="287">
        <f t="shared" si="259"/>
        <v>0</v>
      </c>
      <c r="CF450" s="287">
        <f t="shared" si="260"/>
        <v>0</v>
      </c>
      <c r="CG450" s="61">
        <f t="shared" si="275"/>
        <v>0</v>
      </c>
      <c r="CH450" s="27"/>
      <c r="CI450" s="27"/>
      <c r="CJ450" s="27"/>
    </row>
    <row r="451" spans="2:88" ht="12" hidden="1" customHeight="1">
      <c r="B451" s="624" t="s">
        <v>75</v>
      </c>
      <c r="C451" s="623" t="str">
        <f t="shared" si="246"/>
        <v>Released</v>
      </c>
      <c r="D451" s="624" t="s">
        <v>844</v>
      </c>
      <c r="E451" s="624" t="s">
        <v>10</v>
      </c>
      <c r="F451" s="625" t="s">
        <v>12</v>
      </c>
      <c r="G451" s="626">
        <f t="shared" si="297"/>
        <v>0</v>
      </c>
      <c r="H451" s="823">
        <f t="shared" si="297"/>
        <v>0</v>
      </c>
      <c r="I451" s="823">
        <f t="shared" si="297"/>
        <v>0</v>
      </c>
      <c r="J451" s="626">
        <f t="shared" si="297"/>
        <v>0</v>
      </c>
      <c r="K451" s="626">
        <f t="shared" si="297"/>
        <v>0</v>
      </c>
      <c r="L451" s="626">
        <f t="shared" si="297"/>
        <v>0</v>
      </c>
      <c r="M451" s="626">
        <f t="shared" si="297"/>
        <v>0</v>
      </c>
      <c r="N451" s="626">
        <f t="shared" si="297"/>
        <v>0</v>
      </c>
      <c r="O451" s="626">
        <f t="shared" si="297"/>
        <v>0</v>
      </c>
      <c r="P451" s="626">
        <f t="shared" si="297"/>
        <v>0</v>
      </c>
      <c r="Q451" s="626">
        <f t="shared" si="298"/>
        <v>0</v>
      </c>
      <c r="R451" s="626">
        <f t="shared" si="298"/>
        <v>0</v>
      </c>
      <c r="S451" s="626">
        <f t="shared" si="298"/>
        <v>0</v>
      </c>
      <c r="T451" s="626">
        <f t="shared" si="298"/>
        <v>0</v>
      </c>
      <c r="U451" s="823">
        <f t="shared" si="298"/>
        <v>0</v>
      </c>
      <c r="V451" s="823">
        <f t="shared" si="298"/>
        <v>0</v>
      </c>
      <c r="W451" s="823">
        <f t="shared" si="298"/>
        <v>0</v>
      </c>
      <c r="X451" s="823">
        <f t="shared" si="298"/>
        <v>0</v>
      </c>
      <c r="Y451" s="823">
        <f t="shared" si="298"/>
        <v>0</v>
      </c>
      <c r="Z451" s="626">
        <f t="shared" si="298"/>
        <v>0</v>
      </c>
      <c r="AA451" s="626">
        <f t="shared" si="299"/>
        <v>0</v>
      </c>
      <c r="AB451" s="626">
        <f t="shared" si="299"/>
        <v>0</v>
      </c>
      <c r="AC451" s="626">
        <f t="shared" si="299"/>
        <v>0</v>
      </c>
      <c r="AD451" s="626">
        <f t="shared" si="299"/>
        <v>0</v>
      </c>
      <c r="AE451" s="626">
        <f t="shared" si="299"/>
        <v>0</v>
      </c>
      <c r="AF451" s="626">
        <f t="shared" si="299"/>
        <v>0</v>
      </c>
      <c r="AG451" s="626">
        <f t="shared" si="299"/>
        <v>0</v>
      </c>
      <c r="AH451" s="626">
        <f t="shared" si="299"/>
        <v>0</v>
      </c>
      <c r="AI451" s="626">
        <f t="shared" si="299"/>
        <v>0</v>
      </c>
      <c r="AJ451" s="626">
        <f t="shared" si="299"/>
        <v>0</v>
      </c>
      <c r="AK451" s="626">
        <f t="shared" si="300"/>
        <v>0</v>
      </c>
      <c r="AL451" s="626">
        <f t="shared" si="300"/>
        <v>0</v>
      </c>
      <c r="AM451" s="626">
        <f t="shared" si="300"/>
        <v>0</v>
      </c>
      <c r="AN451" s="626">
        <f t="shared" si="300"/>
        <v>0</v>
      </c>
      <c r="AO451" s="626">
        <f t="shared" si="300"/>
        <v>0</v>
      </c>
      <c r="AP451" s="626">
        <f t="shared" si="300"/>
        <v>0</v>
      </c>
      <c r="AQ451" s="626">
        <f t="shared" si="300"/>
        <v>0</v>
      </c>
      <c r="AR451" s="626">
        <f t="shared" si="300"/>
        <v>0</v>
      </c>
      <c r="AS451" s="626">
        <f t="shared" si="300"/>
        <v>0</v>
      </c>
      <c r="AT451" s="626">
        <f t="shared" si="300"/>
        <v>0</v>
      </c>
      <c r="AU451" s="626">
        <f t="shared" si="301"/>
        <v>0</v>
      </c>
      <c r="AV451" s="626">
        <f t="shared" si="301"/>
        <v>0</v>
      </c>
      <c r="AW451" s="626">
        <f t="shared" si="301"/>
        <v>0</v>
      </c>
      <c r="AX451" s="626">
        <f t="shared" si="301"/>
        <v>0</v>
      </c>
      <c r="AY451" s="626">
        <f t="shared" si="301"/>
        <v>0</v>
      </c>
      <c r="AZ451" s="626">
        <f t="shared" si="301"/>
        <v>0</v>
      </c>
      <c r="BA451" s="626">
        <f t="shared" si="301"/>
        <v>0</v>
      </c>
      <c r="BB451" s="626">
        <f t="shared" si="301"/>
        <v>0</v>
      </c>
      <c r="BC451" s="626">
        <f t="shared" si="301"/>
        <v>0</v>
      </c>
      <c r="BD451" s="626">
        <f t="shared" si="301"/>
        <v>0</v>
      </c>
      <c r="BE451" s="626">
        <f t="shared" si="302"/>
        <v>0</v>
      </c>
      <c r="BF451" s="626">
        <f t="shared" si="302"/>
        <v>0</v>
      </c>
      <c r="BG451" s="626">
        <f t="shared" si="302"/>
        <v>0</v>
      </c>
      <c r="BH451" s="626">
        <f t="shared" si="302"/>
        <v>0</v>
      </c>
      <c r="BI451" s="626">
        <f t="shared" si="302"/>
        <v>0</v>
      </c>
      <c r="BJ451" s="626">
        <f t="shared" si="302"/>
        <v>0</v>
      </c>
      <c r="BK451" s="626">
        <f t="shared" si="302"/>
        <v>0</v>
      </c>
      <c r="BL451" s="626">
        <f t="shared" si="302"/>
        <v>0</v>
      </c>
      <c r="BM451" s="626">
        <f t="shared" si="302"/>
        <v>0</v>
      </c>
      <c r="BN451" s="626">
        <f t="shared" si="302"/>
        <v>0</v>
      </c>
      <c r="BO451" s="626">
        <f t="shared" si="303"/>
        <v>0</v>
      </c>
      <c r="BP451" s="626">
        <f t="shared" si="303"/>
        <v>0</v>
      </c>
      <c r="BQ451" s="626">
        <f t="shared" si="303"/>
        <v>0</v>
      </c>
      <c r="BR451" s="626">
        <f t="shared" si="303"/>
        <v>0</v>
      </c>
      <c r="BS451" s="626">
        <f t="shared" si="303"/>
        <v>0</v>
      </c>
      <c r="BT451" s="626">
        <f t="shared" si="303"/>
        <v>0</v>
      </c>
      <c r="BU451" s="626">
        <f t="shared" si="303"/>
        <v>0</v>
      </c>
      <c r="BV451" s="626">
        <f t="shared" si="303"/>
        <v>0</v>
      </c>
      <c r="BW451" s="626">
        <f t="shared" si="303"/>
        <v>0</v>
      </c>
      <c r="BX451" s="626">
        <f t="shared" si="303"/>
        <v>0</v>
      </c>
      <c r="BY451" s="626">
        <f t="shared" si="303"/>
        <v>0</v>
      </c>
      <c r="BZ451" s="626">
        <f t="shared" si="303"/>
        <v>0</v>
      </c>
      <c r="CA451" s="287">
        <f t="shared" si="255"/>
        <v>0</v>
      </c>
      <c r="CB451" s="287">
        <f t="shared" si="256"/>
        <v>0</v>
      </c>
      <c r="CC451" s="287">
        <f t="shared" si="257"/>
        <v>0</v>
      </c>
      <c r="CD451" s="287">
        <f t="shared" si="258"/>
        <v>0</v>
      </c>
      <c r="CE451" s="287">
        <f t="shared" si="259"/>
        <v>0</v>
      </c>
      <c r="CF451" s="287">
        <f t="shared" si="260"/>
        <v>0</v>
      </c>
      <c r="CG451" s="61">
        <f t="shared" si="275"/>
        <v>0</v>
      </c>
      <c r="CH451" s="27"/>
      <c r="CI451" s="27"/>
      <c r="CJ451" s="27"/>
    </row>
    <row r="452" spans="2:88" ht="12" hidden="1" customHeight="1">
      <c r="B452" s="624" t="s">
        <v>75</v>
      </c>
      <c r="C452" s="623" t="str">
        <f t="shared" si="246"/>
        <v>Forecast</v>
      </c>
      <c r="D452" s="624" t="s">
        <v>844</v>
      </c>
      <c r="E452" s="624" t="s">
        <v>10</v>
      </c>
      <c r="F452" s="625" t="s">
        <v>13</v>
      </c>
      <c r="G452" s="626">
        <f t="shared" si="297"/>
        <v>0</v>
      </c>
      <c r="H452" s="823">
        <f t="shared" si="297"/>
        <v>0</v>
      </c>
      <c r="I452" s="823">
        <f t="shared" si="297"/>
        <v>0</v>
      </c>
      <c r="J452" s="626">
        <f t="shared" si="297"/>
        <v>0</v>
      </c>
      <c r="K452" s="626">
        <f t="shared" si="297"/>
        <v>0</v>
      </c>
      <c r="L452" s="626">
        <f t="shared" si="297"/>
        <v>0</v>
      </c>
      <c r="M452" s="626">
        <f t="shared" si="297"/>
        <v>0</v>
      </c>
      <c r="N452" s="626">
        <f t="shared" si="297"/>
        <v>0</v>
      </c>
      <c r="O452" s="626">
        <f t="shared" si="297"/>
        <v>0</v>
      </c>
      <c r="P452" s="626">
        <f t="shared" si="297"/>
        <v>0</v>
      </c>
      <c r="Q452" s="626">
        <f t="shared" si="298"/>
        <v>0</v>
      </c>
      <c r="R452" s="626">
        <f t="shared" si="298"/>
        <v>0</v>
      </c>
      <c r="S452" s="626">
        <f t="shared" si="298"/>
        <v>0</v>
      </c>
      <c r="T452" s="626">
        <f t="shared" si="298"/>
        <v>0</v>
      </c>
      <c r="U452" s="823">
        <f t="shared" si="298"/>
        <v>0</v>
      </c>
      <c r="V452" s="823">
        <f t="shared" si="298"/>
        <v>0</v>
      </c>
      <c r="W452" s="823">
        <f t="shared" si="298"/>
        <v>0</v>
      </c>
      <c r="X452" s="823">
        <f t="shared" si="298"/>
        <v>0</v>
      </c>
      <c r="Y452" s="823">
        <f t="shared" si="298"/>
        <v>0</v>
      </c>
      <c r="Z452" s="626">
        <f t="shared" si="298"/>
        <v>0</v>
      </c>
      <c r="AA452" s="626">
        <f t="shared" si="299"/>
        <v>0</v>
      </c>
      <c r="AB452" s="626">
        <f t="shared" si="299"/>
        <v>0</v>
      </c>
      <c r="AC452" s="626">
        <f t="shared" si="299"/>
        <v>0</v>
      </c>
      <c r="AD452" s="626">
        <f t="shared" si="299"/>
        <v>0</v>
      </c>
      <c r="AE452" s="626">
        <f t="shared" si="299"/>
        <v>0</v>
      </c>
      <c r="AF452" s="626">
        <f t="shared" si="299"/>
        <v>0</v>
      </c>
      <c r="AG452" s="626">
        <f t="shared" si="299"/>
        <v>0</v>
      </c>
      <c r="AH452" s="626">
        <f t="shared" si="299"/>
        <v>0</v>
      </c>
      <c r="AI452" s="626">
        <f t="shared" si="299"/>
        <v>0</v>
      </c>
      <c r="AJ452" s="626">
        <f t="shared" si="299"/>
        <v>0</v>
      </c>
      <c r="AK452" s="626">
        <f t="shared" si="300"/>
        <v>0</v>
      </c>
      <c r="AL452" s="626">
        <f t="shared" si="300"/>
        <v>0</v>
      </c>
      <c r="AM452" s="626">
        <f t="shared" si="300"/>
        <v>0</v>
      </c>
      <c r="AN452" s="626">
        <f t="shared" si="300"/>
        <v>0</v>
      </c>
      <c r="AO452" s="626">
        <f t="shared" si="300"/>
        <v>0</v>
      </c>
      <c r="AP452" s="626">
        <f t="shared" si="300"/>
        <v>0</v>
      </c>
      <c r="AQ452" s="626">
        <f t="shared" si="300"/>
        <v>0</v>
      </c>
      <c r="AR452" s="626">
        <f t="shared" si="300"/>
        <v>0</v>
      </c>
      <c r="AS452" s="626">
        <f t="shared" si="300"/>
        <v>0</v>
      </c>
      <c r="AT452" s="626">
        <f t="shared" si="300"/>
        <v>0</v>
      </c>
      <c r="AU452" s="626">
        <f t="shared" si="301"/>
        <v>0</v>
      </c>
      <c r="AV452" s="626">
        <f t="shared" si="301"/>
        <v>0</v>
      </c>
      <c r="AW452" s="626">
        <f t="shared" si="301"/>
        <v>0</v>
      </c>
      <c r="AX452" s="626">
        <f t="shared" si="301"/>
        <v>0</v>
      </c>
      <c r="AY452" s="626">
        <f t="shared" si="301"/>
        <v>0</v>
      </c>
      <c r="AZ452" s="626">
        <f t="shared" si="301"/>
        <v>0</v>
      </c>
      <c r="BA452" s="626">
        <f t="shared" si="301"/>
        <v>0</v>
      </c>
      <c r="BB452" s="626">
        <f t="shared" si="301"/>
        <v>0</v>
      </c>
      <c r="BC452" s="626">
        <f t="shared" si="301"/>
        <v>0</v>
      </c>
      <c r="BD452" s="626">
        <f t="shared" si="301"/>
        <v>0</v>
      </c>
      <c r="BE452" s="626">
        <f t="shared" si="302"/>
        <v>0</v>
      </c>
      <c r="BF452" s="626">
        <f t="shared" si="302"/>
        <v>0</v>
      </c>
      <c r="BG452" s="626">
        <f t="shared" si="302"/>
        <v>0</v>
      </c>
      <c r="BH452" s="626">
        <f t="shared" si="302"/>
        <v>0</v>
      </c>
      <c r="BI452" s="626">
        <f t="shared" si="302"/>
        <v>0</v>
      </c>
      <c r="BJ452" s="626">
        <f t="shared" si="302"/>
        <v>0</v>
      </c>
      <c r="BK452" s="626">
        <f t="shared" si="302"/>
        <v>0</v>
      </c>
      <c r="BL452" s="626">
        <f t="shared" si="302"/>
        <v>0</v>
      </c>
      <c r="BM452" s="626">
        <f t="shared" si="302"/>
        <v>0</v>
      </c>
      <c r="BN452" s="626">
        <f t="shared" si="302"/>
        <v>0</v>
      </c>
      <c r="BO452" s="626">
        <f t="shared" si="303"/>
        <v>0</v>
      </c>
      <c r="BP452" s="626">
        <f t="shared" si="303"/>
        <v>0</v>
      </c>
      <c r="BQ452" s="626">
        <f t="shared" si="303"/>
        <v>0</v>
      </c>
      <c r="BR452" s="626">
        <f t="shared" si="303"/>
        <v>0</v>
      </c>
      <c r="BS452" s="626">
        <f t="shared" si="303"/>
        <v>0</v>
      </c>
      <c r="BT452" s="626">
        <f t="shared" si="303"/>
        <v>0</v>
      </c>
      <c r="BU452" s="626">
        <f t="shared" si="303"/>
        <v>0</v>
      </c>
      <c r="BV452" s="626">
        <f t="shared" si="303"/>
        <v>0</v>
      </c>
      <c r="BW452" s="626">
        <f t="shared" si="303"/>
        <v>0</v>
      </c>
      <c r="BX452" s="626">
        <f t="shared" si="303"/>
        <v>0</v>
      </c>
      <c r="BY452" s="626">
        <f t="shared" si="303"/>
        <v>0</v>
      </c>
      <c r="BZ452" s="626">
        <f t="shared" si="303"/>
        <v>0</v>
      </c>
      <c r="CA452" s="287">
        <f t="shared" si="255"/>
        <v>0</v>
      </c>
      <c r="CB452" s="287">
        <f t="shared" si="256"/>
        <v>0</v>
      </c>
      <c r="CC452" s="287">
        <f t="shared" si="257"/>
        <v>0</v>
      </c>
      <c r="CD452" s="287">
        <f t="shared" si="258"/>
        <v>0</v>
      </c>
      <c r="CE452" s="287">
        <f t="shared" si="259"/>
        <v>0</v>
      </c>
      <c r="CF452" s="287">
        <f t="shared" si="260"/>
        <v>0</v>
      </c>
      <c r="CG452" s="61">
        <f t="shared" si="275"/>
        <v>0</v>
      </c>
      <c r="CH452" s="27"/>
      <c r="CI452" s="27"/>
      <c r="CJ452" s="27"/>
    </row>
    <row r="453" spans="2:88" ht="12" hidden="1" customHeight="1">
      <c r="B453" s="624" t="s">
        <v>75</v>
      </c>
      <c r="C453" s="623" t="str">
        <f t="shared" si="246"/>
        <v>Approval Request</v>
      </c>
      <c r="D453" s="624" t="s">
        <v>844</v>
      </c>
      <c r="E453" s="624" t="s">
        <v>10</v>
      </c>
      <c r="F453" s="625" t="s">
        <v>14</v>
      </c>
      <c r="G453" s="626">
        <f t="shared" si="297"/>
        <v>0</v>
      </c>
      <c r="H453" s="823">
        <f t="shared" si="297"/>
        <v>0</v>
      </c>
      <c r="I453" s="823">
        <f t="shared" si="297"/>
        <v>0</v>
      </c>
      <c r="J453" s="626">
        <f t="shared" si="297"/>
        <v>0</v>
      </c>
      <c r="K453" s="626">
        <f t="shared" si="297"/>
        <v>0</v>
      </c>
      <c r="L453" s="626">
        <f t="shared" si="297"/>
        <v>0</v>
      </c>
      <c r="M453" s="626">
        <f t="shared" si="297"/>
        <v>0</v>
      </c>
      <c r="N453" s="626">
        <f t="shared" si="297"/>
        <v>0</v>
      </c>
      <c r="O453" s="626">
        <f t="shared" si="297"/>
        <v>0</v>
      </c>
      <c r="P453" s="626">
        <f t="shared" si="297"/>
        <v>0</v>
      </c>
      <c r="Q453" s="626">
        <f t="shared" si="298"/>
        <v>0</v>
      </c>
      <c r="R453" s="626">
        <f t="shared" si="298"/>
        <v>0</v>
      </c>
      <c r="S453" s="626">
        <f t="shared" si="298"/>
        <v>0</v>
      </c>
      <c r="T453" s="626">
        <f t="shared" si="298"/>
        <v>0</v>
      </c>
      <c r="U453" s="823">
        <f t="shared" si="298"/>
        <v>0</v>
      </c>
      <c r="V453" s="823">
        <f t="shared" si="298"/>
        <v>0</v>
      </c>
      <c r="W453" s="823">
        <f t="shared" si="298"/>
        <v>0</v>
      </c>
      <c r="X453" s="823">
        <f t="shared" si="298"/>
        <v>0</v>
      </c>
      <c r="Y453" s="823">
        <f t="shared" si="298"/>
        <v>0</v>
      </c>
      <c r="Z453" s="626">
        <f t="shared" si="298"/>
        <v>0</v>
      </c>
      <c r="AA453" s="626">
        <f t="shared" si="299"/>
        <v>0</v>
      </c>
      <c r="AB453" s="626">
        <f t="shared" si="299"/>
        <v>0</v>
      </c>
      <c r="AC453" s="626">
        <f t="shared" si="299"/>
        <v>0</v>
      </c>
      <c r="AD453" s="626">
        <f t="shared" si="299"/>
        <v>0</v>
      </c>
      <c r="AE453" s="626">
        <f t="shared" si="299"/>
        <v>0</v>
      </c>
      <c r="AF453" s="626">
        <f t="shared" si="299"/>
        <v>0</v>
      </c>
      <c r="AG453" s="626">
        <f t="shared" si="299"/>
        <v>0</v>
      </c>
      <c r="AH453" s="626">
        <f t="shared" si="299"/>
        <v>0</v>
      </c>
      <c r="AI453" s="626">
        <f t="shared" si="299"/>
        <v>0</v>
      </c>
      <c r="AJ453" s="626">
        <f t="shared" si="299"/>
        <v>0</v>
      </c>
      <c r="AK453" s="626">
        <f t="shared" si="300"/>
        <v>0</v>
      </c>
      <c r="AL453" s="626">
        <f t="shared" si="300"/>
        <v>0</v>
      </c>
      <c r="AM453" s="626">
        <f t="shared" si="300"/>
        <v>0</v>
      </c>
      <c r="AN453" s="626">
        <f t="shared" si="300"/>
        <v>0</v>
      </c>
      <c r="AO453" s="626">
        <f t="shared" si="300"/>
        <v>0</v>
      </c>
      <c r="AP453" s="626">
        <f t="shared" si="300"/>
        <v>0</v>
      </c>
      <c r="AQ453" s="626">
        <f t="shared" si="300"/>
        <v>0</v>
      </c>
      <c r="AR453" s="626">
        <f t="shared" si="300"/>
        <v>0</v>
      </c>
      <c r="AS453" s="626">
        <f t="shared" si="300"/>
        <v>0</v>
      </c>
      <c r="AT453" s="626">
        <f t="shared" si="300"/>
        <v>0</v>
      </c>
      <c r="AU453" s="626">
        <f t="shared" si="301"/>
        <v>0</v>
      </c>
      <c r="AV453" s="626">
        <f t="shared" si="301"/>
        <v>0</v>
      </c>
      <c r="AW453" s="626">
        <f t="shared" si="301"/>
        <v>0</v>
      </c>
      <c r="AX453" s="626">
        <f t="shared" si="301"/>
        <v>0</v>
      </c>
      <c r="AY453" s="626">
        <f t="shared" si="301"/>
        <v>0</v>
      </c>
      <c r="AZ453" s="626">
        <f t="shared" si="301"/>
        <v>0</v>
      </c>
      <c r="BA453" s="626">
        <f t="shared" si="301"/>
        <v>0</v>
      </c>
      <c r="BB453" s="626">
        <f t="shared" si="301"/>
        <v>0</v>
      </c>
      <c r="BC453" s="626">
        <f t="shared" si="301"/>
        <v>0</v>
      </c>
      <c r="BD453" s="626">
        <f t="shared" si="301"/>
        <v>0</v>
      </c>
      <c r="BE453" s="626">
        <f t="shared" si="302"/>
        <v>0</v>
      </c>
      <c r="BF453" s="626">
        <f t="shared" si="302"/>
        <v>0</v>
      </c>
      <c r="BG453" s="626">
        <f t="shared" si="302"/>
        <v>0</v>
      </c>
      <c r="BH453" s="626">
        <f t="shared" si="302"/>
        <v>0</v>
      </c>
      <c r="BI453" s="626">
        <f t="shared" si="302"/>
        <v>0</v>
      </c>
      <c r="BJ453" s="626">
        <f t="shared" si="302"/>
        <v>0</v>
      </c>
      <c r="BK453" s="626">
        <f t="shared" si="302"/>
        <v>0</v>
      </c>
      <c r="BL453" s="626">
        <f t="shared" si="302"/>
        <v>0</v>
      </c>
      <c r="BM453" s="626">
        <f t="shared" si="302"/>
        <v>0</v>
      </c>
      <c r="BN453" s="626">
        <f t="shared" si="302"/>
        <v>0</v>
      </c>
      <c r="BO453" s="626">
        <f t="shared" si="303"/>
        <v>0</v>
      </c>
      <c r="BP453" s="626">
        <f t="shared" si="303"/>
        <v>0</v>
      </c>
      <c r="BQ453" s="626">
        <f t="shared" si="303"/>
        <v>0</v>
      </c>
      <c r="BR453" s="626">
        <f t="shared" si="303"/>
        <v>0</v>
      </c>
      <c r="BS453" s="626">
        <f t="shared" si="303"/>
        <v>0</v>
      </c>
      <c r="BT453" s="626">
        <f t="shared" si="303"/>
        <v>0</v>
      </c>
      <c r="BU453" s="626">
        <f t="shared" si="303"/>
        <v>0</v>
      </c>
      <c r="BV453" s="626">
        <f t="shared" si="303"/>
        <v>0</v>
      </c>
      <c r="BW453" s="626">
        <f t="shared" si="303"/>
        <v>0</v>
      </c>
      <c r="BX453" s="626">
        <f t="shared" si="303"/>
        <v>0</v>
      </c>
      <c r="BY453" s="626">
        <f t="shared" si="303"/>
        <v>0</v>
      </c>
      <c r="BZ453" s="626">
        <f t="shared" si="303"/>
        <v>0</v>
      </c>
      <c r="CA453" s="287">
        <f t="shared" si="255"/>
        <v>0</v>
      </c>
      <c r="CB453" s="287">
        <f t="shared" si="256"/>
        <v>0</v>
      </c>
      <c r="CC453" s="287">
        <f t="shared" si="257"/>
        <v>0</v>
      </c>
      <c r="CD453" s="287">
        <f t="shared" si="258"/>
        <v>0</v>
      </c>
      <c r="CE453" s="287">
        <f t="shared" si="259"/>
        <v>0</v>
      </c>
      <c r="CF453" s="287">
        <f t="shared" si="260"/>
        <v>0</v>
      </c>
      <c r="CG453" s="61">
        <f t="shared" si="275"/>
        <v>0</v>
      </c>
      <c r="CH453" s="27"/>
      <c r="CI453" s="27"/>
      <c r="CJ453" s="27"/>
    </row>
    <row r="454" spans="2:88" ht="12" hidden="1" customHeight="1">
      <c r="B454" s="624" t="s">
        <v>75</v>
      </c>
      <c r="C454" s="623" t="str">
        <f t="shared" ref="C454:C484" si="304">C449</f>
        <v>Approval Request</v>
      </c>
      <c r="D454" s="624" t="s">
        <v>844</v>
      </c>
      <c r="E454" s="624" t="s">
        <v>10</v>
      </c>
      <c r="F454" s="625" t="s">
        <v>15</v>
      </c>
      <c r="G454" s="626">
        <f t="shared" si="297"/>
        <v>0</v>
      </c>
      <c r="H454" s="823">
        <f t="shared" si="297"/>
        <v>0</v>
      </c>
      <c r="I454" s="823">
        <f t="shared" si="297"/>
        <v>0</v>
      </c>
      <c r="J454" s="626">
        <f t="shared" si="297"/>
        <v>0</v>
      </c>
      <c r="K454" s="626">
        <f t="shared" si="297"/>
        <v>0</v>
      </c>
      <c r="L454" s="626">
        <f t="shared" si="297"/>
        <v>0</v>
      </c>
      <c r="M454" s="626">
        <f t="shared" si="297"/>
        <v>0</v>
      </c>
      <c r="N454" s="626">
        <f t="shared" si="297"/>
        <v>0</v>
      </c>
      <c r="O454" s="626">
        <f t="shared" si="297"/>
        <v>0</v>
      </c>
      <c r="P454" s="626">
        <f t="shared" si="297"/>
        <v>0</v>
      </c>
      <c r="Q454" s="626">
        <f t="shared" si="298"/>
        <v>0</v>
      </c>
      <c r="R454" s="626">
        <f t="shared" si="298"/>
        <v>0</v>
      </c>
      <c r="S454" s="626">
        <f t="shared" si="298"/>
        <v>0</v>
      </c>
      <c r="T454" s="626">
        <f t="shared" si="298"/>
        <v>0</v>
      </c>
      <c r="U454" s="823">
        <f t="shared" si="298"/>
        <v>0</v>
      </c>
      <c r="V454" s="823">
        <f t="shared" si="298"/>
        <v>0</v>
      </c>
      <c r="W454" s="823">
        <f t="shared" si="298"/>
        <v>0</v>
      </c>
      <c r="X454" s="823">
        <f t="shared" si="298"/>
        <v>0</v>
      </c>
      <c r="Y454" s="823">
        <f t="shared" si="298"/>
        <v>0</v>
      </c>
      <c r="Z454" s="626">
        <f t="shared" si="298"/>
        <v>0</v>
      </c>
      <c r="AA454" s="626">
        <f t="shared" si="299"/>
        <v>0</v>
      </c>
      <c r="AB454" s="626">
        <f t="shared" si="299"/>
        <v>0</v>
      </c>
      <c r="AC454" s="626">
        <f t="shared" si="299"/>
        <v>0</v>
      </c>
      <c r="AD454" s="626">
        <f t="shared" si="299"/>
        <v>0</v>
      </c>
      <c r="AE454" s="626">
        <f t="shared" si="299"/>
        <v>0</v>
      </c>
      <c r="AF454" s="626">
        <f t="shared" si="299"/>
        <v>0</v>
      </c>
      <c r="AG454" s="626">
        <f t="shared" si="299"/>
        <v>0</v>
      </c>
      <c r="AH454" s="626">
        <f t="shared" si="299"/>
        <v>0</v>
      </c>
      <c r="AI454" s="626">
        <f t="shared" si="299"/>
        <v>0</v>
      </c>
      <c r="AJ454" s="626">
        <f t="shared" si="299"/>
        <v>0</v>
      </c>
      <c r="AK454" s="626">
        <f t="shared" si="300"/>
        <v>0</v>
      </c>
      <c r="AL454" s="626">
        <f t="shared" si="300"/>
        <v>0</v>
      </c>
      <c r="AM454" s="626">
        <f t="shared" si="300"/>
        <v>0</v>
      </c>
      <c r="AN454" s="626">
        <f t="shared" si="300"/>
        <v>0</v>
      </c>
      <c r="AO454" s="626">
        <f t="shared" si="300"/>
        <v>0</v>
      </c>
      <c r="AP454" s="626">
        <f t="shared" si="300"/>
        <v>0</v>
      </c>
      <c r="AQ454" s="626">
        <f t="shared" si="300"/>
        <v>0</v>
      </c>
      <c r="AR454" s="626">
        <f t="shared" si="300"/>
        <v>0</v>
      </c>
      <c r="AS454" s="626">
        <f t="shared" si="300"/>
        <v>0</v>
      </c>
      <c r="AT454" s="626">
        <f t="shared" si="300"/>
        <v>0</v>
      </c>
      <c r="AU454" s="626">
        <f t="shared" si="301"/>
        <v>0</v>
      </c>
      <c r="AV454" s="626">
        <f t="shared" si="301"/>
        <v>0</v>
      </c>
      <c r="AW454" s="626">
        <f t="shared" si="301"/>
        <v>0</v>
      </c>
      <c r="AX454" s="626">
        <f t="shared" si="301"/>
        <v>0</v>
      </c>
      <c r="AY454" s="626">
        <f t="shared" si="301"/>
        <v>0</v>
      </c>
      <c r="AZ454" s="626">
        <f t="shared" si="301"/>
        <v>0</v>
      </c>
      <c r="BA454" s="626">
        <f t="shared" si="301"/>
        <v>0</v>
      </c>
      <c r="BB454" s="626">
        <f t="shared" si="301"/>
        <v>0</v>
      </c>
      <c r="BC454" s="626">
        <f t="shared" si="301"/>
        <v>0</v>
      </c>
      <c r="BD454" s="626">
        <f t="shared" si="301"/>
        <v>0</v>
      </c>
      <c r="BE454" s="626">
        <f t="shared" si="302"/>
        <v>0</v>
      </c>
      <c r="BF454" s="626">
        <f t="shared" si="302"/>
        <v>0</v>
      </c>
      <c r="BG454" s="626">
        <f t="shared" si="302"/>
        <v>0</v>
      </c>
      <c r="BH454" s="626">
        <f t="shared" si="302"/>
        <v>0</v>
      </c>
      <c r="BI454" s="626">
        <f t="shared" si="302"/>
        <v>0</v>
      </c>
      <c r="BJ454" s="626">
        <f t="shared" si="302"/>
        <v>0</v>
      </c>
      <c r="BK454" s="626">
        <f t="shared" si="302"/>
        <v>0</v>
      </c>
      <c r="BL454" s="626">
        <f t="shared" si="302"/>
        <v>0</v>
      </c>
      <c r="BM454" s="626">
        <f t="shared" si="302"/>
        <v>0</v>
      </c>
      <c r="BN454" s="626">
        <f t="shared" si="302"/>
        <v>0</v>
      </c>
      <c r="BO454" s="626">
        <f t="shared" si="303"/>
        <v>0</v>
      </c>
      <c r="BP454" s="626">
        <f t="shared" si="303"/>
        <v>0</v>
      </c>
      <c r="BQ454" s="626">
        <f t="shared" si="303"/>
        <v>0</v>
      </c>
      <c r="BR454" s="626">
        <f t="shared" si="303"/>
        <v>0</v>
      </c>
      <c r="BS454" s="626">
        <f t="shared" si="303"/>
        <v>0</v>
      </c>
      <c r="BT454" s="626">
        <f t="shared" si="303"/>
        <v>0</v>
      </c>
      <c r="BU454" s="626">
        <f t="shared" si="303"/>
        <v>0</v>
      </c>
      <c r="BV454" s="626">
        <f t="shared" si="303"/>
        <v>0</v>
      </c>
      <c r="BW454" s="626">
        <f t="shared" si="303"/>
        <v>0</v>
      </c>
      <c r="BX454" s="626">
        <f t="shared" si="303"/>
        <v>0</v>
      </c>
      <c r="BY454" s="626">
        <f t="shared" si="303"/>
        <v>0</v>
      </c>
      <c r="BZ454" s="626">
        <f t="shared" si="303"/>
        <v>0</v>
      </c>
      <c r="CA454" s="287">
        <f t="shared" si="255"/>
        <v>0</v>
      </c>
      <c r="CB454" s="287">
        <f t="shared" si="256"/>
        <v>0</v>
      </c>
      <c r="CC454" s="287">
        <f t="shared" si="257"/>
        <v>0</v>
      </c>
      <c r="CD454" s="287">
        <f t="shared" si="258"/>
        <v>0</v>
      </c>
      <c r="CE454" s="287">
        <f t="shared" si="259"/>
        <v>0</v>
      </c>
      <c r="CF454" s="287">
        <f t="shared" si="260"/>
        <v>0</v>
      </c>
      <c r="CG454" s="61">
        <f t="shared" si="275"/>
        <v>0</v>
      </c>
      <c r="CH454" s="27"/>
      <c r="CI454" s="27"/>
      <c r="CJ454" s="27"/>
    </row>
    <row r="455" spans="2:88" ht="12" hidden="1" customHeight="1">
      <c r="B455" s="624" t="s">
        <v>75</v>
      </c>
      <c r="C455" s="623" t="str">
        <f t="shared" si="304"/>
        <v>Released</v>
      </c>
      <c r="D455" s="624" t="s">
        <v>51</v>
      </c>
      <c r="E455" s="624" t="s">
        <v>9</v>
      </c>
      <c r="F455" s="625" t="s">
        <v>11</v>
      </c>
      <c r="G455" s="626">
        <f t="shared" ref="G455:P464" si="305">IF(CVP=$F455,SUMIFS(G$6:G$206,Capex_Revex,$E455,Cat_Two,$D455,Spend,$B455),0)</f>
        <v>0</v>
      </c>
      <c r="H455" s="823">
        <f t="shared" si="305"/>
        <v>0</v>
      </c>
      <c r="I455" s="823">
        <f t="shared" si="305"/>
        <v>0</v>
      </c>
      <c r="J455" s="626">
        <f t="shared" si="305"/>
        <v>0</v>
      </c>
      <c r="K455" s="626">
        <f t="shared" si="305"/>
        <v>0</v>
      </c>
      <c r="L455" s="626">
        <f t="shared" si="305"/>
        <v>0</v>
      </c>
      <c r="M455" s="626">
        <f t="shared" si="305"/>
        <v>0</v>
      </c>
      <c r="N455" s="626">
        <f t="shared" si="305"/>
        <v>0</v>
      </c>
      <c r="O455" s="626">
        <f t="shared" si="305"/>
        <v>0</v>
      </c>
      <c r="P455" s="626">
        <f t="shared" si="305"/>
        <v>0</v>
      </c>
      <c r="Q455" s="626">
        <f t="shared" ref="Q455:Z464" si="306">IF(CVP=$F455,SUMIFS(Q$6:Q$206,Capex_Revex,$E455,Cat_Two,$D455,Spend,$B455),0)</f>
        <v>0</v>
      </c>
      <c r="R455" s="626">
        <f t="shared" si="306"/>
        <v>0</v>
      </c>
      <c r="S455" s="626">
        <f t="shared" si="306"/>
        <v>0</v>
      </c>
      <c r="T455" s="626">
        <f t="shared" si="306"/>
        <v>0</v>
      </c>
      <c r="U455" s="823">
        <f t="shared" si="306"/>
        <v>0</v>
      </c>
      <c r="V455" s="823">
        <f t="shared" si="306"/>
        <v>0</v>
      </c>
      <c r="W455" s="823">
        <f t="shared" si="306"/>
        <v>0</v>
      </c>
      <c r="X455" s="823">
        <f t="shared" si="306"/>
        <v>0</v>
      </c>
      <c r="Y455" s="823">
        <f t="shared" si="306"/>
        <v>0</v>
      </c>
      <c r="Z455" s="626">
        <f t="shared" si="306"/>
        <v>0</v>
      </c>
      <c r="AA455" s="626">
        <f t="shared" ref="AA455:AJ464" si="307">IF(CVP=$F455,SUMIFS(AA$6:AA$206,Capex_Revex,$E455,Cat_Two,$D455,Spend,$B455),0)</f>
        <v>0</v>
      </c>
      <c r="AB455" s="626">
        <f t="shared" si="307"/>
        <v>0</v>
      </c>
      <c r="AC455" s="626">
        <f t="shared" si="307"/>
        <v>0</v>
      </c>
      <c r="AD455" s="626">
        <f t="shared" si="307"/>
        <v>0</v>
      </c>
      <c r="AE455" s="626">
        <f t="shared" si="307"/>
        <v>0</v>
      </c>
      <c r="AF455" s="626">
        <f t="shared" si="307"/>
        <v>0</v>
      </c>
      <c r="AG455" s="626">
        <f t="shared" si="307"/>
        <v>0</v>
      </c>
      <c r="AH455" s="626">
        <f t="shared" si="307"/>
        <v>0</v>
      </c>
      <c r="AI455" s="626">
        <f t="shared" si="307"/>
        <v>0</v>
      </c>
      <c r="AJ455" s="626">
        <f t="shared" si="307"/>
        <v>0</v>
      </c>
      <c r="AK455" s="626">
        <f t="shared" ref="AK455:AT464" si="308">IF(CVP=$F455,SUMIFS(AK$6:AK$206,Capex_Revex,$E455,Cat_Two,$D455,Spend,$B455),0)</f>
        <v>0</v>
      </c>
      <c r="AL455" s="626">
        <f t="shared" si="308"/>
        <v>0</v>
      </c>
      <c r="AM455" s="626">
        <f t="shared" si="308"/>
        <v>0</v>
      </c>
      <c r="AN455" s="626">
        <f t="shared" si="308"/>
        <v>0</v>
      </c>
      <c r="AO455" s="626">
        <f t="shared" si="308"/>
        <v>0</v>
      </c>
      <c r="AP455" s="626">
        <f t="shared" si="308"/>
        <v>0</v>
      </c>
      <c r="AQ455" s="626">
        <f t="shared" si="308"/>
        <v>0</v>
      </c>
      <c r="AR455" s="626">
        <f t="shared" si="308"/>
        <v>0</v>
      </c>
      <c r="AS455" s="626">
        <f t="shared" si="308"/>
        <v>0</v>
      </c>
      <c r="AT455" s="626">
        <f t="shared" si="308"/>
        <v>0</v>
      </c>
      <c r="AU455" s="626">
        <f t="shared" ref="AU455:BD464" si="309">IF(CVP=$F455,SUMIFS(AU$6:AU$206,Capex_Revex,$E455,Cat_Two,$D455,Spend,$B455),0)</f>
        <v>0</v>
      </c>
      <c r="AV455" s="626">
        <f t="shared" si="309"/>
        <v>0</v>
      </c>
      <c r="AW455" s="626">
        <f t="shared" si="309"/>
        <v>0</v>
      </c>
      <c r="AX455" s="626">
        <f t="shared" si="309"/>
        <v>0</v>
      </c>
      <c r="AY455" s="626">
        <f t="shared" si="309"/>
        <v>0</v>
      </c>
      <c r="AZ455" s="626">
        <f t="shared" si="309"/>
        <v>0</v>
      </c>
      <c r="BA455" s="626">
        <f t="shared" si="309"/>
        <v>0</v>
      </c>
      <c r="BB455" s="626">
        <f t="shared" si="309"/>
        <v>0</v>
      </c>
      <c r="BC455" s="626">
        <f t="shared" si="309"/>
        <v>0</v>
      </c>
      <c r="BD455" s="626">
        <f t="shared" si="309"/>
        <v>0</v>
      </c>
      <c r="BE455" s="626">
        <f t="shared" ref="BE455:BN464" si="310">IF(CVP=$F455,SUMIFS(BE$6:BE$206,Capex_Revex,$E455,Cat_Two,$D455,Spend,$B455),0)</f>
        <v>0</v>
      </c>
      <c r="BF455" s="626">
        <f t="shared" si="310"/>
        <v>0</v>
      </c>
      <c r="BG455" s="626">
        <f t="shared" si="310"/>
        <v>0</v>
      </c>
      <c r="BH455" s="626">
        <f t="shared" si="310"/>
        <v>0</v>
      </c>
      <c r="BI455" s="626">
        <f t="shared" si="310"/>
        <v>0</v>
      </c>
      <c r="BJ455" s="626">
        <f t="shared" si="310"/>
        <v>0</v>
      </c>
      <c r="BK455" s="626">
        <f t="shared" si="310"/>
        <v>0</v>
      </c>
      <c r="BL455" s="626">
        <f t="shared" si="310"/>
        <v>0</v>
      </c>
      <c r="BM455" s="626">
        <f t="shared" si="310"/>
        <v>0</v>
      </c>
      <c r="BN455" s="626">
        <f t="shared" si="310"/>
        <v>0</v>
      </c>
      <c r="BO455" s="626">
        <f t="shared" ref="BO455:BZ464" si="311">IF(CVP=$F455,SUMIFS(BO$6:BO$206,Capex_Revex,$E455,Cat_Two,$D455,Spend,$B455),0)</f>
        <v>0</v>
      </c>
      <c r="BP455" s="626">
        <f t="shared" si="311"/>
        <v>0</v>
      </c>
      <c r="BQ455" s="626">
        <f t="shared" si="311"/>
        <v>0</v>
      </c>
      <c r="BR455" s="626">
        <f t="shared" si="311"/>
        <v>0</v>
      </c>
      <c r="BS455" s="626">
        <f t="shared" si="311"/>
        <v>0</v>
      </c>
      <c r="BT455" s="626">
        <f t="shared" si="311"/>
        <v>0</v>
      </c>
      <c r="BU455" s="626">
        <f t="shared" si="311"/>
        <v>0</v>
      </c>
      <c r="BV455" s="626">
        <f t="shared" si="311"/>
        <v>0</v>
      </c>
      <c r="BW455" s="626">
        <f t="shared" si="311"/>
        <v>0</v>
      </c>
      <c r="BX455" s="626">
        <f t="shared" si="311"/>
        <v>0</v>
      </c>
      <c r="BY455" s="626">
        <f t="shared" si="311"/>
        <v>0</v>
      </c>
      <c r="BZ455" s="626">
        <f t="shared" si="311"/>
        <v>0</v>
      </c>
      <c r="CA455" s="287">
        <f t="shared" si="255"/>
        <v>0</v>
      </c>
      <c r="CB455" s="287">
        <f t="shared" si="256"/>
        <v>0</v>
      </c>
      <c r="CC455" s="287">
        <f t="shared" si="257"/>
        <v>0</v>
      </c>
      <c r="CD455" s="287">
        <f t="shared" si="258"/>
        <v>0</v>
      </c>
      <c r="CE455" s="287">
        <f t="shared" si="259"/>
        <v>0</v>
      </c>
      <c r="CF455" s="287">
        <f t="shared" si="260"/>
        <v>0</v>
      </c>
      <c r="CG455" s="61">
        <f t="shared" si="275"/>
        <v>0</v>
      </c>
      <c r="CH455" s="27"/>
      <c r="CI455" s="27"/>
      <c r="CJ455" s="27"/>
    </row>
    <row r="456" spans="2:88" ht="12" hidden="1" customHeight="1">
      <c r="B456" s="624" t="s">
        <v>75</v>
      </c>
      <c r="C456" s="623" t="str">
        <f t="shared" si="304"/>
        <v>Released</v>
      </c>
      <c r="D456" s="624" t="s">
        <v>51</v>
      </c>
      <c r="E456" s="624" t="s">
        <v>9</v>
      </c>
      <c r="F456" s="625" t="s">
        <v>12</v>
      </c>
      <c r="G456" s="626">
        <f t="shared" si="305"/>
        <v>0</v>
      </c>
      <c r="H456" s="823">
        <f t="shared" si="305"/>
        <v>0</v>
      </c>
      <c r="I456" s="823">
        <f t="shared" si="305"/>
        <v>0</v>
      </c>
      <c r="J456" s="626">
        <f t="shared" si="305"/>
        <v>0</v>
      </c>
      <c r="K456" s="626">
        <f t="shared" si="305"/>
        <v>0</v>
      </c>
      <c r="L456" s="626">
        <f t="shared" si="305"/>
        <v>0</v>
      </c>
      <c r="M456" s="626">
        <f t="shared" si="305"/>
        <v>0</v>
      </c>
      <c r="N456" s="626">
        <f t="shared" si="305"/>
        <v>0</v>
      </c>
      <c r="O456" s="626">
        <f t="shared" si="305"/>
        <v>0</v>
      </c>
      <c r="P456" s="626">
        <f t="shared" si="305"/>
        <v>0</v>
      </c>
      <c r="Q456" s="626">
        <f t="shared" si="306"/>
        <v>0</v>
      </c>
      <c r="R456" s="626">
        <f t="shared" si="306"/>
        <v>0</v>
      </c>
      <c r="S456" s="626">
        <f t="shared" si="306"/>
        <v>0</v>
      </c>
      <c r="T456" s="626">
        <f t="shared" si="306"/>
        <v>0</v>
      </c>
      <c r="U456" s="823">
        <f t="shared" si="306"/>
        <v>0</v>
      </c>
      <c r="V456" s="823">
        <f t="shared" si="306"/>
        <v>0</v>
      </c>
      <c r="W456" s="823">
        <f t="shared" si="306"/>
        <v>0</v>
      </c>
      <c r="X456" s="823">
        <f t="shared" si="306"/>
        <v>0</v>
      </c>
      <c r="Y456" s="823">
        <f t="shared" si="306"/>
        <v>0</v>
      </c>
      <c r="Z456" s="626">
        <f t="shared" si="306"/>
        <v>0</v>
      </c>
      <c r="AA456" s="626">
        <f t="shared" si="307"/>
        <v>0</v>
      </c>
      <c r="AB456" s="626">
        <f t="shared" si="307"/>
        <v>0</v>
      </c>
      <c r="AC456" s="626">
        <f t="shared" si="307"/>
        <v>0</v>
      </c>
      <c r="AD456" s="626">
        <f t="shared" si="307"/>
        <v>0</v>
      </c>
      <c r="AE456" s="626">
        <f t="shared" si="307"/>
        <v>0</v>
      </c>
      <c r="AF456" s="626">
        <f t="shared" si="307"/>
        <v>0</v>
      </c>
      <c r="AG456" s="626">
        <f t="shared" si="307"/>
        <v>0</v>
      </c>
      <c r="AH456" s="626">
        <f t="shared" si="307"/>
        <v>0</v>
      </c>
      <c r="AI456" s="626">
        <f t="shared" si="307"/>
        <v>0</v>
      </c>
      <c r="AJ456" s="626">
        <f t="shared" si="307"/>
        <v>0</v>
      </c>
      <c r="AK456" s="626">
        <f t="shared" si="308"/>
        <v>0</v>
      </c>
      <c r="AL456" s="626">
        <f t="shared" si="308"/>
        <v>0</v>
      </c>
      <c r="AM456" s="626">
        <f t="shared" si="308"/>
        <v>0</v>
      </c>
      <c r="AN456" s="626">
        <f t="shared" si="308"/>
        <v>0</v>
      </c>
      <c r="AO456" s="626">
        <f t="shared" si="308"/>
        <v>0</v>
      </c>
      <c r="AP456" s="626">
        <f t="shared" si="308"/>
        <v>0</v>
      </c>
      <c r="AQ456" s="626">
        <f t="shared" si="308"/>
        <v>0</v>
      </c>
      <c r="AR456" s="626">
        <f t="shared" si="308"/>
        <v>0</v>
      </c>
      <c r="AS456" s="626">
        <f t="shared" si="308"/>
        <v>0</v>
      </c>
      <c r="AT456" s="626">
        <f t="shared" si="308"/>
        <v>0</v>
      </c>
      <c r="AU456" s="626">
        <f t="shared" si="309"/>
        <v>0</v>
      </c>
      <c r="AV456" s="626">
        <f t="shared" si="309"/>
        <v>0</v>
      </c>
      <c r="AW456" s="626">
        <f t="shared" si="309"/>
        <v>0</v>
      </c>
      <c r="AX456" s="626">
        <f t="shared" si="309"/>
        <v>0</v>
      </c>
      <c r="AY456" s="626">
        <f t="shared" si="309"/>
        <v>0</v>
      </c>
      <c r="AZ456" s="626">
        <f t="shared" si="309"/>
        <v>0</v>
      </c>
      <c r="BA456" s="626">
        <f t="shared" si="309"/>
        <v>0</v>
      </c>
      <c r="BB456" s="626">
        <f t="shared" si="309"/>
        <v>0</v>
      </c>
      <c r="BC456" s="626">
        <f t="shared" si="309"/>
        <v>0</v>
      </c>
      <c r="BD456" s="626">
        <f t="shared" si="309"/>
        <v>0</v>
      </c>
      <c r="BE456" s="626">
        <f t="shared" si="310"/>
        <v>0</v>
      </c>
      <c r="BF456" s="626">
        <f t="shared" si="310"/>
        <v>0</v>
      </c>
      <c r="BG456" s="626">
        <f t="shared" si="310"/>
        <v>0</v>
      </c>
      <c r="BH456" s="626">
        <f t="shared" si="310"/>
        <v>0</v>
      </c>
      <c r="BI456" s="626">
        <f t="shared" si="310"/>
        <v>0</v>
      </c>
      <c r="BJ456" s="626">
        <f t="shared" si="310"/>
        <v>0</v>
      </c>
      <c r="BK456" s="626">
        <f t="shared" si="310"/>
        <v>0</v>
      </c>
      <c r="BL456" s="626">
        <f t="shared" si="310"/>
        <v>0</v>
      </c>
      <c r="BM456" s="626">
        <f t="shared" si="310"/>
        <v>0</v>
      </c>
      <c r="BN456" s="626">
        <f t="shared" si="310"/>
        <v>0</v>
      </c>
      <c r="BO456" s="626">
        <f t="shared" si="311"/>
        <v>0</v>
      </c>
      <c r="BP456" s="626">
        <f t="shared" si="311"/>
        <v>0</v>
      </c>
      <c r="BQ456" s="626">
        <f t="shared" si="311"/>
        <v>0</v>
      </c>
      <c r="BR456" s="626">
        <f t="shared" si="311"/>
        <v>0</v>
      </c>
      <c r="BS456" s="626">
        <f t="shared" si="311"/>
        <v>0</v>
      </c>
      <c r="BT456" s="626">
        <f t="shared" si="311"/>
        <v>0</v>
      </c>
      <c r="BU456" s="626">
        <f t="shared" si="311"/>
        <v>0</v>
      </c>
      <c r="BV456" s="626">
        <f t="shared" si="311"/>
        <v>0</v>
      </c>
      <c r="BW456" s="626">
        <f t="shared" si="311"/>
        <v>0</v>
      </c>
      <c r="BX456" s="626">
        <f t="shared" si="311"/>
        <v>0</v>
      </c>
      <c r="BY456" s="626">
        <f t="shared" si="311"/>
        <v>0</v>
      </c>
      <c r="BZ456" s="626">
        <f t="shared" si="311"/>
        <v>0</v>
      </c>
      <c r="CA456" s="287">
        <f t="shared" si="255"/>
        <v>0</v>
      </c>
      <c r="CB456" s="287">
        <f t="shared" si="256"/>
        <v>0</v>
      </c>
      <c r="CC456" s="287">
        <f t="shared" si="257"/>
        <v>0</v>
      </c>
      <c r="CD456" s="287">
        <f t="shared" si="258"/>
        <v>0</v>
      </c>
      <c r="CE456" s="287">
        <f t="shared" si="259"/>
        <v>0</v>
      </c>
      <c r="CF456" s="287">
        <f t="shared" si="260"/>
        <v>0</v>
      </c>
      <c r="CG456" s="61">
        <f t="shared" si="275"/>
        <v>0</v>
      </c>
      <c r="CH456" s="27"/>
      <c r="CI456" s="27"/>
      <c r="CJ456" s="27"/>
    </row>
    <row r="457" spans="2:88" ht="12" hidden="1" customHeight="1">
      <c r="B457" s="624" t="s">
        <v>75</v>
      </c>
      <c r="C457" s="623" t="str">
        <f t="shared" si="304"/>
        <v>Forecast</v>
      </c>
      <c r="D457" s="624" t="s">
        <v>51</v>
      </c>
      <c r="E457" s="624" t="s">
        <v>9</v>
      </c>
      <c r="F457" s="625" t="s">
        <v>13</v>
      </c>
      <c r="G457" s="626">
        <f t="shared" si="305"/>
        <v>0</v>
      </c>
      <c r="H457" s="823">
        <f t="shared" si="305"/>
        <v>0</v>
      </c>
      <c r="I457" s="823">
        <f t="shared" si="305"/>
        <v>0</v>
      </c>
      <c r="J457" s="626">
        <f t="shared" si="305"/>
        <v>0</v>
      </c>
      <c r="K457" s="626">
        <f t="shared" si="305"/>
        <v>0</v>
      </c>
      <c r="L457" s="626">
        <f t="shared" si="305"/>
        <v>0</v>
      </c>
      <c r="M457" s="626">
        <f t="shared" si="305"/>
        <v>0</v>
      </c>
      <c r="N457" s="626">
        <f t="shared" si="305"/>
        <v>0</v>
      </c>
      <c r="O457" s="626">
        <f t="shared" si="305"/>
        <v>0</v>
      </c>
      <c r="P457" s="626">
        <f t="shared" si="305"/>
        <v>0</v>
      </c>
      <c r="Q457" s="626">
        <f t="shared" si="306"/>
        <v>0</v>
      </c>
      <c r="R457" s="626">
        <f t="shared" si="306"/>
        <v>0</v>
      </c>
      <c r="S457" s="626">
        <f t="shared" si="306"/>
        <v>0</v>
      </c>
      <c r="T457" s="626">
        <f t="shared" si="306"/>
        <v>0</v>
      </c>
      <c r="U457" s="823">
        <f t="shared" si="306"/>
        <v>0</v>
      </c>
      <c r="V457" s="823">
        <f t="shared" si="306"/>
        <v>0</v>
      </c>
      <c r="W457" s="823">
        <f t="shared" si="306"/>
        <v>0</v>
      </c>
      <c r="X457" s="823">
        <f t="shared" si="306"/>
        <v>0</v>
      </c>
      <c r="Y457" s="823">
        <f t="shared" si="306"/>
        <v>0</v>
      </c>
      <c r="Z457" s="626">
        <f t="shared" si="306"/>
        <v>0</v>
      </c>
      <c r="AA457" s="626">
        <f t="shared" si="307"/>
        <v>0</v>
      </c>
      <c r="AB457" s="626">
        <f t="shared" si="307"/>
        <v>0</v>
      </c>
      <c r="AC457" s="626">
        <f t="shared" si="307"/>
        <v>0</v>
      </c>
      <c r="AD457" s="626">
        <f t="shared" si="307"/>
        <v>0</v>
      </c>
      <c r="AE457" s="626">
        <f t="shared" si="307"/>
        <v>0</v>
      </c>
      <c r="AF457" s="626">
        <f t="shared" si="307"/>
        <v>0</v>
      </c>
      <c r="AG457" s="626">
        <f t="shared" si="307"/>
        <v>0</v>
      </c>
      <c r="AH457" s="626">
        <f t="shared" si="307"/>
        <v>0</v>
      </c>
      <c r="AI457" s="626">
        <f t="shared" si="307"/>
        <v>0</v>
      </c>
      <c r="AJ457" s="626">
        <f t="shared" si="307"/>
        <v>0</v>
      </c>
      <c r="AK457" s="626">
        <f t="shared" si="308"/>
        <v>0</v>
      </c>
      <c r="AL457" s="626">
        <f t="shared" si="308"/>
        <v>0</v>
      </c>
      <c r="AM457" s="626">
        <f t="shared" si="308"/>
        <v>0</v>
      </c>
      <c r="AN457" s="626">
        <f t="shared" si="308"/>
        <v>0</v>
      </c>
      <c r="AO457" s="626">
        <f t="shared" si="308"/>
        <v>0</v>
      </c>
      <c r="AP457" s="626">
        <f t="shared" si="308"/>
        <v>0</v>
      </c>
      <c r="AQ457" s="626">
        <f t="shared" si="308"/>
        <v>0</v>
      </c>
      <c r="AR457" s="626">
        <f t="shared" si="308"/>
        <v>0</v>
      </c>
      <c r="AS457" s="626">
        <f t="shared" si="308"/>
        <v>0</v>
      </c>
      <c r="AT457" s="626">
        <f t="shared" si="308"/>
        <v>0</v>
      </c>
      <c r="AU457" s="626">
        <f t="shared" si="309"/>
        <v>0</v>
      </c>
      <c r="AV457" s="626">
        <f t="shared" si="309"/>
        <v>0</v>
      </c>
      <c r="AW457" s="626">
        <f t="shared" si="309"/>
        <v>0</v>
      </c>
      <c r="AX457" s="626">
        <f t="shared" si="309"/>
        <v>0</v>
      </c>
      <c r="AY457" s="626">
        <f t="shared" si="309"/>
        <v>0</v>
      </c>
      <c r="AZ457" s="626">
        <f t="shared" si="309"/>
        <v>0</v>
      </c>
      <c r="BA457" s="626">
        <f t="shared" si="309"/>
        <v>0</v>
      </c>
      <c r="BB457" s="626">
        <f t="shared" si="309"/>
        <v>0</v>
      </c>
      <c r="BC457" s="626">
        <f t="shared" si="309"/>
        <v>0</v>
      </c>
      <c r="BD457" s="626">
        <f t="shared" si="309"/>
        <v>0</v>
      </c>
      <c r="BE457" s="626">
        <f t="shared" si="310"/>
        <v>0</v>
      </c>
      <c r="BF457" s="626">
        <f t="shared" si="310"/>
        <v>0</v>
      </c>
      <c r="BG457" s="626">
        <f t="shared" si="310"/>
        <v>0</v>
      </c>
      <c r="BH457" s="626">
        <f t="shared" si="310"/>
        <v>0</v>
      </c>
      <c r="BI457" s="626">
        <f t="shared" si="310"/>
        <v>0</v>
      </c>
      <c r="BJ457" s="626">
        <f t="shared" si="310"/>
        <v>0</v>
      </c>
      <c r="BK457" s="626">
        <f t="shared" si="310"/>
        <v>0</v>
      </c>
      <c r="BL457" s="626">
        <f t="shared" si="310"/>
        <v>0</v>
      </c>
      <c r="BM457" s="626">
        <f t="shared" si="310"/>
        <v>0</v>
      </c>
      <c r="BN457" s="626">
        <f t="shared" si="310"/>
        <v>0</v>
      </c>
      <c r="BO457" s="626">
        <f t="shared" si="311"/>
        <v>0</v>
      </c>
      <c r="BP457" s="626">
        <f t="shared" si="311"/>
        <v>0</v>
      </c>
      <c r="BQ457" s="626">
        <f t="shared" si="311"/>
        <v>0</v>
      </c>
      <c r="BR457" s="626">
        <f t="shared" si="311"/>
        <v>0</v>
      </c>
      <c r="BS457" s="626">
        <f t="shared" si="311"/>
        <v>0</v>
      </c>
      <c r="BT457" s="626">
        <f t="shared" si="311"/>
        <v>0</v>
      </c>
      <c r="BU457" s="626">
        <f t="shared" si="311"/>
        <v>0</v>
      </c>
      <c r="BV457" s="626">
        <f t="shared" si="311"/>
        <v>0</v>
      </c>
      <c r="BW457" s="626">
        <f t="shared" si="311"/>
        <v>0</v>
      </c>
      <c r="BX457" s="626">
        <f t="shared" si="311"/>
        <v>0</v>
      </c>
      <c r="BY457" s="626">
        <f t="shared" si="311"/>
        <v>0</v>
      </c>
      <c r="BZ457" s="626">
        <f t="shared" si="311"/>
        <v>0</v>
      </c>
      <c r="CA457" s="287">
        <f t="shared" ref="CA457:CA520" si="312">SUMIFS(G457:BZ457,$G$2:$BZ$2,"="&amp;$CA$1)/1000</f>
        <v>0</v>
      </c>
      <c r="CB457" s="287">
        <f t="shared" ref="CB457:CB520" si="313">SUMIFS(G457:BZ457,$G$2:$BZ$2,"="&amp;$CB$1)/1000</f>
        <v>0</v>
      </c>
      <c r="CC457" s="287">
        <f t="shared" ref="CC457:CC520" si="314">SUMIFS(G457:BZ457,$G$2:$BZ$2,"="&amp;$CC$1)/1000</f>
        <v>0</v>
      </c>
      <c r="CD457" s="287">
        <f t="shared" ref="CD457:CD520" si="315">SUMIFS(G457:BZ457,$G$2:$BZ$2,"="&amp;$CD$1)/1000</f>
        <v>0</v>
      </c>
      <c r="CE457" s="287">
        <f t="shared" ref="CE457:CE520" si="316">SUMIFS(G457:BZ457,$G$2:$BZ$2,"="&amp;$CE$1)/1000</f>
        <v>0</v>
      </c>
      <c r="CF457" s="287">
        <f t="shared" ref="CF457:CF520" si="317">SUMIFS(G457:BZ457,$G$2:$BZ$2,"="&amp;$CF$1)/1000</f>
        <v>0</v>
      </c>
      <c r="CG457" s="61">
        <f t="shared" si="275"/>
        <v>0</v>
      </c>
      <c r="CH457" s="27"/>
      <c r="CI457" s="27"/>
      <c r="CJ457" s="27"/>
    </row>
    <row r="458" spans="2:88" ht="12" hidden="1" customHeight="1">
      <c r="B458" s="624" t="s">
        <v>75</v>
      </c>
      <c r="C458" s="623" t="str">
        <f t="shared" si="304"/>
        <v>Approval Request</v>
      </c>
      <c r="D458" s="624" t="s">
        <v>51</v>
      </c>
      <c r="E458" s="624" t="s">
        <v>9</v>
      </c>
      <c r="F458" s="625" t="s">
        <v>14</v>
      </c>
      <c r="G458" s="626">
        <f t="shared" si="305"/>
        <v>0</v>
      </c>
      <c r="H458" s="823">
        <f t="shared" si="305"/>
        <v>0</v>
      </c>
      <c r="I458" s="823">
        <f t="shared" si="305"/>
        <v>0</v>
      </c>
      <c r="J458" s="626">
        <f t="shared" si="305"/>
        <v>0</v>
      </c>
      <c r="K458" s="626">
        <f t="shared" si="305"/>
        <v>0</v>
      </c>
      <c r="L458" s="626">
        <f t="shared" si="305"/>
        <v>0</v>
      </c>
      <c r="M458" s="626">
        <f t="shared" si="305"/>
        <v>0</v>
      </c>
      <c r="N458" s="626">
        <f t="shared" si="305"/>
        <v>0</v>
      </c>
      <c r="O458" s="626">
        <f t="shared" si="305"/>
        <v>0</v>
      </c>
      <c r="P458" s="626">
        <f t="shared" si="305"/>
        <v>0</v>
      </c>
      <c r="Q458" s="626">
        <f t="shared" si="306"/>
        <v>0</v>
      </c>
      <c r="R458" s="626">
        <f t="shared" si="306"/>
        <v>0</v>
      </c>
      <c r="S458" s="626">
        <f t="shared" si="306"/>
        <v>0</v>
      </c>
      <c r="T458" s="626">
        <f t="shared" si="306"/>
        <v>0</v>
      </c>
      <c r="U458" s="823">
        <f t="shared" si="306"/>
        <v>0</v>
      </c>
      <c r="V458" s="823">
        <f t="shared" si="306"/>
        <v>0</v>
      </c>
      <c r="W458" s="823">
        <f t="shared" si="306"/>
        <v>0</v>
      </c>
      <c r="X458" s="823">
        <f t="shared" si="306"/>
        <v>0</v>
      </c>
      <c r="Y458" s="823">
        <f t="shared" si="306"/>
        <v>0</v>
      </c>
      <c r="Z458" s="626">
        <f t="shared" si="306"/>
        <v>0</v>
      </c>
      <c r="AA458" s="626">
        <f t="shared" si="307"/>
        <v>0</v>
      </c>
      <c r="AB458" s="626">
        <f t="shared" si="307"/>
        <v>0</v>
      </c>
      <c r="AC458" s="626">
        <f t="shared" si="307"/>
        <v>0</v>
      </c>
      <c r="AD458" s="626">
        <f t="shared" si="307"/>
        <v>0</v>
      </c>
      <c r="AE458" s="626">
        <f t="shared" si="307"/>
        <v>0</v>
      </c>
      <c r="AF458" s="626">
        <f t="shared" si="307"/>
        <v>0</v>
      </c>
      <c r="AG458" s="626">
        <f t="shared" si="307"/>
        <v>0</v>
      </c>
      <c r="AH458" s="626">
        <f t="shared" si="307"/>
        <v>0</v>
      </c>
      <c r="AI458" s="626">
        <f t="shared" si="307"/>
        <v>0</v>
      </c>
      <c r="AJ458" s="626">
        <f t="shared" si="307"/>
        <v>0</v>
      </c>
      <c r="AK458" s="626">
        <f t="shared" si="308"/>
        <v>0</v>
      </c>
      <c r="AL458" s="626">
        <f t="shared" si="308"/>
        <v>0</v>
      </c>
      <c r="AM458" s="626">
        <f t="shared" si="308"/>
        <v>0</v>
      </c>
      <c r="AN458" s="626">
        <f t="shared" si="308"/>
        <v>0</v>
      </c>
      <c r="AO458" s="626">
        <f t="shared" si="308"/>
        <v>0</v>
      </c>
      <c r="AP458" s="626">
        <f t="shared" si="308"/>
        <v>0</v>
      </c>
      <c r="AQ458" s="626">
        <f t="shared" si="308"/>
        <v>0</v>
      </c>
      <c r="AR458" s="626">
        <f t="shared" si="308"/>
        <v>0</v>
      </c>
      <c r="AS458" s="626">
        <f t="shared" si="308"/>
        <v>0</v>
      </c>
      <c r="AT458" s="626">
        <f t="shared" si="308"/>
        <v>0</v>
      </c>
      <c r="AU458" s="626">
        <f t="shared" si="309"/>
        <v>0</v>
      </c>
      <c r="AV458" s="626">
        <f t="shared" si="309"/>
        <v>0</v>
      </c>
      <c r="AW458" s="626">
        <f t="shared" si="309"/>
        <v>0</v>
      </c>
      <c r="AX458" s="626">
        <f t="shared" si="309"/>
        <v>0</v>
      </c>
      <c r="AY458" s="626">
        <f t="shared" si="309"/>
        <v>0</v>
      </c>
      <c r="AZ458" s="626">
        <f t="shared" si="309"/>
        <v>0</v>
      </c>
      <c r="BA458" s="626">
        <f t="shared" si="309"/>
        <v>0</v>
      </c>
      <c r="BB458" s="626">
        <f t="shared" si="309"/>
        <v>0</v>
      </c>
      <c r="BC458" s="626">
        <f t="shared" si="309"/>
        <v>0</v>
      </c>
      <c r="BD458" s="626">
        <f t="shared" si="309"/>
        <v>0</v>
      </c>
      <c r="BE458" s="626">
        <f t="shared" si="310"/>
        <v>0</v>
      </c>
      <c r="BF458" s="626">
        <f t="shared" si="310"/>
        <v>0</v>
      </c>
      <c r="BG458" s="626">
        <f t="shared" si="310"/>
        <v>0</v>
      </c>
      <c r="BH458" s="626">
        <f t="shared" si="310"/>
        <v>0</v>
      </c>
      <c r="BI458" s="626">
        <f t="shared" si="310"/>
        <v>0</v>
      </c>
      <c r="BJ458" s="626">
        <f t="shared" si="310"/>
        <v>0</v>
      </c>
      <c r="BK458" s="626">
        <f t="shared" si="310"/>
        <v>0</v>
      </c>
      <c r="BL458" s="626">
        <f t="shared" si="310"/>
        <v>0</v>
      </c>
      <c r="BM458" s="626">
        <f t="shared" si="310"/>
        <v>0</v>
      </c>
      <c r="BN458" s="626">
        <f t="shared" si="310"/>
        <v>0</v>
      </c>
      <c r="BO458" s="626">
        <f t="shared" si="311"/>
        <v>0</v>
      </c>
      <c r="BP458" s="626">
        <f t="shared" si="311"/>
        <v>0</v>
      </c>
      <c r="BQ458" s="626">
        <f t="shared" si="311"/>
        <v>0</v>
      </c>
      <c r="BR458" s="626">
        <f t="shared" si="311"/>
        <v>0</v>
      </c>
      <c r="BS458" s="626">
        <f t="shared" si="311"/>
        <v>0</v>
      </c>
      <c r="BT458" s="626">
        <f t="shared" si="311"/>
        <v>0</v>
      </c>
      <c r="BU458" s="626">
        <f t="shared" si="311"/>
        <v>0</v>
      </c>
      <c r="BV458" s="626">
        <f t="shared" si="311"/>
        <v>0</v>
      </c>
      <c r="BW458" s="626">
        <f t="shared" si="311"/>
        <v>0</v>
      </c>
      <c r="BX458" s="626">
        <f t="shared" si="311"/>
        <v>0</v>
      </c>
      <c r="BY458" s="626">
        <f t="shared" si="311"/>
        <v>0</v>
      </c>
      <c r="BZ458" s="626">
        <f t="shared" si="311"/>
        <v>0</v>
      </c>
      <c r="CA458" s="287">
        <f t="shared" si="312"/>
        <v>0</v>
      </c>
      <c r="CB458" s="287">
        <f t="shared" si="313"/>
        <v>0</v>
      </c>
      <c r="CC458" s="287">
        <f t="shared" si="314"/>
        <v>0</v>
      </c>
      <c r="CD458" s="287">
        <f t="shared" si="315"/>
        <v>0</v>
      </c>
      <c r="CE458" s="287">
        <f t="shared" si="316"/>
        <v>0</v>
      </c>
      <c r="CF458" s="287">
        <f t="shared" si="317"/>
        <v>0</v>
      </c>
      <c r="CG458" s="61">
        <f t="shared" si="275"/>
        <v>0</v>
      </c>
      <c r="CH458" s="27"/>
      <c r="CI458" s="27"/>
      <c r="CJ458" s="27"/>
    </row>
    <row r="459" spans="2:88" ht="12" hidden="1" customHeight="1">
      <c r="B459" s="624" t="s">
        <v>75</v>
      </c>
      <c r="C459" s="623" t="str">
        <f t="shared" si="304"/>
        <v>Approval Request</v>
      </c>
      <c r="D459" s="624" t="s">
        <v>51</v>
      </c>
      <c r="E459" s="624" t="s">
        <v>9</v>
      </c>
      <c r="F459" s="625" t="s">
        <v>15</v>
      </c>
      <c r="G459" s="626">
        <f t="shared" si="305"/>
        <v>0</v>
      </c>
      <c r="H459" s="823">
        <f t="shared" si="305"/>
        <v>0</v>
      </c>
      <c r="I459" s="823">
        <f t="shared" si="305"/>
        <v>0</v>
      </c>
      <c r="J459" s="626">
        <f t="shared" si="305"/>
        <v>0</v>
      </c>
      <c r="K459" s="626">
        <f t="shared" si="305"/>
        <v>0</v>
      </c>
      <c r="L459" s="626">
        <f t="shared" si="305"/>
        <v>0</v>
      </c>
      <c r="M459" s="626">
        <f t="shared" si="305"/>
        <v>0</v>
      </c>
      <c r="N459" s="626">
        <f t="shared" si="305"/>
        <v>0</v>
      </c>
      <c r="O459" s="626">
        <f t="shared" si="305"/>
        <v>0</v>
      </c>
      <c r="P459" s="626">
        <f t="shared" si="305"/>
        <v>0</v>
      </c>
      <c r="Q459" s="626">
        <f t="shared" si="306"/>
        <v>0</v>
      </c>
      <c r="R459" s="626">
        <f t="shared" si="306"/>
        <v>0</v>
      </c>
      <c r="S459" s="626">
        <f t="shared" si="306"/>
        <v>0</v>
      </c>
      <c r="T459" s="626">
        <f t="shared" si="306"/>
        <v>0</v>
      </c>
      <c r="U459" s="823">
        <f t="shared" si="306"/>
        <v>0</v>
      </c>
      <c r="V459" s="823">
        <f t="shared" si="306"/>
        <v>0</v>
      </c>
      <c r="W459" s="823">
        <f t="shared" si="306"/>
        <v>0</v>
      </c>
      <c r="X459" s="823">
        <f t="shared" si="306"/>
        <v>0</v>
      </c>
      <c r="Y459" s="823">
        <f t="shared" si="306"/>
        <v>0</v>
      </c>
      <c r="Z459" s="626">
        <f t="shared" si="306"/>
        <v>0</v>
      </c>
      <c r="AA459" s="626">
        <f t="shared" si="307"/>
        <v>0</v>
      </c>
      <c r="AB459" s="626">
        <f t="shared" si="307"/>
        <v>0</v>
      </c>
      <c r="AC459" s="626">
        <f t="shared" si="307"/>
        <v>0</v>
      </c>
      <c r="AD459" s="626">
        <f t="shared" si="307"/>
        <v>0</v>
      </c>
      <c r="AE459" s="626">
        <f t="shared" si="307"/>
        <v>0</v>
      </c>
      <c r="AF459" s="626">
        <f t="shared" si="307"/>
        <v>0</v>
      </c>
      <c r="AG459" s="626">
        <f t="shared" si="307"/>
        <v>0</v>
      </c>
      <c r="AH459" s="626">
        <f t="shared" si="307"/>
        <v>0</v>
      </c>
      <c r="AI459" s="626">
        <f t="shared" si="307"/>
        <v>0</v>
      </c>
      <c r="AJ459" s="626">
        <f t="shared" si="307"/>
        <v>0</v>
      </c>
      <c r="AK459" s="626">
        <f t="shared" si="308"/>
        <v>0</v>
      </c>
      <c r="AL459" s="626">
        <f t="shared" si="308"/>
        <v>0</v>
      </c>
      <c r="AM459" s="626">
        <f t="shared" si="308"/>
        <v>0</v>
      </c>
      <c r="AN459" s="626">
        <f t="shared" si="308"/>
        <v>0</v>
      </c>
      <c r="AO459" s="626">
        <f t="shared" si="308"/>
        <v>0</v>
      </c>
      <c r="AP459" s="626">
        <f t="shared" si="308"/>
        <v>0</v>
      </c>
      <c r="AQ459" s="626">
        <f t="shared" si="308"/>
        <v>0</v>
      </c>
      <c r="AR459" s="626">
        <f t="shared" si="308"/>
        <v>0</v>
      </c>
      <c r="AS459" s="626">
        <f t="shared" si="308"/>
        <v>0</v>
      </c>
      <c r="AT459" s="626">
        <f t="shared" si="308"/>
        <v>0</v>
      </c>
      <c r="AU459" s="626">
        <f t="shared" si="309"/>
        <v>0</v>
      </c>
      <c r="AV459" s="626">
        <f t="shared" si="309"/>
        <v>0</v>
      </c>
      <c r="AW459" s="626">
        <f t="shared" si="309"/>
        <v>0</v>
      </c>
      <c r="AX459" s="626">
        <f t="shared" si="309"/>
        <v>0</v>
      </c>
      <c r="AY459" s="626">
        <f t="shared" si="309"/>
        <v>0</v>
      </c>
      <c r="AZ459" s="626">
        <f t="shared" si="309"/>
        <v>0</v>
      </c>
      <c r="BA459" s="626">
        <f t="shared" si="309"/>
        <v>0</v>
      </c>
      <c r="BB459" s="626">
        <f t="shared" si="309"/>
        <v>0</v>
      </c>
      <c r="BC459" s="626">
        <f t="shared" si="309"/>
        <v>0</v>
      </c>
      <c r="BD459" s="626">
        <f t="shared" si="309"/>
        <v>0</v>
      </c>
      <c r="BE459" s="626">
        <f t="shared" si="310"/>
        <v>0</v>
      </c>
      <c r="BF459" s="626">
        <f t="shared" si="310"/>
        <v>0</v>
      </c>
      <c r="BG459" s="626">
        <f t="shared" si="310"/>
        <v>0</v>
      </c>
      <c r="BH459" s="626">
        <f t="shared" si="310"/>
        <v>0</v>
      </c>
      <c r="BI459" s="626">
        <f t="shared" si="310"/>
        <v>0</v>
      </c>
      <c r="BJ459" s="626">
        <f t="shared" si="310"/>
        <v>0</v>
      </c>
      <c r="BK459" s="626">
        <f t="shared" si="310"/>
        <v>0</v>
      </c>
      <c r="BL459" s="626">
        <f t="shared" si="310"/>
        <v>0</v>
      </c>
      <c r="BM459" s="626">
        <f t="shared" si="310"/>
        <v>0</v>
      </c>
      <c r="BN459" s="626">
        <f t="shared" si="310"/>
        <v>0</v>
      </c>
      <c r="BO459" s="626">
        <f t="shared" si="311"/>
        <v>0</v>
      </c>
      <c r="BP459" s="626">
        <f t="shared" si="311"/>
        <v>0</v>
      </c>
      <c r="BQ459" s="626">
        <f t="shared" si="311"/>
        <v>0</v>
      </c>
      <c r="BR459" s="626">
        <f t="shared" si="311"/>
        <v>0</v>
      </c>
      <c r="BS459" s="626">
        <f t="shared" si="311"/>
        <v>0</v>
      </c>
      <c r="BT459" s="626">
        <f t="shared" si="311"/>
        <v>0</v>
      </c>
      <c r="BU459" s="626">
        <f t="shared" si="311"/>
        <v>0</v>
      </c>
      <c r="BV459" s="626">
        <f t="shared" si="311"/>
        <v>0</v>
      </c>
      <c r="BW459" s="626">
        <f t="shared" si="311"/>
        <v>0</v>
      </c>
      <c r="BX459" s="626">
        <f t="shared" si="311"/>
        <v>0</v>
      </c>
      <c r="BY459" s="626">
        <f t="shared" si="311"/>
        <v>0</v>
      </c>
      <c r="BZ459" s="626">
        <f t="shared" si="311"/>
        <v>0</v>
      </c>
      <c r="CA459" s="287">
        <f t="shared" si="312"/>
        <v>0</v>
      </c>
      <c r="CB459" s="287">
        <f t="shared" si="313"/>
        <v>0</v>
      </c>
      <c r="CC459" s="287">
        <f t="shared" si="314"/>
        <v>0</v>
      </c>
      <c r="CD459" s="287">
        <f t="shared" si="315"/>
        <v>0</v>
      </c>
      <c r="CE459" s="287">
        <f t="shared" si="316"/>
        <v>0</v>
      </c>
      <c r="CF459" s="287">
        <f t="shared" si="317"/>
        <v>0</v>
      </c>
      <c r="CG459" s="61">
        <f t="shared" si="275"/>
        <v>0</v>
      </c>
      <c r="CH459" s="27"/>
      <c r="CI459" s="27"/>
      <c r="CJ459" s="27"/>
    </row>
    <row r="460" spans="2:88" ht="12" hidden="1" customHeight="1">
      <c r="B460" s="624" t="s">
        <v>75</v>
      </c>
      <c r="C460" s="623" t="str">
        <f t="shared" si="304"/>
        <v>Released</v>
      </c>
      <c r="D460" s="624" t="s">
        <v>51</v>
      </c>
      <c r="E460" s="624" t="s">
        <v>10</v>
      </c>
      <c r="F460" s="625" t="s">
        <v>11</v>
      </c>
      <c r="G460" s="626">
        <f t="shared" si="305"/>
        <v>0</v>
      </c>
      <c r="H460" s="823">
        <f t="shared" si="305"/>
        <v>0</v>
      </c>
      <c r="I460" s="823">
        <f t="shared" si="305"/>
        <v>0</v>
      </c>
      <c r="J460" s="626">
        <f t="shared" si="305"/>
        <v>0</v>
      </c>
      <c r="K460" s="626">
        <f t="shared" si="305"/>
        <v>0</v>
      </c>
      <c r="L460" s="626">
        <f t="shared" si="305"/>
        <v>0</v>
      </c>
      <c r="M460" s="626">
        <f t="shared" si="305"/>
        <v>0</v>
      </c>
      <c r="N460" s="626">
        <f t="shared" si="305"/>
        <v>0</v>
      </c>
      <c r="O460" s="626">
        <f t="shared" si="305"/>
        <v>0</v>
      </c>
      <c r="P460" s="626">
        <f t="shared" si="305"/>
        <v>0</v>
      </c>
      <c r="Q460" s="626">
        <f t="shared" si="306"/>
        <v>0</v>
      </c>
      <c r="R460" s="626">
        <f t="shared" si="306"/>
        <v>0</v>
      </c>
      <c r="S460" s="626">
        <f t="shared" si="306"/>
        <v>0</v>
      </c>
      <c r="T460" s="626">
        <f t="shared" si="306"/>
        <v>0</v>
      </c>
      <c r="U460" s="823">
        <f t="shared" si="306"/>
        <v>0</v>
      </c>
      <c r="V460" s="823">
        <f t="shared" si="306"/>
        <v>0</v>
      </c>
      <c r="W460" s="823">
        <f t="shared" si="306"/>
        <v>0</v>
      </c>
      <c r="X460" s="823">
        <f t="shared" si="306"/>
        <v>0</v>
      </c>
      <c r="Y460" s="823">
        <f t="shared" si="306"/>
        <v>0</v>
      </c>
      <c r="Z460" s="626">
        <f t="shared" si="306"/>
        <v>0</v>
      </c>
      <c r="AA460" s="626">
        <f t="shared" si="307"/>
        <v>0</v>
      </c>
      <c r="AB460" s="626">
        <f t="shared" si="307"/>
        <v>0</v>
      </c>
      <c r="AC460" s="626">
        <f t="shared" si="307"/>
        <v>0</v>
      </c>
      <c r="AD460" s="626">
        <f t="shared" si="307"/>
        <v>0</v>
      </c>
      <c r="AE460" s="626">
        <f t="shared" si="307"/>
        <v>0</v>
      </c>
      <c r="AF460" s="626">
        <f t="shared" si="307"/>
        <v>0</v>
      </c>
      <c r="AG460" s="626">
        <f t="shared" si="307"/>
        <v>0</v>
      </c>
      <c r="AH460" s="626">
        <f t="shared" si="307"/>
        <v>0</v>
      </c>
      <c r="AI460" s="626">
        <f t="shared" si="307"/>
        <v>0</v>
      </c>
      <c r="AJ460" s="626">
        <f t="shared" si="307"/>
        <v>0</v>
      </c>
      <c r="AK460" s="626">
        <f t="shared" si="308"/>
        <v>0</v>
      </c>
      <c r="AL460" s="626">
        <f t="shared" si="308"/>
        <v>0</v>
      </c>
      <c r="AM460" s="626">
        <f t="shared" si="308"/>
        <v>0</v>
      </c>
      <c r="AN460" s="626">
        <f t="shared" si="308"/>
        <v>0</v>
      </c>
      <c r="AO460" s="626">
        <f t="shared" si="308"/>
        <v>0</v>
      </c>
      <c r="AP460" s="626">
        <f t="shared" si="308"/>
        <v>0</v>
      </c>
      <c r="AQ460" s="626">
        <f t="shared" si="308"/>
        <v>0</v>
      </c>
      <c r="AR460" s="626">
        <f t="shared" si="308"/>
        <v>0</v>
      </c>
      <c r="AS460" s="626">
        <f t="shared" si="308"/>
        <v>0</v>
      </c>
      <c r="AT460" s="626">
        <f t="shared" si="308"/>
        <v>0</v>
      </c>
      <c r="AU460" s="626">
        <f t="shared" si="309"/>
        <v>0</v>
      </c>
      <c r="AV460" s="626">
        <f t="shared" si="309"/>
        <v>0</v>
      </c>
      <c r="AW460" s="626">
        <f t="shared" si="309"/>
        <v>0</v>
      </c>
      <c r="AX460" s="626">
        <f t="shared" si="309"/>
        <v>0</v>
      </c>
      <c r="AY460" s="626">
        <f t="shared" si="309"/>
        <v>0</v>
      </c>
      <c r="AZ460" s="626">
        <f t="shared" si="309"/>
        <v>0</v>
      </c>
      <c r="BA460" s="626">
        <f t="shared" si="309"/>
        <v>0</v>
      </c>
      <c r="BB460" s="626">
        <f t="shared" si="309"/>
        <v>0</v>
      </c>
      <c r="BC460" s="626">
        <f t="shared" si="309"/>
        <v>0</v>
      </c>
      <c r="BD460" s="626">
        <f t="shared" si="309"/>
        <v>0</v>
      </c>
      <c r="BE460" s="626">
        <f t="shared" si="310"/>
        <v>0</v>
      </c>
      <c r="BF460" s="626">
        <f t="shared" si="310"/>
        <v>0</v>
      </c>
      <c r="BG460" s="626">
        <f t="shared" si="310"/>
        <v>0</v>
      </c>
      <c r="BH460" s="626">
        <f t="shared" si="310"/>
        <v>0</v>
      </c>
      <c r="BI460" s="626">
        <f t="shared" si="310"/>
        <v>0</v>
      </c>
      <c r="BJ460" s="626">
        <f t="shared" si="310"/>
        <v>0</v>
      </c>
      <c r="BK460" s="626">
        <f t="shared" si="310"/>
        <v>0</v>
      </c>
      <c r="BL460" s="626">
        <f t="shared" si="310"/>
        <v>0</v>
      </c>
      <c r="BM460" s="626">
        <f t="shared" si="310"/>
        <v>0</v>
      </c>
      <c r="BN460" s="626">
        <f t="shared" si="310"/>
        <v>0</v>
      </c>
      <c r="BO460" s="626">
        <f t="shared" si="311"/>
        <v>0</v>
      </c>
      <c r="BP460" s="626">
        <f t="shared" si="311"/>
        <v>0</v>
      </c>
      <c r="BQ460" s="626">
        <f t="shared" si="311"/>
        <v>0</v>
      </c>
      <c r="BR460" s="626">
        <f t="shared" si="311"/>
        <v>0</v>
      </c>
      <c r="BS460" s="626">
        <f t="shared" si="311"/>
        <v>0</v>
      </c>
      <c r="BT460" s="626">
        <f t="shared" si="311"/>
        <v>0</v>
      </c>
      <c r="BU460" s="626">
        <f t="shared" si="311"/>
        <v>0</v>
      </c>
      <c r="BV460" s="626">
        <f t="shared" si="311"/>
        <v>0</v>
      </c>
      <c r="BW460" s="626">
        <f t="shared" si="311"/>
        <v>0</v>
      </c>
      <c r="BX460" s="626">
        <f t="shared" si="311"/>
        <v>0</v>
      </c>
      <c r="BY460" s="626">
        <f t="shared" si="311"/>
        <v>0</v>
      </c>
      <c r="BZ460" s="626">
        <f t="shared" si="311"/>
        <v>0</v>
      </c>
      <c r="CA460" s="287">
        <f t="shared" si="312"/>
        <v>0</v>
      </c>
      <c r="CB460" s="287">
        <f t="shared" si="313"/>
        <v>0</v>
      </c>
      <c r="CC460" s="287">
        <f t="shared" si="314"/>
        <v>0</v>
      </c>
      <c r="CD460" s="287">
        <f t="shared" si="315"/>
        <v>0</v>
      </c>
      <c r="CE460" s="287">
        <f t="shared" si="316"/>
        <v>0</v>
      </c>
      <c r="CF460" s="287">
        <f t="shared" si="317"/>
        <v>0</v>
      </c>
      <c r="CG460" s="61">
        <f t="shared" si="275"/>
        <v>0</v>
      </c>
      <c r="CH460" s="27"/>
      <c r="CI460" s="27"/>
      <c r="CJ460" s="27"/>
    </row>
    <row r="461" spans="2:88" ht="12" hidden="1" customHeight="1">
      <c r="B461" s="624" t="s">
        <v>75</v>
      </c>
      <c r="C461" s="623" t="str">
        <f t="shared" si="304"/>
        <v>Released</v>
      </c>
      <c r="D461" s="624" t="s">
        <v>51</v>
      </c>
      <c r="E461" s="624" t="s">
        <v>10</v>
      </c>
      <c r="F461" s="625" t="s">
        <v>12</v>
      </c>
      <c r="G461" s="626">
        <f t="shared" si="305"/>
        <v>0</v>
      </c>
      <c r="H461" s="823">
        <f t="shared" si="305"/>
        <v>0</v>
      </c>
      <c r="I461" s="823">
        <f t="shared" si="305"/>
        <v>0</v>
      </c>
      <c r="J461" s="626">
        <f t="shared" si="305"/>
        <v>0</v>
      </c>
      <c r="K461" s="626">
        <f t="shared" si="305"/>
        <v>0</v>
      </c>
      <c r="L461" s="626">
        <f t="shared" si="305"/>
        <v>0</v>
      </c>
      <c r="M461" s="626">
        <f t="shared" si="305"/>
        <v>0</v>
      </c>
      <c r="N461" s="626">
        <f t="shared" si="305"/>
        <v>0</v>
      </c>
      <c r="O461" s="626">
        <f t="shared" si="305"/>
        <v>0</v>
      </c>
      <c r="P461" s="626">
        <f t="shared" si="305"/>
        <v>0</v>
      </c>
      <c r="Q461" s="626">
        <f t="shared" si="306"/>
        <v>0</v>
      </c>
      <c r="R461" s="626">
        <f t="shared" si="306"/>
        <v>0</v>
      </c>
      <c r="S461" s="626">
        <f t="shared" si="306"/>
        <v>0</v>
      </c>
      <c r="T461" s="626">
        <f t="shared" si="306"/>
        <v>0</v>
      </c>
      <c r="U461" s="823">
        <f t="shared" si="306"/>
        <v>0</v>
      </c>
      <c r="V461" s="823">
        <f t="shared" si="306"/>
        <v>0</v>
      </c>
      <c r="W461" s="823">
        <f t="shared" si="306"/>
        <v>0</v>
      </c>
      <c r="X461" s="823">
        <f t="shared" si="306"/>
        <v>0</v>
      </c>
      <c r="Y461" s="823">
        <f t="shared" si="306"/>
        <v>0</v>
      </c>
      <c r="Z461" s="626">
        <f t="shared" si="306"/>
        <v>0</v>
      </c>
      <c r="AA461" s="626">
        <f t="shared" si="307"/>
        <v>0</v>
      </c>
      <c r="AB461" s="626">
        <f t="shared" si="307"/>
        <v>0</v>
      </c>
      <c r="AC461" s="626">
        <f t="shared" si="307"/>
        <v>0</v>
      </c>
      <c r="AD461" s="626">
        <f t="shared" si="307"/>
        <v>0</v>
      </c>
      <c r="AE461" s="626">
        <f t="shared" si="307"/>
        <v>0</v>
      </c>
      <c r="AF461" s="626">
        <f t="shared" si="307"/>
        <v>0</v>
      </c>
      <c r="AG461" s="626">
        <f t="shared" si="307"/>
        <v>0</v>
      </c>
      <c r="AH461" s="626">
        <f t="shared" si="307"/>
        <v>0</v>
      </c>
      <c r="AI461" s="626">
        <f t="shared" si="307"/>
        <v>0</v>
      </c>
      <c r="AJ461" s="626">
        <f t="shared" si="307"/>
        <v>0</v>
      </c>
      <c r="AK461" s="626">
        <f t="shared" si="308"/>
        <v>0</v>
      </c>
      <c r="AL461" s="626">
        <f t="shared" si="308"/>
        <v>0</v>
      </c>
      <c r="AM461" s="626">
        <f t="shared" si="308"/>
        <v>0</v>
      </c>
      <c r="AN461" s="626">
        <f t="shared" si="308"/>
        <v>0</v>
      </c>
      <c r="AO461" s="626">
        <f t="shared" si="308"/>
        <v>0</v>
      </c>
      <c r="AP461" s="626">
        <f t="shared" si="308"/>
        <v>0</v>
      </c>
      <c r="AQ461" s="626">
        <f t="shared" si="308"/>
        <v>0</v>
      </c>
      <c r="AR461" s="626">
        <f t="shared" si="308"/>
        <v>0</v>
      </c>
      <c r="AS461" s="626">
        <f t="shared" si="308"/>
        <v>0</v>
      </c>
      <c r="AT461" s="626">
        <f t="shared" si="308"/>
        <v>0</v>
      </c>
      <c r="AU461" s="626">
        <f t="shared" si="309"/>
        <v>0</v>
      </c>
      <c r="AV461" s="626">
        <f t="shared" si="309"/>
        <v>0</v>
      </c>
      <c r="AW461" s="626">
        <f t="shared" si="309"/>
        <v>0</v>
      </c>
      <c r="AX461" s="626">
        <f t="shared" si="309"/>
        <v>0</v>
      </c>
      <c r="AY461" s="626">
        <f t="shared" si="309"/>
        <v>0</v>
      </c>
      <c r="AZ461" s="626">
        <f t="shared" si="309"/>
        <v>0</v>
      </c>
      <c r="BA461" s="626">
        <f t="shared" si="309"/>
        <v>0</v>
      </c>
      <c r="BB461" s="626">
        <f t="shared" si="309"/>
        <v>0</v>
      </c>
      <c r="BC461" s="626">
        <f t="shared" si="309"/>
        <v>0</v>
      </c>
      <c r="BD461" s="626">
        <f t="shared" si="309"/>
        <v>0</v>
      </c>
      <c r="BE461" s="626">
        <f t="shared" si="310"/>
        <v>0</v>
      </c>
      <c r="BF461" s="626">
        <f t="shared" si="310"/>
        <v>0</v>
      </c>
      <c r="BG461" s="626">
        <f t="shared" si="310"/>
        <v>0</v>
      </c>
      <c r="BH461" s="626">
        <f t="shared" si="310"/>
        <v>0</v>
      </c>
      <c r="BI461" s="626">
        <f t="shared" si="310"/>
        <v>0</v>
      </c>
      <c r="BJ461" s="626">
        <f t="shared" si="310"/>
        <v>0</v>
      </c>
      <c r="BK461" s="626">
        <f t="shared" si="310"/>
        <v>0</v>
      </c>
      <c r="BL461" s="626">
        <f t="shared" si="310"/>
        <v>0</v>
      </c>
      <c r="BM461" s="626">
        <f t="shared" si="310"/>
        <v>0</v>
      </c>
      <c r="BN461" s="626">
        <f t="shared" si="310"/>
        <v>0</v>
      </c>
      <c r="BO461" s="626">
        <f t="shared" si="311"/>
        <v>0</v>
      </c>
      <c r="BP461" s="626">
        <f t="shared" si="311"/>
        <v>0</v>
      </c>
      <c r="BQ461" s="626">
        <f t="shared" si="311"/>
        <v>0</v>
      </c>
      <c r="BR461" s="626">
        <f t="shared" si="311"/>
        <v>0</v>
      </c>
      <c r="BS461" s="626">
        <f t="shared" si="311"/>
        <v>0</v>
      </c>
      <c r="BT461" s="626">
        <f t="shared" si="311"/>
        <v>0</v>
      </c>
      <c r="BU461" s="626">
        <f t="shared" si="311"/>
        <v>0</v>
      </c>
      <c r="BV461" s="626">
        <f t="shared" si="311"/>
        <v>0</v>
      </c>
      <c r="BW461" s="626">
        <f t="shared" si="311"/>
        <v>0</v>
      </c>
      <c r="BX461" s="626">
        <f t="shared" si="311"/>
        <v>0</v>
      </c>
      <c r="BY461" s="626">
        <f t="shared" si="311"/>
        <v>0</v>
      </c>
      <c r="BZ461" s="626">
        <f t="shared" si="311"/>
        <v>0</v>
      </c>
      <c r="CA461" s="287">
        <f t="shared" si="312"/>
        <v>0</v>
      </c>
      <c r="CB461" s="287">
        <f t="shared" si="313"/>
        <v>0</v>
      </c>
      <c r="CC461" s="287">
        <f t="shared" si="314"/>
        <v>0</v>
      </c>
      <c r="CD461" s="287">
        <f t="shared" si="315"/>
        <v>0</v>
      </c>
      <c r="CE461" s="287">
        <f t="shared" si="316"/>
        <v>0</v>
      </c>
      <c r="CF461" s="287">
        <f t="shared" si="317"/>
        <v>0</v>
      </c>
      <c r="CG461" s="61">
        <f t="shared" si="275"/>
        <v>0</v>
      </c>
      <c r="CH461" s="27"/>
      <c r="CI461" s="27"/>
      <c r="CJ461" s="27"/>
    </row>
    <row r="462" spans="2:88" ht="12" hidden="1" customHeight="1">
      <c r="B462" s="624" t="s">
        <v>75</v>
      </c>
      <c r="C462" s="623" t="str">
        <f t="shared" si="304"/>
        <v>Forecast</v>
      </c>
      <c r="D462" s="624" t="s">
        <v>51</v>
      </c>
      <c r="E462" s="624" t="s">
        <v>10</v>
      </c>
      <c r="F462" s="625" t="s">
        <v>13</v>
      </c>
      <c r="G462" s="626">
        <f t="shared" si="305"/>
        <v>0</v>
      </c>
      <c r="H462" s="823">
        <f t="shared" si="305"/>
        <v>0</v>
      </c>
      <c r="I462" s="823">
        <f t="shared" si="305"/>
        <v>0</v>
      </c>
      <c r="J462" s="626">
        <f t="shared" si="305"/>
        <v>0</v>
      </c>
      <c r="K462" s="626">
        <f t="shared" si="305"/>
        <v>0</v>
      </c>
      <c r="L462" s="626">
        <f t="shared" si="305"/>
        <v>0</v>
      </c>
      <c r="M462" s="626">
        <f t="shared" si="305"/>
        <v>0</v>
      </c>
      <c r="N462" s="626">
        <f t="shared" si="305"/>
        <v>0</v>
      </c>
      <c r="O462" s="626">
        <f t="shared" si="305"/>
        <v>0</v>
      </c>
      <c r="P462" s="626">
        <f t="shared" si="305"/>
        <v>0</v>
      </c>
      <c r="Q462" s="626">
        <f t="shared" si="306"/>
        <v>0</v>
      </c>
      <c r="R462" s="626">
        <f t="shared" si="306"/>
        <v>0</v>
      </c>
      <c r="S462" s="626">
        <f t="shared" si="306"/>
        <v>0</v>
      </c>
      <c r="T462" s="626">
        <f t="shared" si="306"/>
        <v>0</v>
      </c>
      <c r="U462" s="823">
        <f t="shared" si="306"/>
        <v>0</v>
      </c>
      <c r="V462" s="823">
        <f t="shared" si="306"/>
        <v>0</v>
      </c>
      <c r="W462" s="823">
        <f t="shared" si="306"/>
        <v>0</v>
      </c>
      <c r="X462" s="823">
        <f t="shared" si="306"/>
        <v>0</v>
      </c>
      <c r="Y462" s="823">
        <f t="shared" si="306"/>
        <v>0</v>
      </c>
      <c r="Z462" s="626">
        <f t="shared" si="306"/>
        <v>0</v>
      </c>
      <c r="AA462" s="626">
        <f t="shared" si="307"/>
        <v>0</v>
      </c>
      <c r="AB462" s="626">
        <f t="shared" si="307"/>
        <v>0</v>
      </c>
      <c r="AC462" s="626">
        <f t="shared" si="307"/>
        <v>0</v>
      </c>
      <c r="AD462" s="626">
        <f t="shared" si="307"/>
        <v>0</v>
      </c>
      <c r="AE462" s="626">
        <f t="shared" si="307"/>
        <v>0</v>
      </c>
      <c r="AF462" s="626">
        <f t="shared" si="307"/>
        <v>0</v>
      </c>
      <c r="AG462" s="626">
        <f t="shared" si="307"/>
        <v>0</v>
      </c>
      <c r="AH462" s="626">
        <f t="shared" si="307"/>
        <v>0</v>
      </c>
      <c r="AI462" s="626">
        <f t="shared" si="307"/>
        <v>0</v>
      </c>
      <c r="AJ462" s="626">
        <f t="shared" si="307"/>
        <v>0</v>
      </c>
      <c r="AK462" s="626">
        <f t="shared" si="308"/>
        <v>0</v>
      </c>
      <c r="AL462" s="626">
        <f t="shared" si="308"/>
        <v>0</v>
      </c>
      <c r="AM462" s="626">
        <f t="shared" si="308"/>
        <v>0</v>
      </c>
      <c r="AN462" s="626">
        <f t="shared" si="308"/>
        <v>0</v>
      </c>
      <c r="AO462" s="626">
        <f t="shared" si="308"/>
        <v>0</v>
      </c>
      <c r="AP462" s="626">
        <f t="shared" si="308"/>
        <v>0</v>
      </c>
      <c r="AQ462" s="626">
        <f t="shared" si="308"/>
        <v>0</v>
      </c>
      <c r="AR462" s="626">
        <f t="shared" si="308"/>
        <v>0</v>
      </c>
      <c r="AS462" s="626">
        <f t="shared" si="308"/>
        <v>0</v>
      </c>
      <c r="AT462" s="626">
        <f t="shared" si="308"/>
        <v>0</v>
      </c>
      <c r="AU462" s="626">
        <f t="shared" si="309"/>
        <v>0</v>
      </c>
      <c r="AV462" s="626">
        <f t="shared" si="309"/>
        <v>0</v>
      </c>
      <c r="AW462" s="626">
        <f t="shared" si="309"/>
        <v>0</v>
      </c>
      <c r="AX462" s="626">
        <f t="shared" si="309"/>
        <v>0</v>
      </c>
      <c r="AY462" s="626">
        <f t="shared" si="309"/>
        <v>0</v>
      </c>
      <c r="AZ462" s="626">
        <f t="shared" si="309"/>
        <v>0</v>
      </c>
      <c r="BA462" s="626">
        <f t="shared" si="309"/>
        <v>0</v>
      </c>
      <c r="BB462" s="626">
        <f t="shared" si="309"/>
        <v>0</v>
      </c>
      <c r="BC462" s="626">
        <f t="shared" si="309"/>
        <v>0</v>
      </c>
      <c r="BD462" s="626">
        <f t="shared" si="309"/>
        <v>0</v>
      </c>
      <c r="BE462" s="626">
        <f t="shared" si="310"/>
        <v>0</v>
      </c>
      <c r="BF462" s="626">
        <f t="shared" si="310"/>
        <v>0</v>
      </c>
      <c r="BG462" s="626">
        <f t="shared" si="310"/>
        <v>0</v>
      </c>
      <c r="BH462" s="626">
        <f t="shared" si="310"/>
        <v>0</v>
      </c>
      <c r="BI462" s="626">
        <f t="shared" si="310"/>
        <v>0</v>
      </c>
      <c r="BJ462" s="626">
        <f t="shared" si="310"/>
        <v>0</v>
      </c>
      <c r="BK462" s="626">
        <f t="shared" si="310"/>
        <v>0</v>
      </c>
      <c r="BL462" s="626">
        <f t="shared" si="310"/>
        <v>0</v>
      </c>
      <c r="BM462" s="626">
        <f t="shared" si="310"/>
        <v>0</v>
      </c>
      <c r="BN462" s="626">
        <f t="shared" si="310"/>
        <v>0</v>
      </c>
      <c r="BO462" s="626">
        <f t="shared" si="311"/>
        <v>0</v>
      </c>
      <c r="BP462" s="626">
        <f t="shared" si="311"/>
        <v>0</v>
      </c>
      <c r="BQ462" s="626">
        <f t="shared" si="311"/>
        <v>0</v>
      </c>
      <c r="BR462" s="626">
        <f t="shared" si="311"/>
        <v>0</v>
      </c>
      <c r="BS462" s="626">
        <f t="shared" si="311"/>
        <v>0</v>
      </c>
      <c r="BT462" s="626">
        <f t="shared" si="311"/>
        <v>0</v>
      </c>
      <c r="BU462" s="626">
        <f t="shared" si="311"/>
        <v>0</v>
      </c>
      <c r="BV462" s="626">
        <f t="shared" si="311"/>
        <v>0</v>
      </c>
      <c r="BW462" s="626">
        <f t="shared" si="311"/>
        <v>0</v>
      </c>
      <c r="BX462" s="626">
        <f t="shared" si="311"/>
        <v>0</v>
      </c>
      <c r="BY462" s="626">
        <f t="shared" si="311"/>
        <v>0</v>
      </c>
      <c r="BZ462" s="626">
        <f t="shared" si="311"/>
        <v>0</v>
      </c>
      <c r="CA462" s="287">
        <f t="shared" si="312"/>
        <v>0</v>
      </c>
      <c r="CB462" s="287">
        <f t="shared" si="313"/>
        <v>0</v>
      </c>
      <c r="CC462" s="287">
        <f t="shared" si="314"/>
        <v>0</v>
      </c>
      <c r="CD462" s="287">
        <f t="shared" si="315"/>
        <v>0</v>
      </c>
      <c r="CE462" s="287">
        <f t="shared" si="316"/>
        <v>0</v>
      </c>
      <c r="CF462" s="287">
        <f t="shared" si="317"/>
        <v>0</v>
      </c>
      <c r="CG462" s="61">
        <f t="shared" si="275"/>
        <v>0</v>
      </c>
      <c r="CH462" s="27"/>
      <c r="CI462" s="27"/>
      <c r="CJ462" s="27"/>
    </row>
    <row r="463" spans="2:88" ht="12" hidden="1" customHeight="1">
      <c r="B463" s="624" t="s">
        <v>75</v>
      </c>
      <c r="C463" s="623" t="str">
        <f t="shared" si="304"/>
        <v>Approval Request</v>
      </c>
      <c r="D463" s="624" t="s">
        <v>51</v>
      </c>
      <c r="E463" s="624" t="s">
        <v>10</v>
      </c>
      <c r="F463" s="625" t="s">
        <v>14</v>
      </c>
      <c r="G463" s="626">
        <f t="shared" si="305"/>
        <v>0</v>
      </c>
      <c r="H463" s="823">
        <f t="shared" si="305"/>
        <v>0</v>
      </c>
      <c r="I463" s="823">
        <f t="shared" si="305"/>
        <v>0</v>
      </c>
      <c r="J463" s="626">
        <f t="shared" si="305"/>
        <v>0</v>
      </c>
      <c r="K463" s="626">
        <f t="shared" si="305"/>
        <v>0</v>
      </c>
      <c r="L463" s="626">
        <f t="shared" si="305"/>
        <v>0</v>
      </c>
      <c r="M463" s="626">
        <f t="shared" si="305"/>
        <v>0</v>
      </c>
      <c r="N463" s="626">
        <f t="shared" si="305"/>
        <v>0</v>
      </c>
      <c r="O463" s="626">
        <f t="shared" si="305"/>
        <v>0</v>
      </c>
      <c r="P463" s="626">
        <f t="shared" si="305"/>
        <v>0</v>
      </c>
      <c r="Q463" s="626">
        <f t="shared" si="306"/>
        <v>0</v>
      </c>
      <c r="R463" s="626">
        <f t="shared" si="306"/>
        <v>0</v>
      </c>
      <c r="S463" s="626">
        <f t="shared" si="306"/>
        <v>0</v>
      </c>
      <c r="T463" s="626">
        <f t="shared" si="306"/>
        <v>0</v>
      </c>
      <c r="U463" s="823">
        <f t="shared" si="306"/>
        <v>0</v>
      </c>
      <c r="V463" s="823">
        <f t="shared" si="306"/>
        <v>0</v>
      </c>
      <c r="W463" s="823">
        <f t="shared" si="306"/>
        <v>0</v>
      </c>
      <c r="X463" s="823">
        <f t="shared" si="306"/>
        <v>0</v>
      </c>
      <c r="Y463" s="823">
        <f t="shared" si="306"/>
        <v>0</v>
      </c>
      <c r="Z463" s="626">
        <f t="shared" si="306"/>
        <v>0</v>
      </c>
      <c r="AA463" s="626">
        <f t="shared" si="307"/>
        <v>0</v>
      </c>
      <c r="AB463" s="626">
        <f t="shared" si="307"/>
        <v>0</v>
      </c>
      <c r="AC463" s="626">
        <f t="shared" si="307"/>
        <v>0</v>
      </c>
      <c r="AD463" s="626">
        <f t="shared" si="307"/>
        <v>0</v>
      </c>
      <c r="AE463" s="626">
        <f t="shared" si="307"/>
        <v>0</v>
      </c>
      <c r="AF463" s="626">
        <f t="shared" si="307"/>
        <v>0</v>
      </c>
      <c r="AG463" s="626">
        <f t="shared" si="307"/>
        <v>0</v>
      </c>
      <c r="AH463" s="626">
        <f t="shared" si="307"/>
        <v>0</v>
      </c>
      <c r="AI463" s="626">
        <f t="shared" si="307"/>
        <v>0</v>
      </c>
      <c r="AJ463" s="626">
        <f t="shared" si="307"/>
        <v>0</v>
      </c>
      <c r="AK463" s="626">
        <f t="shared" si="308"/>
        <v>0</v>
      </c>
      <c r="AL463" s="626">
        <f t="shared" si="308"/>
        <v>0</v>
      </c>
      <c r="AM463" s="626">
        <f t="shared" si="308"/>
        <v>0</v>
      </c>
      <c r="AN463" s="626">
        <f t="shared" si="308"/>
        <v>0</v>
      </c>
      <c r="AO463" s="626">
        <f t="shared" si="308"/>
        <v>0</v>
      </c>
      <c r="AP463" s="626">
        <f t="shared" si="308"/>
        <v>0</v>
      </c>
      <c r="AQ463" s="626">
        <f t="shared" si="308"/>
        <v>0</v>
      </c>
      <c r="AR463" s="626">
        <f t="shared" si="308"/>
        <v>0</v>
      </c>
      <c r="AS463" s="626">
        <f t="shared" si="308"/>
        <v>0</v>
      </c>
      <c r="AT463" s="626">
        <f t="shared" si="308"/>
        <v>0</v>
      </c>
      <c r="AU463" s="626">
        <f t="shared" si="309"/>
        <v>0</v>
      </c>
      <c r="AV463" s="626">
        <f t="shared" si="309"/>
        <v>0</v>
      </c>
      <c r="AW463" s="626">
        <f t="shared" si="309"/>
        <v>0</v>
      </c>
      <c r="AX463" s="626">
        <f t="shared" si="309"/>
        <v>0</v>
      </c>
      <c r="AY463" s="626">
        <f t="shared" si="309"/>
        <v>0</v>
      </c>
      <c r="AZ463" s="626">
        <f t="shared" si="309"/>
        <v>0</v>
      </c>
      <c r="BA463" s="626">
        <f t="shared" si="309"/>
        <v>0</v>
      </c>
      <c r="BB463" s="626">
        <f t="shared" si="309"/>
        <v>0</v>
      </c>
      <c r="BC463" s="626">
        <f t="shared" si="309"/>
        <v>0</v>
      </c>
      <c r="BD463" s="626">
        <f t="shared" si="309"/>
        <v>0</v>
      </c>
      <c r="BE463" s="626">
        <f t="shared" si="310"/>
        <v>0</v>
      </c>
      <c r="BF463" s="626">
        <f t="shared" si="310"/>
        <v>0</v>
      </c>
      <c r="BG463" s="626">
        <f t="shared" si="310"/>
        <v>0</v>
      </c>
      <c r="BH463" s="626">
        <f t="shared" si="310"/>
        <v>0</v>
      </c>
      <c r="BI463" s="626">
        <f t="shared" si="310"/>
        <v>0</v>
      </c>
      <c r="BJ463" s="626">
        <f t="shared" si="310"/>
        <v>0</v>
      </c>
      <c r="BK463" s="626">
        <f t="shared" si="310"/>
        <v>0</v>
      </c>
      <c r="BL463" s="626">
        <f t="shared" si="310"/>
        <v>0</v>
      </c>
      <c r="BM463" s="626">
        <f t="shared" si="310"/>
        <v>0</v>
      </c>
      <c r="BN463" s="626">
        <f t="shared" si="310"/>
        <v>0</v>
      </c>
      <c r="BO463" s="626">
        <f t="shared" si="311"/>
        <v>0</v>
      </c>
      <c r="BP463" s="626">
        <f t="shared" si="311"/>
        <v>0</v>
      </c>
      <c r="BQ463" s="626">
        <f t="shared" si="311"/>
        <v>0</v>
      </c>
      <c r="BR463" s="626">
        <f t="shared" si="311"/>
        <v>0</v>
      </c>
      <c r="BS463" s="626">
        <f t="shared" si="311"/>
        <v>0</v>
      </c>
      <c r="BT463" s="626">
        <f t="shared" si="311"/>
        <v>0</v>
      </c>
      <c r="BU463" s="626">
        <f t="shared" si="311"/>
        <v>0</v>
      </c>
      <c r="BV463" s="626">
        <f t="shared" si="311"/>
        <v>0</v>
      </c>
      <c r="BW463" s="626">
        <f t="shared" si="311"/>
        <v>0</v>
      </c>
      <c r="BX463" s="626">
        <f t="shared" si="311"/>
        <v>0</v>
      </c>
      <c r="BY463" s="626">
        <f t="shared" si="311"/>
        <v>0</v>
      </c>
      <c r="BZ463" s="626">
        <f t="shared" si="311"/>
        <v>0</v>
      </c>
      <c r="CA463" s="287">
        <f t="shared" si="312"/>
        <v>0</v>
      </c>
      <c r="CB463" s="287">
        <f t="shared" si="313"/>
        <v>0</v>
      </c>
      <c r="CC463" s="287">
        <f t="shared" si="314"/>
        <v>0</v>
      </c>
      <c r="CD463" s="287">
        <f t="shared" si="315"/>
        <v>0</v>
      </c>
      <c r="CE463" s="287">
        <f t="shared" si="316"/>
        <v>0</v>
      </c>
      <c r="CF463" s="287">
        <f t="shared" si="317"/>
        <v>0</v>
      </c>
      <c r="CG463" s="61">
        <f t="shared" si="275"/>
        <v>0</v>
      </c>
      <c r="CH463" s="27"/>
      <c r="CI463" s="27"/>
      <c r="CJ463" s="27"/>
    </row>
    <row r="464" spans="2:88" ht="12" hidden="1" customHeight="1">
      <c r="B464" s="624" t="s">
        <v>75</v>
      </c>
      <c r="C464" s="623" t="str">
        <f t="shared" si="304"/>
        <v>Approval Request</v>
      </c>
      <c r="D464" s="624" t="s">
        <v>51</v>
      </c>
      <c r="E464" s="624" t="s">
        <v>10</v>
      </c>
      <c r="F464" s="625" t="s">
        <v>15</v>
      </c>
      <c r="G464" s="626">
        <f t="shared" si="305"/>
        <v>0</v>
      </c>
      <c r="H464" s="823">
        <f t="shared" si="305"/>
        <v>0</v>
      </c>
      <c r="I464" s="823">
        <f t="shared" si="305"/>
        <v>0</v>
      </c>
      <c r="J464" s="626">
        <f t="shared" si="305"/>
        <v>0</v>
      </c>
      <c r="K464" s="626">
        <f t="shared" si="305"/>
        <v>0</v>
      </c>
      <c r="L464" s="626">
        <f t="shared" si="305"/>
        <v>0</v>
      </c>
      <c r="M464" s="626">
        <f t="shared" si="305"/>
        <v>0</v>
      </c>
      <c r="N464" s="626">
        <f t="shared" si="305"/>
        <v>0</v>
      </c>
      <c r="O464" s="626">
        <f t="shared" si="305"/>
        <v>0</v>
      </c>
      <c r="P464" s="626">
        <f t="shared" si="305"/>
        <v>0</v>
      </c>
      <c r="Q464" s="626">
        <f t="shared" si="306"/>
        <v>0</v>
      </c>
      <c r="R464" s="626">
        <f t="shared" si="306"/>
        <v>0</v>
      </c>
      <c r="S464" s="626">
        <f t="shared" si="306"/>
        <v>0</v>
      </c>
      <c r="T464" s="626">
        <f t="shared" si="306"/>
        <v>0</v>
      </c>
      <c r="U464" s="823">
        <f t="shared" si="306"/>
        <v>0</v>
      </c>
      <c r="V464" s="823">
        <f t="shared" si="306"/>
        <v>0</v>
      </c>
      <c r="W464" s="823">
        <f t="shared" si="306"/>
        <v>0</v>
      </c>
      <c r="X464" s="823">
        <f t="shared" si="306"/>
        <v>0</v>
      </c>
      <c r="Y464" s="823">
        <f t="shared" si="306"/>
        <v>0</v>
      </c>
      <c r="Z464" s="626">
        <f t="shared" si="306"/>
        <v>0</v>
      </c>
      <c r="AA464" s="626">
        <f t="shared" si="307"/>
        <v>0</v>
      </c>
      <c r="AB464" s="626">
        <f t="shared" si="307"/>
        <v>0</v>
      </c>
      <c r="AC464" s="626">
        <f t="shared" si="307"/>
        <v>0</v>
      </c>
      <c r="AD464" s="626">
        <f t="shared" si="307"/>
        <v>0</v>
      </c>
      <c r="AE464" s="626">
        <f t="shared" si="307"/>
        <v>0</v>
      </c>
      <c r="AF464" s="626">
        <f t="shared" si="307"/>
        <v>0</v>
      </c>
      <c r="AG464" s="626">
        <f t="shared" si="307"/>
        <v>0</v>
      </c>
      <c r="AH464" s="626">
        <f t="shared" si="307"/>
        <v>0</v>
      </c>
      <c r="AI464" s="626">
        <f t="shared" si="307"/>
        <v>0</v>
      </c>
      <c r="AJ464" s="626">
        <f t="shared" si="307"/>
        <v>0</v>
      </c>
      <c r="AK464" s="626">
        <f t="shared" si="308"/>
        <v>0</v>
      </c>
      <c r="AL464" s="626">
        <f t="shared" si="308"/>
        <v>0</v>
      </c>
      <c r="AM464" s="626">
        <f t="shared" si="308"/>
        <v>0</v>
      </c>
      <c r="AN464" s="626">
        <f t="shared" si="308"/>
        <v>0</v>
      </c>
      <c r="AO464" s="626">
        <f t="shared" si="308"/>
        <v>0</v>
      </c>
      <c r="AP464" s="626">
        <f t="shared" si="308"/>
        <v>0</v>
      </c>
      <c r="AQ464" s="626">
        <f t="shared" si="308"/>
        <v>0</v>
      </c>
      <c r="AR464" s="626">
        <f t="shared" si="308"/>
        <v>0</v>
      </c>
      <c r="AS464" s="626">
        <f t="shared" si="308"/>
        <v>0</v>
      </c>
      <c r="AT464" s="626">
        <f t="shared" si="308"/>
        <v>0</v>
      </c>
      <c r="AU464" s="626">
        <f t="shared" si="309"/>
        <v>0</v>
      </c>
      <c r="AV464" s="626">
        <f t="shared" si="309"/>
        <v>0</v>
      </c>
      <c r="AW464" s="626">
        <f t="shared" si="309"/>
        <v>0</v>
      </c>
      <c r="AX464" s="626">
        <f t="shared" si="309"/>
        <v>0</v>
      </c>
      <c r="AY464" s="626">
        <f t="shared" si="309"/>
        <v>0</v>
      </c>
      <c r="AZ464" s="626">
        <f t="shared" si="309"/>
        <v>0</v>
      </c>
      <c r="BA464" s="626">
        <f t="shared" si="309"/>
        <v>0</v>
      </c>
      <c r="BB464" s="626">
        <f t="shared" si="309"/>
        <v>0</v>
      </c>
      <c r="BC464" s="626">
        <f t="shared" si="309"/>
        <v>0</v>
      </c>
      <c r="BD464" s="626">
        <f t="shared" si="309"/>
        <v>0</v>
      </c>
      <c r="BE464" s="626">
        <f t="shared" si="310"/>
        <v>0</v>
      </c>
      <c r="BF464" s="626">
        <f t="shared" si="310"/>
        <v>0</v>
      </c>
      <c r="BG464" s="626">
        <f t="shared" si="310"/>
        <v>0</v>
      </c>
      <c r="BH464" s="626">
        <f t="shared" si="310"/>
        <v>0</v>
      </c>
      <c r="BI464" s="626">
        <f t="shared" si="310"/>
        <v>0</v>
      </c>
      <c r="BJ464" s="626">
        <f t="shared" si="310"/>
        <v>0</v>
      </c>
      <c r="BK464" s="626">
        <f t="shared" si="310"/>
        <v>0</v>
      </c>
      <c r="BL464" s="626">
        <f t="shared" si="310"/>
        <v>0</v>
      </c>
      <c r="BM464" s="626">
        <f t="shared" si="310"/>
        <v>0</v>
      </c>
      <c r="BN464" s="626">
        <f t="shared" si="310"/>
        <v>0</v>
      </c>
      <c r="BO464" s="626">
        <f t="shared" si="311"/>
        <v>0</v>
      </c>
      <c r="BP464" s="626">
        <f t="shared" si="311"/>
        <v>0</v>
      </c>
      <c r="BQ464" s="626">
        <f t="shared" si="311"/>
        <v>0</v>
      </c>
      <c r="BR464" s="626">
        <f t="shared" si="311"/>
        <v>0</v>
      </c>
      <c r="BS464" s="626">
        <f t="shared" si="311"/>
        <v>0</v>
      </c>
      <c r="BT464" s="626">
        <f t="shared" si="311"/>
        <v>0</v>
      </c>
      <c r="BU464" s="626">
        <f t="shared" si="311"/>
        <v>0</v>
      </c>
      <c r="BV464" s="626">
        <f t="shared" si="311"/>
        <v>0</v>
      </c>
      <c r="BW464" s="626">
        <f t="shared" si="311"/>
        <v>0</v>
      </c>
      <c r="BX464" s="626">
        <f t="shared" si="311"/>
        <v>0</v>
      </c>
      <c r="BY464" s="626">
        <f t="shared" si="311"/>
        <v>0</v>
      </c>
      <c r="BZ464" s="626">
        <f t="shared" si="311"/>
        <v>0</v>
      </c>
      <c r="CA464" s="287">
        <f t="shared" si="312"/>
        <v>0</v>
      </c>
      <c r="CB464" s="287">
        <f t="shared" si="313"/>
        <v>0</v>
      </c>
      <c r="CC464" s="287">
        <f t="shared" si="314"/>
        <v>0</v>
      </c>
      <c r="CD464" s="287">
        <f t="shared" si="315"/>
        <v>0</v>
      </c>
      <c r="CE464" s="287">
        <f t="shared" si="316"/>
        <v>0</v>
      </c>
      <c r="CF464" s="287">
        <f t="shared" si="317"/>
        <v>0</v>
      </c>
      <c r="CG464" s="61">
        <f t="shared" si="275"/>
        <v>0</v>
      </c>
      <c r="CH464" s="27"/>
      <c r="CI464" s="27"/>
      <c r="CJ464" s="27"/>
    </row>
    <row r="465" spans="2:88" ht="12" hidden="1" customHeight="1">
      <c r="B465" s="624" t="s">
        <v>75</v>
      </c>
      <c r="C465" s="623" t="str">
        <f t="shared" si="304"/>
        <v>Released</v>
      </c>
      <c r="D465" s="624" t="s">
        <v>52</v>
      </c>
      <c r="E465" s="624" t="s">
        <v>9</v>
      </c>
      <c r="F465" s="625" t="s">
        <v>11</v>
      </c>
      <c r="G465" s="626">
        <f t="shared" ref="G465:P474" si="318">IF(CVP=$F465,SUMIFS(G$6:G$206,Capex_Revex,$E465,Cat_Two,$D465,Spend,$B465),0)</f>
        <v>0</v>
      </c>
      <c r="H465" s="823">
        <f t="shared" si="318"/>
        <v>0</v>
      </c>
      <c r="I465" s="823">
        <f t="shared" si="318"/>
        <v>0</v>
      </c>
      <c r="J465" s="626">
        <f t="shared" si="318"/>
        <v>0</v>
      </c>
      <c r="K465" s="626">
        <f t="shared" si="318"/>
        <v>0</v>
      </c>
      <c r="L465" s="626">
        <f t="shared" si="318"/>
        <v>0</v>
      </c>
      <c r="M465" s="626">
        <f t="shared" si="318"/>
        <v>0</v>
      </c>
      <c r="N465" s="626">
        <f t="shared" si="318"/>
        <v>0</v>
      </c>
      <c r="O465" s="626">
        <f t="shared" si="318"/>
        <v>0</v>
      </c>
      <c r="P465" s="626">
        <f t="shared" si="318"/>
        <v>0</v>
      </c>
      <c r="Q465" s="626">
        <f t="shared" ref="Q465:Z474" si="319">IF(CVP=$F465,SUMIFS(Q$6:Q$206,Capex_Revex,$E465,Cat_Two,$D465,Spend,$B465),0)</f>
        <v>0</v>
      </c>
      <c r="R465" s="626">
        <f t="shared" si="319"/>
        <v>0</v>
      </c>
      <c r="S465" s="626">
        <f t="shared" si="319"/>
        <v>0</v>
      </c>
      <c r="T465" s="626">
        <f t="shared" si="319"/>
        <v>0</v>
      </c>
      <c r="U465" s="823">
        <f t="shared" si="319"/>
        <v>0</v>
      </c>
      <c r="V465" s="823">
        <f t="shared" si="319"/>
        <v>0</v>
      </c>
      <c r="W465" s="823">
        <f t="shared" si="319"/>
        <v>0</v>
      </c>
      <c r="X465" s="823">
        <f t="shared" si="319"/>
        <v>0</v>
      </c>
      <c r="Y465" s="823">
        <f t="shared" si="319"/>
        <v>0</v>
      </c>
      <c r="Z465" s="626">
        <f t="shared" si="319"/>
        <v>0</v>
      </c>
      <c r="AA465" s="626">
        <f t="shared" ref="AA465:AJ474" si="320">IF(CVP=$F465,SUMIFS(AA$6:AA$206,Capex_Revex,$E465,Cat_Two,$D465,Spend,$B465),0)</f>
        <v>0</v>
      </c>
      <c r="AB465" s="626">
        <f t="shared" si="320"/>
        <v>0</v>
      </c>
      <c r="AC465" s="626">
        <f t="shared" si="320"/>
        <v>0</v>
      </c>
      <c r="AD465" s="626">
        <f t="shared" si="320"/>
        <v>0</v>
      </c>
      <c r="AE465" s="626">
        <f t="shared" si="320"/>
        <v>0</v>
      </c>
      <c r="AF465" s="626">
        <f t="shared" si="320"/>
        <v>0</v>
      </c>
      <c r="AG465" s="626">
        <f t="shared" si="320"/>
        <v>0</v>
      </c>
      <c r="AH465" s="626">
        <f t="shared" si="320"/>
        <v>0</v>
      </c>
      <c r="AI465" s="626">
        <f t="shared" si="320"/>
        <v>0</v>
      </c>
      <c r="AJ465" s="626">
        <f t="shared" si="320"/>
        <v>0</v>
      </c>
      <c r="AK465" s="626">
        <f t="shared" ref="AK465:AT474" si="321">IF(CVP=$F465,SUMIFS(AK$6:AK$206,Capex_Revex,$E465,Cat_Two,$D465,Spend,$B465),0)</f>
        <v>0</v>
      </c>
      <c r="AL465" s="626">
        <f t="shared" si="321"/>
        <v>0</v>
      </c>
      <c r="AM465" s="626">
        <f t="shared" si="321"/>
        <v>0</v>
      </c>
      <c r="AN465" s="626">
        <f t="shared" si="321"/>
        <v>0</v>
      </c>
      <c r="AO465" s="626">
        <f t="shared" si="321"/>
        <v>0</v>
      </c>
      <c r="AP465" s="626">
        <f t="shared" si="321"/>
        <v>0</v>
      </c>
      <c r="AQ465" s="626">
        <f t="shared" si="321"/>
        <v>0</v>
      </c>
      <c r="AR465" s="626">
        <f t="shared" si="321"/>
        <v>0</v>
      </c>
      <c r="AS465" s="626">
        <f t="shared" si="321"/>
        <v>0</v>
      </c>
      <c r="AT465" s="626">
        <f t="shared" si="321"/>
        <v>0</v>
      </c>
      <c r="AU465" s="626">
        <f t="shared" ref="AU465:BD474" si="322">IF(CVP=$F465,SUMIFS(AU$6:AU$206,Capex_Revex,$E465,Cat_Two,$D465,Spend,$B465),0)</f>
        <v>0</v>
      </c>
      <c r="AV465" s="626">
        <f t="shared" si="322"/>
        <v>0</v>
      </c>
      <c r="AW465" s="626">
        <f t="shared" si="322"/>
        <v>0</v>
      </c>
      <c r="AX465" s="626">
        <f t="shared" si="322"/>
        <v>0</v>
      </c>
      <c r="AY465" s="626">
        <f t="shared" si="322"/>
        <v>0</v>
      </c>
      <c r="AZ465" s="626">
        <f t="shared" si="322"/>
        <v>0</v>
      </c>
      <c r="BA465" s="626">
        <f t="shared" si="322"/>
        <v>0</v>
      </c>
      <c r="BB465" s="626">
        <f t="shared" si="322"/>
        <v>0</v>
      </c>
      <c r="BC465" s="626">
        <f t="shared" si="322"/>
        <v>0</v>
      </c>
      <c r="BD465" s="626">
        <f t="shared" si="322"/>
        <v>0</v>
      </c>
      <c r="BE465" s="626">
        <f t="shared" ref="BE465:BN474" si="323">IF(CVP=$F465,SUMIFS(BE$6:BE$206,Capex_Revex,$E465,Cat_Two,$D465,Spend,$B465),0)</f>
        <v>0</v>
      </c>
      <c r="BF465" s="626">
        <f t="shared" si="323"/>
        <v>0</v>
      </c>
      <c r="BG465" s="626">
        <f t="shared" si="323"/>
        <v>0</v>
      </c>
      <c r="BH465" s="626">
        <f t="shared" si="323"/>
        <v>0</v>
      </c>
      <c r="BI465" s="626">
        <f t="shared" si="323"/>
        <v>0</v>
      </c>
      <c r="BJ465" s="626">
        <f t="shared" si="323"/>
        <v>0</v>
      </c>
      <c r="BK465" s="626">
        <f t="shared" si="323"/>
        <v>0</v>
      </c>
      <c r="BL465" s="626">
        <f t="shared" si="323"/>
        <v>0</v>
      </c>
      <c r="BM465" s="626">
        <f t="shared" si="323"/>
        <v>0</v>
      </c>
      <c r="BN465" s="626">
        <f t="shared" si="323"/>
        <v>0</v>
      </c>
      <c r="BO465" s="626">
        <f t="shared" ref="BO465:BZ474" si="324">IF(CVP=$F465,SUMIFS(BO$6:BO$206,Capex_Revex,$E465,Cat_Two,$D465,Spend,$B465),0)</f>
        <v>0</v>
      </c>
      <c r="BP465" s="626">
        <f t="shared" si="324"/>
        <v>0</v>
      </c>
      <c r="BQ465" s="626">
        <f t="shared" si="324"/>
        <v>0</v>
      </c>
      <c r="BR465" s="626">
        <f t="shared" si="324"/>
        <v>0</v>
      </c>
      <c r="BS465" s="626">
        <f t="shared" si="324"/>
        <v>0</v>
      </c>
      <c r="BT465" s="626">
        <f t="shared" si="324"/>
        <v>0</v>
      </c>
      <c r="BU465" s="626">
        <f t="shared" si="324"/>
        <v>0</v>
      </c>
      <c r="BV465" s="626">
        <f t="shared" si="324"/>
        <v>0</v>
      </c>
      <c r="BW465" s="626">
        <f t="shared" si="324"/>
        <v>0</v>
      </c>
      <c r="BX465" s="626">
        <f t="shared" si="324"/>
        <v>0</v>
      </c>
      <c r="BY465" s="626">
        <f t="shared" si="324"/>
        <v>0</v>
      </c>
      <c r="BZ465" s="626">
        <f t="shared" si="324"/>
        <v>0</v>
      </c>
      <c r="CA465" s="287">
        <f t="shared" si="312"/>
        <v>0</v>
      </c>
      <c r="CB465" s="287">
        <f t="shared" si="313"/>
        <v>0</v>
      </c>
      <c r="CC465" s="287">
        <f t="shared" si="314"/>
        <v>0</v>
      </c>
      <c r="CD465" s="287">
        <f t="shared" si="315"/>
        <v>0</v>
      </c>
      <c r="CE465" s="287">
        <f t="shared" si="316"/>
        <v>0</v>
      </c>
      <c r="CF465" s="287">
        <f t="shared" si="317"/>
        <v>0</v>
      </c>
      <c r="CG465" s="61">
        <f t="shared" si="275"/>
        <v>0</v>
      </c>
      <c r="CH465" s="27"/>
      <c r="CI465" s="27"/>
      <c r="CJ465" s="27"/>
    </row>
    <row r="466" spans="2:88" ht="12" hidden="1" customHeight="1">
      <c r="B466" s="624" t="s">
        <v>75</v>
      </c>
      <c r="C466" s="623" t="str">
        <f t="shared" si="304"/>
        <v>Released</v>
      </c>
      <c r="D466" s="624" t="s">
        <v>52</v>
      </c>
      <c r="E466" s="624" t="s">
        <v>9</v>
      </c>
      <c r="F466" s="625" t="s">
        <v>12</v>
      </c>
      <c r="G466" s="626">
        <f t="shared" si="318"/>
        <v>0</v>
      </c>
      <c r="H466" s="823">
        <f t="shared" si="318"/>
        <v>0</v>
      </c>
      <c r="I466" s="823">
        <f t="shared" si="318"/>
        <v>0</v>
      </c>
      <c r="J466" s="626">
        <f t="shared" si="318"/>
        <v>0</v>
      </c>
      <c r="K466" s="626">
        <f t="shared" si="318"/>
        <v>0</v>
      </c>
      <c r="L466" s="626">
        <f t="shared" si="318"/>
        <v>0</v>
      </c>
      <c r="M466" s="626">
        <f t="shared" si="318"/>
        <v>0</v>
      </c>
      <c r="N466" s="626">
        <f t="shared" si="318"/>
        <v>0</v>
      </c>
      <c r="O466" s="626">
        <f t="shared" si="318"/>
        <v>0</v>
      </c>
      <c r="P466" s="626">
        <f t="shared" si="318"/>
        <v>0</v>
      </c>
      <c r="Q466" s="626">
        <f t="shared" si="319"/>
        <v>0</v>
      </c>
      <c r="R466" s="626">
        <f t="shared" si="319"/>
        <v>0</v>
      </c>
      <c r="S466" s="626">
        <f t="shared" si="319"/>
        <v>0</v>
      </c>
      <c r="T466" s="626">
        <f t="shared" si="319"/>
        <v>0</v>
      </c>
      <c r="U466" s="823">
        <f t="shared" si="319"/>
        <v>0</v>
      </c>
      <c r="V466" s="823">
        <f t="shared" si="319"/>
        <v>0</v>
      </c>
      <c r="W466" s="823">
        <f t="shared" si="319"/>
        <v>0</v>
      </c>
      <c r="X466" s="823">
        <f t="shared" si="319"/>
        <v>0</v>
      </c>
      <c r="Y466" s="823">
        <f t="shared" si="319"/>
        <v>0</v>
      </c>
      <c r="Z466" s="626">
        <f t="shared" si="319"/>
        <v>0</v>
      </c>
      <c r="AA466" s="626">
        <f t="shared" si="320"/>
        <v>0</v>
      </c>
      <c r="AB466" s="626">
        <f t="shared" si="320"/>
        <v>0</v>
      </c>
      <c r="AC466" s="626">
        <f t="shared" si="320"/>
        <v>0</v>
      </c>
      <c r="AD466" s="626">
        <f t="shared" si="320"/>
        <v>0</v>
      </c>
      <c r="AE466" s="626">
        <f t="shared" si="320"/>
        <v>0</v>
      </c>
      <c r="AF466" s="626">
        <f t="shared" si="320"/>
        <v>0</v>
      </c>
      <c r="AG466" s="626">
        <f t="shared" si="320"/>
        <v>0</v>
      </c>
      <c r="AH466" s="626">
        <f t="shared" si="320"/>
        <v>0</v>
      </c>
      <c r="AI466" s="626">
        <f t="shared" si="320"/>
        <v>0</v>
      </c>
      <c r="AJ466" s="626">
        <f t="shared" si="320"/>
        <v>0</v>
      </c>
      <c r="AK466" s="626">
        <f t="shared" si="321"/>
        <v>0</v>
      </c>
      <c r="AL466" s="626">
        <f t="shared" si="321"/>
        <v>0</v>
      </c>
      <c r="AM466" s="626">
        <f t="shared" si="321"/>
        <v>0</v>
      </c>
      <c r="AN466" s="626">
        <f t="shared" si="321"/>
        <v>0</v>
      </c>
      <c r="AO466" s="626">
        <f t="shared" si="321"/>
        <v>0</v>
      </c>
      <c r="AP466" s="626">
        <f t="shared" si="321"/>
        <v>0</v>
      </c>
      <c r="AQ466" s="626">
        <f t="shared" si="321"/>
        <v>0</v>
      </c>
      <c r="AR466" s="626">
        <f t="shared" si="321"/>
        <v>0</v>
      </c>
      <c r="AS466" s="626">
        <f t="shared" si="321"/>
        <v>0</v>
      </c>
      <c r="AT466" s="626">
        <f t="shared" si="321"/>
        <v>0</v>
      </c>
      <c r="AU466" s="626">
        <f t="shared" si="322"/>
        <v>0</v>
      </c>
      <c r="AV466" s="626">
        <f t="shared" si="322"/>
        <v>0</v>
      </c>
      <c r="AW466" s="626">
        <f t="shared" si="322"/>
        <v>0</v>
      </c>
      <c r="AX466" s="626">
        <f t="shared" si="322"/>
        <v>0</v>
      </c>
      <c r="AY466" s="626">
        <f t="shared" si="322"/>
        <v>0</v>
      </c>
      <c r="AZ466" s="626">
        <f t="shared" si="322"/>
        <v>0</v>
      </c>
      <c r="BA466" s="626">
        <f t="shared" si="322"/>
        <v>0</v>
      </c>
      <c r="BB466" s="626">
        <f t="shared" si="322"/>
        <v>0</v>
      </c>
      <c r="BC466" s="626">
        <f t="shared" si="322"/>
        <v>0</v>
      </c>
      <c r="BD466" s="626">
        <f t="shared" si="322"/>
        <v>0</v>
      </c>
      <c r="BE466" s="626">
        <f t="shared" si="323"/>
        <v>0</v>
      </c>
      <c r="BF466" s="626">
        <f t="shared" si="323"/>
        <v>0</v>
      </c>
      <c r="BG466" s="626">
        <f t="shared" si="323"/>
        <v>0</v>
      </c>
      <c r="BH466" s="626">
        <f t="shared" si="323"/>
        <v>0</v>
      </c>
      <c r="BI466" s="626">
        <f t="shared" si="323"/>
        <v>0</v>
      </c>
      <c r="BJ466" s="626">
        <f t="shared" si="323"/>
        <v>0</v>
      </c>
      <c r="BK466" s="626">
        <f t="shared" si="323"/>
        <v>0</v>
      </c>
      <c r="BL466" s="626">
        <f t="shared" si="323"/>
        <v>0</v>
      </c>
      <c r="BM466" s="626">
        <f t="shared" si="323"/>
        <v>0</v>
      </c>
      <c r="BN466" s="626">
        <f t="shared" si="323"/>
        <v>0</v>
      </c>
      <c r="BO466" s="626">
        <f t="shared" si="324"/>
        <v>0</v>
      </c>
      <c r="BP466" s="626">
        <f t="shared" si="324"/>
        <v>0</v>
      </c>
      <c r="BQ466" s="626">
        <f t="shared" si="324"/>
        <v>0</v>
      </c>
      <c r="BR466" s="626">
        <f t="shared" si="324"/>
        <v>0</v>
      </c>
      <c r="BS466" s="626">
        <f t="shared" si="324"/>
        <v>0</v>
      </c>
      <c r="BT466" s="626">
        <f t="shared" si="324"/>
        <v>0</v>
      </c>
      <c r="BU466" s="626">
        <f t="shared" si="324"/>
        <v>0</v>
      </c>
      <c r="BV466" s="626">
        <f t="shared" si="324"/>
        <v>0</v>
      </c>
      <c r="BW466" s="626">
        <f t="shared" si="324"/>
        <v>0</v>
      </c>
      <c r="BX466" s="626">
        <f t="shared" si="324"/>
        <v>0</v>
      </c>
      <c r="BY466" s="626">
        <f t="shared" si="324"/>
        <v>0</v>
      </c>
      <c r="BZ466" s="626">
        <f t="shared" si="324"/>
        <v>0</v>
      </c>
      <c r="CA466" s="287">
        <f t="shared" si="312"/>
        <v>0</v>
      </c>
      <c r="CB466" s="287">
        <f t="shared" si="313"/>
        <v>0</v>
      </c>
      <c r="CC466" s="287">
        <f t="shared" si="314"/>
        <v>0</v>
      </c>
      <c r="CD466" s="287">
        <f t="shared" si="315"/>
        <v>0</v>
      </c>
      <c r="CE466" s="287">
        <f t="shared" si="316"/>
        <v>0</v>
      </c>
      <c r="CF466" s="287">
        <f t="shared" si="317"/>
        <v>0</v>
      </c>
      <c r="CG466" s="61">
        <f t="shared" si="275"/>
        <v>0</v>
      </c>
      <c r="CH466" s="27"/>
      <c r="CI466" s="27"/>
      <c r="CJ466" s="27"/>
    </row>
    <row r="467" spans="2:88" ht="12" hidden="1" customHeight="1">
      <c r="B467" s="624" t="s">
        <v>75</v>
      </c>
      <c r="C467" s="623" t="str">
        <f t="shared" si="304"/>
        <v>Forecast</v>
      </c>
      <c r="D467" s="624" t="s">
        <v>52</v>
      </c>
      <c r="E467" s="624" t="s">
        <v>9</v>
      </c>
      <c r="F467" s="625" t="s">
        <v>13</v>
      </c>
      <c r="G467" s="626">
        <f t="shared" si="318"/>
        <v>0</v>
      </c>
      <c r="H467" s="823">
        <f t="shared" si="318"/>
        <v>0</v>
      </c>
      <c r="I467" s="823">
        <f t="shared" si="318"/>
        <v>0</v>
      </c>
      <c r="J467" s="626">
        <f t="shared" si="318"/>
        <v>0</v>
      </c>
      <c r="K467" s="626">
        <f t="shared" si="318"/>
        <v>0</v>
      </c>
      <c r="L467" s="626">
        <f t="shared" si="318"/>
        <v>0</v>
      </c>
      <c r="M467" s="626">
        <f t="shared" si="318"/>
        <v>0</v>
      </c>
      <c r="N467" s="626">
        <f t="shared" si="318"/>
        <v>0</v>
      </c>
      <c r="O467" s="626">
        <f t="shared" si="318"/>
        <v>0</v>
      </c>
      <c r="P467" s="626">
        <f t="shared" si="318"/>
        <v>0</v>
      </c>
      <c r="Q467" s="626">
        <f t="shared" si="319"/>
        <v>0</v>
      </c>
      <c r="R467" s="626">
        <f t="shared" si="319"/>
        <v>0</v>
      </c>
      <c r="S467" s="626">
        <f t="shared" si="319"/>
        <v>0</v>
      </c>
      <c r="T467" s="626">
        <f t="shared" si="319"/>
        <v>0</v>
      </c>
      <c r="U467" s="823">
        <f t="shared" si="319"/>
        <v>0</v>
      </c>
      <c r="V467" s="823">
        <f t="shared" si="319"/>
        <v>0</v>
      </c>
      <c r="W467" s="823">
        <f t="shared" si="319"/>
        <v>0</v>
      </c>
      <c r="X467" s="823">
        <f t="shared" si="319"/>
        <v>0</v>
      </c>
      <c r="Y467" s="823">
        <f t="shared" si="319"/>
        <v>0</v>
      </c>
      <c r="Z467" s="626">
        <f t="shared" si="319"/>
        <v>0</v>
      </c>
      <c r="AA467" s="626">
        <f t="shared" si="320"/>
        <v>0</v>
      </c>
      <c r="AB467" s="626">
        <f t="shared" si="320"/>
        <v>0</v>
      </c>
      <c r="AC467" s="626">
        <f t="shared" si="320"/>
        <v>0</v>
      </c>
      <c r="AD467" s="626">
        <f t="shared" si="320"/>
        <v>0</v>
      </c>
      <c r="AE467" s="626">
        <f t="shared" si="320"/>
        <v>0</v>
      </c>
      <c r="AF467" s="626">
        <f t="shared" si="320"/>
        <v>0</v>
      </c>
      <c r="AG467" s="626">
        <f t="shared" si="320"/>
        <v>0</v>
      </c>
      <c r="AH467" s="626">
        <f t="shared" si="320"/>
        <v>0</v>
      </c>
      <c r="AI467" s="626">
        <f t="shared" si="320"/>
        <v>0</v>
      </c>
      <c r="AJ467" s="626">
        <f t="shared" si="320"/>
        <v>0</v>
      </c>
      <c r="AK467" s="626">
        <f t="shared" si="321"/>
        <v>0</v>
      </c>
      <c r="AL467" s="626">
        <f t="shared" si="321"/>
        <v>0</v>
      </c>
      <c r="AM467" s="626">
        <f t="shared" si="321"/>
        <v>0</v>
      </c>
      <c r="AN467" s="626">
        <f t="shared" si="321"/>
        <v>0</v>
      </c>
      <c r="AO467" s="626">
        <f t="shared" si="321"/>
        <v>0</v>
      </c>
      <c r="AP467" s="626">
        <f t="shared" si="321"/>
        <v>0</v>
      </c>
      <c r="AQ467" s="626">
        <f t="shared" si="321"/>
        <v>0</v>
      </c>
      <c r="AR467" s="626">
        <f t="shared" si="321"/>
        <v>0</v>
      </c>
      <c r="AS467" s="626">
        <f t="shared" si="321"/>
        <v>0</v>
      </c>
      <c r="AT467" s="626">
        <f t="shared" si="321"/>
        <v>0</v>
      </c>
      <c r="AU467" s="626">
        <f t="shared" si="322"/>
        <v>0</v>
      </c>
      <c r="AV467" s="626">
        <f t="shared" si="322"/>
        <v>0</v>
      </c>
      <c r="AW467" s="626">
        <f t="shared" si="322"/>
        <v>0</v>
      </c>
      <c r="AX467" s="626">
        <f t="shared" si="322"/>
        <v>0</v>
      </c>
      <c r="AY467" s="626">
        <f t="shared" si="322"/>
        <v>0</v>
      </c>
      <c r="AZ467" s="626">
        <f t="shared" si="322"/>
        <v>0</v>
      </c>
      <c r="BA467" s="626">
        <f t="shared" si="322"/>
        <v>0</v>
      </c>
      <c r="BB467" s="626">
        <f t="shared" si="322"/>
        <v>0</v>
      </c>
      <c r="BC467" s="626">
        <f t="shared" si="322"/>
        <v>0</v>
      </c>
      <c r="BD467" s="626">
        <f t="shared" si="322"/>
        <v>0</v>
      </c>
      <c r="BE467" s="626">
        <f t="shared" si="323"/>
        <v>0</v>
      </c>
      <c r="BF467" s="626">
        <f t="shared" si="323"/>
        <v>0</v>
      </c>
      <c r="BG467" s="626">
        <f t="shared" si="323"/>
        <v>0</v>
      </c>
      <c r="BH467" s="626">
        <f t="shared" si="323"/>
        <v>0</v>
      </c>
      <c r="BI467" s="626">
        <f t="shared" si="323"/>
        <v>0</v>
      </c>
      <c r="BJ467" s="626">
        <f t="shared" si="323"/>
        <v>0</v>
      </c>
      <c r="BK467" s="626">
        <f t="shared" si="323"/>
        <v>0</v>
      </c>
      <c r="BL467" s="626">
        <f t="shared" si="323"/>
        <v>0</v>
      </c>
      <c r="BM467" s="626">
        <f t="shared" si="323"/>
        <v>0</v>
      </c>
      <c r="BN467" s="626">
        <f t="shared" si="323"/>
        <v>0</v>
      </c>
      <c r="BO467" s="626">
        <f t="shared" si="324"/>
        <v>0</v>
      </c>
      <c r="BP467" s="626">
        <f t="shared" si="324"/>
        <v>0</v>
      </c>
      <c r="BQ467" s="626">
        <f t="shared" si="324"/>
        <v>0</v>
      </c>
      <c r="BR467" s="626">
        <f t="shared" si="324"/>
        <v>0</v>
      </c>
      <c r="BS467" s="626">
        <f t="shared" si="324"/>
        <v>0</v>
      </c>
      <c r="BT467" s="626">
        <f t="shared" si="324"/>
        <v>0</v>
      </c>
      <c r="BU467" s="626">
        <f t="shared" si="324"/>
        <v>0</v>
      </c>
      <c r="BV467" s="626">
        <f t="shared" si="324"/>
        <v>0</v>
      </c>
      <c r="BW467" s="626">
        <f t="shared" si="324"/>
        <v>0</v>
      </c>
      <c r="BX467" s="626">
        <f t="shared" si="324"/>
        <v>0</v>
      </c>
      <c r="BY467" s="626">
        <f t="shared" si="324"/>
        <v>0</v>
      </c>
      <c r="BZ467" s="626">
        <f t="shared" si="324"/>
        <v>0</v>
      </c>
      <c r="CA467" s="287">
        <f t="shared" si="312"/>
        <v>0</v>
      </c>
      <c r="CB467" s="287">
        <f t="shared" si="313"/>
        <v>0</v>
      </c>
      <c r="CC467" s="287">
        <f t="shared" si="314"/>
        <v>0</v>
      </c>
      <c r="CD467" s="287">
        <f t="shared" si="315"/>
        <v>0</v>
      </c>
      <c r="CE467" s="287">
        <f t="shared" si="316"/>
        <v>0</v>
      </c>
      <c r="CF467" s="287">
        <f t="shared" si="317"/>
        <v>0</v>
      </c>
      <c r="CG467" s="61">
        <f t="shared" si="275"/>
        <v>0</v>
      </c>
      <c r="CH467" s="27"/>
      <c r="CI467" s="27"/>
      <c r="CJ467" s="27"/>
    </row>
    <row r="468" spans="2:88" ht="12" hidden="1" customHeight="1">
      <c r="B468" s="624" t="s">
        <v>75</v>
      </c>
      <c r="C468" s="623" t="str">
        <f t="shared" si="304"/>
        <v>Approval Request</v>
      </c>
      <c r="D468" s="624" t="s">
        <v>52</v>
      </c>
      <c r="E468" s="624" t="s">
        <v>9</v>
      </c>
      <c r="F468" s="625" t="s">
        <v>14</v>
      </c>
      <c r="G468" s="626">
        <f t="shared" si="318"/>
        <v>0</v>
      </c>
      <c r="H468" s="823">
        <f t="shared" si="318"/>
        <v>0</v>
      </c>
      <c r="I468" s="823">
        <f t="shared" si="318"/>
        <v>0</v>
      </c>
      <c r="J468" s="626">
        <f t="shared" si="318"/>
        <v>0</v>
      </c>
      <c r="K468" s="626">
        <f t="shared" si="318"/>
        <v>0</v>
      </c>
      <c r="L468" s="626">
        <f t="shared" si="318"/>
        <v>0</v>
      </c>
      <c r="M468" s="626">
        <f t="shared" si="318"/>
        <v>0</v>
      </c>
      <c r="N468" s="626">
        <f t="shared" si="318"/>
        <v>0</v>
      </c>
      <c r="O468" s="626">
        <f t="shared" si="318"/>
        <v>0</v>
      </c>
      <c r="P468" s="626">
        <f t="shared" si="318"/>
        <v>0</v>
      </c>
      <c r="Q468" s="626">
        <f t="shared" si="319"/>
        <v>0</v>
      </c>
      <c r="R468" s="626">
        <f t="shared" si="319"/>
        <v>0</v>
      </c>
      <c r="S468" s="626">
        <f t="shared" si="319"/>
        <v>0</v>
      </c>
      <c r="T468" s="626">
        <f t="shared" si="319"/>
        <v>0</v>
      </c>
      <c r="U468" s="823">
        <f t="shared" si="319"/>
        <v>0</v>
      </c>
      <c r="V468" s="823">
        <f t="shared" si="319"/>
        <v>0</v>
      </c>
      <c r="W468" s="823">
        <f t="shared" si="319"/>
        <v>0</v>
      </c>
      <c r="X468" s="823">
        <f t="shared" si="319"/>
        <v>0</v>
      </c>
      <c r="Y468" s="823">
        <f t="shared" si="319"/>
        <v>0</v>
      </c>
      <c r="Z468" s="626">
        <f t="shared" si="319"/>
        <v>0</v>
      </c>
      <c r="AA468" s="626">
        <f t="shared" si="320"/>
        <v>0</v>
      </c>
      <c r="AB468" s="626">
        <f t="shared" si="320"/>
        <v>0</v>
      </c>
      <c r="AC468" s="626">
        <f t="shared" si="320"/>
        <v>0</v>
      </c>
      <c r="AD468" s="626">
        <f t="shared" si="320"/>
        <v>0</v>
      </c>
      <c r="AE468" s="626">
        <f t="shared" si="320"/>
        <v>0</v>
      </c>
      <c r="AF468" s="626">
        <f t="shared" si="320"/>
        <v>0</v>
      </c>
      <c r="AG468" s="626">
        <f t="shared" si="320"/>
        <v>0</v>
      </c>
      <c r="AH468" s="626">
        <f t="shared" si="320"/>
        <v>0</v>
      </c>
      <c r="AI468" s="626">
        <f t="shared" si="320"/>
        <v>0</v>
      </c>
      <c r="AJ468" s="626">
        <f t="shared" si="320"/>
        <v>0</v>
      </c>
      <c r="AK468" s="626">
        <f t="shared" si="321"/>
        <v>0</v>
      </c>
      <c r="AL468" s="626">
        <f t="shared" si="321"/>
        <v>0</v>
      </c>
      <c r="AM468" s="626">
        <f t="shared" si="321"/>
        <v>0</v>
      </c>
      <c r="AN468" s="626">
        <f t="shared" si="321"/>
        <v>0</v>
      </c>
      <c r="AO468" s="626">
        <f t="shared" si="321"/>
        <v>0</v>
      </c>
      <c r="AP468" s="626">
        <f t="shared" si="321"/>
        <v>0</v>
      </c>
      <c r="AQ468" s="626">
        <f t="shared" si="321"/>
        <v>0</v>
      </c>
      <c r="AR468" s="626">
        <f t="shared" si="321"/>
        <v>0</v>
      </c>
      <c r="AS468" s="626">
        <f t="shared" si="321"/>
        <v>0</v>
      </c>
      <c r="AT468" s="626">
        <f t="shared" si="321"/>
        <v>0</v>
      </c>
      <c r="AU468" s="626">
        <f t="shared" si="322"/>
        <v>0</v>
      </c>
      <c r="AV468" s="626">
        <f t="shared" si="322"/>
        <v>0</v>
      </c>
      <c r="AW468" s="626">
        <f t="shared" si="322"/>
        <v>0</v>
      </c>
      <c r="AX468" s="626">
        <f t="shared" si="322"/>
        <v>0</v>
      </c>
      <c r="AY468" s="626">
        <f t="shared" si="322"/>
        <v>0</v>
      </c>
      <c r="AZ468" s="626">
        <f t="shared" si="322"/>
        <v>0</v>
      </c>
      <c r="BA468" s="626">
        <f t="shared" si="322"/>
        <v>0</v>
      </c>
      <c r="BB468" s="626">
        <f t="shared" si="322"/>
        <v>0</v>
      </c>
      <c r="BC468" s="626">
        <f t="shared" si="322"/>
        <v>0</v>
      </c>
      <c r="BD468" s="626">
        <f t="shared" si="322"/>
        <v>0</v>
      </c>
      <c r="BE468" s="626">
        <f t="shared" si="323"/>
        <v>0</v>
      </c>
      <c r="BF468" s="626">
        <f t="shared" si="323"/>
        <v>0</v>
      </c>
      <c r="BG468" s="626">
        <f t="shared" si="323"/>
        <v>0</v>
      </c>
      <c r="BH468" s="626">
        <f t="shared" si="323"/>
        <v>0</v>
      </c>
      <c r="BI468" s="626">
        <f t="shared" si="323"/>
        <v>0</v>
      </c>
      <c r="BJ468" s="626">
        <f t="shared" si="323"/>
        <v>0</v>
      </c>
      <c r="BK468" s="626">
        <f t="shared" si="323"/>
        <v>0</v>
      </c>
      <c r="BL468" s="626">
        <f t="shared" si="323"/>
        <v>0</v>
      </c>
      <c r="BM468" s="626">
        <f t="shared" si="323"/>
        <v>0</v>
      </c>
      <c r="BN468" s="626">
        <f t="shared" si="323"/>
        <v>0</v>
      </c>
      <c r="BO468" s="626">
        <f t="shared" si="324"/>
        <v>0</v>
      </c>
      <c r="BP468" s="626">
        <f t="shared" si="324"/>
        <v>0</v>
      </c>
      <c r="BQ468" s="626">
        <f t="shared" si="324"/>
        <v>0</v>
      </c>
      <c r="BR468" s="626">
        <f t="shared" si="324"/>
        <v>0</v>
      </c>
      <c r="BS468" s="626">
        <f t="shared" si="324"/>
        <v>0</v>
      </c>
      <c r="BT468" s="626">
        <f t="shared" si="324"/>
        <v>0</v>
      </c>
      <c r="BU468" s="626">
        <f t="shared" si="324"/>
        <v>0</v>
      </c>
      <c r="BV468" s="626">
        <f t="shared" si="324"/>
        <v>0</v>
      </c>
      <c r="BW468" s="626">
        <f t="shared" si="324"/>
        <v>0</v>
      </c>
      <c r="BX468" s="626">
        <f t="shared" si="324"/>
        <v>0</v>
      </c>
      <c r="BY468" s="626">
        <f t="shared" si="324"/>
        <v>0</v>
      </c>
      <c r="BZ468" s="626">
        <f t="shared" si="324"/>
        <v>0</v>
      </c>
      <c r="CA468" s="287">
        <f t="shared" si="312"/>
        <v>0</v>
      </c>
      <c r="CB468" s="287">
        <f t="shared" si="313"/>
        <v>0</v>
      </c>
      <c r="CC468" s="287">
        <f t="shared" si="314"/>
        <v>0</v>
      </c>
      <c r="CD468" s="287">
        <f t="shared" si="315"/>
        <v>0</v>
      </c>
      <c r="CE468" s="287">
        <f t="shared" si="316"/>
        <v>0</v>
      </c>
      <c r="CF468" s="287">
        <f t="shared" si="317"/>
        <v>0</v>
      </c>
      <c r="CG468" s="61">
        <f t="shared" si="275"/>
        <v>0</v>
      </c>
      <c r="CH468" s="27"/>
      <c r="CI468" s="27"/>
      <c r="CJ468" s="27"/>
    </row>
    <row r="469" spans="2:88" ht="12" hidden="1" customHeight="1">
      <c r="B469" s="624" t="s">
        <v>75</v>
      </c>
      <c r="C469" s="623" t="str">
        <f t="shared" si="304"/>
        <v>Approval Request</v>
      </c>
      <c r="D469" s="624" t="s">
        <v>52</v>
      </c>
      <c r="E469" s="624" t="s">
        <v>9</v>
      </c>
      <c r="F469" s="625" t="s">
        <v>15</v>
      </c>
      <c r="G469" s="626">
        <f t="shared" si="318"/>
        <v>0</v>
      </c>
      <c r="H469" s="823">
        <f t="shared" si="318"/>
        <v>0</v>
      </c>
      <c r="I469" s="823">
        <f t="shared" si="318"/>
        <v>0</v>
      </c>
      <c r="J469" s="626">
        <f t="shared" si="318"/>
        <v>0</v>
      </c>
      <c r="K469" s="626">
        <f t="shared" si="318"/>
        <v>0</v>
      </c>
      <c r="L469" s="626">
        <f t="shared" si="318"/>
        <v>0</v>
      </c>
      <c r="M469" s="626">
        <f t="shared" si="318"/>
        <v>0</v>
      </c>
      <c r="N469" s="626">
        <f t="shared" si="318"/>
        <v>0</v>
      </c>
      <c r="O469" s="626">
        <f t="shared" si="318"/>
        <v>0</v>
      </c>
      <c r="P469" s="626">
        <f t="shared" si="318"/>
        <v>0</v>
      </c>
      <c r="Q469" s="626">
        <f t="shared" si="319"/>
        <v>0</v>
      </c>
      <c r="R469" s="626">
        <f t="shared" si="319"/>
        <v>0</v>
      </c>
      <c r="S469" s="626">
        <f t="shared" si="319"/>
        <v>0</v>
      </c>
      <c r="T469" s="626">
        <f t="shared" si="319"/>
        <v>0</v>
      </c>
      <c r="U469" s="823">
        <f t="shared" si="319"/>
        <v>0</v>
      </c>
      <c r="V469" s="823">
        <f t="shared" si="319"/>
        <v>0</v>
      </c>
      <c r="W469" s="823">
        <f t="shared" si="319"/>
        <v>0</v>
      </c>
      <c r="X469" s="823">
        <f t="shared" si="319"/>
        <v>0</v>
      </c>
      <c r="Y469" s="823">
        <f t="shared" si="319"/>
        <v>0</v>
      </c>
      <c r="Z469" s="626">
        <f t="shared" si="319"/>
        <v>0</v>
      </c>
      <c r="AA469" s="626">
        <f t="shared" si="320"/>
        <v>0</v>
      </c>
      <c r="AB469" s="626">
        <f t="shared" si="320"/>
        <v>0</v>
      </c>
      <c r="AC469" s="626">
        <f t="shared" si="320"/>
        <v>0</v>
      </c>
      <c r="AD469" s="626">
        <f t="shared" si="320"/>
        <v>0</v>
      </c>
      <c r="AE469" s="626">
        <f t="shared" si="320"/>
        <v>0</v>
      </c>
      <c r="AF469" s="626">
        <f t="shared" si="320"/>
        <v>0</v>
      </c>
      <c r="AG469" s="626">
        <f t="shared" si="320"/>
        <v>0</v>
      </c>
      <c r="AH469" s="626">
        <f t="shared" si="320"/>
        <v>0</v>
      </c>
      <c r="AI469" s="626">
        <f t="shared" si="320"/>
        <v>0</v>
      </c>
      <c r="AJ469" s="626">
        <f t="shared" si="320"/>
        <v>0</v>
      </c>
      <c r="AK469" s="626">
        <f t="shared" si="321"/>
        <v>0</v>
      </c>
      <c r="AL469" s="626">
        <f t="shared" si="321"/>
        <v>0</v>
      </c>
      <c r="AM469" s="626">
        <f t="shared" si="321"/>
        <v>0</v>
      </c>
      <c r="AN469" s="626">
        <f t="shared" si="321"/>
        <v>0</v>
      </c>
      <c r="AO469" s="626">
        <f t="shared" si="321"/>
        <v>0</v>
      </c>
      <c r="AP469" s="626">
        <f t="shared" si="321"/>
        <v>0</v>
      </c>
      <c r="AQ469" s="626">
        <f t="shared" si="321"/>
        <v>0</v>
      </c>
      <c r="AR469" s="626">
        <f t="shared" si="321"/>
        <v>0</v>
      </c>
      <c r="AS469" s="626">
        <f t="shared" si="321"/>
        <v>0</v>
      </c>
      <c r="AT469" s="626">
        <f t="shared" si="321"/>
        <v>0</v>
      </c>
      <c r="AU469" s="626">
        <f t="shared" si="322"/>
        <v>0</v>
      </c>
      <c r="AV469" s="626">
        <f t="shared" si="322"/>
        <v>0</v>
      </c>
      <c r="AW469" s="626">
        <f t="shared" si="322"/>
        <v>0</v>
      </c>
      <c r="AX469" s="626">
        <f t="shared" si="322"/>
        <v>0</v>
      </c>
      <c r="AY469" s="626">
        <f t="shared" si="322"/>
        <v>0</v>
      </c>
      <c r="AZ469" s="626">
        <f t="shared" si="322"/>
        <v>0</v>
      </c>
      <c r="BA469" s="626">
        <f t="shared" si="322"/>
        <v>0</v>
      </c>
      <c r="BB469" s="626">
        <f t="shared" si="322"/>
        <v>0</v>
      </c>
      <c r="BC469" s="626">
        <f t="shared" si="322"/>
        <v>0</v>
      </c>
      <c r="BD469" s="626">
        <f t="shared" si="322"/>
        <v>0</v>
      </c>
      <c r="BE469" s="626">
        <f t="shared" si="323"/>
        <v>0</v>
      </c>
      <c r="BF469" s="626">
        <f t="shared" si="323"/>
        <v>0</v>
      </c>
      <c r="BG469" s="626">
        <f t="shared" si="323"/>
        <v>0</v>
      </c>
      <c r="BH469" s="626">
        <f t="shared" si="323"/>
        <v>0</v>
      </c>
      <c r="BI469" s="626">
        <f t="shared" si="323"/>
        <v>0</v>
      </c>
      <c r="BJ469" s="626">
        <f t="shared" si="323"/>
        <v>0</v>
      </c>
      <c r="BK469" s="626">
        <f t="shared" si="323"/>
        <v>0</v>
      </c>
      <c r="BL469" s="626">
        <f t="shared" si="323"/>
        <v>0</v>
      </c>
      <c r="BM469" s="626">
        <f t="shared" si="323"/>
        <v>0</v>
      </c>
      <c r="BN469" s="626">
        <f t="shared" si="323"/>
        <v>0</v>
      </c>
      <c r="BO469" s="626">
        <f t="shared" si="324"/>
        <v>0</v>
      </c>
      <c r="BP469" s="626">
        <f t="shared" si="324"/>
        <v>0</v>
      </c>
      <c r="BQ469" s="626">
        <f t="shared" si="324"/>
        <v>0</v>
      </c>
      <c r="BR469" s="626">
        <f t="shared" si="324"/>
        <v>0</v>
      </c>
      <c r="BS469" s="626">
        <f t="shared" si="324"/>
        <v>0</v>
      </c>
      <c r="BT469" s="626">
        <f t="shared" si="324"/>
        <v>0</v>
      </c>
      <c r="BU469" s="626">
        <f t="shared" si="324"/>
        <v>0</v>
      </c>
      <c r="BV469" s="626">
        <f t="shared" si="324"/>
        <v>0</v>
      </c>
      <c r="BW469" s="626">
        <f t="shared" si="324"/>
        <v>0</v>
      </c>
      <c r="BX469" s="626">
        <f t="shared" si="324"/>
        <v>0</v>
      </c>
      <c r="BY469" s="626">
        <f t="shared" si="324"/>
        <v>0</v>
      </c>
      <c r="BZ469" s="626">
        <f t="shared" si="324"/>
        <v>0</v>
      </c>
      <c r="CA469" s="287">
        <f t="shared" si="312"/>
        <v>0</v>
      </c>
      <c r="CB469" s="287">
        <f t="shared" si="313"/>
        <v>0</v>
      </c>
      <c r="CC469" s="287">
        <f t="shared" si="314"/>
        <v>0</v>
      </c>
      <c r="CD469" s="287">
        <f t="shared" si="315"/>
        <v>0</v>
      </c>
      <c r="CE469" s="287">
        <f t="shared" si="316"/>
        <v>0</v>
      </c>
      <c r="CF469" s="287">
        <f t="shared" si="317"/>
        <v>0</v>
      </c>
      <c r="CG469" s="61">
        <f t="shared" si="275"/>
        <v>0</v>
      </c>
      <c r="CH469" s="27"/>
      <c r="CI469" s="27"/>
      <c r="CJ469" s="27"/>
    </row>
    <row r="470" spans="2:88" ht="12" hidden="1" customHeight="1">
      <c r="B470" s="624" t="s">
        <v>75</v>
      </c>
      <c r="C470" s="623" t="str">
        <f t="shared" si="304"/>
        <v>Released</v>
      </c>
      <c r="D470" s="624" t="s">
        <v>52</v>
      </c>
      <c r="E470" s="624" t="s">
        <v>10</v>
      </c>
      <c r="F470" s="625" t="s">
        <v>11</v>
      </c>
      <c r="G470" s="626">
        <f t="shared" si="318"/>
        <v>0</v>
      </c>
      <c r="H470" s="823">
        <f t="shared" si="318"/>
        <v>0</v>
      </c>
      <c r="I470" s="823">
        <f t="shared" si="318"/>
        <v>0</v>
      </c>
      <c r="J470" s="626">
        <f t="shared" si="318"/>
        <v>0</v>
      </c>
      <c r="K470" s="626">
        <f t="shared" si="318"/>
        <v>0</v>
      </c>
      <c r="L470" s="626">
        <f t="shared" si="318"/>
        <v>0</v>
      </c>
      <c r="M470" s="626">
        <f t="shared" si="318"/>
        <v>0</v>
      </c>
      <c r="N470" s="626">
        <f t="shared" si="318"/>
        <v>0</v>
      </c>
      <c r="O470" s="626">
        <f t="shared" si="318"/>
        <v>0</v>
      </c>
      <c r="P470" s="626">
        <f t="shared" si="318"/>
        <v>0</v>
      </c>
      <c r="Q470" s="626">
        <f t="shared" si="319"/>
        <v>0</v>
      </c>
      <c r="R470" s="626">
        <f t="shared" si="319"/>
        <v>0</v>
      </c>
      <c r="S470" s="626">
        <f t="shared" si="319"/>
        <v>0</v>
      </c>
      <c r="T470" s="626">
        <f t="shared" si="319"/>
        <v>0</v>
      </c>
      <c r="U470" s="823">
        <f t="shared" si="319"/>
        <v>0</v>
      </c>
      <c r="V470" s="823">
        <f t="shared" si="319"/>
        <v>0</v>
      </c>
      <c r="W470" s="823">
        <f t="shared" si="319"/>
        <v>0</v>
      </c>
      <c r="X470" s="823">
        <f t="shared" si="319"/>
        <v>0</v>
      </c>
      <c r="Y470" s="823">
        <f t="shared" si="319"/>
        <v>0</v>
      </c>
      <c r="Z470" s="626">
        <f t="shared" si="319"/>
        <v>0</v>
      </c>
      <c r="AA470" s="626">
        <f t="shared" si="320"/>
        <v>0</v>
      </c>
      <c r="AB470" s="626">
        <f t="shared" si="320"/>
        <v>0</v>
      </c>
      <c r="AC470" s="626">
        <f t="shared" si="320"/>
        <v>0</v>
      </c>
      <c r="AD470" s="626">
        <f t="shared" si="320"/>
        <v>0</v>
      </c>
      <c r="AE470" s="626">
        <f t="shared" si="320"/>
        <v>0</v>
      </c>
      <c r="AF470" s="626">
        <f t="shared" si="320"/>
        <v>0</v>
      </c>
      <c r="AG470" s="626">
        <f t="shared" si="320"/>
        <v>0</v>
      </c>
      <c r="AH470" s="626">
        <f t="shared" si="320"/>
        <v>0</v>
      </c>
      <c r="AI470" s="626">
        <f t="shared" si="320"/>
        <v>0</v>
      </c>
      <c r="AJ470" s="626">
        <f t="shared" si="320"/>
        <v>0</v>
      </c>
      <c r="AK470" s="626">
        <f t="shared" si="321"/>
        <v>0</v>
      </c>
      <c r="AL470" s="626">
        <f t="shared" si="321"/>
        <v>0</v>
      </c>
      <c r="AM470" s="626">
        <f t="shared" si="321"/>
        <v>0</v>
      </c>
      <c r="AN470" s="626">
        <f t="shared" si="321"/>
        <v>0</v>
      </c>
      <c r="AO470" s="626">
        <f t="shared" si="321"/>
        <v>0</v>
      </c>
      <c r="AP470" s="626">
        <f t="shared" si="321"/>
        <v>0</v>
      </c>
      <c r="AQ470" s="626">
        <f t="shared" si="321"/>
        <v>0</v>
      </c>
      <c r="AR470" s="626">
        <f t="shared" si="321"/>
        <v>0</v>
      </c>
      <c r="AS470" s="626">
        <f t="shared" si="321"/>
        <v>0</v>
      </c>
      <c r="AT470" s="626">
        <f t="shared" si="321"/>
        <v>0</v>
      </c>
      <c r="AU470" s="626">
        <f t="shared" si="322"/>
        <v>0</v>
      </c>
      <c r="AV470" s="626">
        <f t="shared" si="322"/>
        <v>0</v>
      </c>
      <c r="AW470" s="626">
        <f t="shared" si="322"/>
        <v>0</v>
      </c>
      <c r="AX470" s="626">
        <f t="shared" si="322"/>
        <v>0</v>
      </c>
      <c r="AY470" s="626">
        <f t="shared" si="322"/>
        <v>0</v>
      </c>
      <c r="AZ470" s="626">
        <f t="shared" si="322"/>
        <v>0</v>
      </c>
      <c r="BA470" s="626">
        <f t="shared" si="322"/>
        <v>0</v>
      </c>
      <c r="BB470" s="626">
        <f t="shared" si="322"/>
        <v>0</v>
      </c>
      <c r="BC470" s="626">
        <f t="shared" si="322"/>
        <v>0</v>
      </c>
      <c r="BD470" s="626">
        <f t="shared" si="322"/>
        <v>0</v>
      </c>
      <c r="BE470" s="626">
        <f t="shared" si="323"/>
        <v>0</v>
      </c>
      <c r="BF470" s="626">
        <f t="shared" si="323"/>
        <v>0</v>
      </c>
      <c r="BG470" s="626">
        <f t="shared" si="323"/>
        <v>0</v>
      </c>
      <c r="BH470" s="626">
        <f t="shared" si="323"/>
        <v>0</v>
      </c>
      <c r="BI470" s="626">
        <f t="shared" si="323"/>
        <v>0</v>
      </c>
      <c r="BJ470" s="626">
        <f t="shared" si="323"/>
        <v>0</v>
      </c>
      <c r="BK470" s="626">
        <f t="shared" si="323"/>
        <v>0</v>
      </c>
      <c r="BL470" s="626">
        <f t="shared" si="323"/>
        <v>0</v>
      </c>
      <c r="BM470" s="626">
        <f t="shared" si="323"/>
        <v>0</v>
      </c>
      <c r="BN470" s="626">
        <f t="shared" si="323"/>
        <v>0</v>
      </c>
      <c r="BO470" s="626">
        <f t="shared" si="324"/>
        <v>0</v>
      </c>
      <c r="BP470" s="626">
        <f t="shared" si="324"/>
        <v>0</v>
      </c>
      <c r="BQ470" s="626">
        <f t="shared" si="324"/>
        <v>0</v>
      </c>
      <c r="BR470" s="626">
        <f t="shared" si="324"/>
        <v>0</v>
      </c>
      <c r="BS470" s="626">
        <f t="shared" si="324"/>
        <v>0</v>
      </c>
      <c r="BT470" s="626">
        <f t="shared" si="324"/>
        <v>0</v>
      </c>
      <c r="BU470" s="626">
        <f t="shared" si="324"/>
        <v>0</v>
      </c>
      <c r="BV470" s="626">
        <f t="shared" si="324"/>
        <v>0</v>
      </c>
      <c r="BW470" s="626">
        <f t="shared" si="324"/>
        <v>0</v>
      </c>
      <c r="BX470" s="626">
        <f t="shared" si="324"/>
        <v>0</v>
      </c>
      <c r="BY470" s="626">
        <f t="shared" si="324"/>
        <v>0</v>
      </c>
      <c r="BZ470" s="626">
        <f t="shared" si="324"/>
        <v>0</v>
      </c>
      <c r="CA470" s="287">
        <f t="shared" si="312"/>
        <v>0</v>
      </c>
      <c r="CB470" s="287">
        <f t="shared" si="313"/>
        <v>0</v>
      </c>
      <c r="CC470" s="287">
        <f t="shared" si="314"/>
        <v>0</v>
      </c>
      <c r="CD470" s="287">
        <f t="shared" si="315"/>
        <v>0</v>
      </c>
      <c r="CE470" s="287">
        <f t="shared" si="316"/>
        <v>0</v>
      </c>
      <c r="CF470" s="287">
        <f t="shared" si="317"/>
        <v>0</v>
      </c>
      <c r="CG470" s="61">
        <f t="shared" si="275"/>
        <v>0</v>
      </c>
      <c r="CH470" s="27"/>
      <c r="CI470" s="27"/>
      <c r="CJ470" s="27"/>
    </row>
    <row r="471" spans="2:88" ht="12" hidden="1" customHeight="1">
      <c r="B471" s="624" t="s">
        <v>75</v>
      </c>
      <c r="C471" s="623" t="str">
        <f t="shared" si="304"/>
        <v>Released</v>
      </c>
      <c r="D471" s="624" t="s">
        <v>52</v>
      </c>
      <c r="E471" s="624" t="s">
        <v>10</v>
      </c>
      <c r="F471" s="625" t="s">
        <v>12</v>
      </c>
      <c r="G471" s="626">
        <f t="shared" si="318"/>
        <v>0</v>
      </c>
      <c r="H471" s="823">
        <f t="shared" si="318"/>
        <v>0</v>
      </c>
      <c r="I471" s="823">
        <f t="shared" si="318"/>
        <v>0</v>
      </c>
      <c r="J471" s="626">
        <f t="shared" si="318"/>
        <v>0</v>
      </c>
      <c r="K471" s="626">
        <f t="shared" si="318"/>
        <v>0</v>
      </c>
      <c r="L471" s="626">
        <f t="shared" si="318"/>
        <v>0</v>
      </c>
      <c r="M471" s="626">
        <f t="shared" si="318"/>
        <v>0</v>
      </c>
      <c r="N471" s="626">
        <f t="shared" si="318"/>
        <v>0</v>
      </c>
      <c r="O471" s="626">
        <f t="shared" si="318"/>
        <v>0</v>
      </c>
      <c r="P471" s="626">
        <f t="shared" si="318"/>
        <v>0</v>
      </c>
      <c r="Q471" s="626">
        <f t="shared" si="319"/>
        <v>0</v>
      </c>
      <c r="R471" s="626">
        <f t="shared" si="319"/>
        <v>0</v>
      </c>
      <c r="S471" s="626">
        <f t="shared" si="319"/>
        <v>0</v>
      </c>
      <c r="T471" s="626">
        <f t="shared" si="319"/>
        <v>0</v>
      </c>
      <c r="U471" s="823">
        <f t="shared" si="319"/>
        <v>0</v>
      </c>
      <c r="V471" s="823">
        <f t="shared" si="319"/>
        <v>0</v>
      </c>
      <c r="W471" s="823">
        <f t="shared" si="319"/>
        <v>0</v>
      </c>
      <c r="X471" s="823">
        <f t="shared" si="319"/>
        <v>0</v>
      </c>
      <c r="Y471" s="823">
        <f t="shared" si="319"/>
        <v>0</v>
      </c>
      <c r="Z471" s="626">
        <f t="shared" si="319"/>
        <v>0</v>
      </c>
      <c r="AA471" s="626">
        <f t="shared" si="320"/>
        <v>0</v>
      </c>
      <c r="AB471" s="626">
        <f t="shared" si="320"/>
        <v>0</v>
      </c>
      <c r="AC471" s="626">
        <f t="shared" si="320"/>
        <v>0</v>
      </c>
      <c r="AD471" s="626">
        <f t="shared" si="320"/>
        <v>0</v>
      </c>
      <c r="AE471" s="626">
        <f t="shared" si="320"/>
        <v>0</v>
      </c>
      <c r="AF471" s="626">
        <f t="shared" si="320"/>
        <v>0</v>
      </c>
      <c r="AG471" s="626">
        <f t="shared" si="320"/>
        <v>0</v>
      </c>
      <c r="AH471" s="626">
        <f t="shared" si="320"/>
        <v>0</v>
      </c>
      <c r="AI471" s="626">
        <f t="shared" si="320"/>
        <v>0</v>
      </c>
      <c r="AJ471" s="626">
        <f t="shared" si="320"/>
        <v>0</v>
      </c>
      <c r="AK471" s="626">
        <f t="shared" si="321"/>
        <v>0</v>
      </c>
      <c r="AL471" s="626">
        <f t="shared" si="321"/>
        <v>0</v>
      </c>
      <c r="AM471" s="626">
        <f t="shared" si="321"/>
        <v>0</v>
      </c>
      <c r="AN471" s="626">
        <f t="shared" si="321"/>
        <v>0</v>
      </c>
      <c r="AO471" s="626">
        <f t="shared" si="321"/>
        <v>0</v>
      </c>
      <c r="AP471" s="626">
        <f t="shared" si="321"/>
        <v>0</v>
      </c>
      <c r="AQ471" s="626">
        <f t="shared" si="321"/>
        <v>0</v>
      </c>
      <c r="AR471" s="626">
        <f t="shared" si="321"/>
        <v>0</v>
      </c>
      <c r="AS471" s="626">
        <f t="shared" si="321"/>
        <v>0</v>
      </c>
      <c r="AT471" s="626">
        <f t="shared" si="321"/>
        <v>0</v>
      </c>
      <c r="AU471" s="626">
        <f t="shared" si="322"/>
        <v>0</v>
      </c>
      <c r="AV471" s="626">
        <f t="shared" si="322"/>
        <v>0</v>
      </c>
      <c r="AW471" s="626">
        <f t="shared" si="322"/>
        <v>0</v>
      </c>
      <c r="AX471" s="626">
        <f t="shared" si="322"/>
        <v>0</v>
      </c>
      <c r="AY471" s="626">
        <f t="shared" si="322"/>
        <v>0</v>
      </c>
      <c r="AZ471" s="626">
        <f t="shared" si="322"/>
        <v>0</v>
      </c>
      <c r="BA471" s="626">
        <f t="shared" si="322"/>
        <v>0</v>
      </c>
      <c r="BB471" s="626">
        <f t="shared" si="322"/>
        <v>0</v>
      </c>
      <c r="BC471" s="626">
        <f t="shared" si="322"/>
        <v>0</v>
      </c>
      <c r="BD471" s="626">
        <f t="shared" si="322"/>
        <v>0</v>
      </c>
      <c r="BE471" s="626">
        <f t="shared" si="323"/>
        <v>0</v>
      </c>
      <c r="BF471" s="626">
        <f t="shared" si="323"/>
        <v>0</v>
      </c>
      <c r="BG471" s="626">
        <f t="shared" si="323"/>
        <v>0</v>
      </c>
      <c r="BH471" s="626">
        <f t="shared" si="323"/>
        <v>0</v>
      </c>
      <c r="BI471" s="626">
        <f t="shared" si="323"/>
        <v>0</v>
      </c>
      <c r="BJ471" s="626">
        <f t="shared" si="323"/>
        <v>0</v>
      </c>
      <c r="BK471" s="626">
        <f t="shared" si="323"/>
        <v>0</v>
      </c>
      <c r="BL471" s="626">
        <f t="shared" si="323"/>
        <v>0</v>
      </c>
      <c r="BM471" s="626">
        <f t="shared" si="323"/>
        <v>0</v>
      </c>
      <c r="BN471" s="626">
        <f t="shared" si="323"/>
        <v>0</v>
      </c>
      <c r="BO471" s="626">
        <f t="shared" si="324"/>
        <v>0</v>
      </c>
      <c r="BP471" s="626">
        <f t="shared" si="324"/>
        <v>0</v>
      </c>
      <c r="BQ471" s="626">
        <f t="shared" si="324"/>
        <v>0</v>
      </c>
      <c r="BR471" s="626">
        <f t="shared" si="324"/>
        <v>0</v>
      </c>
      <c r="BS471" s="626">
        <f t="shared" si="324"/>
        <v>0</v>
      </c>
      <c r="BT471" s="626">
        <f t="shared" si="324"/>
        <v>0</v>
      </c>
      <c r="BU471" s="626">
        <f t="shared" si="324"/>
        <v>0</v>
      </c>
      <c r="BV471" s="626">
        <f t="shared" si="324"/>
        <v>0</v>
      </c>
      <c r="BW471" s="626">
        <f t="shared" si="324"/>
        <v>0</v>
      </c>
      <c r="BX471" s="626">
        <f t="shared" si="324"/>
        <v>0</v>
      </c>
      <c r="BY471" s="626">
        <f t="shared" si="324"/>
        <v>0</v>
      </c>
      <c r="BZ471" s="626">
        <f t="shared" si="324"/>
        <v>0</v>
      </c>
      <c r="CA471" s="287">
        <f t="shared" si="312"/>
        <v>0</v>
      </c>
      <c r="CB471" s="287">
        <f t="shared" si="313"/>
        <v>0</v>
      </c>
      <c r="CC471" s="287">
        <f t="shared" si="314"/>
        <v>0</v>
      </c>
      <c r="CD471" s="287">
        <f t="shared" si="315"/>
        <v>0</v>
      </c>
      <c r="CE471" s="287">
        <f t="shared" si="316"/>
        <v>0</v>
      </c>
      <c r="CF471" s="287">
        <f t="shared" si="317"/>
        <v>0</v>
      </c>
      <c r="CG471" s="61">
        <f t="shared" si="275"/>
        <v>0</v>
      </c>
      <c r="CH471" s="27"/>
      <c r="CI471" s="27"/>
      <c r="CJ471" s="27"/>
    </row>
    <row r="472" spans="2:88" ht="12" hidden="1" customHeight="1">
      <c r="B472" s="624" t="s">
        <v>75</v>
      </c>
      <c r="C472" s="623" t="str">
        <f t="shared" si="304"/>
        <v>Forecast</v>
      </c>
      <c r="D472" s="624" t="s">
        <v>52</v>
      </c>
      <c r="E472" s="624" t="s">
        <v>10</v>
      </c>
      <c r="F472" s="625" t="s">
        <v>13</v>
      </c>
      <c r="G472" s="626">
        <f t="shared" si="318"/>
        <v>0</v>
      </c>
      <c r="H472" s="823">
        <f t="shared" si="318"/>
        <v>0</v>
      </c>
      <c r="I472" s="823">
        <f t="shared" si="318"/>
        <v>0</v>
      </c>
      <c r="J472" s="626">
        <f t="shared" si="318"/>
        <v>0</v>
      </c>
      <c r="K472" s="626">
        <f t="shared" si="318"/>
        <v>0</v>
      </c>
      <c r="L472" s="626">
        <f t="shared" si="318"/>
        <v>0</v>
      </c>
      <c r="M472" s="626">
        <f t="shared" si="318"/>
        <v>0</v>
      </c>
      <c r="N472" s="626">
        <f t="shared" si="318"/>
        <v>0</v>
      </c>
      <c r="O472" s="626">
        <f t="shared" si="318"/>
        <v>0</v>
      </c>
      <c r="P472" s="626">
        <f t="shared" si="318"/>
        <v>0</v>
      </c>
      <c r="Q472" s="626">
        <f t="shared" si="319"/>
        <v>0</v>
      </c>
      <c r="R472" s="626">
        <f t="shared" si="319"/>
        <v>0</v>
      </c>
      <c r="S472" s="626">
        <f t="shared" si="319"/>
        <v>0</v>
      </c>
      <c r="T472" s="626">
        <f t="shared" si="319"/>
        <v>0</v>
      </c>
      <c r="U472" s="823">
        <f t="shared" si="319"/>
        <v>0</v>
      </c>
      <c r="V472" s="823">
        <f t="shared" si="319"/>
        <v>0</v>
      </c>
      <c r="W472" s="823">
        <f t="shared" si="319"/>
        <v>0</v>
      </c>
      <c r="X472" s="823">
        <f t="shared" si="319"/>
        <v>0</v>
      </c>
      <c r="Y472" s="823">
        <f t="shared" si="319"/>
        <v>0</v>
      </c>
      <c r="Z472" s="626">
        <f t="shared" si="319"/>
        <v>0</v>
      </c>
      <c r="AA472" s="626">
        <f t="shared" si="320"/>
        <v>0</v>
      </c>
      <c r="AB472" s="626">
        <f t="shared" si="320"/>
        <v>0</v>
      </c>
      <c r="AC472" s="626">
        <f t="shared" si="320"/>
        <v>0</v>
      </c>
      <c r="AD472" s="626">
        <f t="shared" si="320"/>
        <v>0</v>
      </c>
      <c r="AE472" s="626">
        <f t="shared" si="320"/>
        <v>0</v>
      </c>
      <c r="AF472" s="626">
        <f t="shared" si="320"/>
        <v>0</v>
      </c>
      <c r="AG472" s="626">
        <f t="shared" si="320"/>
        <v>0</v>
      </c>
      <c r="AH472" s="626">
        <f t="shared" si="320"/>
        <v>0</v>
      </c>
      <c r="AI472" s="626">
        <f t="shared" si="320"/>
        <v>0</v>
      </c>
      <c r="AJ472" s="626">
        <f t="shared" si="320"/>
        <v>0</v>
      </c>
      <c r="AK472" s="626">
        <f t="shared" si="321"/>
        <v>0</v>
      </c>
      <c r="AL472" s="626">
        <f t="shared" si="321"/>
        <v>0</v>
      </c>
      <c r="AM472" s="626">
        <f t="shared" si="321"/>
        <v>0</v>
      </c>
      <c r="AN472" s="626">
        <f t="shared" si="321"/>
        <v>0</v>
      </c>
      <c r="AO472" s="626">
        <f t="shared" si="321"/>
        <v>0</v>
      </c>
      <c r="AP472" s="626">
        <f t="shared" si="321"/>
        <v>0</v>
      </c>
      <c r="AQ472" s="626">
        <f t="shared" si="321"/>
        <v>0</v>
      </c>
      <c r="AR472" s="626">
        <f t="shared" si="321"/>
        <v>0</v>
      </c>
      <c r="AS472" s="626">
        <f t="shared" si="321"/>
        <v>0</v>
      </c>
      <c r="AT472" s="626">
        <f t="shared" si="321"/>
        <v>0</v>
      </c>
      <c r="AU472" s="626">
        <f t="shared" si="322"/>
        <v>0</v>
      </c>
      <c r="AV472" s="626">
        <f t="shared" si="322"/>
        <v>0</v>
      </c>
      <c r="AW472" s="626">
        <f t="shared" si="322"/>
        <v>0</v>
      </c>
      <c r="AX472" s="626">
        <f t="shared" si="322"/>
        <v>0</v>
      </c>
      <c r="AY472" s="626">
        <f t="shared" si="322"/>
        <v>0</v>
      </c>
      <c r="AZ472" s="626">
        <f t="shared" si="322"/>
        <v>0</v>
      </c>
      <c r="BA472" s="626">
        <f t="shared" si="322"/>
        <v>0</v>
      </c>
      <c r="BB472" s="626">
        <f t="shared" si="322"/>
        <v>0</v>
      </c>
      <c r="BC472" s="626">
        <f t="shared" si="322"/>
        <v>0</v>
      </c>
      <c r="BD472" s="626">
        <f t="shared" si="322"/>
        <v>0</v>
      </c>
      <c r="BE472" s="626">
        <f t="shared" si="323"/>
        <v>0</v>
      </c>
      <c r="BF472" s="626">
        <f t="shared" si="323"/>
        <v>0</v>
      </c>
      <c r="BG472" s="626">
        <f t="shared" si="323"/>
        <v>0</v>
      </c>
      <c r="BH472" s="626">
        <f t="shared" si="323"/>
        <v>0</v>
      </c>
      <c r="BI472" s="626">
        <f t="shared" si="323"/>
        <v>0</v>
      </c>
      <c r="BJ472" s="626">
        <f t="shared" si="323"/>
        <v>0</v>
      </c>
      <c r="BK472" s="626">
        <f t="shared" si="323"/>
        <v>0</v>
      </c>
      <c r="BL472" s="626">
        <f t="shared" si="323"/>
        <v>0</v>
      </c>
      <c r="BM472" s="626">
        <f t="shared" si="323"/>
        <v>0</v>
      </c>
      <c r="BN472" s="626">
        <f t="shared" si="323"/>
        <v>0</v>
      </c>
      <c r="BO472" s="626">
        <f t="shared" si="324"/>
        <v>0</v>
      </c>
      <c r="BP472" s="626">
        <f t="shared" si="324"/>
        <v>0</v>
      </c>
      <c r="BQ472" s="626">
        <f t="shared" si="324"/>
        <v>0</v>
      </c>
      <c r="BR472" s="626">
        <f t="shared" si="324"/>
        <v>0</v>
      </c>
      <c r="BS472" s="626">
        <f t="shared" si="324"/>
        <v>0</v>
      </c>
      <c r="BT472" s="626">
        <f t="shared" si="324"/>
        <v>0</v>
      </c>
      <c r="BU472" s="626">
        <f t="shared" si="324"/>
        <v>0</v>
      </c>
      <c r="BV472" s="626">
        <f t="shared" si="324"/>
        <v>0</v>
      </c>
      <c r="BW472" s="626">
        <f t="shared" si="324"/>
        <v>0</v>
      </c>
      <c r="BX472" s="626">
        <f t="shared" si="324"/>
        <v>0</v>
      </c>
      <c r="BY472" s="626">
        <f t="shared" si="324"/>
        <v>0</v>
      </c>
      <c r="BZ472" s="626">
        <f t="shared" si="324"/>
        <v>0</v>
      </c>
      <c r="CA472" s="287">
        <f t="shared" si="312"/>
        <v>0</v>
      </c>
      <c r="CB472" s="287">
        <f t="shared" si="313"/>
        <v>0</v>
      </c>
      <c r="CC472" s="287">
        <f t="shared" si="314"/>
        <v>0</v>
      </c>
      <c r="CD472" s="287">
        <f t="shared" si="315"/>
        <v>0</v>
      </c>
      <c r="CE472" s="287">
        <f t="shared" si="316"/>
        <v>0</v>
      </c>
      <c r="CF472" s="287">
        <f t="shared" si="317"/>
        <v>0</v>
      </c>
      <c r="CG472" s="61">
        <f t="shared" si="275"/>
        <v>0</v>
      </c>
      <c r="CH472" s="27"/>
      <c r="CI472" s="27"/>
      <c r="CJ472" s="27"/>
    </row>
    <row r="473" spans="2:88" ht="12" hidden="1" customHeight="1">
      <c r="B473" s="624" t="s">
        <v>75</v>
      </c>
      <c r="C473" s="623" t="str">
        <f t="shared" si="304"/>
        <v>Approval Request</v>
      </c>
      <c r="D473" s="624" t="s">
        <v>52</v>
      </c>
      <c r="E473" s="624" t="s">
        <v>10</v>
      </c>
      <c r="F473" s="625" t="s">
        <v>14</v>
      </c>
      <c r="G473" s="626">
        <f t="shared" si="318"/>
        <v>0</v>
      </c>
      <c r="H473" s="823">
        <f t="shared" si="318"/>
        <v>0</v>
      </c>
      <c r="I473" s="823">
        <f t="shared" si="318"/>
        <v>0</v>
      </c>
      <c r="J473" s="626">
        <f t="shared" si="318"/>
        <v>0</v>
      </c>
      <c r="K473" s="626">
        <f t="shared" si="318"/>
        <v>0</v>
      </c>
      <c r="L473" s="626">
        <f t="shared" si="318"/>
        <v>0</v>
      </c>
      <c r="M473" s="626">
        <f t="shared" si="318"/>
        <v>0</v>
      </c>
      <c r="N473" s="626">
        <f t="shared" si="318"/>
        <v>0</v>
      </c>
      <c r="O473" s="626">
        <f t="shared" si="318"/>
        <v>0</v>
      </c>
      <c r="P473" s="626">
        <f t="shared" si="318"/>
        <v>0</v>
      </c>
      <c r="Q473" s="626">
        <f t="shared" si="319"/>
        <v>0</v>
      </c>
      <c r="R473" s="626">
        <f t="shared" si="319"/>
        <v>0</v>
      </c>
      <c r="S473" s="626">
        <f t="shared" si="319"/>
        <v>0</v>
      </c>
      <c r="T473" s="626">
        <f t="shared" si="319"/>
        <v>0</v>
      </c>
      <c r="U473" s="823">
        <f t="shared" si="319"/>
        <v>0</v>
      </c>
      <c r="V473" s="823">
        <f t="shared" si="319"/>
        <v>0</v>
      </c>
      <c r="W473" s="823">
        <f t="shared" si="319"/>
        <v>0</v>
      </c>
      <c r="X473" s="823">
        <f t="shared" si="319"/>
        <v>0</v>
      </c>
      <c r="Y473" s="823">
        <f t="shared" si="319"/>
        <v>0</v>
      </c>
      <c r="Z473" s="626">
        <f t="shared" si="319"/>
        <v>0</v>
      </c>
      <c r="AA473" s="626">
        <f t="shared" si="320"/>
        <v>0</v>
      </c>
      <c r="AB473" s="626">
        <f t="shared" si="320"/>
        <v>0</v>
      </c>
      <c r="AC473" s="626">
        <f t="shared" si="320"/>
        <v>0</v>
      </c>
      <c r="AD473" s="626">
        <f t="shared" si="320"/>
        <v>0</v>
      </c>
      <c r="AE473" s="626">
        <f t="shared" si="320"/>
        <v>0</v>
      </c>
      <c r="AF473" s="626">
        <f t="shared" si="320"/>
        <v>0</v>
      </c>
      <c r="AG473" s="626">
        <f t="shared" si="320"/>
        <v>0</v>
      </c>
      <c r="AH473" s="626">
        <f t="shared" si="320"/>
        <v>0</v>
      </c>
      <c r="AI473" s="626">
        <f t="shared" si="320"/>
        <v>0</v>
      </c>
      <c r="AJ473" s="626">
        <f t="shared" si="320"/>
        <v>0</v>
      </c>
      <c r="AK473" s="626">
        <f t="shared" si="321"/>
        <v>0</v>
      </c>
      <c r="AL473" s="626">
        <f t="shared" si="321"/>
        <v>0</v>
      </c>
      <c r="AM473" s="626">
        <f t="shared" si="321"/>
        <v>0</v>
      </c>
      <c r="AN473" s="626">
        <f t="shared" si="321"/>
        <v>0</v>
      </c>
      <c r="AO473" s="626">
        <f t="shared" si="321"/>
        <v>0</v>
      </c>
      <c r="AP473" s="626">
        <f t="shared" si="321"/>
        <v>0</v>
      </c>
      <c r="AQ473" s="626">
        <f t="shared" si="321"/>
        <v>0</v>
      </c>
      <c r="AR473" s="626">
        <f t="shared" si="321"/>
        <v>0</v>
      </c>
      <c r="AS473" s="626">
        <f t="shared" si="321"/>
        <v>0</v>
      </c>
      <c r="AT473" s="626">
        <f t="shared" si="321"/>
        <v>0</v>
      </c>
      <c r="AU473" s="626">
        <f t="shared" si="322"/>
        <v>0</v>
      </c>
      <c r="AV473" s="626">
        <f t="shared" si="322"/>
        <v>0</v>
      </c>
      <c r="AW473" s="626">
        <f t="shared" si="322"/>
        <v>0</v>
      </c>
      <c r="AX473" s="626">
        <f t="shared" si="322"/>
        <v>0</v>
      </c>
      <c r="AY473" s="626">
        <f t="shared" si="322"/>
        <v>0</v>
      </c>
      <c r="AZ473" s="626">
        <f t="shared" si="322"/>
        <v>0</v>
      </c>
      <c r="BA473" s="626">
        <f t="shared" si="322"/>
        <v>0</v>
      </c>
      <c r="BB473" s="626">
        <f t="shared" si="322"/>
        <v>0</v>
      </c>
      <c r="BC473" s="626">
        <f t="shared" si="322"/>
        <v>0</v>
      </c>
      <c r="BD473" s="626">
        <f t="shared" si="322"/>
        <v>0</v>
      </c>
      <c r="BE473" s="626">
        <f t="shared" si="323"/>
        <v>0</v>
      </c>
      <c r="BF473" s="626">
        <f t="shared" si="323"/>
        <v>0</v>
      </c>
      <c r="BG473" s="626">
        <f t="shared" si="323"/>
        <v>0</v>
      </c>
      <c r="BH473" s="626">
        <f t="shared" si="323"/>
        <v>0</v>
      </c>
      <c r="BI473" s="626">
        <f t="shared" si="323"/>
        <v>0</v>
      </c>
      <c r="BJ473" s="626">
        <f t="shared" si="323"/>
        <v>0</v>
      </c>
      <c r="BK473" s="626">
        <f t="shared" si="323"/>
        <v>0</v>
      </c>
      <c r="BL473" s="626">
        <f t="shared" si="323"/>
        <v>0</v>
      </c>
      <c r="BM473" s="626">
        <f t="shared" si="323"/>
        <v>0</v>
      </c>
      <c r="BN473" s="626">
        <f t="shared" si="323"/>
        <v>0</v>
      </c>
      <c r="BO473" s="626">
        <f t="shared" si="324"/>
        <v>0</v>
      </c>
      <c r="BP473" s="626">
        <f t="shared" si="324"/>
        <v>0</v>
      </c>
      <c r="BQ473" s="626">
        <f t="shared" si="324"/>
        <v>0</v>
      </c>
      <c r="BR473" s="626">
        <f t="shared" si="324"/>
        <v>0</v>
      </c>
      <c r="BS473" s="626">
        <f t="shared" si="324"/>
        <v>0</v>
      </c>
      <c r="BT473" s="626">
        <f t="shared" si="324"/>
        <v>0</v>
      </c>
      <c r="BU473" s="626">
        <f t="shared" si="324"/>
        <v>0</v>
      </c>
      <c r="BV473" s="626">
        <f t="shared" si="324"/>
        <v>0</v>
      </c>
      <c r="BW473" s="626">
        <f t="shared" si="324"/>
        <v>0</v>
      </c>
      <c r="BX473" s="626">
        <f t="shared" si="324"/>
        <v>0</v>
      </c>
      <c r="BY473" s="626">
        <f t="shared" si="324"/>
        <v>0</v>
      </c>
      <c r="BZ473" s="626">
        <f t="shared" si="324"/>
        <v>0</v>
      </c>
      <c r="CA473" s="287">
        <f t="shared" si="312"/>
        <v>0</v>
      </c>
      <c r="CB473" s="287">
        <f t="shared" si="313"/>
        <v>0</v>
      </c>
      <c r="CC473" s="287">
        <f t="shared" si="314"/>
        <v>0</v>
      </c>
      <c r="CD473" s="287">
        <f t="shared" si="315"/>
        <v>0</v>
      </c>
      <c r="CE473" s="287">
        <f t="shared" si="316"/>
        <v>0</v>
      </c>
      <c r="CF473" s="287">
        <f t="shared" si="317"/>
        <v>0</v>
      </c>
      <c r="CG473" s="61">
        <f t="shared" si="275"/>
        <v>0</v>
      </c>
      <c r="CH473" s="27"/>
      <c r="CI473" s="27"/>
      <c r="CJ473" s="27"/>
    </row>
    <row r="474" spans="2:88" ht="12" hidden="1" customHeight="1">
      <c r="B474" s="624" t="s">
        <v>75</v>
      </c>
      <c r="C474" s="623" t="str">
        <f t="shared" si="304"/>
        <v>Approval Request</v>
      </c>
      <c r="D474" s="624" t="s">
        <v>52</v>
      </c>
      <c r="E474" s="624" t="s">
        <v>10</v>
      </c>
      <c r="F474" s="625" t="s">
        <v>15</v>
      </c>
      <c r="G474" s="626">
        <f t="shared" si="318"/>
        <v>0</v>
      </c>
      <c r="H474" s="823">
        <f t="shared" si="318"/>
        <v>0</v>
      </c>
      <c r="I474" s="823">
        <f t="shared" si="318"/>
        <v>0</v>
      </c>
      <c r="J474" s="626">
        <f t="shared" si="318"/>
        <v>0</v>
      </c>
      <c r="K474" s="626">
        <f t="shared" si="318"/>
        <v>0</v>
      </c>
      <c r="L474" s="626">
        <f t="shared" si="318"/>
        <v>0</v>
      </c>
      <c r="M474" s="626">
        <f t="shared" si="318"/>
        <v>0</v>
      </c>
      <c r="N474" s="626">
        <f t="shared" si="318"/>
        <v>0</v>
      </c>
      <c r="O474" s="626">
        <f t="shared" si="318"/>
        <v>0</v>
      </c>
      <c r="P474" s="626">
        <f t="shared" si="318"/>
        <v>0</v>
      </c>
      <c r="Q474" s="626">
        <f t="shared" si="319"/>
        <v>0</v>
      </c>
      <c r="R474" s="626">
        <f t="shared" si="319"/>
        <v>0</v>
      </c>
      <c r="S474" s="626">
        <f t="shared" si="319"/>
        <v>0</v>
      </c>
      <c r="T474" s="626">
        <f t="shared" si="319"/>
        <v>0</v>
      </c>
      <c r="U474" s="823">
        <f t="shared" si="319"/>
        <v>0</v>
      </c>
      <c r="V474" s="823">
        <f t="shared" si="319"/>
        <v>0</v>
      </c>
      <c r="W474" s="823">
        <f t="shared" si="319"/>
        <v>0</v>
      </c>
      <c r="X474" s="823">
        <f t="shared" si="319"/>
        <v>0</v>
      </c>
      <c r="Y474" s="823">
        <f t="shared" si="319"/>
        <v>0</v>
      </c>
      <c r="Z474" s="626">
        <f t="shared" si="319"/>
        <v>0</v>
      </c>
      <c r="AA474" s="626">
        <f t="shared" si="320"/>
        <v>0</v>
      </c>
      <c r="AB474" s="626">
        <f t="shared" si="320"/>
        <v>0</v>
      </c>
      <c r="AC474" s="626">
        <f t="shared" si="320"/>
        <v>0</v>
      </c>
      <c r="AD474" s="626">
        <f t="shared" si="320"/>
        <v>0</v>
      </c>
      <c r="AE474" s="626">
        <f t="shared" si="320"/>
        <v>0</v>
      </c>
      <c r="AF474" s="626">
        <f t="shared" si="320"/>
        <v>0</v>
      </c>
      <c r="AG474" s="626">
        <f t="shared" si="320"/>
        <v>0</v>
      </c>
      <c r="AH474" s="626">
        <f t="shared" si="320"/>
        <v>0</v>
      </c>
      <c r="AI474" s="626">
        <f t="shared" si="320"/>
        <v>0</v>
      </c>
      <c r="AJ474" s="626">
        <f t="shared" si="320"/>
        <v>0</v>
      </c>
      <c r="AK474" s="626">
        <f t="shared" si="321"/>
        <v>0</v>
      </c>
      <c r="AL474" s="626">
        <f t="shared" si="321"/>
        <v>0</v>
      </c>
      <c r="AM474" s="626">
        <f t="shared" si="321"/>
        <v>0</v>
      </c>
      <c r="AN474" s="626">
        <f t="shared" si="321"/>
        <v>0</v>
      </c>
      <c r="AO474" s="626">
        <f t="shared" si="321"/>
        <v>0</v>
      </c>
      <c r="AP474" s="626">
        <f t="shared" si="321"/>
        <v>0</v>
      </c>
      <c r="AQ474" s="626">
        <f t="shared" si="321"/>
        <v>0</v>
      </c>
      <c r="AR474" s="626">
        <f t="shared" si="321"/>
        <v>0</v>
      </c>
      <c r="AS474" s="626">
        <f t="shared" si="321"/>
        <v>0</v>
      </c>
      <c r="AT474" s="626">
        <f t="shared" si="321"/>
        <v>0</v>
      </c>
      <c r="AU474" s="626">
        <f t="shared" si="322"/>
        <v>0</v>
      </c>
      <c r="AV474" s="626">
        <f t="shared" si="322"/>
        <v>0</v>
      </c>
      <c r="AW474" s="626">
        <f t="shared" si="322"/>
        <v>0</v>
      </c>
      <c r="AX474" s="626">
        <f t="shared" si="322"/>
        <v>0</v>
      </c>
      <c r="AY474" s="626">
        <f t="shared" si="322"/>
        <v>0</v>
      </c>
      <c r="AZ474" s="626">
        <f t="shared" si="322"/>
        <v>0</v>
      </c>
      <c r="BA474" s="626">
        <f t="shared" si="322"/>
        <v>0</v>
      </c>
      <c r="BB474" s="626">
        <f t="shared" si="322"/>
        <v>0</v>
      </c>
      <c r="BC474" s="626">
        <f t="shared" si="322"/>
        <v>0</v>
      </c>
      <c r="BD474" s="626">
        <f t="shared" si="322"/>
        <v>0</v>
      </c>
      <c r="BE474" s="626">
        <f t="shared" si="323"/>
        <v>0</v>
      </c>
      <c r="BF474" s="626">
        <f t="shared" si="323"/>
        <v>0</v>
      </c>
      <c r="BG474" s="626">
        <f t="shared" si="323"/>
        <v>0</v>
      </c>
      <c r="BH474" s="626">
        <f t="shared" si="323"/>
        <v>0</v>
      </c>
      <c r="BI474" s="626">
        <f t="shared" si="323"/>
        <v>0</v>
      </c>
      <c r="BJ474" s="626">
        <f t="shared" si="323"/>
        <v>0</v>
      </c>
      <c r="BK474" s="626">
        <f t="shared" si="323"/>
        <v>0</v>
      </c>
      <c r="BL474" s="626">
        <f t="shared" si="323"/>
        <v>0</v>
      </c>
      <c r="BM474" s="626">
        <f t="shared" si="323"/>
        <v>0</v>
      </c>
      <c r="BN474" s="626">
        <f t="shared" si="323"/>
        <v>0</v>
      </c>
      <c r="BO474" s="626">
        <f t="shared" si="324"/>
        <v>0</v>
      </c>
      <c r="BP474" s="626">
        <f t="shared" si="324"/>
        <v>0</v>
      </c>
      <c r="BQ474" s="626">
        <f t="shared" si="324"/>
        <v>0</v>
      </c>
      <c r="BR474" s="626">
        <f t="shared" si="324"/>
        <v>0</v>
      </c>
      <c r="BS474" s="626">
        <f t="shared" si="324"/>
        <v>0</v>
      </c>
      <c r="BT474" s="626">
        <f t="shared" si="324"/>
        <v>0</v>
      </c>
      <c r="BU474" s="626">
        <f t="shared" si="324"/>
        <v>0</v>
      </c>
      <c r="BV474" s="626">
        <f t="shared" si="324"/>
        <v>0</v>
      </c>
      <c r="BW474" s="626">
        <f t="shared" si="324"/>
        <v>0</v>
      </c>
      <c r="BX474" s="626">
        <f t="shared" si="324"/>
        <v>0</v>
      </c>
      <c r="BY474" s="626">
        <f t="shared" si="324"/>
        <v>0</v>
      </c>
      <c r="BZ474" s="626">
        <f t="shared" si="324"/>
        <v>0</v>
      </c>
      <c r="CA474" s="287">
        <f t="shared" si="312"/>
        <v>0</v>
      </c>
      <c r="CB474" s="287">
        <f t="shared" si="313"/>
        <v>0</v>
      </c>
      <c r="CC474" s="287">
        <f t="shared" si="314"/>
        <v>0</v>
      </c>
      <c r="CD474" s="287">
        <f t="shared" si="315"/>
        <v>0</v>
      </c>
      <c r="CE474" s="287">
        <f t="shared" si="316"/>
        <v>0</v>
      </c>
      <c r="CF474" s="287">
        <f t="shared" si="317"/>
        <v>0</v>
      </c>
      <c r="CG474" s="61">
        <f t="shared" si="275"/>
        <v>0</v>
      </c>
      <c r="CH474" s="27"/>
      <c r="CI474" s="27"/>
      <c r="CJ474" s="27"/>
    </row>
    <row r="475" spans="2:88" ht="12" hidden="1" customHeight="1">
      <c r="B475" s="624" t="s">
        <v>75</v>
      </c>
      <c r="C475" s="623" t="str">
        <f t="shared" si="304"/>
        <v>Released</v>
      </c>
      <c r="D475" s="624" t="s">
        <v>54</v>
      </c>
      <c r="E475" s="624" t="s">
        <v>9</v>
      </c>
      <c r="F475" s="625" t="s">
        <v>11</v>
      </c>
      <c r="G475" s="626">
        <f t="shared" ref="G475:P484" si="325">IF(CVP=$F475,SUMIFS(G$6:G$206,Capex_Revex,$E475,Cat_Two,$D475,Spend,$B475),0)</f>
        <v>0</v>
      </c>
      <c r="H475" s="823">
        <f t="shared" si="325"/>
        <v>0</v>
      </c>
      <c r="I475" s="823">
        <f t="shared" si="325"/>
        <v>0</v>
      </c>
      <c r="J475" s="626">
        <f t="shared" si="325"/>
        <v>0</v>
      </c>
      <c r="K475" s="626">
        <f t="shared" si="325"/>
        <v>0</v>
      </c>
      <c r="L475" s="626">
        <f t="shared" si="325"/>
        <v>0</v>
      </c>
      <c r="M475" s="626">
        <f t="shared" si="325"/>
        <v>0</v>
      </c>
      <c r="N475" s="626">
        <f t="shared" si="325"/>
        <v>0</v>
      </c>
      <c r="O475" s="626">
        <f t="shared" si="325"/>
        <v>0</v>
      </c>
      <c r="P475" s="626">
        <f t="shared" si="325"/>
        <v>0</v>
      </c>
      <c r="Q475" s="626">
        <f t="shared" ref="Q475:Z484" si="326">IF(CVP=$F475,SUMIFS(Q$6:Q$206,Capex_Revex,$E475,Cat_Two,$D475,Spend,$B475),0)</f>
        <v>0</v>
      </c>
      <c r="R475" s="626">
        <f t="shared" si="326"/>
        <v>0</v>
      </c>
      <c r="S475" s="626">
        <f t="shared" si="326"/>
        <v>0</v>
      </c>
      <c r="T475" s="626">
        <f t="shared" si="326"/>
        <v>0</v>
      </c>
      <c r="U475" s="823">
        <f t="shared" si="326"/>
        <v>0</v>
      </c>
      <c r="V475" s="823">
        <f t="shared" si="326"/>
        <v>0</v>
      </c>
      <c r="W475" s="823">
        <f t="shared" si="326"/>
        <v>0</v>
      </c>
      <c r="X475" s="823">
        <f t="shared" si="326"/>
        <v>0</v>
      </c>
      <c r="Y475" s="823">
        <f t="shared" si="326"/>
        <v>0</v>
      </c>
      <c r="Z475" s="626">
        <f t="shared" si="326"/>
        <v>0</v>
      </c>
      <c r="AA475" s="626">
        <f t="shared" ref="AA475:AJ484" si="327">IF(CVP=$F475,SUMIFS(AA$6:AA$206,Capex_Revex,$E475,Cat_Two,$D475,Spend,$B475),0)</f>
        <v>0</v>
      </c>
      <c r="AB475" s="626">
        <f t="shared" si="327"/>
        <v>0</v>
      </c>
      <c r="AC475" s="626">
        <f t="shared" si="327"/>
        <v>0</v>
      </c>
      <c r="AD475" s="626">
        <f t="shared" si="327"/>
        <v>0</v>
      </c>
      <c r="AE475" s="626">
        <f t="shared" si="327"/>
        <v>0</v>
      </c>
      <c r="AF475" s="626">
        <f t="shared" si="327"/>
        <v>0</v>
      </c>
      <c r="AG475" s="626">
        <f t="shared" si="327"/>
        <v>0</v>
      </c>
      <c r="AH475" s="626">
        <f t="shared" si="327"/>
        <v>0</v>
      </c>
      <c r="AI475" s="626">
        <f t="shared" si="327"/>
        <v>0</v>
      </c>
      <c r="AJ475" s="626">
        <f t="shared" si="327"/>
        <v>0</v>
      </c>
      <c r="AK475" s="626">
        <f t="shared" ref="AK475:AT484" si="328">IF(CVP=$F475,SUMIFS(AK$6:AK$206,Capex_Revex,$E475,Cat_Two,$D475,Spend,$B475),0)</f>
        <v>0</v>
      </c>
      <c r="AL475" s="626">
        <f t="shared" si="328"/>
        <v>0</v>
      </c>
      <c r="AM475" s="626">
        <f t="shared" si="328"/>
        <v>0</v>
      </c>
      <c r="AN475" s="626">
        <f t="shared" si="328"/>
        <v>0</v>
      </c>
      <c r="AO475" s="626">
        <f t="shared" si="328"/>
        <v>0</v>
      </c>
      <c r="AP475" s="626">
        <f t="shared" si="328"/>
        <v>0</v>
      </c>
      <c r="AQ475" s="626">
        <f t="shared" si="328"/>
        <v>0</v>
      </c>
      <c r="AR475" s="626">
        <f t="shared" si="328"/>
        <v>0</v>
      </c>
      <c r="AS475" s="626">
        <f t="shared" si="328"/>
        <v>0</v>
      </c>
      <c r="AT475" s="626">
        <f t="shared" si="328"/>
        <v>0</v>
      </c>
      <c r="AU475" s="626">
        <f t="shared" ref="AU475:BD484" si="329">IF(CVP=$F475,SUMIFS(AU$6:AU$206,Capex_Revex,$E475,Cat_Two,$D475,Spend,$B475),0)</f>
        <v>0</v>
      </c>
      <c r="AV475" s="626">
        <f t="shared" si="329"/>
        <v>0</v>
      </c>
      <c r="AW475" s="626">
        <f t="shared" si="329"/>
        <v>0</v>
      </c>
      <c r="AX475" s="626">
        <f t="shared" si="329"/>
        <v>0</v>
      </c>
      <c r="AY475" s="626">
        <f t="shared" si="329"/>
        <v>0</v>
      </c>
      <c r="AZ475" s="626">
        <f t="shared" si="329"/>
        <v>0</v>
      </c>
      <c r="BA475" s="626">
        <f t="shared" si="329"/>
        <v>0</v>
      </c>
      <c r="BB475" s="626">
        <f t="shared" si="329"/>
        <v>0</v>
      </c>
      <c r="BC475" s="626">
        <f t="shared" si="329"/>
        <v>0</v>
      </c>
      <c r="BD475" s="626">
        <f t="shared" si="329"/>
        <v>0</v>
      </c>
      <c r="BE475" s="626">
        <f t="shared" ref="BE475:BN484" si="330">IF(CVP=$F475,SUMIFS(BE$6:BE$206,Capex_Revex,$E475,Cat_Two,$D475,Spend,$B475),0)</f>
        <v>0</v>
      </c>
      <c r="BF475" s="626">
        <f t="shared" si="330"/>
        <v>0</v>
      </c>
      <c r="BG475" s="626">
        <f t="shared" si="330"/>
        <v>0</v>
      </c>
      <c r="BH475" s="626">
        <f t="shared" si="330"/>
        <v>0</v>
      </c>
      <c r="BI475" s="626">
        <f t="shared" si="330"/>
        <v>0</v>
      </c>
      <c r="BJ475" s="626">
        <f t="shared" si="330"/>
        <v>0</v>
      </c>
      <c r="BK475" s="626">
        <f t="shared" si="330"/>
        <v>0</v>
      </c>
      <c r="BL475" s="626">
        <f t="shared" si="330"/>
        <v>0</v>
      </c>
      <c r="BM475" s="626">
        <f t="shared" si="330"/>
        <v>0</v>
      </c>
      <c r="BN475" s="626">
        <f t="shared" si="330"/>
        <v>0</v>
      </c>
      <c r="BO475" s="626">
        <f t="shared" ref="BO475:BZ484" si="331">IF(CVP=$F475,SUMIFS(BO$6:BO$206,Capex_Revex,$E475,Cat_Two,$D475,Spend,$B475),0)</f>
        <v>0</v>
      </c>
      <c r="BP475" s="626">
        <f t="shared" si="331"/>
        <v>0</v>
      </c>
      <c r="BQ475" s="626">
        <f t="shared" si="331"/>
        <v>0</v>
      </c>
      <c r="BR475" s="626">
        <f t="shared" si="331"/>
        <v>0</v>
      </c>
      <c r="BS475" s="626">
        <f t="shared" si="331"/>
        <v>0</v>
      </c>
      <c r="BT475" s="626">
        <f t="shared" si="331"/>
        <v>0</v>
      </c>
      <c r="BU475" s="626">
        <f t="shared" si="331"/>
        <v>0</v>
      </c>
      <c r="BV475" s="626">
        <f t="shared" si="331"/>
        <v>0</v>
      </c>
      <c r="BW475" s="626">
        <f t="shared" si="331"/>
        <v>0</v>
      </c>
      <c r="BX475" s="626">
        <f t="shared" si="331"/>
        <v>0</v>
      </c>
      <c r="BY475" s="626">
        <f t="shared" si="331"/>
        <v>0</v>
      </c>
      <c r="BZ475" s="626">
        <f t="shared" si="331"/>
        <v>0</v>
      </c>
      <c r="CA475" s="287">
        <f t="shared" si="312"/>
        <v>0</v>
      </c>
      <c r="CB475" s="287">
        <f t="shared" si="313"/>
        <v>0</v>
      </c>
      <c r="CC475" s="287">
        <f t="shared" si="314"/>
        <v>0</v>
      </c>
      <c r="CD475" s="287">
        <f t="shared" si="315"/>
        <v>0</v>
      </c>
      <c r="CE475" s="287">
        <f t="shared" si="316"/>
        <v>0</v>
      </c>
      <c r="CF475" s="287">
        <f t="shared" si="317"/>
        <v>0</v>
      </c>
      <c r="CG475" s="61">
        <f t="shared" si="275"/>
        <v>0</v>
      </c>
      <c r="CH475" s="27"/>
      <c r="CI475" s="27"/>
      <c r="CJ475" s="27"/>
    </row>
    <row r="476" spans="2:88" ht="12" hidden="1" customHeight="1">
      <c r="B476" s="624" t="s">
        <v>75</v>
      </c>
      <c r="C476" s="623" t="str">
        <f t="shared" si="304"/>
        <v>Released</v>
      </c>
      <c r="D476" s="624" t="s">
        <v>54</v>
      </c>
      <c r="E476" s="624" t="s">
        <v>9</v>
      </c>
      <c r="F476" s="625" t="s">
        <v>12</v>
      </c>
      <c r="G476" s="626">
        <f t="shared" si="325"/>
        <v>0</v>
      </c>
      <c r="H476" s="823">
        <f t="shared" si="325"/>
        <v>0</v>
      </c>
      <c r="I476" s="823">
        <f t="shared" si="325"/>
        <v>0</v>
      </c>
      <c r="J476" s="626">
        <f t="shared" si="325"/>
        <v>0</v>
      </c>
      <c r="K476" s="626">
        <f t="shared" si="325"/>
        <v>0</v>
      </c>
      <c r="L476" s="626">
        <f t="shared" si="325"/>
        <v>0</v>
      </c>
      <c r="M476" s="626">
        <f t="shared" si="325"/>
        <v>0</v>
      </c>
      <c r="N476" s="626">
        <f t="shared" si="325"/>
        <v>0</v>
      </c>
      <c r="O476" s="626">
        <f t="shared" si="325"/>
        <v>0</v>
      </c>
      <c r="P476" s="626">
        <f t="shared" si="325"/>
        <v>0</v>
      </c>
      <c r="Q476" s="626">
        <f t="shared" si="326"/>
        <v>0</v>
      </c>
      <c r="R476" s="626">
        <f t="shared" si="326"/>
        <v>0</v>
      </c>
      <c r="S476" s="626">
        <f t="shared" si="326"/>
        <v>0</v>
      </c>
      <c r="T476" s="626">
        <f t="shared" si="326"/>
        <v>0</v>
      </c>
      <c r="U476" s="823">
        <f t="shared" si="326"/>
        <v>0</v>
      </c>
      <c r="V476" s="823">
        <f t="shared" si="326"/>
        <v>0</v>
      </c>
      <c r="W476" s="823">
        <f t="shared" si="326"/>
        <v>0</v>
      </c>
      <c r="X476" s="823">
        <f t="shared" si="326"/>
        <v>0</v>
      </c>
      <c r="Y476" s="823">
        <f t="shared" si="326"/>
        <v>0</v>
      </c>
      <c r="Z476" s="626">
        <f t="shared" si="326"/>
        <v>0</v>
      </c>
      <c r="AA476" s="626">
        <f t="shared" si="327"/>
        <v>0</v>
      </c>
      <c r="AB476" s="626">
        <f t="shared" si="327"/>
        <v>0</v>
      </c>
      <c r="AC476" s="626">
        <f t="shared" si="327"/>
        <v>0</v>
      </c>
      <c r="AD476" s="626">
        <f t="shared" si="327"/>
        <v>0</v>
      </c>
      <c r="AE476" s="626">
        <f t="shared" si="327"/>
        <v>0</v>
      </c>
      <c r="AF476" s="626">
        <f t="shared" si="327"/>
        <v>0</v>
      </c>
      <c r="AG476" s="626">
        <f t="shared" si="327"/>
        <v>0</v>
      </c>
      <c r="AH476" s="626">
        <f t="shared" si="327"/>
        <v>0</v>
      </c>
      <c r="AI476" s="626">
        <f t="shared" si="327"/>
        <v>0</v>
      </c>
      <c r="AJ476" s="626">
        <f t="shared" si="327"/>
        <v>0</v>
      </c>
      <c r="AK476" s="626">
        <f t="shared" si="328"/>
        <v>0</v>
      </c>
      <c r="AL476" s="626">
        <f t="shared" si="328"/>
        <v>0</v>
      </c>
      <c r="AM476" s="626">
        <f t="shared" si="328"/>
        <v>0</v>
      </c>
      <c r="AN476" s="626">
        <f t="shared" si="328"/>
        <v>0</v>
      </c>
      <c r="AO476" s="626">
        <f t="shared" si="328"/>
        <v>0</v>
      </c>
      <c r="AP476" s="626">
        <f t="shared" si="328"/>
        <v>0</v>
      </c>
      <c r="AQ476" s="626">
        <f t="shared" si="328"/>
        <v>0</v>
      </c>
      <c r="AR476" s="626">
        <f t="shared" si="328"/>
        <v>0</v>
      </c>
      <c r="AS476" s="626">
        <f t="shared" si="328"/>
        <v>0</v>
      </c>
      <c r="AT476" s="626">
        <f t="shared" si="328"/>
        <v>0</v>
      </c>
      <c r="AU476" s="626">
        <f t="shared" si="329"/>
        <v>0</v>
      </c>
      <c r="AV476" s="626">
        <f t="shared" si="329"/>
        <v>0</v>
      </c>
      <c r="AW476" s="626">
        <f t="shared" si="329"/>
        <v>0</v>
      </c>
      <c r="AX476" s="626">
        <f t="shared" si="329"/>
        <v>0</v>
      </c>
      <c r="AY476" s="626">
        <f t="shared" si="329"/>
        <v>0</v>
      </c>
      <c r="AZ476" s="626">
        <f t="shared" si="329"/>
        <v>0</v>
      </c>
      <c r="BA476" s="626">
        <f t="shared" si="329"/>
        <v>0</v>
      </c>
      <c r="BB476" s="626">
        <f t="shared" si="329"/>
        <v>0</v>
      </c>
      <c r="BC476" s="626">
        <f t="shared" si="329"/>
        <v>0</v>
      </c>
      <c r="BD476" s="626">
        <f t="shared" si="329"/>
        <v>0</v>
      </c>
      <c r="BE476" s="626">
        <f t="shared" si="330"/>
        <v>0</v>
      </c>
      <c r="BF476" s="626">
        <f t="shared" si="330"/>
        <v>0</v>
      </c>
      <c r="BG476" s="626">
        <f t="shared" si="330"/>
        <v>0</v>
      </c>
      <c r="BH476" s="626">
        <f t="shared" si="330"/>
        <v>0</v>
      </c>
      <c r="BI476" s="626">
        <f t="shared" si="330"/>
        <v>0</v>
      </c>
      <c r="BJ476" s="626">
        <f t="shared" si="330"/>
        <v>0</v>
      </c>
      <c r="BK476" s="626">
        <f t="shared" si="330"/>
        <v>0</v>
      </c>
      <c r="BL476" s="626">
        <f t="shared" si="330"/>
        <v>0</v>
      </c>
      <c r="BM476" s="626">
        <f t="shared" si="330"/>
        <v>0</v>
      </c>
      <c r="BN476" s="626">
        <f t="shared" si="330"/>
        <v>0</v>
      </c>
      <c r="BO476" s="626">
        <f t="shared" si="331"/>
        <v>0</v>
      </c>
      <c r="BP476" s="626">
        <f t="shared" si="331"/>
        <v>0</v>
      </c>
      <c r="BQ476" s="626">
        <f t="shared" si="331"/>
        <v>0</v>
      </c>
      <c r="BR476" s="626">
        <f t="shared" si="331"/>
        <v>0</v>
      </c>
      <c r="BS476" s="626">
        <f t="shared" si="331"/>
        <v>0</v>
      </c>
      <c r="BT476" s="626">
        <f t="shared" si="331"/>
        <v>0</v>
      </c>
      <c r="BU476" s="626">
        <f t="shared" si="331"/>
        <v>0</v>
      </c>
      <c r="BV476" s="626">
        <f t="shared" si="331"/>
        <v>0</v>
      </c>
      <c r="BW476" s="626">
        <f t="shared" si="331"/>
        <v>0</v>
      </c>
      <c r="BX476" s="626">
        <f t="shared" si="331"/>
        <v>0</v>
      </c>
      <c r="BY476" s="626">
        <f t="shared" si="331"/>
        <v>0</v>
      </c>
      <c r="BZ476" s="626">
        <f t="shared" si="331"/>
        <v>0</v>
      </c>
      <c r="CA476" s="287">
        <f t="shared" si="312"/>
        <v>0</v>
      </c>
      <c r="CB476" s="287">
        <f t="shared" si="313"/>
        <v>0</v>
      </c>
      <c r="CC476" s="287">
        <f t="shared" si="314"/>
        <v>0</v>
      </c>
      <c r="CD476" s="287">
        <f t="shared" si="315"/>
        <v>0</v>
      </c>
      <c r="CE476" s="287">
        <f t="shared" si="316"/>
        <v>0</v>
      </c>
      <c r="CF476" s="287">
        <f t="shared" si="317"/>
        <v>0</v>
      </c>
      <c r="CG476" s="61">
        <f t="shared" si="275"/>
        <v>0</v>
      </c>
      <c r="CH476" s="27"/>
      <c r="CI476" s="27"/>
      <c r="CJ476" s="27"/>
    </row>
    <row r="477" spans="2:88" ht="12" hidden="1" customHeight="1">
      <c r="B477" s="624" t="s">
        <v>75</v>
      </c>
      <c r="C477" s="623" t="str">
        <f t="shared" si="304"/>
        <v>Forecast</v>
      </c>
      <c r="D477" s="624" t="s">
        <v>54</v>
      </c>
      <c r="E477" s="624" t="s">
        <v>9</v>
      </c>
      <c r="F477" s="625" t="s">
        <v>13</v>
      </c>
      <c r="G477" s="626">
        <f t="shared" si="325"/>
        <v>0</v>
      </c>
      <c r="H477" s="823">
        <f t="shared" si="325"/>
        <v>0</v>
      </c>
      <c r="I477" s="823">
        <f t="shared" si="325"/>
        <v>0</v>
      </c>
      <c r="J477" s="626">
        <f t="shared" si="325"/>
        <v>0</v>
      </c>
      <c r="K477" s="626">
        <f t="shared" si="325"/>
        <v>0</v>
      </c>
      <c r="L477" s="626">
        <f t="shared" si="325"/>
        <v>0</v>
      </c>
      <c r="M477" s="626">
        <f t="shared" si="325"/>
        <v>0</v>
      </c>
      <c r="N477" s="626">
        <f t="shared" si="325"/>
        <v>0</v>
      </c>
      <c r="O477" s="626">
        <f t="shared" si="325"/>
        <v>0</v>
      </c>
      <c r="P477" s="626">
        <f t="shared" si="325"/>
        <v>0</v>
      </c>
      <c r="Q477" s="626">
        <f t="shared" si="326"/>
        <v>0</v>
      </c>
      <c r="R477" s="626">
        <f t="shared" si="326"/>
        <v>0</v>
      </c>
      <c r="S477" s="626">
        <f t="shared" si="326"/>
        <v>0</v>
      </c>
      <c r="T477" s="626">
        <f t="shared" si="326"/>
        <v>0</v>
      </c>
      <c r="U477" s="823">
        <f t="shared" si="326"/>
        <v>0</v>
      </c>
      <c r="V477" s="823">
        <f t="shared" si="326"/>
        <v>0</v>
      </c>
      <c r="W477" s="823">
        <f t="shared" si="326"/>
        <v>0</v>
      </c>
      <c r="X477" s="823">
        <f t="shared" si="326"/>
        <v>0</v>
      </c>
      <c r="Y477" s="823">
        <f t="shared" si="326"/>
        <v>0</v>
      </c>
      <c r="Z477" s="626">
        <f t="shared" si="326"/>
        <v>0</v>
      </c>
      <c r="AA477" s="626">
        <f t="shared" si="327"/>
        <v>0</v>
      </c>
      <c r="AB477" s="626">
        <f t="shared" si="327"/>
        <v>0</v>
      </c>
      <c r="AC477" s="626">
        <f t="shared" si="327"/>
        <v>0</v>
      </c>
      <c r="AD477" s="626">
        <f t="shared" si="327"/>
        <v>0</v>
      </c>
      <c r="AE477" s="626">
        <f t="shared" si="327"/>
        <v>0</v>
      </c>
      <c r="AF477" s="626">
        <f t="shared" si="327"/>
        <v>0</v>
      </c>
      <c r="AG477" s="626">
        <f t="shared" si="327"/>
        <v>0</v>
      </c>
      <c r="AH477" s="626">
        <f t="shared" si="327"/>
        <v>0</v>
      </c>
      <c r="AI477" s="626">
        <f t="shared" si="327"/>
        <v>0</v>
      </c>
      <c r="AJ477" s="626">
        <f t="shared" si="327"/>
        <v>0</v>
      </c>
      <c r="AK477" s="626">
        <f t="shared" si="328"/>
        <v>0</v>
      </c>
      <c r="AL477" s="626">
        <f t="shared" si="328"/>
        <v>0</v>
      </c>
      <c r="AM477" s="626">
        <f t="shared" si="328"/>
        <v>0</v>
      </c>
      <c r="AN477" s="626">
        <f t="shared" si="328"/>
        <v>0</v>
      </c>
      <c r="AO477" s="626">
        <f t="shared" si="328"/>
        <v>0</v>
      </c>
      <c r="AP477" s="626">
        <f t="shared" si="328"/>
        <v>0</v>
      </c>
      <c r="AQ477" s="626">
        <f t="shared" si="328"/>
        <v>0</v>
      </c>
      <c r="AR477" s="626">
        <f t="shared" si="328"/>
        <v>0</v>
      </c>
      <c r="AS477" s="626">
        <f t="shared" si="328"/>
        <v>0</v>
      </c>
      <c r="AT477" s="626">
        <f t="shared" si="328"/>
        <v>0</v>
      </c>
      <c r="AU477" s="626">
        <f t="shared" si="329"/>
        <v>0</v>
      </c>
      <c r="AV477" s="626">
        <f t="shared" si="329"/>
        <v>0</v>
      </c>
      <c r="AW477" s="626">
        <f t="shared" si="329"/>
        <v>0</v>
      </c>
      <c r="AX477" s="626">
        <f t="shared" si="329"/>
        <v>0</v>
      </c>
      <c r="AY477" s="626">
        <f t="shared" si="329"/>
        <v>0</v>
      </c>
      <c r="AZ477" s="626">
        <f t="shared" si="329"/>
        <v>0</v>
      </c>
      <c r="BA477" s="626">
        <f t="shared" si="329"/>
        <v>0</v>
      </c>
      <c r="BB477" s="626">
        <f t="shared" si="329"/>
        <v>0</v>
      </c>
      <c r="BC477" s="626">
        <f t="shared" si="329"/>
        <v>0</v>
      </c>
      <c r="BD477" s="626">
        <f t="shared" si="329"/>
        <v>0</v>
      </c>
      <c r="BE477" s="626">
        <f t="shared" si="330"/>
        <v>0</v>
      </c>
      <c r="BF477" s="626">
        <f t="shared" si="330"/>
        <v>0</v>
      </c>
      <c r="BG477" s="626">
        <f t="shared" si="330"/>
        <v>0</v>
      </c>
      <c r="BH477" s="626">
        <f t="shared" si="330"/>
        <v>0</v>
      </c>
      <c r="BI477" s="626">
        <f t="shared" si="330"/>
        <v>0</v>
      </c>
      <c r="BJ477" s="626">
        <f t="shared" si="330"/>
        <v>0</v>
      </c>
      <c r="BK477" s="626">
        <f t="shared" si="330"/>
        <v>0</v>
      </c>
      <c r="BL477" s="626">
        <f t="shared" si="330"/>
        <v>0</v>
      </c>
      <c r="BM477" s="626">
        <f t="shared" si="330"/>
        <v>0</v>
      </c>
      <c r="BN477" s="626">
        <f t="shared" si="330"/>
        <v>0</v>
      </c>
      <c r="BO477" s="626">
        <f t="shared" si="331"/>
        <v>0</v>
      </c>
      <c r="BP477" s="626">
        <f t="shared" si="331"/>
        <v>0</v>
      </c>
      <c r="BQ477" s="626">
        <f t="shared" si="331"/>
        <v>0</v>
      </c>
      <c r="BR477" s="626">
        <f t="shared" si="331"/>
        <v>0</v>
      </c>
      <c r="BS477" s="626">
        <f t="shared" si="331"/>
        <v>0</v>
      </c>
      <c r="BT477" s="626">
        <f t="shared" si="331"/>
        <v>0</v>
      </c>
      <c r="BU477" s="626">
        <f t="shared" si="331"/>
        <v>0</v>
      </c>
      <c r="BV477" s="626">
        <f t="shared" si="331"/>
        <v>0</v>
      </c>
      <c r="BW477" s="626">
        <f t="shared" si="331"/>
        <v>0</v>
      </c>
      <c r="BX477" s="626">
        <f t="shared" si="331"/>
        <v>0</v>
      </c>
      <c r="BY477" s="626">
        <f t="shared" si="331"/>
        <v>0</v>
      </c>
      <c r="BZ477" s="626">
        <f t="shared" si="331"/>
        <v>0</v>
      </c>
      <c r="CA477" s="287">
        <f t="shared" si="312"/>
        <v>0</v>
      </c>
      <c r="CB477" s="287">
        <f t="shared" si="313"/>
        <v>0</v>
      </c>
      <c r="CC477" s="287">
        <f t="shared" si="314"/>
        <v>0</v>
      </c>
      <c r="CD477" s="287">
        <f t="shared" si="315"/>
        <v>0</v>
      </c>
      <c r="CE477" s="287">
        <f t="shared" si="316"/>
        <v>0</v>
      </c>
      <c r="CF477" s="287">
        <f t="shared" si="317"/>
        <v>0</v>
      </c>
      <c r="CG477" s="61">
        <f t="shared" si="275"/>
        <v>0</v>
      </c>
      <c r="CH477" s="27"/>
      <c r="CI477" s="27"/>
      <c r="CJ477" s="27"/>
    </row>
    <row r="478" spans="2:88" ht="12" hidden="1" customHeight="1">
      <c r="B478" s="624" t="s">
        <v>75</v>
      </c>
      <c r="C478" s="623" t="str">
        <f t="shared" si="304"/>
        <v>Approval Request</v>
      </c>
      <c r="D478" s="624" t="s">
        <v>54</v>
      </c>
      <c r="E478" s="624" t="s">
        <v>9</v>
      </c>
      <c r="F478" s="625" t="s">
        <v>14</v>
      </c>
      <c r="G478" s="626">
        <f t="shared" si="325"/>
        <v>0</v>
      </c>
      <c r="H478" s="823">
        <f t="shared" si="325"/>
        <v>0</v>
      </c>
      <c r="I478" s="823">
        <f t="shared" si="325"/>
        <v>0</v>
      </c>
      <c r="J478" s="626">
        <f t="shared" si="325"/>
        <v>0</v>
      </c>
      <c r="K478" s="626">
        <f t="shared" si="325"/>
        <v>0</v>
      </c>
      <c r="L478" s="626">
        <f t="shared" si="325"/>
        <v>0</v>
      </c>
      <c r="M478" s="626">
        <f t="shared" si="325"/>
        <v>0</v>
      </c>
      <c r="N478" s="626">
        <f t="shared" si="325"/>
        <v>0</v>
      </c>
      <c r="O478" s="626">
        <f t="shared" si="325"/>
        <v>0</v>
      </c>
      <c r="P478" s="626">
        <f t="shared" si="325"/>
        <v>0</v>
      </c>
      <c r="Q478" s="626">
        <f t="shared" si="326"/>
        <v>0</v>
      </c>
      <c r="R478" s="626">
        <f t="shared" si="326"/>
        <v>0</v>
      </c>
      <c r="S478" s="626">
        <f t="shared" si="326"/>
        <v>0</v>
      </c>
      <c r="T478" s="626">
        <f t="shared" si="326"/>
        <v>0</v>
      </c>
      <c r="U478" s="823">
        <f t="shared" si="326"/>
        <v>0</v>
      </c>
      <c r="V478" s="823">
        <f t="shared" si="326"/>
        <v>0</v>
      </c>
      <c r="W478" s="823">
        <f t="shared" si="326"/>
        <v>0</v>
      </c>
      <c r="X478" s="823">
        <f t="shared" si="326"/>
        <v>0</v>
      </c>
      <c r="Y478" s="823">
        <f t="shared" si="326"/>
        <v>0</v>
      </c>
      <c r="Z478" s="626">
        <f t="shared" si="326"/>
        <v>0</v>
      </c>
      <c r="AA478" s="626">
        <f t="shared" si="327"/>
        <v>0</v>
      </c>
      <c r="AB478" s="626">
        <f t="shared" si="327"/>
        <v>0</v>
      </c>
      <c r="AC478" s="626">
        <f t="shared" si="327"/>
        <v>0</v>
      </c>
      <c r="AD478" s="626">
        <f t="shared" si="327"/>
        <v>0</v>
      </c>
      <c r="AE478" s="626">
        <f t="shared" si="327"/>
        <v>0</v>
      </c>
      <c r="AF478" s="626">
        <f t="shared" si="327"/>
        <v>0</v>
      </c>
      <c r="AG478" s="626">
        <f t="shared" si="327"/>
        <v>0</v>
      </c>
      <c r="AH478" s="626">
        <f t="shared" si="327"/>
        <v>0</v>
      </c>
      <c r="AI478" s="626">
        <f t="shared" si="327"/>
        <v>0</v>
      </c>
      <c r="AJ478" s="626">
        <f t="shared" si="327"/>
        <v>0</v>
      </c>
      <c r="AK478" s="626">
        <f t="shared" si="328"/>
        <v>0</v>
      </c>
      <c r="AL478" s="626">
        <f t="shared" si="328"/>
        <v>0</v>
      </c>
      <c r="AM478" s="626">
        <f t="shared" si="328"/>
        <v>0</v>
      </c>
      <c r="AN478" s="626">
        <f t="shared" si="328"/>
        <v>0</v>
      </c>
      <c r="AO478" s="626">
        <f t="shared" si="328"/>
        <v>0</v>
      </c>
      <c r="AP478" s="626">
        <f t="shared" si="328"/>
        <v>0</v>
      </c>
      <c r="AQ478" s="626">
        <f t="shared" si="328"/>
        <v>0</v>
      </c>
      <c r="AR478" s="626">
        <f t="shared" si="328"/>
        <v>0</v>
      </c>
      <c r="AS478" s="626">
        <f t="shared" si="328"/>
        <v>0</v>
      </c>
      <c r="AT478" s="626">
        <f t="shared" si="328"/>
        <v>0</v>
      </c>
      <c r="AU478" s="626">
        <f t="shared" si="329"/>
        <v>0</v>
      </c>
      <c r="AV478" s="626">
        <f t="shared" si="329"/>
        <v>0</v>
      </c>
      <c r="AW478" s="626">
        <f t="shared" si="329"/>
        <v>0</v>
      </c>
      <c r="AX478" s="626">
        <f t="shared" si="329"/>
        <v>0</v>
      </c>
      <c r="AY478" s="626">
        <f t="shared" si="329"/>
        <v>0</v>
      </c>
      <c r="AZ478" s="626">
        <f t="shared" si="329"/>
        <v>0</v>
      </c>
      <c r="BA478" s="626">
        <f t="shared" si="329"/>
        <v>0</v>
      </c>
      <c r="BB478" s="626">
        <f t="shared" si="329"/>
        <v>0</v>
      </c>
      <c r="BC478" s="626">
        <f t="shared" si="329"/>
        <v>0</v>
      </c>
      <c r="BD478" s="626">
        <f t="shared" si="329"/>
        <v>0</v>
      </c>
      <c r="BE478" s="626">
        <f t="shared" si="330"/>
        <v>0</v>
      </c>
      <c r="BF478" s="626">
        <f t="shared" si="330"/>
        <v>0</v>
      </c>
      <c r="BG478" s="626">
        <f t="shared" si="330"/>
        <v>0</v>
      </c>
      <c r="BH478" s="626">
        <f t="shared" si="330"/>
        <v>0</v>
      </c>
      <c r="BI478" s="626">
        <f t="shared" si="330"/>
        <v>0</v>
      </c>
      <c r="BJ478" s="626">
        <f t="shared" si="330"/>
        <v>0</v>
      </c>
      <c r="BK478" s="626">
        <f t="shared" si="330"/>
        <v>0</v>
      </c>
      <c r="BL478" s="626">
        <f t="shared" si="330"/>
        <v>0</v>
      </c>
      <c r="BM478" s="626">
        <f t="shared" si="330"/>
        <v>0</v>
      </c>
      <c r="BN478" s="626">
        <f t="shared" si="330"/>
        <v>0</v>
      </c>
      <c r="BO478" s="626">
        <f t="shared" si="331"/>
        <v>0</v>
      </c>
      <c r="BP478" s="626">
        <f t="shared" si="331"/>
        <v>0</v>
      </c>
      <c r="BQ478" s="626">
        <f t="shared" si="331"/>
        <v>0</v>
      </c>
      <c r="BR478" s="626">
        <f t="shared" si="331"/>
        <v>0</v>
      </c>
      <c r="BS478" s="626">
        <f t="shared" si="331"/>
        <v>0</v>
      </c>
      <c r="BT478" s="626">
        <f t="shared" si="331"/>
        <v>0</v>
      </c>
      <c r="BU478" s="626">
        <f t="shared" si="331"/>
        <v>0</v>
      </c>
      <c r="BV478" s="626">
        <f t="shared" si="331"/>
        <v>0</v>
      </c>
      <c r="BW478" s="626">
        <f t="shared" si="331"/>
        <v>0</v>
      </c>
      <c r="BX478" s="626">
        <f t="shared" si="331"/>
        <v>0</v>
      </c>
      <c r="BY478" s="626">
        <f t="shared" si="331"/>
        <v>0</v>
      </c>
      <c r="BZ478" s="626">
        <f t="shared" si="331"/>
        <v>0</v>
      </c>
      <c r="CA478" s="287">
        <f t="shared" si="312"/>
        <v>0</v>
      </c>
      <c r="CB478" s="287">
        <f t="shared" si="313"/>
        <v>0</v>
      </c>
      <c r="CC478" s="287">
        <f t="shared" si="314"/>
        <v>0</v>
      </c>
      <c r="CD478" s="287">
        <f t="shared" si="315"/>
        <v>0</v>
      </c>
      <c r="CE478" s="287">
        <f t="shared" si="316"/>
        <v>0</v>
      </c>
      <c r="CF478" s="287">
        <f t="shared" si="317"/>
        <v>0</v>
      </c>
      <c r="CG478" s="61">
        <f t="shared" ref="CG478:CG551" si="332">SUM(CA478:CF478)</f>
        <v>0</v>
      </c>
      <c r="CH478" s="27"/>
      <c r="CI478" s="27"/>
      <c r="CJ478" s="27"/>
    </row>
    <row r="479" spans="2:88" ht="12" hidden="1" customHeight="1">
      <c r="B479" s="624" t="s">
        <v>75</v>
      </c>
      <c r="C479" s="623" t="str">
        <f t="shared" si="304"/>
        <v>Approval Request</v>
      </c>
      <c r="D479" s="624" t="s">
        <v>54</v>
      </c>
      <c r="E479" s="624" t="s">
        <v>9</v>
      </c>
      <c r="F479" s="625" t="s">
        <v>15</v>
      </c>
      <c r="G479" s="626">
        <f t="shared" si="325"/>
        <v>0</v>
      </c>
      <c r="H479" s="823">
        <f t="shared" si="325"/>
        <v>0</v>
      </c>
      <c r="I479" s="823">
        <f t="shared" si="325"/>
        <v>0</v>
      </c>
      <c r="J479" s="626">
        <f t="shared" si="325"/>
        <v>0</v>
      </c>
      <c r="K479" s="626">
        <f t="shared" si="325"/>
        <v>0</v>
      </c>
      <c r="L479" s="626">
        <f t="shared" si="325"/>
        <v>0</v>
      </c>
      <c r="M479" s="626">
        <f t="shared" si="325"/>
        <v>0</v>
      </c>
      <c r="N479" s="626">
        <f t="shared" si="325"/>
        <v>0</v>
      </c>
      <c r="O479" s="626">
        <f t="shared" si="325"/>
        <v>0</v>
      </c>
      <c r="P479" s="626">
        <f t="shared" si="325"/>
        <v>0</v>
      </c>
      <c r="Q479" s="626">
        <f t="shared" si="326"/>
        <v>0</v>
      </c>
      <c r="R479" s="626">
        <f t="shared" si="326"/>
        <v>0</v>
      </c>
      <c r="S479" s="626">
        <f t="shared" si="326"/>
        <v>0</v>
      </c>
      <c r="T479" s="626">
        <f t="shared" si="326"/>
        <v>0</v>
      </c>
      <c r="U479" s="823">
        <f t="shared" si="326"/>
        <v>0</v>
      </c>
      <c r="V479" s="823">
        <f t="shared" si="326"/>
        <v>0</v>
      </c>
      <c r="W479" s="823">
        <f t="shared" si="326"/>
        <v>0</v>
      </c>
      <c r="X479" s="823">
        <f t="shared" si="326"/>
        <v>0</v>
      </c>
      <c r="Y479" s="823">
        <f t="shared" si="326"/>
        <v>0</v>
      </c>
      <c r="Z479" s="626">
        <f t="shared" si="326"/>
        <v>0</v>
      </c>
      <c r="AA479" s="626">
        <f t="shared" si="327"/>
        <v>0</v>
      </c>
      <c r="AB479" s="626">
        <f t="shared" si="327"/>
        <v>0</v>
      </c>
      <c r="AC479" s="626">
        <f t="shared" si="327"/>
        <v>0</v>
      </c>
      <c r="AD479" s="626">
        <f t="shared" si="327"/>
        <v>0</v>
      </c>
      <c r="AE479" s="626">
        <f t="shared" si="327"/>
        <v>0</v>
      </c>
      <c r="AF479" s="626">
        <f t="shared" si="327"/>
        <v>0</v>
      </c>
      <c r="AG479" s="626">
        <f t="shared" si="327"/>
        <v>0</v>
      </c>
      <c r="AH479" s="626">
        <f t="shared" si="327"/>
        <v>0</v>
      </c>
      <c r="AI479" s="626">
        <f t="shared" si="327"/>
        <v>0</v>
      </c>
      <c r="AJ479" s="626">
        <f t="shared" si="327"/>
        <v>0</v>
      </c>
      <c r="AK479" s="626">
        <f t="shared" si="328"/>
        <v>0</v>
      </c>
      <c r="AL479" s="626">
        <f t="shared" si="328"/>
        <v>0</v>
      </c>
      <c r="AM479" s="626">
        <f t="shared" si="328"/>
        <v>0</v>
      </c>
      <c r="AN479" s="626">
        <f t="shared" si="328"/>
        <v>0</v>
      </c>
      <c r="AO479" s="626">
        <f t="shared" si="328"/>
        <v>0</v>
      </c>
      <c r="AP479" s="626">
        <f t="shared" si="328"/>
        <v>0</v>
      </c>
      <c r="AQ479" s="626">
        <f t="shared" si="328"/>
        <v>0</v>
      </c>
      <c r="AR479" s="626">
        <f t="shared" si="328"/>
        <v>0</v>
      </c>
      <c r="AS479" s="626">
        <f t="shared" si="328"/>
        <v>0</v>
      </c>
      <c r="AT479" s="626">
        <f t="shared" si="328"/>
        <v>0</v>
      </c>
      <c r="AU479" s="626">
        <f t="shared" si="329"/>
        <v>0</v>
      </c>
      <c r="AV479" s="626">
        <f t="shared" si="329"/>
        <v>0</v>
      </c>
      <c r="AW479" s="626">
        <f t="shared" si="329"/>
        <v>0</v>
      </c>
      <c r="AX479" s="626">
        <f t="shared" si="329"/>
        <v>0</v>
      </c>
      <c r="AY479" s="626">
        <f t="shared" si="329"/>
        <v>0</v>
      </c>
      <c r="AZ479" s="626">
        <f t="shared" si="329"/>
        <v>0</v>
      </c>
      <c r="BA479" s="626">
        <f t="shared" si="329"/>
        <v>0</v>
      </c>
      <c r="BB479" s="626">
        <f t="shared" si="329"/>
        <v>0</v>
      </c>
      <c r="BC479" s="626">
        <f t="shared" si="329"/>
        <v>0</v>
      </c>
      <c r="BD479" s="626">
        <f t="shared" si="329"/>
        <v>0</v>
      </c>
      <c r="BE479" s="626">
        <f t="shared" si="330"/>
        <v>0</v>
      </c>
      <c r="BF479" s="626">
        <f t="shared" si="330"/>
        <v>0</v>
      </c>
      <c r="BG479" s="626">
        <f t="shared" si="330"/>
        <v>0</v>
      </c>
      <c r="BH479" s="626">
        <f t="shared" si="330"/>
        <v>0</v>
      </c>
      <c r="BI479" s="626">
        <f t="shared" si="330"/>
        <v>0</v>
      </c>
      <c r="BJ479" s="626">
        <f t="shared" si="330"/>
        <v>0</v>
      </c>
      <c r="BK479" s="626">
        <f t="shared" si="330"/>
        <v>0</v>
      </c>
      <c r="BL479" s="626">
        <f t="shared" si="330"/>
        <v>0</v>
      </c>
      <c r="BM479" s="626">
        <f t="shared" si="330"/>
        <v>0</v>
      </c>
      <c r="BN479" s="626">
        <f t="shared" si="330"/>
        <v>0</v>
      </c>
      <c r="BO479" s="626">
        <f t="shared" si="331"/>
        <v>0</v>
      </c>
      <c r="BP479" s="626">
        <f t="shared" si="331"/>
        <v>0</v>
      </c>
      <c r="BQ479" s="626">
        <f t="shared" si="331"/>
        <v>0</v>
      </c>
      <c r="BR479" s="626">
        <f t="shared" si="331"/>
        <v>0</v>
      </c>
      <c r="BS479" s="626">
        <f t="shared" si="331"/>
        <v>0</v>
      </c>
      <c r="BT479" s="626">
        <f t="shared" si="331"/>
        <v>0</v>
      </c>
      <c r="BU479" s="626">
        <f t="shared" si="331"/>
        <v>0</v>
      </c>
      <c r="BV479" s="626">
        <f t="shared" si="331"/>
        <v>0</v>
      </c>
      <c r="BW479" s="626">
        <f t="shared" si="331"/>
        <v>0</v>
      </c>
      <c r="BX479" s="626">
        <f t="shared" si="331"/>
        <v>0</v>
      </c>
      <c r="BY479" s="626">
        <f t="shared" si="331"/>
        <v>0</v>
      </c>
      <c r="BZ479" s="626">
        <f t="shared" si="331"/>
        <v>0</v>
      </c>
      <c r="CA479" s="287">
        <f t="shared" si="312"/>
        <v>0</v>
      </c>
      <c r="CB479" s="287">
        <f t="shared" si="313"/>
        <v>0</v>
      </c>
      <c r="CC479" s="287">
        <f t="shared" si="314"/>
        <v>0</v>
      </c>
      <c r="CD479" s="287">
        <f t="shared" si="315"/>
        <v>0</v>
      </c>
      <c r="CE479" s="287">
        <f t="shared" si="316"/>
        <v>0</v>
      </c>
      <c r="CF479" s="287">
        <f t="shared" si="317"/>
        <v>0</v>
      </c>
      <c r="CG479" s="61">
        <f t="shared" si="332"/>
        <v>0</v>
      </c>
      <c r="CH479" s="27"/>
      <c r="CI479" s="27"/>
      <c r="CJ479" s="27"/>
    </row>
    <row r="480" spans="2:88" ht="12" hidden="1" customHeight="1">
      <c r="B480" s="624" t="s">
        <v>75</v>
      </c>
      <c r="C480" s="623" t="str">
        <f t="shared" si="304"/>
        <v>Released</v>
      </c>
      <c r="D480" s="624" t="s">
        <v>54</v>
      </c>
      <c r="E480" s="624" t="s">
        <v>10</v>
      </c>
      <c r="F480" s="625" t="s">
        <v>11</v>
      </c>
      <c r="G480" s="626">
        <f t="shared" si="325"/>
        <v>0</v>
      </c>
      <c r="H480" s="823">
        <f t="shared" si="325"/>
        <v>0</v>
      </c>
      <c r="I480" s="823">
        <f t="shared" si="325"/>
        <v>0</v>
      </c>
      <c r="J480" s="626">
        <f t="shared" si="325"/>
        <v>0</v>
      </c>
      <c r="K480" s="626">
        <f t="shared" si="325"/>
        <v>0</v>
      </c>
      <c r="L480" s="626">
        <f t="shared" si="325"/>
        <v>0</v>
      </c>
      <c r="M480" s="626">
        <f t="shared" si="325"/>
        <v>0</v>
      </c>
      <c r="N480" s="626">
        <f t="shared" si="325"/>
        <v>0</v>
      </c>
      <c r="O480" s="626">
        <f t="shared" si="325"/>
        <v>0</v>
      </c>
      <c r="P480" s="626">
        <f t="shared" si="325"/>
        <v>0</v>
      </c>
      <c r="Q480" s="626">
        <f t="shared" si="326"/>
        <v>0</v>
      </c>
      <c r="R480" s="626">
        <f t="shared" si="326"/>
        <v>0</v>
      </c>
      <c r="S480" s="626">
        <f t="shared" si="326"/>
        <v>0</v>
      </c>
      <c r="T480" s="626">
        <f t="shared" si="326"/>
        <v>0</v>
      </c>
      <c r="U480" s="823">
        <f t="shared" si="326"/>
        <v>0</v>
      </c>
      <c r="V480" s="823">
        <f t="shared" si="326"/>
        <v>0</v>
      </c>
      <c r="W480" s="823">
        <f t="shared" si="326"/>
        <v>0</v>
      </c>
      <c r="X480" s="823">
        <f t="shared" si="326"/>
        <v>0</v>
      </c>
      <c r="Y480" s="823">
        <f t="shared" si="326"/>
        <v>0</v>
      </c>
      <c r="Z480" s="626">
        <f t="shared" si="326"/>
        <v>0</v>
      </c>
      <c r="AA480" s="626">
        <f t="shared" si="327"/>
        <v>0</v>
      </c>
      <c r="AB480" s="626">
        <f t="shared" si="327"/>
        <v>0</v>
      </c>
      <c r="AC480" s="626">
        <f t="shared" si="327"/>
        <v>0</v>
      </c>
      <c r="AD480" s="626">
        <f t="shared" si="327"/>
        <v>0</v>
      </c>
      <c r="AE480" s="626">
        <f t="shared" si="327"/>
        <v>0</v>
      </c>
      <c r="AF480" s="626">
        <f t="shared" si="327"/>
        <v>0</v>
      </c>
      <c r="AG480" s="626">
        <f t="shared" si="327"/>
        <v>0</v>
      </c>
      <c r="AH480" s="626">
        <f t="shared" si="327"/>
        <v>0</v>
      </c>
      <c r="AI480" s="626">
        <f t="shared" si="327"/>
        <v>0</v>
      </c>
      <c r="AJ480" s="626">
        <f t="shared" si="327"/>
        <v>0</v>
      </c>
      <c r="AK480" s="626">
        <f t="shared" si="328"/>
        <v>0</v>
      </c>
      <c r="AL480" s="626">
        <f t="shared" si="328"/>
        <v>0</v>
      </c>
      <c r="AM480" s="626">
        <f t="shared" si="328"/>
        <v>0</v>
      </c>
      <c r="AN480" s="626">
        <f t="shared" si="328"/>
        <v>0</v>
      </c>
      <c r="AO480" s="626">
        <f t="shared" si="328"/>
        <v>0</v>
      </c>
      <c r="AP480" s="626">
        <f t="shared" si="328"/>
        <v>0</v>
      </c>
      <c r="AQ480" s="626">
        <f t="shared" si="328"/>
        <v>0</v>
      </c>
      <c r="AR480" s="626">
        <f t="shared" si="328"/>
        <v>0</v>
      </c>
      <c r="AS480" s="626">
        <f t="shared" si="328"/>
        <v>0</v>
      </c>
      <c r="AT480" s="626">
        <f t="shared" si="328"/>
        <v>0</v>
      </c>
      <c r="AU480" s="626">
        <f t="shared" si="329"/>
        <v>0</v>
      </c>
      <c r="AV480" s="626">
        <f t="shared" si="329"/>
        <v>0</v>
      </c>
      <c r="AW480" s="626">
        <f t="shared" si="329"/>
        <v>0</v>
      </c>
      <c r="AX480" s="626">
        <f t="shared" si="329"/>
        <v>0</v>
      </c>
      <c r="AY480" s="626">
        <f t="shared" si="329"/>
        <v>0</v>
      </c>
      <c r="AZ480" s="626">
        <f t="shared" si="329"/>
        <v>0</v>
      </c>
      <c r="BA480" s="626">
        <f t="shared" si="329"/>
        <v>0</v>
      </c>
      <c r="BB480" s="626">
        <f t="shared" si="329"/>
        <v>0</v>
      </c>
      <c r="BC480" s="626">
        <f t="shared" si="329"/>
        <v>0</v>
      </c>
      <c r="BD480" s="626">
        <f t="shared" si="329"/>
        <v>0</v>
      </c>
      <c r="BE480" s="626">
        <f t="shared" si="330"/>
        <v>0</v>
      </c>
      <c r="BF480" s="626">
        <f t="shared" si="330"/>
        <v>0</v>
      </c>
      <c r="BG480" s="626">
        <f t="shared" si="330"/>
        <v>0</v>
      </c>
      <c r="BH480" s="626">
        <f t="shared" si="330"/>
        <v>0</v>
      </c>
      <c r="BI480" s="626">
        <f t="shared" si="330"/>
        <v>0</v>
      </c>
      <c r="BJ480" s="626">
        <f t="shared" si="330"/>
        <v>0</v>
      </c>
      <c r="BK480" s="626">
        <f t="shared" si="330"/>
        <v>0</v>
      </c>
      <c r="BL480" s="626">
        <f t="shared" si="330"/>
        <v>0</v>
      </c>
      <c r="BM480" s="626">
        <f t="shared" si="330"/>
        <v>0</v>
      </c>
      <c r="BN480" s="626">
        <f t="shared" si="330"/>
        <v>0</v>
      </c>
      <c r="BO480" s="626">
        <f t="shared" si="331"/>
        <v>0</v>
      </c>
      <c r="BP480" s="626">
        <f t="shared" si="331"/>
        <v>0</v>
      </c>
      <c r="BQ480" s="626">
        <f t="shared" si="331"/>
        <v>0</v>
      </c>
      <c r="BR480" s="626">
        <f t="shared" si="331"/>
        <v>0</v>
      </c>
      <c r="BS480" s="626">
        <f t="shared" si="331"/>
        <v>0</v>
      </c>
      <c r="BT480" s="626">
        <f t="shared" si="331"/>
        <v>0</v>
      </c>
      <c r="BU480" s="626">
        <f t="shared" si="331"/>
        <v>0</v>
      </c>
      <c r="BV480" s="626">
        <f t="shared" si="331"/>
        <v>0</v>
      </c>
      <c r="BW480" s="626">
        <f t="shared" si="331"/>
        <v>0</v>
      </c>
      <c r="BX480" s="626">
        <f t="shared" si="331"/>
        <v>0</v>
      </c>
      <c r="BY480" s="626">
        <f t="shared" si="331"/>
        <v>0</v>
      </c>
      <c r="BZ480" s="626">
        <f t="shared" si="331"/>
        <v>0</v>
      </c>
      <c r="CA480" s="287">
        <f t="shared" si="312"/>
        <v>0</v>
      </c>
      <c r="CB480" s="287">
        <f t="shared" si="313"/>
        <v>0</v>
      </c>
      <c r="CC480" s="287">
        <f t="shared" si="314"/>
        <v>0</v>
      </c>
      <c r="CD480" s="287">
        <f t="shared" si="315"/>
        <v>0</v>
      </c>
      <c r="CE480" s="287">
        <f t="shared" si="316"/>
        <v>0</v>
      </c>
      <c r="CF480" s="287">
        <f t="shared" si="317"/>
        <v>0</v>
      </c>
      <c r="CG480" s="61">
        <f t="shared" si="332"/>
        <v>0</v>
      </c>
      <c r="CH480" s="27"/>
      <c r="CI480" s="27"/>
      <c r="CJ480" s="27"/>
    </row>
    <row r="481" spans="2:88" ht="12" hidden="1" customHeight="1">
      <c r="B481" s="624" t="s">
        <v>75</v>
      </c>
      <c r="C481" s="623" t="str">
        <f t="shared" si="304"/>
        <v>Released</v>
      </c>
      <c r="D481" s="624" t="s">
        <v>54</v>
      </c>
      <c r="E481" s="624" t="s">
        <v>10</v>
      </c>
      <c r="F481" s="625" t="s">
        <v>12</v>
      </c>
      <c r="G481" s="626">
        <f t="shared" si="325"/>
        <v>0</v>
      </c>
      <c r="H481" s="823">
        <f t="shared" si="325"/>
        <v>0</v>
      </c>
      <c r="I481" s="823">
        <f t="shared" si="325"/>
        <v>0</v>
      </c>
      <c r="J481" s="626">
        <f t="shared" si="325"/>
        <v>0</v>
      </c>
      <c r="K481" s="626">
        <f t="shared" si="325"/>
        <v>0</v>
      </c>
      <c r="L481" s="626">
        <f t="shared" si="325"/>
        <v>0</v>
      </c>
      <c r="M481" s="626">
        <f t="shared" si="325"/>
        <v>0</v>
      </c>
      <c r="N481" s="626">
        <f t="shared" si="325"/>
        <v>0</v>
      </c>
      <c r="O481" s="626">
        <f t="shared" si="325"/>
        <v>0</v>
      </c>
      <c r="P481" s="626">
        <f t="shared" si="325"/>
        <v>0</v>
      </c>
      <c r="Q481" s="626">
        <f t="shared" si="326"/>
        <v>0</v>
      </c>
      <c r="R481" s="626">
        <f t="shared" si="326"/>
        <v>0</v>
      </c>
      <c r="S481" s="626">
        <f t="shared" si="326"/>
        <v>0</v>
      </c>
      <c r="T481" s="626">
        <f t="shared" si="326"/>
        <v>0</v>
      </c>
      <c r="U481" s="823">
        <f t="shared" si="326"/>
        <v>0</v>
      </c>
      <c r="V481" s="823">
        <f t="shared" si="326"/>
        <v>0</v>
      </c>
      <c r="W481" s="823">
        <f t="shared" si="326"/>
        <v>0</v>
      </c>
      <c r="X481" s="823">
        <f t="shared" si="326"/>
        <v>0</v>
      </c>
      <c r="Y481" s="823">
        <f t="shared" si="326"/>
        <v>0</v>
      </c>
      <c r="Z481" s="626">
        <f t="shared" si="326"/>
        <v>0</v>
      </c>
      <c r="AA481" s="626">
        <f t="shared" si="327"/>
        <v>0</v>
      </c>
      <c r="AB481" s="626">
        <f t="shared" si="327"/>
        <v>0</v>
      </c>
      <c r="AC481" s="626">
        <f t="shared" si="327"/>
        <v>0</v>
      </c>
      <c r="AD481" s="626">
        <f t="shared" si="327"/>
        <v>0</v>
      </c>
      <c r="AE481" s="626">
        <f t="shared" si="327"/>
        <v>0</v>
      </c>
      <c r="AF481" s="626">
        <f t="shared" si="327"/>
        <v>0</v>
      </c>
      <c r="AG481" s="626">
        <f t="shared" si="327"/>
        <v>0</v>
      </c>
      <c r="AH481" s="626">
        <f t="shared" si="327"/>
        <v>0</v>
      </c>
      <c r="AI481" s="626">
        <f t="shared" si="327"/>
        <v>0</v>
      </c>
      <c r="AJ481" s="626">
        <f t="shared" si="327"/>
        <v>0</v>
      </c>
      <c r="AK481" s="626">
        <f t="shared" si="328"/>
        <v>0</v>
      </c>
      <c r="AL481" s="626">
        <f t="shared" si="328"/>
        <v>0</v>
      </c>
      <c r="AM481" s="626">
        <f t="shared" si="328"/>
        <v>0</v>
      </c>
      <c r="AN481" s="626">
        <f t="shared" si="328"/>
        <v>0</v>
      </c>
      <c r="AO481" s="626">
        <f t="shared" si="328"/>
        <v>0</v>
      </c>
      <c r="AP481" s="626">
        <f t="shared" si="328"/>
        <v>0</v>
      </c>
      <c r="AQ481" s="626">
        <f t="shared" si="328"/>
        <v>0</v>
      </c>
      <c r="AR481" s="626">
        <f t="shared" si="328"/>
        <v>0</v>
      </c>
      <c r="AS481" s="626">
        <f t="shared" si="328"/>
        <v>0</v>
      </c>
      <c r="AT481" s="626">
        <f t="shared" si="328"/>
        <v>0</v>
      </c>
      <c r="AU481" s="626">
        <f t="shared" si="329"/>
        <v>0</v>
      </c>
      <c r="AV481" s="626">
        <f t="shared" si="329"/>
        <v>0</v>
      </c>
      <c r="AW481" s="626">
        <f t="shared" si="329"/>
        <v>0</v>
      </c>
      <c r="AX481" s="626">
        <f t="shared" si="329"/>
        <v>0</v>
      </c>
      <c r="AY481" s="626">
        <f t="shared" si="329"/>
        <v>0</v>
      </c>
      <c r="AZ481" s="626">
        <f t="shared" si="329"/>
        <v>0</v>
      </c>
      <c r="BA481" s="626">
        <f t="shared" si="329"/>
        <v>0</v>
      </c>
      <c r="BB481" s="626">
        <f t="shared" si="329"/>
        <v>0</v>
      </c>
      <c r="BC481" s="626">
        <f t="shared" si="329"/>
        <v>0</v>
      </c>
      <c r="BD481" s="626">
        <f t="shared" si="329"/>
        <v>0</v>
      </c>
      <c r="BE481" s="626">
        <f t="shared" si="330"/>
        <v>0</v>
      </c>
      <c r="BF481" s="626">
        <f t="shared" si="330"/>
        <v>0</v>
      </c>
      <c r="BG481" s="626">
        <f t="shared" si="330"/>
        <v>0</v>
      </c>
      <c r="BH481" s="626">
        <f t="shared" si="330"/>
        <v>0</v>
      </c>
      <c r="BI481" s="626">
        <f t="shared" si="330"/>
        <v>0</v>
      </c>
      <c r="BJ481" s="626">
        <f t="shared" si="330"/>
        <v>0</v>
      </c>
      <c r="BK481" s="626">
        <f t="shared" si="330"/>
        <v>0</v>
      </c>
      <c r="BL481" s="626">
        <f t="shared" si="330"/>
        <v>0</v>
      </c>
      <c r="BM481" s="626">
        <f t="shared" si="330"/>
        <v>0</v>
      </c>
      <c r="BN481" s="626">
        <f t="shared" si="330"/>
        <v>0</v>
      </c>
      <c r="BO481" s="626">
        <f t="shared" si="331"/>
        <v>0</v>
      </c>
      <c r="BP481" s="626">
        <f t="shared" si="331"/>
        <v>0</v>
      </c>
      <c r="BQ481" s="626">
        <f t="shared" si="331"/>
        <v>0</v>
      </c>
      <c r="BR481" s="626">
        <f t="shared" si="331"/>
        <v>0</v>
      </c>
      <c r="BS481" s="626">
        <f t="shared" si="331"/>
        <v>0</v>
      </c>
      <c r="BT481" s="626">
        <f t="shared" si="331"/>
        <v>0</v>
      </c>
      <c r="BU481" s="626">
        <f t="shared" si="331"/>
        <v>0</v>
      </c>
      <c r="BV481" s="626">
        <f t="shared" si="331"/>
        <v>0</v>
      </c>
      <c r="BW481" s="626">
        <f t="shared" si="331"/>
        <v>0</v>
      </c>
      <c r="BX481" s="626">
        <f t="shared" si="331"/>
        <v>0</v>
      </c>
      <c r="BY481" s="626">
        <f t="shared" si="331"/>
        <v>0</v>
      </c>
      <c r="BZ481" s="626">
        <f t="shared" si="331"/>
        <v>0</v>
      </c>
      <c r="CA481" s="287">
        <f t="shared" si="312"/>
        <v>0</v>
      </c>
      <c r="CB481" s="287">
        <f t="shared" si="313"/>
        <v>0</v>
      </c>
      <c r="CC481" s="287">
        <f t="shared" si="314"/>
        <v>0</v>
      </c>
      <c r="CD481" s="287">
        <f t="shared" si="315"/>
        <v>0</v>
      </c>
      <c r="CE481" s="287">
        <f t="shared" si="316"/>
        <v>0</v>
      </c>
      <c r="CF481" s="287">
        <f t="shared" si="317"/>
        <v>0</v>
      </c>
      <c r="CG481" s="61">
        <f t="shared" si="332"/>
        <v>0</v>
      </c>
      <c r="CH481" s="27"/>
      <c r="CI481" s="27"/>
      <c r="CJ481" s="27"/>
    </row>
    <row r="482" spans="2:88" ht="12" hidden="1" customHeight="1">
      <c r="B482" s="624" t="s">
        <v>75</v>
      </c>
      <c r="C482" s="623" t="str">
        <f t="shared" si="304"/>
        <v>Forecast</v>
      </c>
      <c r="D482" s="624" t="s">
        <v>54</v>
      </c>
      <c r="E482" s="624" t="s">
        <v>10</v>
      </c>
      <c r="F482" s="625" t="s">
        <v>13</v>
      </c>
      <c r="G482" s="626">
        <f t="shared" si="325"/>
        <v>0</v>
      </c>
      <c r="H482" s="823">
        <f t="shared" si="325"/>
        <v>0</v>
      </c>
      <c r="I482" s="823">
        <f t="shared" si="325"/>
        <v>0</v>
      </c>
      <c r="J482" s="626">
        <f t="shared" si="325"/>
        <v>0</v>
      </c>
      <c r="K482" s="626">
        <f t="shared" si="325"/>
        <v>0</v>
      </c>
      <c r="L482" s="626">
        <f t="shared" si="325"/>
        <v>0</v>
      </c>
      <c r="M482" s="626">
        <f t="shared" si="325"/>
        <v>0</v>
      </c>
      <c r="N482" s="626">
        <f t="shared" si="325"/>
        <v>0</v>
      </c>
      <c r="O482" s="626">
        <f t="shared" si="325"/>
        <v>0</v>
      </c>
      <c r="P482" s="626">
        <f t="shared" si="325"/>
        <v>0</v>
      </c>
      <c r="Q482" s="626">
        <f t="shared" si="326"/>
        <v>0</v>
      </c>
      <c r="R482" s="626">
        <f t="shared" si="326"/>
        <v>0</v>
      </c>
      <c r="S482" s="626">
        <f t="shared" si="326"/>
        <v>0</v>
      </c>
      <c r="T482" s="626">
        <f t="shared" si="326"/>
        <v>0</v>
      </c>
      <c r="U482" s="823">
        <f t="shared" si="326"/>
        <v>0</v>
      </c>
      <c r="V482" s="823">
        <f t="shared" si="326"/>
        <v>0</v>
      </c>
      <c r="W482" s="823">
        <f t="shared" si="326"/>
        <v>0</v>
      </c>
      <c r="X482" s="823">
        <f t="shared" si="326"/>
        <v>0</v>
      </c>
      <c r="Y482" s="823">
        <f t="shared" si="326"/>
        <v>0</v>
      </c>
      <c r="Z482" s="626">
        <f t="shared" si="326"/>
        <v>0</v>
      </c>
      <c r="AA482" s="626">
        <f t="shared" si="327"/>
        <v>0</v>
      </c>
      <c r="AB482" s="626">
        <f t="shared" si="327"/>
        <v>0</v>
      </c>
      <c r="AC482" s="626">
        <f t="shared" si="327"/>
        <v>0</v>
      </c>
      <c r="AD482" s="626">
        <f t="shared" si="327"/>
        <v>0</v>
      </c>
      <c r="AE482" s="626">
        <f t="shared" si="327"/>
        <v>0</v>
      </c>
      <c r="AF482" s="626">
        <f t="shared" si="327"/>
        <v>0</v>
      </c>
      <c r="AG482" s="626">
        <f t="shared" si="327"/>
        <v>0</v>
      </c>
      <c r="AH482" s="626">
        <f t="shared" si="327"/>
        <v>0</v>
      </c>
      <c r="AI482" s="626">
        <f t="shared" si="327"/>
        <v>0</v>
      </c>
      <c r="AJ482" s="626">
        <f t="shared" si="327"/>
        <v>0</v>
      </c>
      <c r="AK482" s="626">
        <f t="shared" si="328"/>
        <v>0</v>
      </c>
      <c r="AL482" s="626">
        <f t="shared" si="328"/>
        <v>0</v>
      </c>
      <c r="AM482" s="626">
        <f t="shared" si="328"/>
        <v>0</v>
      </c>
      <c r="AN482" s="626">
        <f t="shared" si="328"/>
        <v>0</v>
      </c>
      <c r="AO482" s="626">
        <f t="shared" si="328"/>
        <v>0</v>
      </c>
      <c r="AP482" s="626">
        <f t="shared" si="328"/>
        <v>0</v>
      </c>
      <c r="AQ482" s="626">
        <f t="shared" si="328"/>
        <v>0</v>
      </c>
      <c r="AR482" s="626">
        <f t="shared" si="328"/>
        <v>0</v>
      </c>
      <c r="AS482" s="626">
        <f t="shared" si="328"/>
        <v>0</v>
      </c>
      <c r="AT482" s="626">
        <f t="shared" si="328"/>
        <v>0</v>
      </c>
      <c r="AU482" s="626">
        <f t="shared" si="329"/>
        <v>0</v>
      </c>
      <c r="AV482" s="626">
        <f t="shared" si="329"/>
        <v>0</v>
      </c>
      <c r="AW482" s="626">
        <f t="shared" si="329"/>
        <v>0</v>
      </c>
      <c r="AX482" s="626">
        <f t="shared" si="329"/>
        <v>0</v>
      </c>
      <c r="AY482" s="626">
        <f t="shared" si="329"/>
        <v>0</v>
      </c>
      <c r="AZ482" s="626">
        <f t="shared" si="329"/>
        <v>0</v>
      </c>
      <c r="BA482" s="626">
        <f t="shared" si="329"/>
        <v>0</v>
      </c>
      <c r="BB482" s="626">
        <f t="shared" si="329"/>
        <v>0</v>
      </c>
      <c r="BC482" s="626">
        <f t="shared" si="329"/>
        <v>0</v>
      </c>
      <c r="BD482" s="626">
        <f t="shared" si="329"/>
        <v>0</v>
      </c>
      <c r="BE482" s="626">
        <f t="shared" si="330"/>
        <v>0</v>
      </c>
      <c r="BF482" s="626">
        <f t="shared" si="330"/>
        <v>0</v>
      </c>
      <c r="BG482" s="626">
        <f t="shared" si="330"/>
        <v>0</v>
      </c>
      <c r="BH482" s="626">
        <f t="shared" si="330"/>
        <v>0</v>
      </c>
      <c r="BI482" s="626">
        <f t="shared" si="330"/>
        <v>0</v>
      </c>
      <c r="BJ482" s="626">
        <f t="shared" si="330"/>
        <v>0</v>
      </c>
      <c r="BK482" s="626">
        <f t="shared" si="330"/>
        <v>0</v>
      </c>
      <c r="BL482" s="626">
        <f t="shared" si="330"/>
        <v>0</v>
      </c>
      <c r="BM482" s="626">
        <f t="shared" si="330"/>
        <v>0</v>
      </c>
      <c r="BN482" s="626">
        <f t="shared" si="330"/>
        <v>0</v>
      </c>
      <c r="BO482" s="626">
        <f t="shared" si="331"/>
        <v>0</v>
      </c>
      <c r="BP482" s="626">
        <f t="shared" si="331"/>
        <v>0</v>
      </c>
      <c r="BQ482" s="626">
        <f t="shared" si="331"/>
        <v>0</v>
      </c>
      <c r="BR482" s="626">
        <f t="shared" si="331"/>
        <v>0</v>
      </c>
      <c r="BS482" s="626">
        <f t="shared" si="331"/>
        <v>0</v>
      </c>
      <c r="BT482" s="626">
        <f t="shared" si="331"/>
        <v>0</v>
      </c>
      <c r="BU482" s="626">
        <f t="shared" si="331"/>
        <v>0</v>
      </c>
      <c r="BV482" s="626">
        <f t="shared" si="331"/>
        <v>0</v>
      </c>
      <c r="BW482" s="626">
        <f t="shared" si="331"/>
        <v>0</v>
      </c>
      <c r="BX482" s="626">
        <f t="shared" si="331"/>
        <v>0</v>
      </c>
      <c r="BY482" s="626">
        <f t="shared" si="331"/>
        <v>0</v>
      </c>
      <c r="BZ482" s="626">
        <f t="shared" si="331"/>
        <v>0</v>
      </c>
      <c r="CA482" s="287">
        <f t="shared" si="312"/>
        <v>0</v>
      </c>
      <c r="CB482" s="287">
        <f t="shared" si="313"/>
        <v>0</v>
      </c>
      <c r="CC482" s="287">
        <f t="shared" si="314"/>
        <v>0</v>
      </c>
      <c r="CD482" s="287">
        <f t="shared" si="315"/>
        <v>0</v>
      </c>
      <c r="CE482" s="287">
        <f t="shared" si="316"/>
        <v>0</v>
      </c>
      <c r="CF482" s="287">
        <f t="shared" si="317"/>
        <v>0</v>
      </c>
      <c r="CG482" s="61">
        <f t="shared" si="332"/>
        <v>0</v>
      </c>
      <c r="CH482" s="27"/>
      <c r="CI482" s="27"/>
      <c r="CJ482" s="27"/>
    </row>
    <row r="483" spans="2:88" ht="12" hidden="1" customHeight="1">
      <c r="B483" s="624" t="s">
        <v>75</v>
      </c>
      <c r="C483" s="623" t="str">
        <f t="shared" si="304"/>
        <v>Approval Request</v>
      </c>
      <c r="D483" s="624" t="s">
        <v>54</v>
      </c>
      <c r="E483" s="624" t="s">
        <v>10</v>
      </c>
      <c r="F483" s="625" t="s">
        <v>14</v>
      </c>
      <c r="G483" s="626">
        <f t="shared" si="325"/>
        <v>0</v>
      </c>
      <c r="H483" s="823">
        <f t="shared" si="325"/>
        <v>0</v>
      </c>
      <c r="I483" s="823">
        <f t="shared" si="325"/>
        <v>0</v>
      </c>
      <c r="J483" s="626">
        <f t="shared" si="325"/>
        <v>0</v>
      </c>
      <c r="K483" s="626">
        <f t="shared" si="325"/>
        <v>0</v>
      </c>
      <c r="L483" s="626">
        <f t="shared" si="325"/>
        <v>0</v>
      </c>
      <c r="M483" s="626">
        <f t="shared" si="325"/>
        <v>0</v>
      </c>
      <c r="N483" s="626">
        <f t="shared" si="325"/>
        <v>0</v>
      </c>
      <c r="O483" s="626">
        <f t="shared" si="325"/>
        <v>0</v>
      </c>
      <c r="P483" s="626">
        <f t="shared" si="325"/>
        <v>0</v>
      </c>
      <c r="Q483" s="626">
        <f t="shared" si="326"/>
        <v>0</v>
      </c>
      <c r="R483" s="626">
        <f t="shared" si="326"/>
        <v>0</v>
      </c>
      <c r="S483" s="626">
        <f t="shared" si="326"/>
        <v>0</v>
      </c>
      <c r="T483" s="626">
        <f t="shared" si="326"/>
        <v>0</v>
      </c>
      <c r="U483" s="823">
        <f t="shared" si="326"/>
        <v>0</v>
      </c>
      <c r="V483" s="823">
        <f t="shared" si="326"/>
        <v>0</v>
      </c>
      <c r="W483" s="823">
        <f t="shared" si="326"/>
        <v>0</v>
      </c>
      <c r="X483" s="823">
        <f t="shared" si="326"/>
        <v>0</v>
      </c>
      <c r="Y483" s="823">
        <f t="shared" si="326"/>
        <v>0</v>
      </c>
      <c r="Z483" s="626">
        <f t="shared" si="326"/>
        <v>0</v>
      </c>
      <c r="AA483" s="626">
        <f t="shared" si="327"/>
        <v>0</v>
      </c>
      <c r="AB483" s="626">
        <f t="shared" si="327"/>
        <v>0</v>
      </c>
      <c r="AC483" s="626">
        <f t="shared" si="327"/>
        <v>0</v>
      </c>
      <c r="AD483" s="626">
        <f t="shared" si="327"/>
        <v>0</v>
      </c>
      <c r="AE483" s="626">
        <f t="shared" si="327"/>
        <v>0</v>
      </c>
      <c r="AF483" s="626">
        <f t="shared" si="327"/>
        <v>0</v>
      </c>
      <c r="AG483" s="626">
        <f t="shared" si="327"/>
        <v>0</v>
      </c>
      <c r="AH483" s="626">
        <f t="shared" si="327"/>
        <v>0</v>
      </c>
      <c r="AI483" s="626">
        <f t="shared" si="327"/>
        <v>0</v>
      </c>
      <c r="AJ483" s="626">
        <f t="shared" si="327"/>
        <v>0</v>
      </c>
      <c r="AK483" s="626">
        <f t="shared" si="328"/>
        <v>0</v>
      </c>
      <c r="AL483" s="626">
        <f t="shared" si="328"/>
        <v>0</v>
      </c>
      <c r="AM483" s="626">
        <f t="shared" si="328"/>
        <v>0</v>
      </c>
      <c r="AN483" s="626">
        <f t="shared" si="328"/>
        <v>0</v>
      </c>
      <c r="AO483" s="626">
        <f t="shared" si="328"/>
        <v>0</v>
      </c>
      <c r="AP483" s="626">
        <f t="shared" si="328"/>
        <v>0</v>
      </c>
      <c r="AQ483" s="626">
        <f t="shared" si="328"/>
        <v>0</v>
      </c>
      <c r="AR483" s="626">
        <f t="shared" si="328"/>
        <v>0</v>
      </c>
      <c r="AS483" s="626">
        <f t="shared" si="328"/>
        <v>0</v>
      </c>
      <c r="AT483" s="626">
        <f t="shared" si="328"/>
        <v>0</v>
      </c>
      <c r="AU483" s="626">
        <f t="shared" si="329"/>
        <v>0</v>
      </c>
      <c r="AV483" s="626">
        <f t="shared" si="329"/>
        <v>0</v>
      </c>
      <c r="AW483" s="626">
        <f t="shared" si="329"/>
        <v>0</v>
      </c>
      <c r="AX483" s="626">
        <f t="shared" si="329"/>
        <v>0</v>
      </c>
      <c r="AY483" s="626">
        <f t="shared" si="329"/>
        <v>0</v>
      </c>
      <c r="AZ483" s="626">
        <f t="shared" si="329"/>
        <v>0</v>
      </c>
      <c r="BA483" s="626">
        <f t="shared" si="329"/>
        <v>0</v>
      </c>
      <c r="BB483" s="626">
        <f t="shared" si="329"/>
        <v>0</v>
      </c>
      <c r="BC483" s="626">
        <f t="shared" si="329"/>
        <v>0</v>
      </c>
      <c r="BD483" s="626">
        <f t="shared" si="329"/>
        <v>0</v>
      </c>
      <c r="BE483" s="626">
        <f t="shared" si="330"/>
        <v>0</v>
      </c>
      <c r="BF483" s="626">
        <f t="shared" si="330"/>
        <v>0</v>
      </c>
      <c r="BG483" s="626">
        <f t="shared" si="330"/>
        <v>0</v>
      </c>
      <c r="BH483" s="626">
        <f t="shared" si="330"/>
        <v>0</v>
      </c>
      <c r="BI483" s="626">
        <f t="shared" si="330"/>
        <v>0</v>
      </c>
      <c r="BJ483" s="626">
        <f t="shared" si="330"/>
        <v>0</v>
      </c>
      <c r="BK483" s="626">
        <f t="shared" si="330"/>
        <v>0</v>
      </c>
      <c r="BL483" s="626">
        <f t="shared" si="330"/>
        <v>0</v>
      </c>
      <c r="BM483" s="626">
        <f t="shared" si="330"/>
        <v>0</v>
      </c>
      <c r="BN483" s="626">
        <f t="shared" si="330"/>
        <v>0</v>
      </c>
      <c r="BO483" s="626">
        <f t="shared" si="331"/>
        <v>0</v>
      </c>
      <c r="BP483" s="626">
        <f t="shared" si="331"/>
        <v>0</v>
      </c>
      <c r="BQ483" s="626">
        <f t="shared" si="331"/>
        <v>0</v>
      </c>
      <c r="BR483" s="626">
        <f t="shared" si="331"/>
        <v>0</v>
      </c>
      <c r="BS483" s="626">
        <f t="shared" si="331"/>
        <v>0</v>
      </c>
      <c r="BT483" s="626">
        <f t="shared" si="331"/>
        <v>0</v>
      </c>
      <c r="BU483" s="626">
        <f t="shared" si="331"/>
        <v>0</v>
      </c>
      <c r="BV483" s="626">
        <f t="shared" si="331"/>
        <v>0</v>
      </c>
      <c r="BW483" s="626">
        <f t="shared" si="331"/>
        <v>0</v>
      </c>
      <c r="BX483" s="626">
        <f t="shared" si="331"/>
        <v>0</v>
      </c>
      <c r="BY483" s="626">
        <f t="shared" si="331"/>
        <v>0</v>
      </c>
      <c r="BZ483" s="626">
        <f t="shared" si="331"/>
        <v>0</v>
      </c>
      <c r="CA483" s="287">
        <f t="shared" si="312"/>
        <v>0</v>
      </c>
      <c r="CB483" s="287">
        <f t="shared" si="313"/>
        <v>0</v>
      </c>
      <c r="CC483" s="287">
        <f t="shared" si="314"/>
        <v>0</v>
      </c>
      <c r="CD483" s="287">
        <f t="shared" si="315"/>
        <v>0</v>
      </c>
      <c r="CE483" s="287">
        <f t="shared" si="316"/>
        <v>0</v>
      </c>
      <c r="CF483" s="287">
        <f t="shared" si="317"/>
        <v>0</v>
      </c>
      <c r="CG483" s="61">
        <f t="shared" si="332"/>
        <v>0</v>
      </c>
      <c r="CH483" s="27"/>
      <c r="CI483" s="27"/>
      <c r="CJ483" s="27"/>
    </row>
    <row r="484" spans="2:88" ht="12" hidden="1" customHeight="1">
      <c r="B484" s="624" t="s">
        <v>75</v>
      </c>
      <c r="C484" s="623" t="str">
        <f t="shared" si="304"/>
        <v>Approval Request</v>
      </c>
      <c r="D484" s="624" t="s">
        <v>54</v>
      </c>
      <c r="E484" s="624" t="s">
        <v>10</v>
      </c>
      <c r="F484" s="625" t="s">
        <v>15</v>
      </c>
      <c r="G484" s="626">
        <f t="shared" si="325"/>
        <v>0</v>
      </c>
      <c r="H484" s="823">
        <f t="shared" si="325"/>
        <v>0</v>
      </c>
      <c r="I484" s="823">
        <f t="shared" si="325"/>
        <v>0</v>
      </c>
      <c r="J484" s="626">
        <f t="shared" si="325"/>
        <v>0</v>
      </c>
      <c r="K484" s="626">
        <f t="shared" si="325"/>
        <v>0</v>
      </c>
      <c r="L484" s="626">
        <f t="shared" si="325"/>
        <v>0</v>
      </c>
      <c r="M484" s="626">
        <f t="shared" si="325"/>
        <v>0</v>
      </c>
      <c r="N484" s="626">
        <f t="shared" si="325"/>
        <v>0</v>
      </c>
      <c r="O484" s="626">
        <f t="shared" si="325"/>
        <v>0</v>
      </c>
      <c r="P484" s="626">
        <f t="shared" si="325"/>
        <v>0</v>
      </c>
      <c r="Q484" s="626">
        <f t="shared" si="326"/>
        <v>0</v>
      </c>
      <c r="R484" s="626">
        <f t="shared" si="326"/>
        <v>0</v>
      </c>
      <c r="S484" s="626">
        <f t="shared" si="326"/>
        <v>0</v>
      </c>
      <c r="T484" s="626">
        <f t="shared" si="326"/>
        <v>0</v>
      </c>
      <c r="U484" s="823">
        <f t="shared" si="326"/>
        <v>0</v>
      </c>
      <c r="V484" s="823">
        <f t="shared" si="326"/>
        <v>0</v>
      </c>
      <c r="W484" s="823">
        <f t="shared" si="326"/>
        <v>0</v>
      </c>
      <c r="X484" s="823">
        <f t="shared" si="326"/>
        <v>0</v>
      </c>
      <c r="Y484" s="823">
        <f t="shared" si="326"/>
        <v>0</v>
      </c>
      <c r="Z484" s="626">
        <f t="shared" si="326"/>
        <v>0</v>
      </c>
      <c r="AA484" s="626">
        <f t="shared" si="327"/>
        <v>0</v>
      </c>
      <c r="AB484" s="626">
        <f t="shared" si="327"/>
        <v>0</v>
      </c>
      <c r="AC484" s="626">
        <f t="shared" si="327"/>
        <v>0</v>
      </c>
      <c r="AD484" s="626">
        <f t="shared" si="327"/>
        <v>0</v>
      </c>
      <c r="AE484" s="626">
        <f t="shared" si="327"/>
        <v>0</v>
      </c>
      <c r="AF484" s="626">
        <f t="shared" si="327"/>
        <v>0</v>
      </c>
      <c r="AG484" s="626">
        <f t="shared" si="327"/>
        <v>0</v>
      </c>
      <c r="AH484" s="626">
        <f t="shared" si="327"/>
        <v>0</v>
      </c>
      <c r="AI484" s="626">
        <f t="shared" si="327"/>
        <v>0</v>
      </c>
      <c r="AJ484" s="626">
        <f t="shared" si="327"/>
        <v>0</v>
      </c>
      <c r="AK484" s="626">
        <f t="shared" si="328"/>
        <v>0</v>
      </c>
      <c r="AL484" s="626">
        <f t="shared" si="328"/>
        <v>0</v>
      </c>
      <c r="AM484" s="626">
        <f t="shared" si="328"/>
        <v>0</v>
      </c>
      <c r="AN484" s="626">
        <f t="shared" si="328"/>
        <v>0</v>
      </c>
      <c r="AO484" s="626">
        <f t="shared" si="328"/>
        <v>0</v>
      </c>
      <c r="AP484" s="626">
        <f t="shared" si="328"/>
        <v>0</v>
      </c>
      <c r="AQ484" s="626">
        <f t="shared" si="328"/>
        <v>0</v>
      </c>
      <c r="AR484" s="626">
        <f t="shared" si="328"/>
        <v>0</v>
      </c>
      <c r="AS484" s="626">
        <f t="shared" si="328"/>
        <v>0</v>
      </c>
      <c r="AT484" s="626">
        <f t="shared" si="328"/>
        <v>0</v>
      </c>
      <c r="AU484" s="626">
        <f t="shared" si="329"/>
        <v>0</v>
      </c>
      <c r="AV484" s="626">
        <f t="shared" si="329"/>
        <v>0</v>
      </c>
      <c r="AW484" s="626">
        <f t="shared" si="329"/>
        <v>0</v>
      </c>
      <c r="AX484" s="626">
        <f t="shared" si="329"/>
        <v>0</v>
      </c>
      <c r="AY484" s="626">
        <f t="shared" si="329"/>
        <v>0</v>
      </c>
      <c r="AZ484" s="626">
        <f t="shared" si="329"/>
        <v>0</v>
      </c>
      <c r="BA484" s="626">
        <f t="shared" si="329"/>
        <v>0</v>
      </c>
      <c r="BB484" s="626">
        <f t="shared" si="329"/>
        <v>0</v>
      </c>
      <c r="BC484" s="626">
        <f t="shared" si="329"/>
        <v>0</v>
      </c>
      <c r="BD484" s="626">
        <f t="shared" si="329"/>
        <v>0</v>
      </c>
      <c r="BE484" s="626">
        <f t="shared" si="330"/>
        <v>0</v>
      </c>
      <c r="BF484" s="626">
        <f t="shared" si="330"/>
        <v>0</v>
      </c>
      <c r="BG484" s="626">
        <f t="shared" si="330"/>
        <v>0</v>
      </c>
      <c r="BH484" s="626">
        <f t="shared" si="330"/>
        <v>0</v>
      </c>
      <c r="BI484" s="626">
        <f t="shared" si="330"/>
        <v>0</v>
      </c>
      <c r="BJ484" s="626">
        <f t="shared" si="330"/>
        <v>0</v>
      </c>
      <c r="BK484" s="626">
        <f t="shared" si="330"/>
        <v>0</v>
      </c>
      <c r="BL484" s="626">
        <f t="shared" si="330"/>
        <v>0</v>
      </c>
      <c r="BM484" s="626">
        <f t="shared" si="330"/>
        <v>0</v>
      </c>
      <c r="BN484" s="626">
        <f t="shared" si="330"/>
        <v>0</v>
      </c>
      <c r="BO484" s="626">
        <f t="shared" si="331"/>
        <v>0</v>
      </c>
      <c r="BP484" s="626">
        <f t="shared" si="331"/>
        <v>0</v>
      </c>
      <c r="BQ484" s="626">
        <f t="shared" si="331"/>
        <v>0</v>
      </c>
      <c r="BR484" s="626">
        <f t="shared" si="331"/>
        <v>0</v>
      </c>
      <c r="BS484" s="626">
        <f t="shared" si="331"/>
        <v>0</v>
      </c>
      <c r="BT484" s="626">
        <f t="shared" si="331"/>
        <v>0</v>
      </c>
      <c r="BU484" s="626">
        <f t="shared" si="331"/>
        <v>0</v>
      </c>
      <c r="BV484" s="626">
        <f t="shared" si="331"/>
        <v>0</v>
      </c>
      <c r="BW484" s="626">
        <f t="shared" si="331"/>
        <v>0</v>
      </c>
      <c r="BX484" s="626">
        <f t="shared" si="331"/>
        <v>0</v>
      </c>
      <c r="BY484" s="626">
        <f t="shared" si="331"/>
        <v>0</v>
      </c>
      <c r="BZ484" s="626">
        <f t="shared" si="331"/>
        <v>0</v>
      </c>
      <c r="CA484" s="287">
        <f t="shared" si="312"/>
        <v>0</v>
      </c>
      <c r="CB484" s="287">
        <f t="shared" si="313"/>
        <v>0</v>
      </c>
      <c r="CC484" s="287">
        <f t="shared" si="314"/>
        <v>0</v>
      </c>
      <c r="CD484" s="287">
        <f t="shared" si="315"/>
        <v>0</v>
      </c>
      <c r="CE484" s="287">
        <f t="shared" si="316"/>
        <v>0</v>
      </c>
      <c r="CF484" s="287">
        <f t="shared" si="317"/>
        <v>0</v>
      </c>
      <c r="CG484" s="61">
        <f t="shared" si="332"/>
        <v>0</v>
      </c>
      <c r="CH484" s="27"/>
      <c r="CI484" s="27"/>
      <c r="CJ484" s="27"/>
    </row>
    <row r="485" spans="2:88" ht="12" hidden="1" customHeight="1">
      <c r="B485" s="624" t="s">
        <v>41</v>
      </c>
      <c r="C485" s="623" t="str">
        <f>C265</f>
        <v>Released</v>
      </c>
      <c r="D485" s="729" t="s">
        <v>830</v>
      </c>
      <c r="E485" s="624" t="s">
        <v>9</v>
      </c>
      <c r="F485" s="625" t="s">
        <v>11</v>
      </c>
      <c r="G485" s="626">
        <f t="shared" ref="G485:P494" si="333">IF(CVP=$F485,SUMIFS(G$6:G$206,Capex_Revex,$E485,Cat_Two,$D485,Spend,$B485),0)</f>
        <v>0</v>
      </c>
      <c r="H485" s="823">
        <f t="shared" si="333"/>
        <v>0</v>
      </c>
      <c r="I485" s="823">
        <f t="shared" si="333"/>
        <v>0</v>
      </c>
      <c r="J485" s="626">
        <f t="shared" si="333"/>
        <v>0</v>
      </c>
      <c r="K485" s="626">
        <f t="shared" si="333"/>
        <v>0</v>
      </c>
      <c r="L485" s="626">
        <f t="shared" si="333"/>
        <v>0</v>
      </c>
      <c r="M485" s="626">
        <f t="shared" si="333"/>
        <v>0</v>
      </c>
      <c r="N485" s="626">
        <f t="shared" si="333"/>
        <v>0</v>
      </c>
      <c r="O485" s="626">
        <f t="shared" si="333"/>
        <v>0</v>
      </c>
      <c r="P485" s="626">
        <f t="shared" si="333"/>
        <v>0</v>
      </c>
      <c r="Q485" s="626">
        <f t="shared" ref="Q485:Z494" si="334">IF(CVP=$F485,SUMIFS(Q$6:Q$206,Capex_Revex,$E485,Cat_Two,$D485,Spend,$B485),0)</f>
        <v>0</v>
      </c>
      <c r="R485" s="626">
        <f t="shared" si="334"/>
        <v>0</v>
      </c>
      <c r="S485" s="626">
        <f t="shared" si="334"/>
        <v>0</v>
      </c>
      <c r="T485" s="626">
        <f t="shared" si="334"/>
        <v>0</v>
      </c>
      <c r="U485" s="823">
        <f t="shared" si="334"/>
        <v>0</v>
      </c>
      <c r="V485" s="823">
        <f t="shared" si="334"/>
        <v>0</v>
      </c>
      <c r="W485" s="823">
        <f t="shared" si="334"/>
        <v>0</v>
      </c>
      <c r="X485" s="823">
        <f t="shared" si="334"/>
        <v>0</v>
      </c>
      <c r="Y485" s="823">
        <f t="shared" si="334"/>
        <v>0</v>
      </c>
      <c r="Z485" s="626">
        <f t="shared" si="334"/>
        <v>0</v>
      </c>
      <c r="AA485" s="626">
        <f t="shared" ref="AA485:AJ494" si="335">IF(CVP=$F485,SUMIFS(AA$6:AA$206,Capex_Revex,$E485,Cat_Two,$D485,Spend,$B485),0)</f>
        <v>0</v>
      </c>
      <c r="AB485" s="626">
        <f t="shared" si="335"/>
        <v>0</v>
      </c>
      <c r="AC485" s="626">
        <f t="shared" si="335"/>
        <v>0</v>
      </c>
      <c r="AD485" s="626">
        <f t="shared" si="335"/>
        <v>0</v>
      </c>
      <c r="AE485" s="626">
        <f t="shared" si="335"/>
        <v>0</v>
      </c>
      <c r="AF485" s="626">
        <f t="shared" si="335"/>
        <v>0</v>
      </c>
      <c r="AG485" s="626">
        <f t="shared" si="335"/>
        <v>0</v>
      </c>
      <c r="AH485" s="626">
        <f t="shared" si="335"/>
        <v>0</v>
      </c>
      <c r="AI485" s="626">
        <f t="shared" si="335"/>
        <v>0</v>
      </c>
      <c r="AJ485" s="626">
        <f t="shared" si="335"/>
        <v>0</v>
      </c>
      <c r="AK485" s="626">
        <f t="shared" ref="AK485:AT494" si="336">IF(CVP=$F485,SUMIFS(AK$6:AK$206,Capex_Revex,$E485,Cat_Two,$D485,Spend,$B485),0)</f>
        <v>0</v>
      </c>
      <c r="AL485" s="626">
        <f t="shared" si="336"/>
        <v>0</v>
      </c>
      <c r="AM485" s="626">
        <f t="shared" si="336"/>
        <v>0</v>
      </c>
      <c r="AN485" s="626">
        <f t="shared" si="336"/>
        <v>0</v>
      </c>
      <c r="AO485" s="626">
        <f t="shared" si="336"/>
        <v>0</v>
      </c>
      <c r="AP485" s="626">
        <f t="shared" si="336"/>
        <v>0</v>
      </c>
      <c r="AQ485" s="626">
        <f t="shared" si="336"/>
        <v>0</v>
      </c>
      <c r="AR485" s="626">
        <f t="shared" si="336"/>
        <v>0</v>
      </c>
      <c r="AS485" s="626">
        <f t="shared" si="336"/>
        <v>0</v>
      </c>
      <c r="AT485" s="626">
        <f t="shared" si="336"/>
        <v>0</v>
      </c>
      <c r="AU485" s="626">
        <f t="shared" ref="AU485:BD494" si="337">IF(CVP=$F485,SUMIFS(AU$6:AU$206,Capex_Revex,$E485,Cat_Two,$D485,Spend,$B485),0)</f>
        <v>0</v>
      </c>
      <c r="AV485" s="626">
        <f t="shared" si="337"/>
        <v>0</v>
      </c>
      <c r="AW485" s="626">
        <f t="shared" si="337"/>
        <v>0</v>
      </c>
      <c r="AX485" s="626">
        <f t="shared" si="337"/>
        <v>0</v>
      </c>
      <c r="AY485" s="626">
        <f t="shared" si="337"/>
        <v>0</v>
      </c>
      <c r="AZ485" s="626">
        <f t="shared" si="337"/>
        <v>0</v>
      </c>
      <c r="BA485" s="626">
        <f t="shared" si="337"/>
        <v>0</v>
      </c>
      <c r="BB485" s="626">
        <f t="shared" si="337"/>
        <v>0</v>
      </c>
      <c r="BC485" s="626">
        <f t="shared" si="337"/>
        <v>0</v>
      </c>
      <c r="BD485" s="626">
        <f t="shared" si="337"/>
        <v>0</v>
      </c>
      <c r="BE485" s="626">
        <f t="shared" ref="BE485:BN494" si="338">IF(CVP=$F485,SUMIFS(BE$6:BE$206,Capex_Revex,$E485,Cat_Two,$D485,Spend,$B485),0)</f>
        <v>0</v>
      </c>
      <c r="BF485" s="626">
        <f t="shared" si="338"/>
        <v>0</v>
      </c>
      <c r="BG485" s="626">
        <f t="shared" si="338"/>
        <v>0</v>
      </c>
      <c r="BH485" s="626">
        <f t="shared" si="338"/>
        <v>0</v>
      </c>
      <c r="BI485" s="626">
        <f t="shared" si="338"/>
        <v>0</v>
      </c>
      <c r="BJ485" s="626">
        <f t="shared" si="338"/>
        <v>0</v>
      </c>
      <c r="BK485" s="626">
        <f t="shared" si="338"/>
        <v>0</v>
      </c>
      <c r="BL485" s="626">
        <f t="shared" si="338"/>
        <v>0</v>
      </c>
      <c r="BM485" s="626">
        <f t="shared" si="338"/>
        <v>0</v>
      </c>
      <c r="BN485" s="626">
        <f t="shared" si="338"/>
        <v>0</v>
      </c>
      <c r="BO485" s="626">
        <f t="shared" ref="BO485:BZ494" si="339">IF(CVP=$F485,SUMIFS(BO$6:BO$206,Capex_Revex,$E485,Cat_Two,$D485,Spend,$B485),0)</f>
        <v>0</v>
      </c>
      <c r="BP485" s="626">
        <f t="shared" si="339"/>
        <v>0</v>
      </c>
      <c r="BQ485" s="626">
        <f t="shared" si="339"/>
        <v>0</v>
      </c>
      <c r="BR485" s="626">
        <f t="shared" si="339"/>
        <v>0</v>
      </c>
      <c r="BS485" s="626">
        <f t="shared" si="339"/>
        <v>0</v>
      </c>
      <c r="BT485" s="626">
        <f t="shared" si="339"/>
        <v>0</v>
      </c>
      <c r="BU485" s="626">
        <f t="shared" si="339"/>
        <v>0</v>
      </c>
      <c r="BV485" s="626">
        <f t="shared" si="339"/>
        <v>0</v>
      </c>
      <c r="BW485" s="626">
        <f t="shared" si="339"/>
        <v>0</v>
      </c>
      <c r="BX485" s="626">
        <f t="shared" si="339"/>
        <v>0</v>
      </c>
      <c r="BY485" s="626">
        <f t="shared" si="339"/>
        <v>0</v>
      </c>
      <c r="BZ485" s="626">
        <f t="shared" si="339"/>
        <v>0</v>
      </c>
      <c r="CA485" s="287">
        <f t="shared" si="312"/>
        <v>0</v>
      </c>
      <c r="CB485" s="287">
        <f t="shared" si="313"/>
        <v>0</v>
      </c>
      <c r="CC485" s="287">
        <f t="shared" si="314"/>
        <v>0</v>
      </c>
      <c r="CD485" s="287">
        <f t="shared" si="315"/>
        <v>0</v>
      </c>
      <c r="CE485" s="287">
        <f t="shared" si="316"/>
        <v>0</v>
      </c>
      <c r="CF485" s="287">
        <f t="shared" si="317"/>
        <v>0</v>
      </c>
      <c r="CG485" s="61">
        <f t="shared" si="332"/>
        <v>0</v>
      </c>
      <c r="CH485" s="27"/>
      <c r="CI485" s="27"/>
      <c r="CJ485" s="27"/>
    </row>
    <row r="486" spans="2:88" ht="12" hidden="1" customHeight="1">
      <c r="B486" s="624" t="s">
        <v>41</v>
      </c>
      <c r="C486" s="623" t="str">
        <f>C266</f>
        <v>Released</v>
      </c>
      <c r="D486" s="729" t="s">
        <v>830</v>
      </c>
      <c r="E486" s="624" t="s">
        <v>9</v>
      </c>
      <c r="F486" s="625" t="s">
        <v>12</v>
      </c>
      <c r="G486" s="626">
        <f t="shared" si="333"/>
        <v>0</v>
      </c>
      <c r="H486" s="823">
        <f t="shared" si="333"/>
        <v>0</v>
      </c>
      <c r="I486" s="823">
        <f t="shared" si="333"/>
        <v>0</v>
      </c>
      <c r="J486" s="626">
        <f t="shared" si="333"/>
        <v>0</v>
      </c>
      <c r="K486" s="626">
        <f t="shared" si="333"/>
        <v>0</v>
      </c>
      <c r="L486" s="626">
        <f t="shared" si="333"/>
        <v>0</v>
      </c>
      <c r="M486" s="626">
        <f t="shared" si="333"/>
        <v>0</v>
      </c>
      <c r="N486" s="626">
        <f t="shared" si="333"/>
        <v>0</v>
      </c>
      <c r="O486" s="626">
        <f t="shared" si="333"/>
        <v>0</v>
      </c>
      <c r="P486" s="626">
        <f t="shared" si="333"/>
        <v>0</v>
      </c>
      <c r="Q486" s="626">
        <f t="shared" si="334"/>
        <v>0</v>
      </c>
      <c r="R486" s="626">
        <f t="shared" si="334"/>
        <v>0</v>
      </c>
      <c r="S486" s="626">
        <f t="shared" si="334"/>
        <v>0</v>
      </c>
      <c r="T486" s="626">
        <f t="shared" si="334"/>
        <v>0</v>
      </c>
      <c r="U486" s="823">
        <f t="shared" si="334"/>
        <v>0</v>
      </c>
      <c r="V486" s="823">
        <f t="shared" si="334"/>
        <v>0</v>
      </c>
      <c r="W486" s="823">
        <f t="shared" si="334"/>
        <v>0</v>
      </c>
      <c r="X486" s="823">
        <f t="shared" si="334"/>
        <v>0</v>
      </c>
      <c r="Y486" s="823">
        <f t="shared" si="334"/>
        <v>0</v>
      </c>
      <c r="Z486" s="626">
        <f t="shared" si="334"/>
        <v>0</v>
      </c>
      <c r="AA486" s="626">
        <f t="shared" si="335"/>
        <v>0</v>
      </c>
      <c r="AB486" s="626">
        <f t="shared" si="335"/>
        <v>0</v>
      </c>
      <c r="AC486" s="626">
        <f t="shared" si="335"/>
        <v>0</v>
      </c>
      <c r="AD486" s="626">
        <f t="shared" si="335"/>
        <v>0</v>
      </c>
      <c r="AE486" s="626">
        <f t="shared" si="335"/>
        <v>0</v>
      </c>
      <c r="AF486" s="626">
        <f t="shared" si="335"/>
        <v>0</v>
      </c>
      <c r="AG486" s="626">
        <f t="shared" si="335"/>
        <v>0</v>
      </c>
      <c r="AH486" s="626">
        <f t="shared" si="335"/>
        <v>0</v>
      </c>
      <c r="AI486" s="626">
        <f t="shared" si="335"/>
        <v>0</v>
      </c>
      <c r="AJ486" s="626">
        <f t="shared" si="335"/>
        <v>0</v>
      </c>
      <c r="AK486" s="626">
        <f t="shared" si="336"/>
        <v>0</v>
      </c>
      <c r="AL486" s="626">
        <f t="shared" si="336"/>
        <v>0</v>
      </c>
      <c r="AM486" s="626">
        <f t="shared" si="336"/>
        <v>0</v>
      </c>
      <c r="AN486" s="626">
        <f t="shared" si="336"/>
        <v>0</v>
      </c>
      <c r="AO486" s="626">
        <f t="shared" si="336"/>
        <v>0</v>
      </c>
      <c r="AP486" s="626">
        <f t="shared" si="336"/>
        <v>0</v>
      </c>
      <c r="AQ486" s="626">
        <f t="shared" si="336"/>
        <v>0</v>
      </c>
      <c r="AR486" s="626">
        <f t="shared" si="336"/>
        <v>0</v>
      </c>
      <c r="AS486" s="626">
        <f t="shared" si="336"/>
        <v>0</v>
      </c>
      <c r="AT486" s="626">
        <f t="shared" si="336"/>
        <v>0</v>
      </c>
      <c r="AU486" s="626">
        <f t="shared" si="337"/>
        <v>0</v>
      </c>
      <c r="AV486" s="626">
        <f t="shared" si="337"/>
        <v>0</v>
      </c>
      <c r="AW486" s="626">
        <f t="shared" si="337"/>
        <v>0</v>
      </c>
      <c r="AX486" s="626">
        <f t="shared" si="337"/>
        <v>0</v>
      </c>
      <c r="AY486" s="626">
        <f t="shared" si="337"/>
        <v>0</v>
      </c>
      <c r="AZ486" s="626">
        <f t="shared" si="337"/>
        <v>0</v>
      </c>
      <c r="BA486" s="626">
        <f t="shared" si="337"/>
        <v>0</v>
      </c>
      <c r="BB486" s="626">
        <f t="shared" si="337"/>
        <v>0</v>
      </c>
      <c r="BC486" s="626">
        <f t="shared" si="337"/>
        <v>0</v>
      </c>
      <c r="BD486" s="626">
        <f t="shared" si="337"/>
        <v>0</v>
      </c>
      <c r="BE486" s="626">
        <f t="shared" si="338"/>
        <v>0</v>
      </c>
      <c r="BF486" s="626">
        <f t="shared" si="338"/>
        <v>0</v>
      </c>
      <c r="BG486" s="626">
        <f t="shared" si="338"/>
        <v>0</v>
      </c>
      <c r="BH486" s="626">
        <f t="shared" si="338"/>
        <v>0</v>
      </c>
      <c r="BI486" s="626">
        <f t="shared" si="338"/>
        <v>0</v>
      </c>
      <c r="BJ486" s="626">
        <f t="shared" si="338"/>
        <v>0</v>
      </c>
      <c r="BK486" s="626">
        <f t="shared" si="338"/>
        <v>0</v>
      </c>
      <c r="BL486" s="626">
        <f t="shared" si="338"/>
        <v>0</v>
      </c>
      <c r="BM486" s="626">
        <f t="shared" si="338"/>
        <v>0</v>
      </c>
      <c r="BN486" s="626">
        <f t="shared" si="338"/>
        <v>0</v>
      </c>
      <c r="BO486" s="626">
        <f t="shared" si="339"/>
        <v>0</v>
      </c>
      <c r="BP486" s="626">
        <f t="shared" si="339"/>
        <v>0</v>
      </c>
      <c r="BQ486" s="626">
        <f t="shared" si="339"/>
        <v>0</v>
      </c>
      <c r="BR486" s="626">
        <f t="shared" si="339"/>
        <v>0</v>
      </c>
      <c r="BS486" s="626">
        <f t="shared" si="339"/>
        <v>0</v>
      </c>
      <c r="BT486" s="626">
        <f t="shared" si="339"/>
        <v>0</v>
      </c>
      <c r="BU486" s="626">
        <f t="shared" si="339"/>
        <v>0</v>
      </c>
      <c r="BV486" s="626">
        <f t="shared" si="339"/>
        <v>0</v>
      </c>
      <c r="BW486" s="626">
        <f t="shared" si="339"/>
        <v>0</v>
      </c>
      <c r="BX486" s="626">
        <f t="shared" si="339"/>
        <v>0</v>
      </c>
      <c r="BY486" s="626">
        <f t="shared" si="339"/>
        <v>0</v>
      </c>
      <c r="BZ486" s="626">
        <f t="shared" si="339"/>
        <v>0</v>
      </c>
      <c r="CA486" s="287">
        <f t="shared" si="312"/>
        <v>0</v>
      </c>
      <c r="CB486" s="287">
        <f t="shared" si="313"/>
        <v>0</v>
      </c>
      <c r="CC486" s="287">
        <f t="shared" si="314"/>
        <v>0</v>
      </c>
      <c r="CD486" s="287">
        <f t="shared" si="315"/>
        <v>0</v>
      </c>
      <c r="CE486" s="287">
        <f t="shared" si="316"/>
        <v>0</v>
      </c>
      <c r="CF486" s="287">
        <f t="shared" si="317"/>
        <v>0</v>
      </c>
      <c r="CG486" s="61">
        <f t="shared" si="332"/>
        <v>0</v>
      </c>
      <c r="CH486" s="27"/>
      <c r="CI486" s="27"/>
      <c r="CJ486" s="27"/>
    </row>
    <row r="487" spans="2:88" ht="12" hidden="1" customHeight="1">
      <c r="B487" s="624" t="s">
        <v>41</v>
      </c>
      <c r="C487" s="623" t="str">
        <f>C267</f>
        <v>Forecast</v>
      </c>
      <c r="D487" s="729" t="s">
        <v>830</v>
      </c>
      <c r="E487" s="624" t="s">
        <v>9</v>
      </c>
      <c r="F487" s="625" t="s">
        <v>13</v>
      </c>
      <c r="G487" s="626">
        <f t="shared" si="333"/>
        <v>0</v>
      </c>
      <c r="H487" s="823">
        <f t="shared" si="333"/>
        <v>0</v>
      </c>
      <c r="I487" s="823">
        <f t="shared" si="333"/>
        <v>0</v>
      </c>
      <c r="J487" s="626">
        <f t="shared" si="333"/>
        <v>0</v>
      </c>
      <c r="K487" s="626">
        <f t="shared" si="333"/>
        <v>0</v>
      </c>
      <c r="L487" s="626">
        <f t="shared" si="333"/>
        <v>0</v>
      </c>
      <c r="M487" s="626">
        <f t="shared" si="333"/>
        <v>0</v>
      </c>
      <c r="N487" s="626">
        <f t="shared" si="333"/>
        <v>0</v>
      </c>
      <c r="O487" s="626">
        <f t="shared" si="333"/>
        <v>0</v>
      </c>
      <c r="P487" s="626">
        <f t="shared" si="333"/>
        <v>0</v>
      </c>
      <c r="Q487" s="626">
        <f t="shared" si="334"/>
        <v>0</v>
      </c>
      <c r="R487" s="626">
        <f t="shared" si="334"/>
        <v>0</v>
      </c>
      <c r="S487" s="626">
        <f t="shared" si="334"/>
        <v>0</v>
      </c>
      <c r="T487" s="626">
        <f t="shared" si="334"/>
        <v>0</v>
      </c>
      <c r="U487" s="823">
        <f t="shared" si="334"/>
        <v>0</v>
      </c>
      <c r="V487" s="823">
        <f t="shared" si="334"/>
        <v>0</v>
      </c>
      <c r="W487" s="823">
        <f t="shared" si="334"/>
        <v>0</v>
      </c>
      <c r="X487" s="823">
        <f t="shared" si="334"/>
        <v>0</v>
      </c>
      <c r="Y487" s="823">
        <f t="shared" si="334"/>
        <v>0</v>
      </c>
      <c r="Z487" s="626">
        <f t="shared" si="334"/>
        <v>0</v>
      </c>
      <c r="AA487" s="626">
        <f t="shared" si="335"/>
        <v>0</v>
      </c>
      <c r="AB487" s="626">
        <f t="shared" si="335"/>
        <v>0</v>
      </c>
      <c r="AC487" s="626">
        <f t="shared" si="335"/>
        <v>0</v>
      </c>
      <c r="AD487" s="626">
        <f t="shared" si="335"/>
        <v>0</v>
      </c>
      <c r="AE487" s="626">
        <f t="shared" si="335"/>
        <v>0</v>
      </c>
      <c r="AF487" s="626">
        <f t="shared" si="335"/>
        <v>0</v>
      </c>
      <c r="AG487" s="626">
        <f t="shared" si="335"/>
        <v>0</v>
      </c>
      <c r="AH487" s="626">
        <f t="shared" si="335"/>
        <v>0</v>
      </c>
      <c r="AI487" s="626">
        <f t="shared" si="335"/>
        <v>0</v>
      </c>
      <c r="AJ487" s="626">
        <f t="shared" si="335"/>
        <v>0</v>
      </c>
      <c r="AK487" s="626">
        <f t="shared" si="336"/>
        <v>0</v>
      </c>
      <c r="AL487" s="626">
        <f t="shared" si="336"/>
        <v>0</v>
      </c>
      <c r="AM487" s="626">
        <f t="shared" si="336"/>
        <v>0</v>
      </c>
      <c r="AN487" s="626">
        <f t="shared" si="336"/>
        <v>0</v>
      </c>
      <c r="AO487" s="626">
        <f t="shared" si="336"/>
        <v>0</v>
      </c>
      <c r="AP487" s="626">
        <f t="shared" si="336"/>
        <v>0</v>
      </c>
      <c r="AQ487" s="626">
        <f t="shared" si="336"/>
        <v>0</v>
      </c>
      <c r="AR487" s="626">
        <f t="shared" si="336"/>
        <v>0</v>
      </c>
      <c r="AS487" s="626">
        <f t="shared" si="336"/>
        <v>0</v>
      </c>
      <c r="AT487" s="626">
        <f t="shared" si="336"/>
        <v>0</v>
      </c>
      <c r="AU487" s="626">
        <f t="shared" si="337"/>
        <v>0</v>
      </c>
      <c r="AV487" s="626">
        <f t="shared" si="337"/>
        <v>0</v>
      </c>
      <c r="AW487" s="626">
        <f t="shared" si="337"/>
        <v>0</v>
      </c>
      <c r="AX487" s="626">
        <f t="shared" si="337"/>
        <v>0</v>
      </c>
      <c r="AY487" s="626">
        <f t="shared" si="337"/>
        <v>0</v>
      </c>
      <c r="AZ487" s="626">
        <f t="shared" si="337"/>
        <v>0</v>
      </c>
      <c r="BA487" s="626">
        <f t="shared" si="337"/>
        <v>0</v>
      </c>
      <c r="BB487" s="626">
        <f t="shared" si="337"/>
        <v>0</v>
      </c>
      <c r="BC487" s="626">
        <f t="shared" si="337"/>
        <v>0</v>
      </c>
      <c r="BD487" s="626">
        <f t="shared" si="337"/>
        <v>0</v>
      </c>
      <c r="BE487" s="626">
        <f t="shared" si="338"/>
        <v>0</v>
      </c>
      <c r="BF487" s="626">
        <f t="shared" si="338"/>
        <v>0</v>
      </c>
      <c r="BG487" s="626">
        <f t="shared" si="338"/>
        <v>0</v>
      </c>
      <c r="BH487" s="626">
        <f t="shared" si="338"/>
        <v>0</v>
      </c>
      <c r="BI487" s="626">
        <f t="shared" si="338"/>
        <v>0</v>
      </c>
      <c r="BJ487" s="626">
        <f t="shared" si="338"/>
        <v>0</v>
      </c>
      <c r="BK487" s="626">
        <f t="shared" si="338"/>
        <v>0</v>
      </c>
      <c r="BL487" s="626">
        <f t="shared" si="338"/>
        <v>0</v>
      </c>
      <c r="BM487" s="626">
        <f t="shared" si="338"/>
        <v>0</v>
      </c>
      <c r="BN487" s="626">
        <f t="shared" si="338"/>
        <v>0</v>
      </c>
      <c r="BO487" s="626">
        <f t="shared" si="339"/>
        <v>0</v>
      </c>
      <c r="BP487" s="626">
        <f t="shared" si="339"/>
        <v>0</v>
      </c>
      <c r="BQ487" s="626">
        <f t="shared" si="339"/>
        <v>0</v>
      </c>
      <c r="BR487" s="626">
        <f t="shared" si="339"/>
        <v>0</v>
      </c>
      <c r="BS487" s="626">
        <f t="shared" si="339"/>
        <v>0</v>
      </c>
      <c r="BT487" s="626">
        <f t="shared" si="339"/>
        <v>0</v>
      </c>
      <c r="BU487" s="626">
        <f t="shared" si="339"/>
        <v>0</v>
      </c>
      <c r="BV487" s="626">
        <f t="shared" si="339"/>
        <v>0</v>
      </c>
      <c r="BW487" s="626">
        <f t="shared" si="339"/>
        <v>0</v>
      </c>
      <c r="BX487" s="626">
        <f t="shared" si="339"/>
        <v>0</v>
      </c>
      <c r="BY487" s="626">
        <f t="shared" si="339"/>
        <v>0</v>
      </c>
      <c r="BZ487" s="626">
        <f t="shared" si="339"/>
        <v>0</v>
      </c>
      <c r="CA487" s="287">
        <f t="shared" si="312"/>
        <v>0</v>
      </c>
      <c r="CB487" s="287">
        <f t="shared" si="313"/>
        <v>0</v>
      </c>
      <c r="CC487" s="287">
        <f t="shared" si="314"/>
        <v>0</v>
      </c>
      <c r="CD487" s="287">
        <f t="shared" si="315"/>
        <v>0</v>
      </c>
      <c r="CE487" s="287">
        <f t="shared" si="316"/>
        <v>0</v>
      </c>
      <c r="CF487" s="287">
        <f t="shared" si="317"/>
        <v>0</v>
      </c>
      <c r="CG487" s="61">
        <f t="shared" si="332"/>
        <v>0</v>
      </c>
      <c r="CH487" s="27"/>
      <c r="CI487" s="27"/>
      <c r="CJ487" s="27"/>
    </row>
    <row r="488" spans="2:88" ht="12" hidden="1" customHeight="1">
      <c r="B488" s="624" t="s">
        <v>41</v>
      </c>
      <c r="C488" s="623" t="str">
        <f>C268</f>
        <v>Approval Request</v>
      </c>
      <c r="D488" s="729" t="s">
        <v>830</v>
      </c>
      <c r="E488" s="624" t="s">
        <v>9</v>
      </c>
      <c r="F488" s="625" t="s">
        <v>14</v>
      </c>
      <c r="G488" s="626">
        <f t="shared" si="333"/>
        <v>0</v>
      </c>
      <c r="H488" s="823">
        <f t="shared" si="333"/>
        <v>0</v>
      </c>
      <c r="I488" s="823">
        <f t="shared" si="333"/>
        <v>0</v>
      </c>
      <c r="J488" s="626">
        <f t="shared" si="333"/>
        <v>0</v>
      </c>
      <c r="K488" s="626">
        <f t="shared" si="333"/>
        <v>0</v>
      </c>
      <c r="L488" s="626">
        <f t="shared" si="333"/>
        <v>0</v>
      </c>
      <c r="M488" s="626">
        <f t="shared" si="333"/>
        <v>0</v>
      </c>
      <c r="N488" s="626">
        <f t="shared" si="333"/>
        <v>0</v>
      </c>
      <c r="O488" s="626">
        <f t="shared" si="333"/>
        <v>0</v>
      </c>
      <c r="P488" s="626">
        <f t="shared" si="333"/>
        <v>0</v>
      </c>
      <c r="Q488" s="626">
        <f t="shared" si="334"/>
        <v>0</v>
      </c>
      <c r="R488" s="626">
        <f t="shared" si="334"/>
        <v>0</v>
      </c>
      <c r="S488" s="626">
        <f t="shared" si="334"/>
        <v>0</v>
      </c>
      <c r="T488" s="626">
        <f t="shared" si="334"/>
        <v>0</v>
      </c>
      <c r="U488" s="823">
        <f t="shared" si="334"/>
        <v>0</v>
      </c>
      <c r="V488" s="823">
        <f t="shared" si="334"/>
        <v>0</v>
      </c>
      <c r="W488" s="823">
        <f t="shared" si="334"/>
        <v>0</v>
      </c>
      <c r="X488" s="823">
        <f t="shared" si="334"/>
        <v>0</v>
      </c>
      <c r="Y488" s="823">
        <f t="shared" si="334"/>
        <v>0</v>
      </c>
      <c r="Z488" s="626">
        <f t="shared" si="334"/>
        <v>0</v>
      </c>
      <c r="AA488" s="626">
        <f t="shared" si="335"/>
        <v>0</v>
      </c>
      <c r="AB488" s="626">
        <f t="shared" si="335"/>
        <v>0</v>
      </c>
      <c r="AC488" s="626">
        <f t="shared" si="335"/>
        <v>0</v>
      </c>
      <c r="AD488" s="626">
        <f t="shared" si="335"/>
        <v>0</v>
      </c>
      <c r="AE488" s="626">
        <f t="shared" si="335"/>
        <v>0</v>
      </c>
      <c r="AF488" s="626">
        <f t="shared" si="335"/>
        <v>0</v>
      </c>
      <c r="AG488" s="626">
        <f t="shared" si="335"/>
        <v>0</v>
      </c>
      <c r="AH488" s="626">
        <f t="shared" si="335"/>
        <v>0</v>
      </c>
      <c r="AI488" s="626">
        <f t="shared" si="335"/>
        <v>0</v>
      </c>
      <c r="AJ488" s="626">
        <f t="shared" si="335"/>
        <v>0</v>
      </c>
      <c r="AK488" s="626">
        <f t="shared" si="336"/>
        <v>0</v>
      </c>
      <c r="AL488" s="626">
        <f t="shared" si="336"/>
        <v>0</v>
      </c>
      <c r="AM488" s="626">
        <f t="shared" si="336"/>
        <v>0</v>
      </c>
      <c r="AN488" s="626">
        <f t="shared" si="336"/>
        <v>0</v>
      </c>
      <c r="AO488" s="626">
        <f t="shared" si="336"/>
        <v>0</v>
      </c>
      <c r="AP488" s="626">
        <f t="shared" si="336"/>
        <v>0</v>
      </c>
      <c r="AQ488" s="626">
        <f t="shared" si="336"/>
        <v>0</v>
      </c>
      <c r="AR488" s="626">
        <f t="shared" si="336"/>
        <v>0</v>
      </c>
      <c r="AS488" s="626">
        <f t="shared" si="336"/>
        <v>0</v>
      </c>
      <c r="AT488" s="626">
        <f t="shared" si="336"/>
        <v>0</v>
      </c>
      <c r="AU488" s="626">
        <f t="shared" si="337"/>
        <v>0</v>
      </c>
      <c r="AV488" s="626">
        <f t="shared" si="337"/>
        <v>0</v>
      </c>
      <c r="AW488" s="626">
        <f t="shared" si="337"/>
        <v>0</v>
      </c>
      <c r="AX488" s="626">
        <f t="shared" si="337"/>
        <v>0</v>
      </c>
      <c r="AY488" s="626">
        <f t="shared" si="337"/>
        <v>0</v>
      </c>
      <c r="AZ488" s="626">
        <f t="shared" si="337"/>
        <v>0</v>
      </c>
      <c r="BA488" s="626">
        <f t="shared" si="337"/>
        <v>0</v>
      </c>
      <c r="BB488" s="626">
        <f t="shared" si="337"/>
        <v>0</v>
      </c>
      <c r="BC488" s="626">
        <f t="shared" si="337"/>
        <v>0</v>
      </c>
      <c r="BD488" s="626">
        <f t="shared" si="337"/>
        <v>0</v>
      </c>
      <c r="BE488" s="626">
        <f t="shared" si="338"/>
        <v>0</v>
      </c>
      <c r="BF488" s="626">
        <f t="shared" si="338"/>
        <v>0</v>
      </c>
      <c r="BG488" s="626">
        <f t="shared" si="338"/>
        <v>0</v>
      </c>
      <c r="BH488" s="626">
        <f t="shared" si="338"/>
        <v>0</v>
      </c>
      <c r="BI488" s="626">
        <f t="shared" si="338"/>
        <v>0</v>
      </c>
      <c r="BJ488" s="626">
        <f t="shared" si="338"/>
        <v>0</v>
      </c>
      <c r="BK488" s="626">
        <f t="shared" si="338"/>
        <v>0</v>
      </c>
      <c r="BL488" s="626">
        <f t="shared" si="338"/>
        <v>0</v>
      </c>
      <c r="BM488" s="626">
        <f t="shared" si="338"/>
        <v>0</v>
      </c>
      <c r="BN488" s="626">
        <f t="shared" si="338"/>
        <v>0</v>
      </c>
      <c r="BO488" s="626">
        <f t="shared" si="339"/>
        <v>0</v>
      </c>
      <c r="BP488" s="626">
        <f t="shared" si="339"/>
        <v>0</v>
      </c>
      <c r="BQ488" s="626">
        <f t="shared" si="339"/>
        <v>0</v>
      </c>
      <c r="BR488" s="626">
        <f t="shared" si="339"/>
        <v>0</v>
      </c>
      <c r="BS488" s="626">
        <f t="shared" si="339"/>
        <v>0</v>
      </c>
      <c r="BT488" s="626">
        <f t="shared" si="339"/>
        <v>0</v>
      </c>
      <c r="BU488" s="626">
        <f t="shared" si="339"/>
        <v>0</v>
      </c>
      <c r="BV488" s="626">
        <f t="shared" si="339"/>
        <v>0</v>
      </c>
      <c r="BW488" s="626">
        <f t="shared" si="339"/>
        <v>0</v>
      </c>
      <c r="BX488" s="626">
        <f t="shared" si="339"/>
        <v>0</v>
      </c>
      <c r="BY488" s="626">
        <f t="shared" si="339"/>
        <v>0</v>
      </c>
      <c r="BZ488" s="626">
        <f t="shared" si="339"/>
        <v>0</v>
      </c>
      <c r="CA488" s="287">
        <f t="shared" si="312"/>
        <v>0</v>
      </c>
      <c r="CB488" s="287">
        <f t="shared" si="313"/>
        <v>0</v>
      </c>
      <c r="CC488" s="287">
        <f t="shared" si="314"/>
        <v>0</v>
      </c>
      <c r="CD488" s="287">
        <f t="shared" si="315"/>
        <v>0</v>
      </c>
      <c r="CE488" s="287">
        <f t="shared" si="316"/>
        <v>0</v>
      </c>
      <c r="CF488" s="287">
        <f t="shared" si="317"/>
        <v>0</v>
      </c>
      <c r="CG488" s="61">
        <f t="shared" si="332"/>
        <v>0</v>
      </c>
      <c r="CH488" s="27"/>
      <c r="CI488" s="27"/>
      <c r="CJ488" s="27"/>
    </row>
    <row r="489" spans="2:88" ht="12" hidden="1" customHeight="1">
      <c r="B489" s="624" t="s">
        <v>41</v>
      </c>
      <c r="C489" s="623" t="str">
        <f>C269</f>
        <v>Approval Request</v>
      </c>
      <c r="D489" s="729" t="s">
        <v>830</v>
      </c>
      <c r="E489" s="624" t="s">
        <v>9</v>
      </c>
      <c r="F489" s="625" t="s">
        <v>15</v>
      </c>
      <c r="G489" s="626">
        <f t="shared" si="333"/>
        <v>0</v>
      </c>
      <c r="H489" s="823">
        <f t="shared" si="333"/>
        <v>0</v>
      </c>
      <c r="I489" s="823">
        <f t="shared" si="333"/>
        <v>0</v>
      </c>
      <c r="J489" s="626">
        <f t="shared" si="333"/>
        <v>0</v>
      </c>
      <c r="K489" s="626">
        <f t="shared" si="333"/>
        <v>0</v>
      </c>
      <c r="L489" s="626">
        <f t="shared" si="333"/>
        <v>0</v>
      </c>
      <c r="M489" s="626">
        <f t="shared" si="333"/>
        <v>0</v>
      </c>
      <c r="N489" s="626">
        <f t="shared" si="333"/>
        <v>0</v>
      </c>
      <c r="O489" s="626">
        <f t="shared" si="333"/>
        <v>0</v>
      </c>
      <c r="P489" s="626">
        <f t="shared" si="333"/>
        <v>0</v>
      </c>
      <c r="Q489" s="626">
        <f t="shared" si="334"/>
        <v>0</v>
      </c>
      <c r="R489" s="626">
        <f t="shared" si="334"/>
        <v>0</v>
      </c>
      <c r="S489" s="626">
        <f t="shared" si="334"/>
        <v>0</v>
      </c>
      <c r="T489" s="626">
        <f t="shared" si="334"/>
        <v>0</v>
      </c>
      <c r="U489" s="823">
        <f t="shared" si="334"/>
        <v>0</v>
      </c>
      <c r="V489" s="823">
        <f t="shared" si="334"/>
        <v>0</v>
      </c>
      <c r="W489" s="823">
        <f t="shared" si="334"/>
        <v>0</v>
      </c>
      <c r="X489" s="823">
        <f t="shared" si="334"/>
        <v>0</v>
      </c>
      <c r="Y489" s="823">
        <f t="shared" si="334"/>
        <v>0</v>
      </c>
      <c r="Z489" s="626">
        <f t="shared" si="334"/>
        <v>0</v>
      </c>
      <c r="AA489" s="626">
        <f t="shared" si="335"/>
        <v>0</v>
      </c>
      <c r="AB489" s="626">
        <f t="shared" si="335"/>
        <v>0</v>
      </c>
      <c r="AC489" s="626">
        <f t="shared" si="335"/>
        <v>0</v>
      </c>
      <c r="AD489" s="626">
        <f t="shared" si="335"/>
        <v>0</v>
      </c>
      <c r="AE489" s="626">
        <f t="shared" si="335"/>
        <v>0</v>
      </c>
      <c r="AF489" s="626">
        <f t="shared" si="335"/>
        <v>0</v>
      </c>
      <c r="AG489" s="626">
        <f t="shared" si="335"/>
        <v>0</v>
      </c>
      <c r="AH489" s="626">
        <f t="shared" si="335"/>
        <v>0</v>
      </c>
      <c r="AI489" s="626">
        <f t="shared" si="335"/>
        <v>0</v>
      </c>
      <c r="AJ489" s="626">
        <f t="shared" si="335"/>
        <v>0</v>
      </c>
      <c r="AK489" s="626">
        <f t="shared" si="336"/>
        <v>0</v>
      </c>
      <c r="AL489" s="626">
        <f t="shared" si="336"/>
        <v>0</v>
      </c>
      <c r="AM489" s="626">
        <f t="shared" si="336"/>
        <v>0</v>
      </c>
      <c r="AN489" s="626">
        <f t="shared" si="336"/>
        <v>0</v>
      </c>
      <c r="AO489" s="626">
        <f t="shared" si="336"/>
        <v>0</v>
      </c>
      <c r="AP489" s="626">
        <f t="shared" si="336"/>
        <v>0</v>
      </c>
      <c r="AQ489" s="626">
        <f t="shared" si="336"/>
        <v>0</v>
      </c>
      <c r="AR489" s="626">
        <f t="shared" si="336"/>
        <v>0</v>
      </c>
      <c r="AS489" s="626">
        <f t="shared" si="336"/>
        <v>0</v>
      </c>
      <c r="AT489" s="626">
        <f t="shared" si="336"/>
        <v>0</v>
      </c>
      <c r="AU489" s="626">
        <f t="shared" si="337"/>
        <v>0</v>
      </c>
      <c r="AV489" s="626">
        <f t="shared" si="337"/>
        <v>0</v>
      </c>
      <c r="AW489" s="626">
        <f t="shared" si="337"/>
        <v>0</v>
      </c>
      <c r="AX489" s="626">
        <f t="shared" si="337"/>
        <v>0</v>
      </c>
      <c r="AY489" s="626">
        <f t="shared" si="337"/>
        <v>0</v>
      </c>
      <c r="AZ489" s="626">
        <f t="shared" si="337"/>
        <v>0</v>
      </c>
      <c r="BA489" s="626">
        <f t="shared" si="337"/>
        <v>0</v>
      </c>
      <c r="BB489" s="626">
        <f t="shared" si="337"/>
        <v>0</v>
      </c>
      <c r="BC489" s="626">
        <f t="shared" si="337"/>
        <v>0</v>
      </c>
      <c r="BD489" s="626">
        <f t="shared" si="337"/>
        <v>0</v>
      </c>
      <c r="BE489" s="626">
        <f t="shared" si="338"/>
        <v>0</v>
      </c>
      <c r="BF489" s="626">
        <f t="shared" si="338"/>
        <v>0</v>
      </c>
      <c r="BG489" s="626">
        <f t="shared" si="338"/>
        <v>0</v>
      </c>
      <c r="BH489" s="626">
        <f t="shared" si="338"/>
        <v>0</v>
      </c>
      <c r="BI489" s="626">
        <f t="shared" si="338"/>
        <v>0</v>
      </c>
      <c r="BJ489" s="626">
        <f t="shared" si="338"/>
        <v>0</v>
      </c>
      <c r="BK489" s="626">
        <f t="shared" si="338"/>
        <v>0</v>
      </c>
      <c r="BL489" s="626">
        <f t="shared" si="338"/>
        <v>0</v>
      </c>
      <c r="BM489" s="626">
        <f t="shared" si="338"/>
        <v>0</v>
      </c>
      <c r="BN489" s="626">
        <f t="shared" si="338"/>
        <v>0</v>
      </c>
      <c r="BO489" s="626">
        <f t="shared" si="339"/>
        <v>0</v>
      </c>
      <c r="BP489" s="626">
        <f t="shared" si="339"/>
        <v>0</v>
      </c>
      <c r="BQ489" s="626">
        <f t="shared" si="339"/>
        <v>0</v>
      </c>
      <c r="BR489" s="626">
        <f t="shared" si="339"/>
        <v>0</v>
      </c>
      <c r="BS489" s="626">
        <f t="shared" si="339"/>
        <v>0</v>
      </c>
      <c r="BT489" s="626">
        <f t="shared" si="339"/>
        <v>0</v>
      </c>
      <c r="BU489" s="626">
        <f t="shared" si="339"/>
        <v>0</v>
      </c>
      <c r="BV489" s="626">
        <f t="shared" si="339"/>
        <v>0</v>
      </c>
      <c r="BW489" s="626">
        <f t="shared" si="339"/>
        <v>0</v>
      </c>
      <c r="BX489" s="626">
        <f t="shared" si="339"/>
        <v>0</v>
      </c>
      <c r="BY489" s="626">
        <f t="shared" si="339"/>
        <v>0</v>
      </c>
      <c r="BZ489" s="626">
        <f t="shared" si="339"/>
        <v>0</v>
      </c>
      <c r="CA489" s="287">
        <f t="shared" si="312"/>
        <v>0</v>
      </c>
      <c r="CB489" s="287">
        <f t="shared" si="313"/>
        <v>0</v>
      </c>
      <c r="CC489" s="287">
        <f t="shared" si="314"/>
        <v>0</v>
      </c>
      <c r="CD489" s="287">
        <f t="shared" si="315"/>
        <v>0</v>
      </c>
      <c r="CE489" s="287">
        <f t="shared" si="316"/>
        <v>0</v>
      </c>
      <c r="CF489" s="287">
        <f t="shared" si="317"/>
        <v>0</v>
      </c>
      <c r="CG489" s="61">
        <f t="shared" si="332"/>
        <v>0</v>
      </c>
      <c r="CH489" s="27"/>
      <c r="CI489" s="27"/>
      <c r="CJ489" s="27"/>
    </row>
    <row r="490" spans="2:88" ht="12" hidden="1" customHeight="1">
      <c r="B490" s="624" t="s">
        <v>41</v>
      </c>
      <c r="C490" s="623" t="str">
        <f t="shared" ref="C490:C563" si="340">C485</f>
        <v>Released</v>
      </c>
      <c r="D490" s="729" t="s">
        <v>830</v>
      </c>
      <c r="E490" s="624" t="s">
        <v>10</v>
      </c>
      <c r="F490" s="625" t="s">
        <v>11</v>
      </c>
      <c r="G490" s="626">
        <f t="shared" si="333"/>
        <v>0</v>
      </c>
      <c r="H490" s="823">
        <f t="shared" si="333"/>
        <v>0</v>
      </c>
      <c r="I490" s="823">
        <f t="shared" si="333"/>
        <v>0</v>
      </c>
      <c r="J490" s="626">
        <f t="shared" si="333"/>
        <v>0</v>
      </c>
      <c r="K490" s="626">
        <f t="shared" si="333"/>
        <v>0</v>
      </c>
      <c r="L490" s="626">
        <f t="shared" si="333"/>
        <v>0</v>
      </c>
      <c r="M490" s="626">
        <f t="shared" si="333"/>
        <v>0</v>
      </c>
      <c r="N490" s="626">
        <f t="shared" si="333"/>
        <v>0</v>
      </c>
      <c r="O490" s="626">
        <f t="shared" si="333"/>
        <v>0</v>
      </c>
      <c r="P490" s="626">
        <f t="shared" si="333"/>
        <v>0</v>
      </c>
      <c r="Q490" s="626">
        <f t="shared" si="334"/>
        <v>0</v>
      </c>
      <c r="R490" s="626">
        <f t="shared" si="334"/>
        <v>0</v>
      </c>
      <c r="S490" s="626">
        <f t="shared" si="334"/>
        <v>0</v>
      </c>
      <c r="T490" s="626">
        <f t="shared" si="334"/>
        <v>0</v>
      </c>
      <c r="U490" s="823">
        <f t="shared" si="334"/>
        <v>0</v>
      </c>
      <c r="V490" s="823">
        <f t="shared" si="334"/>
        <v>0</v>
      </c>
      <c r="W490" s="823">
        <f t="shared" si="334"/>
        <v>0</v>
      </c>
      <c r="X490" s="823">
        <f t="shared" si="334"/>
        <v>0</v>
      </c>
      <c r="Y490" s="823">
        <f t="shared" si="334"/>
        <v>0</v>
      </c>
      <c r="Z490" s="626">
        <f t="shared" si="334"/>
        <v>0</v>
      </c>
      <c r="AA490" s="626">
        <f t="shared" si="335"/>
        <v>0</v>
      </c>
      <c r="AB490" s="626">
        <f t="shared" si="335"/>
        <v>0</v>
      </c>
      <c r="AC490" s="626">
        <f t="shared" si="335"/>
        <v>0</v>
      </c>
      <c r="AD490" s="626">
        <f t="shared" si="335"/>
        <v>0</v>
      </c>
      <c r="AE490" s="626">
        <f t="shared" si="335"/>
        <v>0</v>
      </c>
      <c r="AF490" s="626">
        <f t="shared" si="335"/>
        <v>0</v>
      </c>
      <c r="AG490" s="626">
        <f t="shared" si="335"/>
        <v>0</v>
      </c>
      <c r="AH490" s="626">
        <f t="shared" si="335"/>
        <v>0</v>
      </c>
      <c r="AI490" s="626">
        <f t="shared" si="335"/>
        <v>0</v>
      </c>
      <c r="AJ490" s="626">
        <f t="shared" si="335"/>
        <v>0</v>
      </c>
      <c r="AK490" s="626">
        <f t="shared" si="336"/>
        <v>0</v>
      </c>
      <c r="AL490" s="626">
        <f t="shared" si="336"/>
        <v>0</v>
      </c>
      <c r="AM490" s="626">
        <f t="shared" si="336"/>
        <v>0</v>
      </c>
      <c r="AN490" s="626">
        <f t="shared" si="336"/>
        <v>0</v>
      </c>
      <c r="AO490" s="626">
        <f t="shared" si="336"/>
        <v>0</v>
      </c>
      <c r="AP490" s="626">
        <f t="shared" si="336"/>
        <v>0</v>
      </c>
      <c r="AQ490" s="626">
        <f t="shared" si="336"/>
        <v>0</v>
      </c>
      <c r="AR490" s="626">
        <f t="shared" si="336"/>
        <v>0</v>
      </c>
      <c r="AS490" s="626">
        <f t="shared" si="336"/>
        <v>0</v>
      </c>
      <c r="AT490" s="626">
        <f t="shared" si="336"/>
        <v>0</v>
      </c>
      <c r="AU490" s="626">
        <f t="shared" si="337"/>
        <v>0</v>
      </c>
      <c r="AV490" s="626">
        <f t="shared" si="337"/>
        <v>0</v>
      </c>
      <c r="AW490" s="626">
        <f t="shared" si="337"/>
        <v>0</v>
      </c>
      <c r="AX490" s="626">
        <f t="shared" si="337"/>
        <v>0</v>
      </c>
      <c r="AY490" s="626">
        <f t="shared" si="337"/>
        <v>0</v>
      </c>
      <c r="AZ490" s="626">
        <f t="shared" si="337"/>
        <v>0</v>
      </c>
      <c r="BA490" s="626">
        <f t="shared" si="337"/>
        <v>0</v>
      </c>
      <c r="BB490" s="626">
        <f t="shared" si="337"/>
        <v>0</v>
      </c>
      <c r="BC490" s="626">
        <f t="shared" si="337"/>
        <v>0</v>
      </c>
      <c r="BD490" s="626">
        <f t="shared" si="337"/>
        <v>0</v>
      </c>
      <c r="BE490" s="626">
        <f t="shared" si="338"/>
        <v>0</v>
      </c>
      <c r="BF490" s="626">
        <f t="shared" si="338"/>
        <v>0</v>
      </c>
      <c r="BG490" s="626">
        <f t="shared" si="338"/>
        <v>0</v>
      </c>
      <c r="BH490" s="626">
        <f t="shared" si="338"/>
        <v>0</v>
      </c>
      <c r="BI490" s="626">
        <f t="shared" si="338"/>
        <v>0</v>
      </c>
      <c r="BJ490" s="626">
        <f t="shared" si="338"/>
        <v>0</v>
      </c>
      <c r="BK490" s="626">
        <f t="shared" si="338"/>
        <v>0</v>
      </c>
      <c r="BL490" s="626">
        <f t="shared" si="338"/>
        <v>0</v>
      </c>
      <c r="BM490" s="626">
        <f t="shared" si="338"/>
        <v>0</v>
      </c>
      <c r="BN490" s="626">
        <f t="shared" si="338"/>
        <v>0</v>
      </c>
      <c r="BO490" s="626">
        <f t="shared" si="339"/>
        <v>0</v>
      </c>
      <c r="BP490" s="626">
        <f t="shared" si="339"/>
        <v>0</v>
      </c>
      <c r="BQ490" s="626">
        <f t="shared" si="339"/>
        <v>0</v>
      </c>
      <c r="BR490" s="626">
        <f t="shared" si="339"/>
        <v>0</v>
      </c>
      <c r="BS490" s="626">
        <f t="shared" si="339"/>
        <v>0</v>
      </c>
      <c r="BT490" s="626">
        <f t="shared" si="339"/>
        <v>0</v>
      </c>
      <c r="BU490" s="626">
        <f t="shared" si="339"/>
        <v>0</v>
      </c>
      <c r="BV490" s="626">
        <f t="shared" si="339"/>
        <v>0</v>
      </c>
      <c r="BW490" s="626">
        <f t="shared" si="339"/>
        <v>0</v>
      </c>
      <c r="BX490" s="626">
        <f t="shared" si="339"/>
        <v>0</v>
      </c>
      <c r="BY490" s="626">
        <f t="shared" si="339"/>
        <v>0</v>
      </c>
      <c r="BZ490" s="626">
        <f t="shared" si="339"/>
        <v>0</v>
      </c>
      <c r="CA490" s="287">
        <f t="shared" si="312"/>
        <v>0</v>
      </c>
      <c r="CB490" s="287">
        <f t="shared" si="313"/>
        <v>0</v>
      </c>
      <c r="CC490" s="287">
        <f t="shared" si="314"/>
        <v>0</v>
      </c>
      <c r="CD490" s="287">
        <f t="shared" si="315"/>
        <v>0</v>
      </c>
      <c r="CE490" s="287">
        <f t="shared" si="316"/>
        <v>0</v>
      </c>
      <c r="CF490" s="287">
        <f t="shared" si="317"/>
        <v>0</v>
      </c>
      <c r="CG490" s="61">
        <f t="shared" si="332"/>
        <v>0</v>
      </c>
      <c r="CH490" s="27"/>
      <c r="CI490" s="27"/>
      <c r="CJ490" s="27"/>
    </row>
    <row r="491" spans="2:88" ht="12" hidden="1" customHeight="1">
      <c r="B491" s="624" t="s">
        <v>41</v>
      </c>
      <c r="C491" s="623" t="str">
        <f t="shared" si="340"/>
        <v>Released</v>
      </c>
      <c r="D491" s="729" t="s">
        <v>830</v>
      </c>
      <c r="E491" s="624" t="s">
        <v>10</v>
      </c>
      <c r="F491" s="625" t="s">
        <v>12</v>
      </c>
      <c r="G491" s="626">
        <f t="shared" si="333"/>
        <v>0</v>
      </c>
      <c r="H491" s="823">
        <f t="shared" si="333"/>
        <v>0</v>
      </c>
      <c r="I491" s="823">
        <f t="shared" si="333"/>
        <v>0</v>
      </c>
      <c r="J491" s="626">
        <f t="shared" si="333"/>
        <v>0</v>
      </c>
      <c r="K491" s="626">
        <f t="shared" si="333"/>
        <v>0</v>
      </c>
      <c r="L491" s="626">
        <f t="shared" si="333"/>
        <v>0</v>
      </c>
      <c r="M491" s="626">
        <f t="shared" si="333"/>
        <v>0</v>
      </c>
      <c r="N491" s="626">
        <f t="shared" si="333"/>
        <v>0</v>
      </c>
      <c r="O491" s="626">
        <f t="shared" si="333"/>
        <v>0</v>
      </c>
      <c r="P491" s="626">
        <f t="shared" si="333"/>
        <v>0</v>
      </c>
      <c r="Q491" s="626">
        <f t="shared" si="334"/>
        <v>0</v>
      </c>
      <c r="R491" s="626">
        <f t="shared" si="334"/>
        <v>0</v>
      </c>
      <c r="S491" s="626">
        <f t="shared" si="334"/>
        <v>0</v>
      </c>
      <c r="T491" s="626">
        <f t="shared" si="334"/>
        <v>0</v>
      </c>
      <c r="U491" s="823">
        <f t="shared" si="334"/>
        <v>0</v>
      </c>
      <c r="V491" s="823">
        <f t="shared" si="334"/>
        <v>0</v>
      </c>
      <c r="W491" s="823">
        <f t="shared" si="334"/>
        <v>0</v>
      </c>
      <c r="X491" s="823">
        <f t="shared" si="334"/>
        <v>0</v>
      </c>
      <c r="Y491" s="823">
        <f t="shared" si="334"/>
        <v>0</v>
      </c>
      <c r="Z491" s="626">
        <f t="shared" si="334"/>
        <v>0</v>
      </c>
      <c r="AA491" s="626">
        <f t="shared" si="335"/>
        <v>0</v>
      </c>
      <c r="AB491" s="626">
        <f t="shared" si="335"/>
        <v>0</v>
      </c>
      <c r="AC491" s="626">
        <f t="shared" si="335"/>
        <v>0</v>
      </c>
      <c r="AD491" s="626">
        <f t="shared" si="335"/>
        <v>0</v>
      </c>
      <c r="AE491" s="626">
        <f t="shared" si="335"/>
        <v>0</v>
      </c>
      <c r="AF491" s="626">
        <f t="shared" si="335"/>
        <v>0</v>
      </c>
      <c r="AG491" s="626">
        <f t="shared" si="335"/>
        <v>0</v>
      </c>
      <c r="AH491" s="626">
        <f t="shared" si="335"/>
        <v>0</v>
      </c>
      <c r="AI491" s="626">
        <f t="shared" si="335"/>
        <v>0</v>
      </c>
      <c r="AJ491" s="626">
        <f t="shared" si="335"/>
        <v>0</v>
      </c>
      <c r="AK491" s="626">
        <f t="shared" si="336"/>
        <v>0</v>
      </c>
      <c r="AL491" s="626">
        <f t="shared" si="336"/>
        <v>0</v>
      </c>
      <c r="AM491" s="626">
        <f t="shared" si="336"/>
        <v>0</v>
      </c>
      <c r="AN491" s="626">
        <f t="shared" si="336"/>
        <v>0</v>
      </c>
      <c r="AO491" s="626">
        <f t="shared" si="336"/>
        <v>0</v>
      </c>
      <c r="AP491" s="626">
        <f t="shared" si="336"/>
        <v>0</v>
      </c>
      <c r="AQ491" s="626">
        <f t="shared" si="336"/>
        <v>0</v>
      </c>
      <c r="AR491" s="626">
        <f t="shared" si="336"/>
        <v>0</v>
      </c>
      <c r="AS491" s="626">
        <f t="shared" si="336"/>
        <v>0</v>
      </c>
      <c r="AT491" s="626">
        <f t="shared" si="336"/>
        <v>0</v>
      </c>
      <c r="AU491" s="626">
        <f t="shared" si="337"/>
        <v>0</v>
      </c>
      <c r="AV491" s="626">
        <f t="shared" si="337"/>
        <v>0</v>
      </c>
      <c r="AW491" s="626">
        <f t="shared" si="337"/>
        <v>0</v>
      </c>
      <c r="AX491" s="626">
        <f t="shared" si="337"/>
        <v>0</v>
      </c>
      <c r="AY491" s="626">
        <f t="shared" si="337"/>
        <v>0</v>
      </c>
      <c r="AZ491" s="626">
        <f t="shared" si="337"/>
        <v>0</v>
      </c>
      <c r="BA491" s="626">
        <f t="shared" si="337"/>
        <v>0</v>
      </c>
      <c r="BB491" s="626">
        <f t="shared" si="337"/>
        <v>0</v>
      </c>
      <c r="BC491" s="626">
        <f t="shared" si="337"/>
        <v>0</v>
      </c>
      <c r="BD491" s="626">
        <f t="shared" si="337"/>
        <v>0</v>
      </c>
      <c r="BE491" s="626">
        <f t="shared" si="338"/>
        <v>0</v>
      </c>
      <c r="BF491" s="626">
        <f t="shared" si="338"/>
        <v>0</v>
      </c>
      <c r="BG491" s="626">
        <f t="shared" si="338"/>
        <v>0</v>
      </c>
      <c r="BH491" s="626">
        <f t="shared" si="338"/>
        <v>0</v>
      </c>
      <c r="BI491" s="626">
        <f t="shared" si="338"/>
        <v>0</v>
      </c>
      <c r="BJ491" s="626">
        <f t="shared" si="338"/>
        <v>0</v>
      </c>
      <c r="BK491" s="626">
        <f t="shared" si="338"/>
        <v>0</v>
      </c>
      <c r="BL491" s="626">
        <f t="shared" si="338"/>
        <v>0</v>
      </c>
      <c r="BM491" s="626">
        <f t="shared" si="338"/>
        <v>0</v>
      </c>
      <c r="BN491" s="626">
        <f t="shared" si="338"/>
        <v>0</v>
      </c>
      <c r="BO491" s="626">
        <f t="shared" si="339"/>
        <v>0</v>
      </c>
      <c r="BP491" s="626">
        <f t="shared" si="339"/>
        <v>0</v>
      </c>
      <c r="BQ491" s="626">
        <f t="shared" si="339"/>
        <v>0</v>
      </c>
      <c r="BR491" s="626">
        <f t="shared" si="339"/>
        <v>0</v>
      </c>
      <c r="BS491" s="626">
        <f t="shared" si="339"/>
        <v>0</v>
      </c>
      <c r="BT491" s="626">
        <f t="shared" si="339"/>
        <v>0</v>
      </c>
      <c r="BU491" s="626">
        <f t="shared" si="339"/>
        <v>0</v>
      </c>
      <c r="BV491" s="626">
        <f t="shared" si="339"/>
        <v>0</v>
      </c>
      <c r="BW491" s="626">
        <f t="shared" si="339"/>
        <v>0</v>
      </c>
      <c r="BX491" s="626">
        <f t="shared" si="339"/>
        <v>0</v>
      </c>
      <c r="BY491" s="626">
        <f t="shared" si="339"/>
        <v>0</v>
      </c>
      <c r="BZ491" s="626">
        <f t="shared" si="339"/>
        <v>0</v>
      </c>
      <c r="CA491" s="287">
        <f t="shared" si="312"/>
        <v>0</v>
      </c>
      <c r="CB491" s="287">
        <f t="shared" si="313"/>
        <v>0</v>
      </c>
      <c r="CC491" s="287">
        <f t="shared" si="314"/>
        <v>0</v>
      </c>
      <c r="CD491" s="287">
        <f t="shared" si="315"/>
        <v>0</v>
      </c>
      <c r="CE491" s="287">
        <f t="shared" si="316"/>
        <v>0</v>
      </c>
      <c r="CF491" s="287">
        <f t="shared" si="317"/>
        <v>0</v>
      </c>
      <c r="CG491" s="61">
        <f t="shared" si="332"/>
        <v>0</v>
      </c>
      <c r="CH491" s="27"/>
      <c r="CI491" s="27"/>
      <c r="CJ491" s="27"/>
    </row>
    <row r="492" spans="2:88" ht="12" hidden="1" customHeight="1">
      <c r="B492" s="624" t="s">
        <v>41</v>
      </c>
      <c r="C492" s="623" t="str">
        <f t="shared" si="340"/>
        <v>Forecast</v>
      </c>
      <c r="D492" s="729" t="s">
        <v>830</v>
      </c>
      <c r="E492" s="624" t="s">
        <v>10</v>
      </c>
      <c r="F492" s="625" t="s">
        <v>13</v>
      </c>
      <c r="G492" s="626">
        <f t="shared" si="333"/>
        <v>0</v>
      </c>
      <c r="H492" s="823">
        <f t="shared" si="333"/>
        <v>0</v>
      </c>
      <c r="I492" s="823">
        <f t="shared" si="333"/>
        <v>0</v>
      </c>
      <c r="J492" s="626">
        <f t="shared" si="333"/>
        <v>0</v>
      </c>
      <c r="K492" s="626">
        <f t="shared" si="333"/>
        <v>0</v>
      </c>
      <c r="L492" s="626">
        <f t="shared" si="333"/>
        <v>0</v>
      </c>
      <c r="M492" s="626">
        <f t="shared" si="333"/>
        <v>0</v>
      </c>
      <c r="N492" s="626">
        <f t="shared" si="333"/>
        <v>0</v>
      </c>
      <c r="O492" s="626">
        <f t="shared" si="333"/>
        <v>0</v>
      </c>
      <c r="P492" s="626">
        <f t="shared" si="333"/>
        <v>0</v>
      </c>
      <c r="Q492" s="626">
        <f t="shared" si="334"/>
        <v>0</v>
      </c>
      <c r="R492" s="626">
        <f t="shared" si="334"/>
        <v>0</v>
      </c>
      <c r="S492" s="626">
        <f t="shared" si="334"/>
        <v>0</v>
      </c>
      <c r="T492" s="626">
        <f t="shared" si="334"/>
        <v>0</v>
      </c>
      <c r="U492" s="823">
        <f t="shared" si="334"/>
        <v>0</v>
      </c>
      <c r="V492" s="823">
        <f t="shared" si="334"/>
        <v>0</v>
      </c>
      <c r="W492" s="823">
        <f t="shared" si="334"/>
        <v>0</v>
      </c>
      <c r="X492" s="823">
        <f t="shared" si="334"/>
        <v>0</v>
      </c>
      <c r="Y492" s="823">
        <f t="shared" si="334"/>
        <v>0</v>
      </c>
      <c r="Z492" s="626">
        <f t="shared" si="334"/>
        <v>0</v>
      </c>
      <c r="AA492" s="626">
        <f t="shared" si="335"/>
        <v>0</v>
      </c>
      <c r="AB492" s="626">
        <f t="shared" si="335"/>
        <v>0</v>
      </c>
      <c r="AC492" s="626">
        <f t="shared" si="335"/>
        <v>0</v>
      </c>
      <c r="AD492" s="626">
        <f t="shared" si="335"/>
        <v>0</v>
      </c>
      <c r="AE492" s="626">
        <f t="shared" si="335"/>
        <v>0</v>
      </c>
      <c r="AF492" s="626">
        <f t="shared" si="335"/>
        <v>0</v>
      </c>
      <c r="AG492" s="626">
        <f t="shared" si="335"/>
        <v>0</v>
      </c>
      <c r="AH492" s="626">
        <f t="shared" si="335"/>
        <v>0</v>
      </c>
      <c r="AI492" s="626">
        <f t="shared" si="335"/>
        <v>0</v>
      </c>
      <c r="AJ492" s="626">
        <f t="shared" si="335"/>
        <v>0</v>
      </c>
      <c r="AK492" s="626">
        <f t="shared" si="336"/>
        <v>0</v>
      </c>
      <c r="AL492" s="626">
        <f t="shared" si="336"/>
        <v>0</v>
      </c>
      <c r="AM492" s="626">
        <f t="shared" si="336"/>
        <v>0</v>
      </c>
      <c r="AN492" s="626">
        <f t="shared" si="336"/>
        <v>0</v>
      </c>
      <c r="AO492" s="626">
        <f t="shared" si="336"/>
        <v>0</v>
      </c>
      <c r="AP492" s="626">
        <f t="shared" si="336"/>
        <v>0</v>
      </c>
      <c r="AQ492" s="626">
        <f t="shared" si="336"/>
        <v>0</v>
      </c>
      <c r="AR492" s="626">
        <f t="shared" si="336"/>
        <v>0</v>
      </c>
      <c r="AS492" s="626">
        <f t="shared" si="336"/>
        <v>0</v>
      </c>
      <c r="AT492" s="626">
        <f t="shared" si="336"/>
        <v>0</v>
      </c>
      <c r="AU492" s="626">
        <f t="shared" si="337"/>
        <v>0</v>
      </c>
      <c r="AV492" s="626">
        <f t="shared" si="337"/>
        <v>0</v>
      </c>
      <c r="AW492" s="626">
        <f t="shared" si="337"/>
        <v>0</v>
      </c>
      <c r="AX492" s="626">
        <f t="shared" si="337"/>
        <v>0</v>
      </c>
      <c r="AY492" s="626">
        <f t="shared" si="337"/>
        <v>0</v>
      </c>
      <c r="AZ492" s="626">
        <f t="shared" si="337"/>
        <v>0</v>
      </c>
      <c r="BA492" s="626">
        <f t="shared" si="337"/>
        <v>0</v>
      </c>
      <c r="BB492" s="626">
        <f t="shared" si="337"/>
        <v>0</v>
      </c>
      <c r="BC492" s="626">
        <f t="shared" si="337"/>
        <v>0</v>
      </c>
      <c r="BD492" s="626">
        <f t="shared" si="337"/>
        <v>0</v>
      </c>
      <c r="BE492" s="626">
        <f t="shared" si="338"/>
        <v>0</v>
      </c>
      <c r="BF492" s="626">
        <f t="shared" si="338"/>
        <v>0</v>
      </c>
      <c r="BG492" s="626">
        <f t="shared" si="338"/>
        <v>0</v>
      </c>
      <c r="BH492" s="626">
        <f t="shared" si="338"/>
        <v>0</v>
      </c>
      <c r="BI492" s="626">
        <f t="shared" si="338"/>
        <v>0</v>
      </c>
      <c r="BJ492" s="626">
        <f t="shared" si="338"/>
        <v>0</v>
      </c>
      <c r="BK492" s="626">
        <f t="shared" si="338"/>
        <v>0</v>
      </c>
      <c r="BL492" s="626">
        <f t="shared" si="338"/>
        <v>0</v>
      </c>
      <c r="BM492" s="626">
        <f t="shared" si="338"/>
        <v>0</v>
      </c>
      <c r="BN492" s="626">
        <f t="shared" si="338"/>
        <v>0</v>
      </c>
      <c r="BO492" s="626">
        <f t="shared" si="339"/>
        <v>0</v>
      </c>
      <c r="BP492" s="626">
        <f t="shared" si="339"/>
        <v>0</v>
      </c>
      <c r="BQ492" s="626">
        <f t="shared" si="339"/>
        <v>0</v>
      </c>
      <c r="BR492" s="626">
        <f t="shared" si="339"/>
        <v>0</v>
      </c>
      <c r="BS492" s="626">
        <f t="shared" si="339"/>
        <v>0</v>
      </c>
      <c r="BT492" s="626">
        <f t="shared" si="339"/>
        <v>0</v>
      </c>
      <c r="BU492" s="626">
        <f t="shared" si="339"/>
        <v>0</v>
      </c>
      <c r="BV492" s="626">
        <f t="shared" si="339"/>
        <v>0</v>
      </c>
      <c r="BW492" s="626">
        <f t="shared" si="339"/>
        <v>0</v>
      </c>
      <c r="BX492" s="626">
        <f t="shared" si="339"/>
        <v>0</v>
      </c>
      <c r="BY492" s="626">
        <f t="shared" si="339"/>
        <v>0</v>
      </c>
      <c r="BZ492" s="626">
        <f t="shared" si="339"/>
        <v>0</v>
      </c>
      <c r="CA492" s="287">
        <f t="shared" si="312"/>
        <v>0</v>
      </c>
      <c r="CB492" s="287">
        <f t="shared" si="313"/>
        <v>0</v>
      </c>
      <c r="CC492" s="287">
        <f t="shared" si="314"/>
        <v>0</v>
      </c>
      <c r="CD492" s="287">
        <f t="shared" si="315"/>
        <v>0</v>
      </c>
      <c r="CE492" s="287">
        <f t="shared" si="316"/>
        <v>0</v>
      </c>
      <c r="CF492" s="287">
        <f t="shared" si="317"/>
        <v>0</v>
      </c>
      <c r="CG492" s="61">
        <f t="shared" si="332"/>
        <v>0</v>
      </c>
      <c r="CH492" s="27"/>
      <c r="CI492" s="27"/>
      <c r="CJ492" s="27"/>
    </row>
    <row r="493" spans="2:88" ht="12" hidden="1" customHeight="1">
      <c r="B493" s="624" t="s">
        <v>41</v>
      </c>
      <c r="C493" s="623" t="str">
        <f t="shared" si="340"/>
        <v>Approval Request</v>
      </c>
      <c r="D493" s="729" t="s">
        <v>830</v>
      </c>
      <c r="E493" s="624" t="s">
        <v>10</v>
      </c>
      <c r="F493" s="625" t="s">
        <v>14</v>
      </c>
      <c r="G493" s="626">
        <f t="shared" si="333"/>
        <v>0</v>
      </c>
      <c r="H493" s="823">
        <f t="shared" si="333"/>
        <v>0</v>
      </c>
      <c r="I493" s="823">
        <f t="shared" si="333"/>
        <v>0</v>
      </c>
      <c r="J493" s="626">
        <f t="shared" si="333"/>
        <v>0</v>
      </c>
      <c r="K493" s="626">
        <f t="shared" si="333"/>
        <v>0</v>
      </c>
      <c r="L493" s="626">
        <f t="shared" si="333"/>
        <v>0</v>
      </c>
      <c r="M493" s="626">
        <f t="shared" si="333"/>
        <v>0</v>
      </c>
      <c r="N493" s="626">
        <f t="shared" si="333"/>
        <v>0</v>
      </c>
      <c r="O493" s="626">
        <f t="shared" si="333"/>
        <v>0</v>
      </c>
      <c r="P493" s="626">
        <f t="shared" si="333"/>
        <v>0</v>
      </c>
      <c r="Q493" s="626">
        <f t="shared" si="334"/>
        <v>0</v>
      </c>
      <c r="R493" s="626">
        <f t="shared" si="334"/>
        <v>0</v>
      </c>
      <c r="S493" s="626">
        <f t="shared" si="334"/>
        <v>0</v>
      </c>
      <c r="T493" s="626">
        <f t="shared" si="334"/>
        <v>0</v>
      </c>
      <c r="U493" s="823">
        <f t="shared" si="334"/>
        <v>0</v>
      </c>
      <c r="V493" s="823">
        <f t="shared" si="334"/>
        <v>0</v>
      </c>
      <c r="W493" s="823">
        <f t="shared" si="334"/>
        <v>0</v>
      </c>
      <c r="X493" s="823">
        <f t="shared" si="334"/>
        <v>0</v>
      </c>
      <c r="Y493" s="823">
        <f t="shared" si="334"/>
        <v>0</v>
      </c>
      <c r="Z493" s="626">
        <f t="shared" si="334"/>
        <v>0</v>
      </c>
      <c r="AA493" s="626">
        <f t="shared" si="335"/>
        <v>0</v>
      </c>
      <c r="AB493" s="626">
        <f t="shared" si="335"/>
        <v>0</v>
      </c>
      <c r="AC493" s="626">
        <f t="shared" si="335"/>
        <v>0</v>
      </c>
      <c r="AD493" s="626">
        <f t="shared" si="335"/>
        <v>0</v>
      </c>
      <c r="AE493" s="626">
        <f t="shared" si="335"/>
        <v>0</v>
      </c>
      <c r="AF493" s="626">
        <f t="shared" si="335"/>
        <v>0</v>
      </c>
      <c r="AG493" s="626">
        <f t="shared" si="335"/>
        <v>0</v>
      </c>
      <c r="AH493" s="626">
        <f t="shared" si="335"/>
        <v>0</v>
      </c>
      <c r="AI493" s="626">
        <f t="shared" si="335"/>
        <v>0</v>
      </c>
      <c r="AJ493" s="626">
        <f t="shared" si="335"/>
        <v>0</v>
      </c>
      <c r="AK493" s="626">
        <f t="shared" si="336"/>
        <v>0</v>
      </c>
      <c r="AL493" s="626">
        <f t="shared" si="336"/>
        <v>0</v>
      </c>
      <c r="AM493" s="626">
        <f t="shared" si="336"/>
        <v>0</v>
      </c>
      <c r="AN493" s="626">
        <f t="shared" si="336"/>
        <v>0</v>
      </c>
      <c r="AO493" s="626">
        <f t="shared" si="336"/>
        <v>0</v>
      </c>
      <c r="AP493" s="626">
        <f t="shared" si="336"/>
        <v>0</v>
      </c>
      <c r="AQ493" s="626">
        <f t="shared" si="336"/>
        <v>0</v>
      </c>
      <c r="AR493" s="626">
        <f t="shared" si="336"/>
        <v>0</v>
      </c>
      <c r="AS493" s="626">
        <f t="shared" si="336"/>
        <v>0</v>
      </c>
      <c r="AT493" s="626">
        <f t="shared" si="336"/>
        <v>0</v>
      </c>
      <c r="AU493" s="626">
        <f t="shared" si="337"/>
        <v>0</v>
      </c>
      <c r="AV493" s="626">
        <f t="shared" si="337"/>
        <v>0</v>
      </c>
      <c r="AW493" s="626">
        <f t="shared" si="337"/>
        <v>0</v>
      </c>
      <c r="AX493" s="626">
        <f t="shared" si="337"/>
        <v>0</v>
      </c>
      <c r="AY493" s="626">
        <f t="shared" si="337"/>
        <v>0</v>
      </c>
      <c r="AZ493" s="626">
        <f t="shared" si="337"/>
        <v>0</v>
      </c>
      <c r="BA493" s="626">
        <f t="shared" si="337"/>
        <v>0</v>
      </c>
      <c r="BB493" s="626">
        <f t="shared" si="337"/>
        <v>0</v>
      </c>
      <c r="BC493" s="626">
        <f t="shared" si="337"/>
        <v>0</v>
      </c>
      <c r="BD493" s="626">
        <f t="shared" si="337"/>
        <v>0</v>
      </c>
      <c r="BE493" s="626">
        <f t="shared" si="338"/>
        <v>0</v>
      </c>
      <c r="BF493" s="626">
        <f t="shared" si="338"/>
        <v>0</v>
      </c>
      <c r="BG493" s="626">
        <f t="shared" si="338"/>
        <v>0</v>
      </c>
      <c r="BH493" s="626">
        <f t="shared" si="338"/>
        <v>0</v>
      </c>
      <c r="BI493" s="626">
        <f t="shared" si="338"/>
        <v>0</v>
      </c>
      <c r="BJ493" s="626">
        <f t="shared" si="338"/>
        <v>0</v>
      </c>
      <c r="BK493" s="626">
        <f t="shared" si="338"/>
        <v>0</v>
      </c>
      <c r="BL493" s="626">
        <f t="shared" si="338"/>
        <v>0</v>
      </c>
      <c r="BM493" s="626">
        <f t="shared" si="338"/>
        <v>0</v>
      </c>
      <c r="BN493" s="626">
        <f t="shared" si="338"/>
        <v>0</v>
      </c>
      <c r="BO493" s="626">
        <f t="shared" si="339"/>
        <v>0</v>
      </c>
      <c r="BP493" s="626">
        <f t="shared" si="339"/>
        <v>0</v>
      </c>
      <c r="BQ493" s="626">
        <f t="shared" si="339"/>
        <v>0</v>
      </c>
      <c r="BR493" s="626">
        <f t="shared" si="339"/>
        <v>0</v>
      </c>
      <c r="BS493" s="626">
        <f t="shared" si="339"/>
        <v>0</v>
      </c>
      <c r="BT493" s="626">
        <f t="shared" si="339"/>
        <v>0</v>
      </c>
      <c r="BU493" s="626">
        <f t="shared" si="339"/>
        <v>0</v>
      </c>
      <c r="BV493" s="626">
        <f t="shared" si="339"/>
        <v>0</v>
      </c>
      <c r="BW493" s="626">
        <f t="shared" si="339"/>
        <v>0</v>
      </c>
      <c r="BX493" s="626">
        <f t="shared" si="339"/>
        <v>0</v>
      </c>
      <c r="BY493" s="626">
        <f t="shared" si="339"/>
        <v>0</v>
      </c>
      <c r="BZ493" s="626">
        <f t="shared" si="339"/>
        <v>0</v>
      </c>
      <c r="CA493" s="287">
        <f t="shared" si="312"/>
        <v>0</v>
      </c>
      <c r="CB493" s="287">
        <f t="shared" si="313"/>
        <v>0</v>
      </c>
      <c r="CC493" s="287">
        <f t="shared" si="314"/>
        <v>0</v>
      </c>
      <c r="CD493" s="287">
        <f t="shared" si="315"/>
        <v>0</v>
      </c>
      <c r="CE493" s="287">
        <f t="shared" si="316"/>
        <v>0</v>
      </c>
      <c r="CF493" s="287">
        <f t="shared" si="317"/>
        <v>0</v>
      </c>
      <c r="CG493" s="61">
        <f t="shared" si="332"/>
        <v>0</v>
      </c>
      <c r="CH493" s="27"/>
      <c r="CI493" s="27"/>
      <c r="CJ493" s="27"/>
    </row>
    <row r="494" spans="2:88" ht="12" hidden="1" customHeight="1">
      <c r="B494" s="624" t="s">
        <v>41</v>
      </c>
      <c r="C494" s="623" t="str">
        <f t="shared" si="340"/>
        <v>Approval Request</v>
      </c>
      <c r="D494" s="729" t="s">
        <v>830</v>
      </c>
      <c r="E494" s="624" t="s">
        <v>10</v>
      </c>
      <c r="F494" s="625" t="s">
        <v>15</v>
      </c>
      <c r="G494" s="626">
        <f t="shared" si="333"/>
        <v>0</v>
      </c>
      <c r="H494" s="823">
        <f t="shared" si="333"/>
        <v>0</v>
      </c>
      <c r="I494" s="823">
        <f t="shared" si="333"/>
        <v>0</v>
      </c>
      <c r="J494" s="626">
        <f t="shared" si="333"/>
        <v>0</v>
      </c>
      <c r="K494" s="626">
        <f t="shared" si="333"/>
        <v>0</v>
      </c>
      <c r="L494" s="626">
        <f t="shared" si="333"/>
        <v>0</v>
      </c>
      <c r="M494" s="626">
        <f t="shared" si="333"/>
        <v>0</v>
      </c>
      <c r="N494" s="626">
        <f t="shared" si="333"/>
        <v>0</v>
      </c>
      <c r="O494" s="626">
        <f t="shared" si="333"/>
        <v>0</v>
      </c>
      <c r="P494" s="626">
        <f t="shared" si="333"/>
        <v>0</v>
      </c>
      <c r="Q494" s="626">
        <f t="shared" si="334"/>
        <v>0</v>
      </c>
      <c r="R494" s="626">
        <f t="shared" si="334"/>
        <v>0</v>
      </c>
      <c r="S494" s="626">
        <f t="shared" si="334"/>
        <v>0</v>
      </c>
      <c r="T494" s="626">
        <f t="shared" si="334"/>
        <v>0</v>
      </c>
      <c r="U494" s="823">
        <f t="shared" si="334"/>
        <v>0</v>
      </c>
      <c r="V494" s="823">
        <f t="shared" si="334"/>
        <v>0</v>
      </c>
      <c r="W494" s="823">
        <f t="shared" si="334"/>
        <v>0</v>
      </c>
      <c r="X494" s="823">
        <f t="shared" si="334"/>
        <v>0</v>
      </c>
      <c r="Y494" s="823">
        <f t="shared" si="334"/>
        <v>0</v>
      </c>
      <c r="Z494" s="626">
        <f t="shared" si="334"/>
        <v>0</v>
      </c>
      <c r="AA494" s="626">
        <f t="shared" si="335"/>
        <v>0</v>
      </c>
      <c r="AB494" s="626">
        <f t="shared" si="335"/>
        <v>0</v>
      </c>
      <c r="AC494" s="626">
        <f t="shared" si="335"/>
        <v>0</v>
      </c>
      <c r="AD494" s="626">
        <f t="shared" si="335"/>
        <v>0</v>
      </c>
      <c r="AE494" s="626">
        <f t="shared" si="335"/>
        <v>0</v>
      </c>
      <c r="AF494" s="626">
        <f t="shared" si="335"/>
        <v>0</v>
      </c>
      <c r="AG494" s="626">
        <f t="shared" si="335"/>
        <v>0</v>
      </c>
      <c r="AH494" s="626">
        <f t="shared" si="335"/>
        <v>0</v>
      </c>
      <c r="AI494" s="626">
        <f t="shared" si="335"/>
        <v>0</v>
      </c>
      <c r="AJ494" s="626">
        <f t="shared" si="335"/>
        <v>0</v>
      </c>
      <c r="AK494" s="626">
        <f t="shared" si="336"/>
        <v>0</v>
      </c>
      <c r="AL494" s="626">
        <f t="shared" si="336"/>
        <v>0</v>
      </c>
      <c r="AM494" s="626">
        <f t="shared" si="336"/>
        <v>0</v>
      </c>
      <c r="AN494" s="626">
        <f t="shared" si="336"/>
        <v>0</v>
      </c>
      <c r="AO494" s="626">
        <f t="shared" si="336"/>
        <v>0</v>
      </c>
      <c r="AP494" s="626">
        <f t="shared" si="336"/>
        <v>0</v>
      </c>
      <c r="AQ494" s="626">
        <f t="shared" si="336"/>
        <v>0</v>
      </c>
      <c r="AR494" s="626">
        <f t="shared" si="336"/>
        <v>0</v>
      </c>
      <c r="AS494" s="626">
        <f t="shared" si="336"/>
        <v>0</v>
      </c>
      <c r="AT494" s="626">
        <f t="shared" si="336"/>
        <v>0</v>
      </c>
      <c r="AU494" s="626">
        <f t="shared" si="337"/>
        <v>0</v>
      </c>
      <c r="AV494" s="626">
        <f t="shared" si="337"/>
        <v>0</v>
      </c>
      <c r="AW494" s="626">
        <f t="shared" si="337"/>
        <v>0</v>
      </c>
      <c r="AX494" s="626">
        <f t="shared" si="337"/>
        <v>0</v>
      </c>
      <c r="AY494" s="626">
        <f t="shared" si="337"/>
        <v>0</v>
      </c>
      <c r="AZ494" s="626">
        <f t="shared" si="337"/>
        <v>0</v>
      </c>
      <c r="BA494" s="626">
        <f t="shared" si="337"/>
        <v>0</v>
      </c>
      <c r="BB494" s="626">
        <f t="shared" si="337"/>
        <v>0</v>
      </c>
      <c r="BC494" s="626">
        <f t="shared" si="337"/>
        <v>0</v>
      </c>
      <c r="BD494" s="626">
        <f t="shared" si="337"/>
        <v>0</v>
      </c>
      <c r="BE494" s="626">
        <f t="shared" si="338"/>
        <v>0</v>
      </c>
      <c r="BF494" s="626">
        <f t="shared" si="338"/>
        <v>0</v>
      </c>
      <c r="BG494" s="626">
        <f t="shared" si="338"/>
        <v>0</v>
      </c>
      <c r="BH494" s="626">
        <f t="shared" si="338"/>
        <v>0</v>
      </c>
      <c r="BI494" s="626">
        <f t="shared" si="338"/>
        <v>0</v>
      </c>
      <c r="BJ494" s="626">
        <f t="shared" si="338"/>
        <v>0</v>
      </c>
      <c r="BK494" s="626">
        <f t="shared" si="338"/>
        <v>0</v>
      </c>
      <c r="BL494" s="626">
        <f t="shared" si="338"/>
        <v>0</v>
      </c>
      <c r="BM494" s="626">
        <f t="shared" si="338"/>
        <v>0</v>
      </c>
      <c r="BN494" s="626">
        <f t="shared" si="338"/>
        <v>0</v>
      </c>
      <c r="BO494" s="626">
        <f t="shared" si="339"/>
        <v>0</v>
      </c>
      <c r="BP494" s="626">
        <f t="shared" si="339"/>
        <v>0</v>
      </c>
      <c r="BQ494" s="626">
        <f t="shared" si="339"/>
        <v>0</v>
      </c>
      <c r="BR494" s="626">
        <f t="shared" si="339"/>
        <v>0</v>
      </c>
      <c r="BS494" s="626">
        <f t="shared" si="339"/>
        <v>0</v>
      </c>
      <c r="BT494" s="626">
        <f t="shared" si="339"/>
        <v>0</v>
      </c>
      <c r="BU494" s="626">
        <f t="shared" si="339"/>
        <v>0</v>
      </c>
      <c r="BV494" s="626">
        <f t="shared" si="339"/>
        <v>0</v>
      </c>
      <c r="BW494" s="626">
        <f t="shared" si="339"/>
        <v>0</v>
      </c>
      <c r="BX494" s="626">
        <f t="shared" si="339"/>
        <v>0</v>
      </c>
      <c r="BY494" s="626">
        <f t="shared" si="339"/>
        <v>0</v>
      </c>
      <c r="BZ494" s="626">
        <f t="shared" si="339"/>
        <v>0</v>
      </c>
      <c r="CA494" s="287">
        <f t="shared" si="312"/>
        <v>0</v>
      </c>
      <c r="CB494" s="287">
        <f t="shared" si="313"/>
        <v>0</v>
      </c>
      <c r="CC494" s="287">
        <f t="shared" si="314"/>
        <v>0</v>
      </c>
      <c r="CD494" s="287">
        <f t="shared" si="315"/>
        <v>0</v>
      </c>
      <c r="CE494" s="287">
        <f t="shared" si="316"/>
        <v>0</v>
      </c>
      <c r="CF494" s="287">
        <f t="shared" si="317"/>
        <v>0</v>
      </c>
      <c r="CG494" s="61">
        <f t="shared" si="332"/>
        <v>0</v>
      </c>
      <c r="CH494" s="27"/>
      <c r="CI494" s="27"/>
      <c r="CJ494" s="27"/>
    </row>
    <row r="495" spans="2:88" ht="12" hidden="1" customHeight="1">
      <c r="B495" s="624" t="s">
        <v>41</v>
      </c>
      <c r="C495" s="623" t="str">
        <f>C275</f>
        <v>Released</v>
      </c>
      <c r="D495" s="729" t="s">
        <v>831</v>
      </c>
      <c r="E495" s="624" t="s">
        <v>9</v>
      </c>
      <c r="F495" s="625" t="s">
        <v>11</v>
      </c>
      <c r="G495" s="626">
        <f t="shared" ref="G495:P504" si="341">IF(CVP=$F495,SUMIFS(G$6:G$206,Capex_Revex,$E495,Cat_Two,$D495,Spend,$B495),0)</f>
        <v>0</v>
      </c>
      <c r="H495" s="823">
        <f t="shared" si="341"/>
        <v>0</v>
      </c>
      <c r="I495" s="823">
        <f t="shared" si="341"/>
        <v>0</v>
      </c>
      <c r="J495" s="626">
        <f t="shared" si="341"/>
        <v>0</v>
      </c>
      <c r="K495" s="626">
        <f t="shared" si="341"/>
        <v>0</v>
      </c>
      <c r="L495" s="626">
        <f t="shared" si="341"/>
        <v>0</v>
      </c>
      <c r="M495" s="626">
        <f t="shared" si="341"/>
        <v>0</v>
      </c>
      <c r="N495" s="626">
        <f t="shared" si="341"/>
        <v>0</v>
      </c>
      <c r="O495" s="626">
        <f t="shared" si="341"/>
        <v>0</v>
      </c>
      <c r="P495" s="626">
        <f t="shared" si="341"/>
        <v>0</v>
      </c>
      <c r="Q495" s="626">
        <f t="shared" ref="Q495:Z504" si="342">IF(CVP=$F495,SUMIFS(Q$6:Q$206,Capex_Revex,$E495,Cat_Two,$D495,Spend,$B495),0)</f>
        <v>0</v>
      </c>
      <c r="R495" s="626">
        <f t="shared" si="342"/>
        <v>0</v>
      </c>
      <c r="S495" s="626">
        <f t="shared" si="342"/>
        <v>0</v>
      </c>
      <c r="T495" s="626">
        <f t="shared" si="342"/>
        <v>0</v>
      </c>
      <c r="U495" s="823">
        <f t="shared" si="342"/>
        <v>0</v>
      </c>
      <c r="V495" s="823">
        <f t="shared" si="342"/>
        <v>0</v>
      </c>
      <c r="W495" s="823">
        <f t="shared" si="342"/>
        <v>0</v>
      </c>
      <c r="X495" s="823">
        <f t="shared" si="342"/>
        <v>0</v>
      </c>
      <c r="Y495" s="823">
        <f t="shared" si="342"/>
        <v>0</v>
      </c>
      <c r="Z495" s="626">
        <f t="shared" si="342"/>
        <v>0</v>
      </c>
      <c r="AA495" s="626">
        <f t="shared" ref="AA495:AJ504" si="343">IF(CVP=$F495,SUMIFS(AA$6:AA$206,Capex_Revex,$E495,Cat_Two,$D495,Spend,$B495),0)</f>
        <v>0</v>
      </c>
      <c r="AB495" s="626">
        <f t="shared" si="343"/>
        <v>0</v>
      </c>
      <c r="AC495" s="626">
        <f t="shared" si="343"/>
        <v>0</v>
      </c>
      <c r="AD495" s="626">
        <f t="shared" si="343"/>
        <v>0</v>
      </c>
      <c r="AE495" s="626">
        <f t="shared" si="343"/>
        <v>0</v>
      </c>
      <c r="AF495" s="626">
        <f t="shared" si="343"/>
        <v>0</v>
      </c>
      <c r="AG495" s="626">
        <f t="shared" si="343"/>
        <v>0</v>
      </c>
      <c r="AH495" s="626">
        <f t="shared" si="343"/>
        <v>0</v>
      </c>
      <c r="AI495" s="626">
        <f t="shared" si="343"/>
        <v>0</v>
      </c>
      <c r="AJ495" s="626">
        <f t="shared" si="343"/>
        <v>0</v>
      </c>
      <c r="AK495" s="626">
        <f t="shared" ref="AK495:AT504" si="344">IF(CVP=$F495,SUMIFS(AK$6:AK$206,Capex_Revex,$E495,Cat_Two,$D495,Spend,$B495),0)</f>
        <v>0</v>
      </c>
      <c r="AL495" s="626">
        <f t="shared" si="344"/>
        <v>0</v>
      </c>
      <c r="AM495" s="626">
        <f t="shared" si="344"/>
        <v>0</v>
      </c>
      <c r="AN495" s="626">
        <f t="shared" si="344"/>
        <v>0</v>
      </c>
      <c r="AO495" s="626">
        <f t="shared" si="344"/>
        <v>0</v>
      </c>
      <c r="AP495" s="626">
        <f t="shared" si="344"/>
        <v>0</v>
      </c>
      <c r="AQ495" s="626">
        <f t="shared" si="344"/>
        <v>0</v>
      </c>
      <c r="AR495" s="626">
        <f t="shared" si="344"/>
        <v>0</v>
      </c>
      <c r="AS495" s="626">
        <f t="shared" si="344"/>
        <v>0</v>
      </c>
      <c r="AT495" s="626">
        <f t="shared" si="344"/>
        <v>0</v>
      </c>
      <c r="AU495" s="626">
        <f t="shared" ref="AU495:BD504" si="345">IF(CVP=$F495,SUMIFS(AU$6:AU$206,Capex_Revex,$E495,Cat_Two,$D495,Spend,$B495),0)</f>
        <v>0</v>
      </c>
      <c r="AV495" s="626">
        <f t="shared" si="345"/>
        <v>0</v>
      </c>
      <c r="AW495" s="626">
        <f t="shared" si="345"/>
        <v>0</v>
      </c>
      <c r="AX495" s="626">
        <f t="shared" si="345"/>
        <v>0</v>
      </c>
      <c r="AY495" s="626">
        <f t="shared" si="345"/>
        <v>0</v>
      </c>
      <c r="AZ495" s="626">
        <f t="shared" si="345"/>
        <v>0</v>
      </c>
      <c r="BA495" s="626">
        <f t="shared" si="345"/>
        <v>0</v>
      </c>
      <c r="BB495" s="626">
        <f t="shared" si="345"/>
        <v>0</v>
      </c>
      <c r="BC495" s="626">
        <f t="shared" si="345"/>
        <v>0</v>
      </c>
      <c r="BD495" s="626">
        <f t="shared" si="345"/>
        <v>0</v>
      </c>
      <c r="BE495" s="626">
        <f t="shared" ref="BE495:BN504" si="346">IF(CVP=$F495,SUMIFS(BE$6:BE$206,Capex_Revex,$E495,Cat_Two,$D495,Spend,$B495),0)</f>
        <v>0</v>
      </c>
      <c r="BF495" s="626">
        <f t="shared" si="346"/>
        <v>0</v>
      </c>
      <c r="BG495" s="626">
        <f t="shared" si="346"/>
        <v>0</v>
      </c>
      <c r="BH495" s="626">
        <f t="shared" si="346"/>
        <v>0</v>
      </c>
      <c r="BI495" s="626">
        <f t="shared" si="346"/>
        <v>0</v>
      </c>
      <c r="BJ495" s="626">
        <f t="shared" si="346"/>
        <v>0</v>
      </c>
      <c r="BK495" s="626">
        <f t="shared" si="346"/>
        <v>0</v>
      </c>
      <c r="BL495" s="626">
        <f t="shared" si="346"/>
        <v>0</v>
      </c>
      <c r="BM495" s="626">
        <f t="shared" si="346"/>
        <v>0</v>
      </c>
      <c r="BN495" s="626">
        <f t="shared" si="346"/>
        <v>0</v>
      </c>
      <c r="BO495" s="626">
        <f t="shared" ref="BO495:BZ504" si="347">IF(CVP=$F495,SUMIFS(BO$6:BO$206,Capex_Revex,$E495,Cat_Two,$D495,Spend,$B495),0)</f>
        <v>0</v>
      </c>
      <c r="BP495" s="626">
        <f t="shared" si="347"/>
        <v>0</v>
      </c>
      <c r="BQ495" s="626">
        <f t="shared" si="347"/>
        <v>0</v>
      </c>
      <c r="BR495" s="626">
        <f t="shared" si="347"/>
        <v>0</v>
      </c>
      <c r="BS495" s="626">
        <f t="shared" si="347"/>
        <v>0</v>
      </c>
      <c r="BT495" s="626">
        <f t="shared" si="347"/>
        <v>0</v>
      </c>
      <c r="BU495" s="626">
        <f t="shared" si="347"/>
        <v>0</v>
      </c>
      <c r="BV495" s="626">
        <f t="shared" si="347"/>
        <v>0</v>
      </c>
      <c r="BW495" s="626">
        <f t="shared" si="347"/>
        <v>0</v>
      </c>
      <c r="BX495" s="626">
        <f t="shared" si="347"/>
        <v>0</v>
      </c>
      <c r="BY495" s="626">
        <f t="shared" si="347"/>
        <v>0</v>
      </c>
      <c r="BZ495" s="626">
        <f t="shared" si="347"/>
        <v>0</v>
      </c>
      <c r="CA495" s="287">
        <f t="shared" si="312"/>
        <v>0</v>
      </c>
      <c r="CB495" s="287">
        <f t="shared" si="313"/>
        <v>0</v>
      </c>
      <c r="CC495" s="287">
        <f t="shared" si="314"/>
        <v>0</v>
      </c>
      <c r="CD495" s="287">
        <f t="shared" si="315"/>
        <v>0</v>
      </c>
      <c r="CE495" s="287">
        <f t="shared" si="316"/>
        <v>0</v>
      </c>
      <c r="CF495" s="287">
        <f t="shared" si="317"/>
        <v>0</v>
      </c>
      <c r="CG495" s="61">
        <f t="shared" ref="CG495:CG504" si="348">SUM(CA495:CF495)</f>
        <v>0</v>
      </c>
      <c r="CH495" s="27"/>
      <c r="CI495" s="27"/>
      <c r="CJ495" s="27"/>
    </row>
    <row r="496" spans="2:88" ht="12" hidden="1" customHeight="1">
      <c r="B496" s="624" t="s">
        <v>41</v>
      </c>
      <c r="C496" s="623" t="str">
        <f>C276</f>
        <v>Released</v>
      </c>
      <c r="D496" s="729" t="s">
        <v>831</v>
      </c>
      <c r="E496" s="624" t="s">
        <v>9</v>
      </c>
      <c r="F496" s="625" t="s">
        <v>12</v>
      </c>
      <c r="G496" s="626">
        <f t="shared" si="341"/>
        <v>0</v>
      </c>
      <c r="H496" s="823">
        <f t="shared" si="341"/>
        <v>0</v>
      </c>
      <c r="I496" s="823">
        <f t="shared" si="341"/>
        <v>0</v>
      </c>
      <c r="J496" s="626">
        <f t="shared" si="341"/>
        <v>0</v>
      </c>
      <c r="K496" s="626">
        <f t="shared" si="341"/>
        <v>0</v>
      </c>
      <c r="L496" s="626">
        <f t="shared" si="341"/>
        <v>0</v>
      </c>
      <c r="M496" s="626">
        <f t="shared" si="341"/>
        <v>0</v>
      </c>
      <c r="N496" s="626">
        <f t="shared" si="341"/>
        <v>0</v>
      </c>
      <c r="O496" s="626">
        <f t="shared" si="341"/>
        <v>0</v>
      </c>
      <c r="P496" s="626">
        <f t="shared" si="341"/>
        <v>0</v>
      </c>
      <c r="Q496" s="626">
        <f t="shared" si="342"/>
        <v>0</v>
      </c>
      <c r="R496" s="626">
        <f t="shared" si="342"/>
        <v>0</v>
      </c>
      <c r="S496" s="626">
        <f t="shared" si="342"/>
        <v>0</v>
      </c>
      <c r="T496" s="626">
        <f t="shared" si="342"/>
        <v>0</v>
      </c>
      <c r="U496" s="823">
        <f t="shared" si="342"/>
        <v>0</v>
      </c>
      <c r="V496" s="823">
        <f t="shared" si="342"/>
        <v>0</v>
      </c>
      <c r="W496" s="823">
        <f t="shared" si="342"/>
        <v>0</v>
      </c>
      <c r="X496" s="823">
        <f t="shared" si="342"/>
        <v>0</v>
      </c>
      <c r="Y496" s="823">
        <f t="shared" si="342"/>
        <v>0</v>
      </c>
      <c r="Z496" s="626">
        <f t="shared" si="342"/>
        <v>0</v>
      </c>
      <c r="AA496" s="626">
        <f t="shared" si="343"/>
        <v>0</v>
      </c>
      <c r="AB496" s="626">
        <f t="shared" si="343"/>
        <v>0</v>
      </c>
      <c r="AC496" s="626">
        <f t="shared" si="343"/>
        <v>0</v>
      </c>
      <c r="AD496" s="626">
        <f t="shared" si="343"/>
        <v>0</v>
      </c>
      <c r="AE496" s="626">
        <f t="shared" si="343"/>
        <v>0</v>
      </c>
      <c r="AF496" s="626">
        <f t="shared" si="343"/>
        <v>0</v>
      </c>
      <c r="AG496" s="626">
        <f t="shared" si="343"/>
        <v>0</v>
      </c>
      <c r="AH496" s="626">
        <f t="shared" si="343"/>
        <v>0</v>
      </c>
      <c r="AI496" s="626">
        <f t="shared" si="343"/>
        <v>0</v>
      </c>
      <c r="AJ496" s="626">
        <f t="shared" si="343"/>
        <v>0</v>
      </c>
      <c r="AK496" s="626">
        <f t="shared" si="344"/>
        <v>0</v>
      </c>
      <c r="AL496" s="626">
        <f t="shared" si="344"/>
        <v>0</v>
      </c>
      <c r="AM496" s="626">
        <f t="shared" si="344"/>
        <v>0</v>
      </c>
      <c r="AN496" s="626">
        <f t="shared" si="344"/>
        <v>0</v>
      </c>
      <c r="AO496" s="626">
        <f t="shared" si="344"/>
        <v>0</v>
      </c>
      <c r="AP496" s="626">
        <f t="shared" si="344"/>
        <v>0</v>
      </c>
      <c r="AQ496" s="626">
        <f t="shared" si="344"/>
        <v>0</v>
      </c>
      <c r="AR496" s="626">
        <f t="shared" si="344"/>
        <v>0</v>
      </c>
      <c r="AS496" s="626">
        <f t="shared" si="344"/>
        <v>0</v>
      </c>
      <c r="AT496" s="626">
        <f t="shared" si="344"/>
        <v>0</v>
      </c>
      <c r="AU496" s="626">
        <f t="shared" si="345"/>
        <v>0</v>
      </c>
      <c r="AV496" s="626">
        <f t="shared" si="345"/>
        <v>0</v>
      </c>
      <c r="AW496" s="626">
        <f t="shared" si="345"/>
        <v>0</v>
      </c>
      <c r="AX496" s="626">
        <f t="shared" si="345"/>
        <v>0</v>
      </c>
      <c r="AY496" s="626">
        <f t="shared" si="345"/>
        <v>0</v>
      </c>
      <c r="AZ496" s="626">
        <f t="shared" si="345"/>
        <v>0</v>
      </c>
      <c r="BA496" s="626">
        <f t="shared" si="345"/>
        <v>0</v>
      </c>
      <c r="BB496" s="626">
        <f t="shared" si="345"/>
        <v>0</v>
      </c>
      <c r="BC496" s="626">
        <f t="shared" si="345"/>
        <v>0</v>
      </c>
      <c r="BD496" s="626">
        <f t="shared" si="345"/>
        <v>0</v>
      </c>
      <c r="BE496" s="626">
        <f t="shared" si="346"/>
        <v>0</v>
      </c>
      <c r="BF496" s="626">
        <f t="shared" si="346"/>
        <v>0</v>
      </c>
      <c r="BG496" s="626">
        <f t="shared" si="346"/>
        <v>0</v>
      </c>
      <c r="BH496" s="626">
        <f t="shared" si="346"/>
        <v>0</v>
      </c>
      <c r="BI496" s="626">
        <f t="shared" si="346"/>
        <v>0</v>
      </c>
      <c r="BJ496" s="626">
        <f t="shared" si="346"/>
        <v>0</v>
      </c>
      <c r="BK496" s="626">
        <f t="shared" si="346"/>
        <v>0</v>
      </c>
      <c r="BL496" s="626">
        <f t="shared" si="346"/>
        <v>0</v>
      </c>
      <c r="BM496" s="626">
        <f t="shared" si="346"/>
        <v>0</v>
      </c>
      <c r="BN496" s="626">
        <f t="shared" si="346"/>
        <v>0</v>
      </c>
      <c r="BO496" s="626">
        <f t="shared" si="347"/>
        <v>0</v>
      </c>
      <c r="BP496" s="626">
        <f t="shared" si="347"/>
        <v>0</v>
      </c>
      <c r="BQ496" s="626">
        <f t="shared" si="347"/>
        <v>0</v>
      </c>
      <c r="BR496" s="626">
        <f t="shared" si="347"/>
        <v>0</v>
      </c>
      <c r="BS496" s="626">
        <f t="shared" si="347"/>
        <v>0</v>
      </c>
      <c r="BT496" s="626">
        <f t="shared" si="347"/>
        <v>0</v>
      </c>
      <c r="BU496" s="626">
        <f t="shared" si="347"/>
        <v>0</v>
      </c>
      <c r="BV496" s="626">
        <f t="shared" si="347"/>
        <v>0</v>
      </c>
      <c r="BW496" s="626">
        <f t="shared" si="347"/>
        <v>0</v>
      </c>
      <c r="BX496" s="626">
        <f t="shared" si="347"/>
        <v>0</v>
      </c>
      <c r="BY496" s="626">
        <f t="shared" si="347"/>
        <v>0</v>
      </c>
      <c r="BZ496" s="626">
        <f t="shared" si="347"/>
        <v>0</v>
      </c>
      <c r="CA496" s="287">
        <f t="shared" si="312"/>
        <v>0</v>
      </c>
      <c r="CB496" s="287">
        <f t="shared" si="313"/>
        <v>0</v>
      </c>
      <c r="CC496" s="287">
        <f t="shared" si="314"/>
        <v>0</v>
      </c>
      <c r="CD496" s="287">
        <f t="shared" si="315"/>
        <v>0</v>
      </c>
      <c r="CE496" s="287">
        <f t="shared" si="316"/>
        <v>0</v>
      </c>
      <c r="CF496" s="287">
        <f t="shared" si="317"/>
        <v>0</v>
      </c>
      <c r="CG496" s="61">
        <f t="shared" si="348"/>
        <v>0</v>
      </c>
      <c r="CH496" s="27"/>
      <c r="CI496" s="27"/>
      <c r="CJ496" s="27"/>
    </row>
    <row r="497" spans="2:88" ht="12" hidden="1" customHeight="1">
      <c r="B497" s="624" t="s">
        <v>41</v>
      </c>
      <c r="C497" s="623" t="str">
        <f>C277</f>
        <v>Forecast</v>
      </c>
      <c r="D497" s="729" t="s">
        <v>831</v>
      </c>
      <c r="E497" s="624" t="s">
        <v>9</v>
      </c>
      <c r="F497" s="625" t="s">
        <v>13</v>
      </c>
      <c r="G497" s="626">
        <f t="shared" si="341"/>
        <v>0</v>
      </c>
      <c r="H497" s="823">
        <f t="shared" si="341"/>
        <v>0</v>
      </c>
      <c r="I497" s="823">
        <f t="shared" si="341"/>
        <v>0</v>
      </c>
      <c r="J497" s="626">
        <f t="shared" si="341"/>
        <v>0</v>
      </c>
      <c r="K497" s="626">
        <f t="shared" si="341"/>
        <v>0</v>
      </c>
      <c r="L497" s="626">
        <f t="shared" si="341"/>
        <v>0</v>
      </c>
      <c r="M497" s="626">
        <f t="shared" si="341"/>
        <v>0</v>
      </c>
      <c r="N497" s="626">
        <f t="shared" si="341"/>
        <v>0</v>
      </c>
      <c r="O497" s="626">
        <f t="shared" si="341"/>
        <v>0</v>
      </c>
      <c r="P497" s="626">
        <f t="shared" si="341"/>
        <v>0</v>
      </c>
      <c r="Q497" s="626">
        <f t="shared" si="342"/>
        <v>0</v>
      </c>
      <c r="R497" s="626">
        <f t="shared" si="342"/>
        <v>0</v>
      </c>
      <c r="S497" s="626">
        <f t="shared" si="342"/>
        <v>0</v>
      </c>
      <c r="T497" s="626">
        <f t="shared" si="342"/>
        <v>0</v>
      </c>
      <c r="U497" s="823">
        <f t="shared" si="342"/>
        <v>0</v>
      </c>
      <c r="V497" s="823">
        <f t="shared" si="342"/>
        <v>0</v>
      </c>
      <c r="W497" s="823">
        <f t="shared" si="342"/>
        <v>0</v>
      </c>
      <c r="X497" s="823">
        <f t="shared" si="342"/>
        <v>0</v>
      </c>
      <c r="Y497" s="823">
        <f t="shared" si="342"/>
        <v>0</v>
      </c>
      <c r="Z497" s="626">
        <f t="shared" si="342"/>
        <v>0</v>
      </c>
      <c r="AA497" s="626">
        <f t="shared" si="343"/>
        <v>0</v>
      </c>
      <c r="AB497" s="626">
        <f t="shared" si="343"/>
        <v>0</v>
      </c>
      <c r="AC497" s="626">
        <f t="shared" si="343"/>
        <v>0</v>
      </c>
      <c r="AD497" s="626">
        <f t="shared" si="343"/>
        <v>0</v>
      </c>
      <c r="AE497" s="626">
        <f t="shared" si="343"/>
        <v>0</v>
      </c>
      <c r="AF497" s="626">
        <f t="shared" si="343"/>
        <v>0</v>
      </c>
      <c r="AG497" s="626">
        <f t="shared" si="343"/>
        <v>0</v>
      </c>
      <c r="AH497" s="626">
        <f t="shared" si="343"/>
        <v>0</v>
      </c>
      <c r="AI497" s="626">
        <f t="shared" si="343"/>
        <v>0</v>
      </c>
      <c r="AJ497" s="626">
        <f t="shared" si="343"/>
        <v>0</v>
      </c>
      <c r="AK497" s="626">
        <f t="shared" si="344"/>
        <v>0</v>
      </c>
      <c r="AL497" s="626">
        <f t="shared" si="344"/>
        <v>0</v>
      </c>
      <c r="AM497" s="626">
        <f t="shared" si="344"/>
        <v>0</v>
      </c>
      <c r="AN497" s="626">
        <f t="shared" si="344"/>
        <v>0</v>
      </c>
      <c r="AO497" s="626">
        <f t="shared" si="344"/>
        <v>0</v>
      </c>
      <c r="AP497" s="626">
        <f t="shared" si="344"/>
        <v>0</v>
      </c>
      <c r="AQ497" s="626">
        <f t="shared" si="344"/>
        <v>0</v>
      </c>
      <c r="AR497" s="626">
        <f t="shared" si="344"/>
        <v>0</v>
      </c>
      <c r="AS497" s="626">
        <f t="shared" si="344"/>
        <v>0</v>
      </c>
      <c r="AT497" s="626">
        <f t="shared" si="344"/>
        <v>0</v>
      </c>
      <c r="AU497" s="626">
        <f t="shared" si="345"/>
        <v>0</v>
      </c>
      <c r="AV497" s="626">
        <f t="shared" si="345"/>
        <v>0</v>
      </c>
      <c r="AW497" s="626">
        <f t="shared" si="345"/>
        <v>0</v>
      </c>
      <c r="AX497" s="626">
        <f t="shared" si="345"/>
        <v>0</v>
      </c>
      <c r="AY497" s="626">
        <f t="shared" si="345"/>
        <v>0</v>
      </c>
      <c r="AZ497" s="626">
        <f t="shared" si="345"/>
        <v>0</v>
      </c>
      <c r="BA497" s="626">
        <f t="shared" si="345"/>
        <v>0</v>
      </c>
      <c r="BB497" s="626">
        <f t="shared" si="345"/>
        <v>0</v>
      </c>
      <c r="BC497" s="626">
        <f t="shared" si="345"/>
        <v>0</v>
      </c>
      <c r="BD497" s="626">
        <f t="shared" si="345"/>
        <v>0</v>
      </c>
      <c r="BE497" s="626">
        <f t="shared" si="346"/>
        <v>0</v>
      </c>
      <c r="BF497" s="626">
        <f t="shared" si="346"/>
        <v>0</v>
      </c>
      <c r="BG497" s="626">
        <f t="shared" si="346"/>
        <v>0</v>
      </c>
      <c r="BH497" s="626">
        <f t="shared" si="346"/>
        <v>0</v>
      </c>
      <c r="BI497" s="626">
        <f t="shared" si="346"/>
        <v>0</v>
      </c>
      <c r="BJ497" s="626">
        <f t="shared" si="346"/>
        <v>0</v>
      </c>
      <c r="BK497" s="626">
        <f t="shared" si="346"/>
        <v>0</v>
      </c>
      <c r="BL497" s="626">
        <f t="shared" si="346"/>
        <v>0</v>
      </c>
      <c r="BM497" s="626">
        <f t="shared" si="346"/>
        <v>0</v>
      </c>
      <c r="BN497" s="626">
        <f t="shared" si="346"/>
        <v>0</v>
      </c>
      <c r="BO497" s="626">
        <f t="shared" si="347"/>
        <v>0</v>
      </c>
      <c r="BP497" s="626">
        <f t="shared" si="347"/>
        <v>0</v>
      </c>
      <c r="BQ497" s="626">
        <f t="shared" si="347"/>
        <v>0</v>
      </c>
      <c r="BR497" s="626">
        <f t="shared" si="347"/>
        <v>0</v>
      </c>
      <c r="BS497" s="626">
        <f t="shared" si="347"/>
        <v>0</v>
      </c>
      <c r="BT497" s="626">
        <f t="shared" si="347"/>
        <v>0</v>
      </c>
      <c r="BU497" s="626">
        <f t="shared" si="347"/>
        <v>0</v>
      </c>
      <c r="BV497" s="626">
        <f t="shared" si="347"/>
        <v>0</v>
      </c>
      <c r="BW497" s="626">
        <f t="shared" si="347"/>
        <v>0</v>
      </c>
      <c r="BX497" s="626">
        <f t="shared" si="347"/>
        <v>0</v>
      </c>
      <c r="BY497" s="626">
        <f t="shared" si="347"/>
        <v>0</v>
      </c>
      <c r="BZ497" s="626">
        <f t="shared" si="347"/>
        <v>0</v>
      </c>
      <c r="CA497" s="287">
        <f t="shared" si="312"/>
        <v>0</v>
      </c>
      <c r="CB497" s="287">
        <f t="shared" si="313"/>
        <v>0</v>
      </c>
      <c r="CC497" s="287">
        <f t="shared" si="314"/>
        <v>0</v>
      </c>
      <c r="CD497" s="287">
        <f t="shared" si="315"/>
        <v>0</v>
      </c>
      <c r="CE497" s="287">
        <f t="shared" si="316"/>
        <v>0</v>
      </c>
      <c r="CF497" s="287">
        <f t="shared" si="317"/>
        <v>0</v>
      </c>
      <c r="CG497" s="61">
        <f t="shared" si="348"/>
        <v>0</v>
      </c>
      <c r="CH497" s="27"/>
      <c r="CI497" s="27"/>
      <c r="CJ497" s="27"/>
    </row>
    <row r="498" spans="2:88" ht="12" hidden="1" customHeight="1">
      <c r="B498" s="624" t="s">
        <v>41</v>
      </c>
      <c r="C498" s="623" t="str">
        <f>C278</f>
        <v>Approval Request</v>
      </c>
      <c r="D498" s="729" t="s">
        <v>831</v>
      </c>
      <c r="E498" s="624" t="s">
        <v>9</v>
      </c>
      <c r="F498" s="625" t="s">
        <v>14</v>
      </c>
      <c r="G498" s="626">
        <f t="shared" si="341"/>
        <v>0</v>
      </c>
      <c r="H498" s="823">
        <f t="shared" si="341"/>
        <v>0</v>
      </c>
      <c r="I498" s="823">
        <f t="shared" si="341"/>
        <v>0</v>
      </c>
      <c r="J498" s="626">
        <f t="shared" si="341"/>
        <v>0</v>
      </c>
      <c r="K498" s="626">
        <f t="shared" si="341"/>
        <v>0</v>
      </c>
      <c r="L498" s="626">
        <f t="shared" si="341"/>
        <v>0</v>
      </c>
      <c r="M498" s="626">
        <f t="shared" si="341"/>
        <v>0</v>
      </c>
      <c r="N498" s="626">
        <f t="shared" si="341"/>
        <v>0</v>
      </c>
      <c r="O498" s="626">
        <f t="shared" si="341"/>
        <v>0</v>
      </c>
      <c r="P498" s="626">
        <f t="shared" si="341"/>
        <v>0</v>
      </c>
      <c r="Q498" s="626">
        <f t="shared" si="342"/>
        <v>0</v>
      </c>
      <c r="R498" s="626">
        <f t="shared" si="342"/>
        <v>0</v>
      </c>
      <c r="S498" s="626">
        <f t="shared" si="342"/>
        <v>0</v>
      </c>
      <c r="T498" s="626">
        <f t="shared" si="342"/>
        <v>0</v>
      </c>
      <c r="U498" s="823">
        <f t="shared" si="342"/>
        <v>0</v>
      </c>
      <c r="V498" s="823">
        <f t="shared" si="342"/>
        <v>0</v>
      </c>
      <c r="W498" s="823">
        <f t="shared" si="342"/>
        <v>0</v>
      </c>
      <c r="X498" s="823">
        <f t="shared" si="342"/>
        <v>0</v>
      </c>
      <c r="Y498" s="823">
        <f t="shared" si="342"/>
        <v>0</v>
      </c>
      <c r="Z498" s="626">
        <f t="shared" si="342"/>
        <v>0</v>
      </c>
      <c r="AA498" s="626">
        <f t="shared" si="343"/>
        <v>0</v>
      </c>
      <c r="AB498" s="626">
        <f t="shared" si="343"/>
        <v>0</v>
      </c>
      <c r="AC498" s="626">
        <f t="shared" si="343"/>
        <v>0</v>
      </c>
      <c r="AD498" s="626">
        <f t="shared" si="343"/>
        <v>0</v>
      </c>
      <c r="AE498" s="626">
        <f t="shared" si="343"/>
        <v>0</v>
      </c>
      <c r="AF498" s="626">
        <f t="shared" si="343"/>
        <v>0</v>
      </c>
      <c r="AG498" s="626">
        <f t="shared" si="343"/>
        <v>0</v>
      </c>
      <c r="AH498" s="626">
        <f t="shared" si="343"/>
        <v>0</v>
      </c>
      <c r="AI498" s="626">
        <f t="shared" si="343"/>
        <v>0</v>
      </c>
      <c r="AJ498" s="626">
        <f t="shared" si="343"/>
        <v>0</v>
      </c>
      <c r="AK498" s="626">
        <f t="shared" si="344"/>
        <v>0</v>
      </c>
      <c r="AL498" s="626">
        <f t="shared" si="344"/>
        <v>0</v>
      </c>
      <c r="AM498" s="626">
        <f t="shared" si="344"/>
        <v>0</v>
      </c>
      <c r="AN498" s="626">
        <f t="shared" si="344"/>
        <v>0</v>
      </c>
      <c r="AO498" s="626">
        <f t="shared" si="344"/>
        <v>0</v>
      </c>
      <c r="AP498" s="626">
        <f t="shared" si="344"/>
        <v>0</v>
      </c>
      <c r="AQ498" s="626">
        <f t="shared" si="344"/>
        <v>0</v>
      </c>
      <c r="AR498" s="626">
        <f t="shared" si="344"/>
        <v>0</v>
      </c>
      <c r="AS498" s="626">
        <f t="shared" si="344"/>
        <v>0</v>
      </c>
      <c r="AT498" s="626">
        <f t="shared" si="344"/>
        <v>0</v>
      </c>
      <c r="AU498" s="626">
        <f t="shared" si="345"/>
        <v>0</v>
      </c>
      <c r="AV498" s="626">
        <f t="shared" si="345"/>
        <v>0</v>
      </c>
      <c r="AW498" s="626">
        <f t="shared" si="345"/>
        <v>0</v>
      </c>
      <c r="AX498" s="626">
        <f t="shared" si="345"/>
        <v>0</v>
      </c>
      <c r="AY498" s="626">
        <f t="shared" si="345"/>
        <v>0</v>
      </c>
      <c r="AZ498" s="626">
        <f t="shared" si="345"/>
        <v>0</v>
      </c>
      <c r="BA498" s="626">
        <f t="shared" si="345"/>
        <v>0</v>
      </c>
      <c r="BB498" s="626">
        <f t="shared" si="345"/>
        <v>0</v>
      </c>
      <c r="BC498" s="626">
        <f t="shared" si="345"/>
        <v>0</v>
      </c>
      <c r="BD498" s="626">
        <f t="shared" si="345"/>
        <v>0</v>
      </c>
      <c r="BE498" s="626">
        <f t="shared" si="346"/>
        <v>0</v>
      </c>
      <c r="BF498" s="626">
        <f t="shared" si="346"/>
        <v>0</v>
      </c>
      <c r="BG498" s="626">
        <f t="shared" si="346"/>
        <v>0</v>
      </c>
      <c r="BH498" s="626">
        <f t="shared" si="346"/>
        <v>0</v>
      </c>
      <c r="BI498" s="626">
        <f t="shared" si="346"/>
        <v>0</v>
      </c>
      <c r="BJ498" s="626">
        <f t="shared" si="346"/>
        <v>0</v>
      </c>
      <c r="BK498" s="626">
        <f t="shared" si="346"/>
        <v>0</v>
      </c>
      <c r="BL498" s="626">
        <f t="shared" si="346"/>
        <v>0</v>
      </c>
      <c r="BM498" s="626">
        <f t="shared" si="346"/>
        <v>0</v>
      </c>
      <c r="BN498" s="626">
        <f t="shared" si="346"/>
        <v>0</v>
      </c>
      <c r="BO498" s="626">
        <f t="shared" si="347"/>
        <v>0</v>
      </c>
      <c r="BP498" s="626">
        <f t="shared" si="347"/>
        <v>0</v>
      </c>
      <c r="BQ498" s="626">
        <f t="shared" si="347"/>
        <v>0</v>
      </c>
      <c r="BR498" s="626">
        <f t="shared" si="347"/>
        <v>0</v>
      </c>
      <c r="BS498" s="626">
        <f t="shared" si="347"/>
        <v>0</v>
      </c>
      <c r="BT498" s="626">
        <f t="shared" si="347"/>
        <v>0</v>
      </c>
      <c r="BU498" s="626">
        <f t="shared" si="347"/>
        <v>0</v>
      </c>
      <c r="BV498" s="626">
        <f t="shared" si="347"/>
        <v>0</v>
      </c>
      <c r="BW498" s="626">
        <f t="shared" si="347"/>
        <v>0</v>
      </c>
      <c r="BX498" s="626">
        <f t="shared" si="347"/>
        <v>0</v>
      </c>
      <c r="BY498" s="626">
        <f t="shared" si="347"/>
        <v>0</v>
      </c>
      <c r="BZ498" s="626">
        <f t="shared" si="347"/>
        <v>0</v>
      </c>
      <c r="CA498" s="287">
        <f t="shared" si="312"/>
        <v>0</v>
      </c>
      <c r="CB498" s="287">
        <f t="shared" si="313"/>
        <v>0</v>
      </c>
      <c r="CC498" s="287">
        <f t="shared" si="314"/>
        <v>0</v>
      </c>
      <c r="CD498" s="287">
        <f t="shared" si="315"/>
        <v>0</v>
      </c>
      <c r="CE498" s="287">
        <f t="shared" si="316"/>
        <v>0</v>
      </c>
      <c r="CF498" s="287">
        <f t="shared" si="317"/>
        <v>0</v>
      </c>
      <c r="CG498" s="61">
        <f t="shared" si="348"/>
        <v>0</v>
      </c>
      <c r="CH498" s="27"/>
      <c r="CI498" s="27"/>
      <c r="CJ498" s="27"/>
    </row>
    <row r="499" spans="2:88" ht="12" hidden="1" customHeight="1">
      <c r="B499" s="624" t="s">
        <v>41</v>
      </c>
      <c r="C499" s="623" t="str">
        <f>C279</f>
        <v>Approval Request</v>
      </c>
      <c r="D499" s="729" t="s">
        <v>831</v>
      </c>
      <c r="E499" s="624" t="s">
        <v>9</v>
      </c>
      <c r="F499" s="625" t="s">
        <v>15</v>
      </c>
      <c r="G499" s="626">
        <f t="shared" si="341"/>
        <v>0</v>
      </c>
      <c r="H499" s="823">
        <f t="shared" si="341"/>
        <v>0</v>
      </c>
      <c r="I499" s="823">
        <f t="shared" si="341"/>
        <v>0</v>
      </c>
      <c r="J499" s="626">
        <f t="shared" si="341"/>
        <v>0</v>
      </c>
      <c r="K499" s="626">
        <f t="shared" si="341"/>
        <v>0</v>
      </c>
      <c r="L499" s="626">
        <f t="shared" si="341"/>
        <v>0</v>
      </c>
      <c r="M499" s="626">
        <f t="shared" si="341"/>
        <v>0</v>
      </c>
      <c r="N499" s="626">
        <f t="shared" si="341"/>
        <v>0</v>
      </c>
      <c r="O499" s="626">
        <f t="shared" si="341"/>
        <v>0</v>
      </c>
      <c r="P499" s="626">
        <f t="shared" si="341"/>
        <v>0</v>
      </c>
      <c r="Q499" s="626">
        <f t="shared" si="342"/>
        <v>0</v>
      </c>
      <c r="R499" s="626">
        <f t="shared" si="342"/>
        <v>0</v>
      </c>
      <c r="S499" s="626">
        <f t="shared" si="342"/>
        <v>0</v>
      </c>
      <c r="T499" s="626">
        <f t="shared" si="342"/>
        <v>0</v>
      </c>
      <c r="U499" s="823">
        <f t="shared" si="342"/>
        <v>0</v>
      </c>
      <c r="V499" s="823">
        <f t="shared" si="342"/>
        <v>0</v>
      </c>
      <c r="W499" s="823">
        <f t="shared" si="342"/>
        <v>0</v>
      </c>
      <c r="X499" s="823">
        <f t="shared" si="342"/>
        <v>0</v>
      </c>
      <c r="Y499" s="823">
        <f t="shared" si="342"/>
        <v>0</v>
      </c>
      <c r="Z499" s="626">
        <f t="shared" si="342"/>
        <v>0</v>
      </c>
      <c r="AA499" s="626">
        <f t="shared" si="343"/>
        <v>0</v>
      </c>
      <c r="AB499" s="626">
        <f t="shared" si="343"/>
        <v>0</v>
      </c>
      <c r="AC499" s="626">
        <f t="shared" si="343"/>
        <v>0</v>
      </c>
      <c r="AD499" s="626">
        <f t="shared" si="343"/>
        <v>0</v>
      </c>
      <c r="AE499" s="626">
        <f t="shared" si="343"/>
        <v>0</v>
      </c>
      <c r="AF499" s="626">
        <f t="shared" si="343"/>
        <v>0</v>
      </c>
      <c r="AG499" s="626">
        <f t="shared" si="343"/>
        <v>0</v>
      </c>
      <c r="AH499" s="626">
        <f t="shared" si="343"/>
        <v>0</v>
      </c>
      <c r="AI499" s="626">
        <f t="shared" si="343"/>
        <v>0</v>
      </c>
      <c r="AJ499" s="626">
        <f t="shared" si="343"/>
        <v>0</v>
      </c>
      <c r="AK499" s="626">
        <f t="shared" si="344"/>
        <v>0</v>
      </c>
      <c r="AL499" s="626">
        <f t="shared" si="344"/>
        <v>0</v>
      </c>
      <c r="AM499" s="626">
        <f t="shared" si="344"/>
        <v>0</v>
      </c>
      <c r="AN499" s="626">
        <f t="shared" si="344"/>
        <v>0</v>
      </c>
      <c r="AO499" s="626">
        <f t="shared" si="344"/>
        <v>0</v>
      </c>
      <c r="AP499" s="626">
        <f t="shared" si="344"/>
        <v>0</v>
      </c>
      <c r="AQ499" s="626">
        <f t="shared" si="344"/>
        <v>0</v>
      </c>
      <c r="AR499" s="626">
        <f t="shared" si="344"/>
        <v>0</v>
      </c>
      <c r="AS499" s="626">
        <f t="shared" si="344"/>
        <v>0</v>
      </c>
      <c r="AT499" s="626">
        <f t="shared" si="344"/>
        <v>0</v>
      </c>
      <c r="AU499" s="626">
        <f t="shared" si="345"/>
        <v>0</v>
      </c>
      <c r="AV499" s="626">
        <f t="shared" si="345"/>
        <v>0</v>
      </c>
      <c r="AW499" s="626">
        <f t="shared" si="345"/>
        <v>0</v>
      </c>
      <c r="AX499" s="626">
        <f t="shared" si="345"/>
        <v>0</v>
      </c>
      <c r="AY499" s="626">
        <f t="shared" si="345"/>
        <v>0</v>
      </c>
      <c r="AZ499" s="626">
        <f t="shared" si="345"/>
        <v>0</v>
      </c>
      <c r="BA499" s="626">
        <f t="shared" si="345"/>
        <v>0</v>
      </c>
      <c r="BB499" s="626">
        <f t="shared" si="345"/>
        <v>0</v>
      </c>
      <c r="BC499" s="626">
        <f t="shared" si="345"/>
        <v>0</v>
      </c>
      <c r="BD499" s="626">
        <f t="shared" si="345"/>
        <v>0</v>
      </c>
      <c r="BE499" s="626">
        <f t="shared" si="346"/>
        <v>0</v>
      </c>
      <c r="BF499" s="626">
        <f t="shared" si="346"/>
        <v>0</v>
      </c>
      <c r="BG499" s="626">
        <f t="shared" si="346"/>
        <v>0</v>
      </c>
      <c r="BH499" s="626">
        <f t="shared" si="346"/>
        <v>0</v>
      </c>
      <c r="BI499" s="626">
        <f t="shared" si="346"/>
        <v>0</v>
      </c>
      <c r="BJ499" s="626">
        <f t="shared" si="346"/>
        <v>0</v>
      </c>
      <c r="BK499" s="626">
        <f t="shared" si="346"/>
        <v>0</v>
      </c>
      <c r="BL499" s="626">
        <f t="shared" si="346"/>
        <v>0</v>
      </c>
      <c r="BM499" s="626">
        <f t="shared" si="346"/>
        <v>0</v>
      </c>
      <c r="BN499" s="626">
        <f t="shared" si="346"/>
        <v>0</v>
      </c>
      <c r="BO499" s="626">
        <f t="shared" si="347"/>
        <v>0</v>
      </c>
      <c r="BP499" s="626">
        <f t="shared" si="347"/>
        <v>0</v>
      </c>
      <c r="BQ499" s="626">
        <f t="shared" si="347"/>
        <v>0</v>
      </c>
      <c r="BR499" s="626">
        <f t="shared" si="347"/>
        <v>0</v>
      </c>
      <c r="BS499" s="626">
        <f t="shared" si="347"/>
        <v>0</v>
      </c>
      <c r="BT499" s="626">
        <f t="shared" si="347"/>
        <v>0</v>
      </c>
      <c r="BU499" s="626">
        <f t="shared" si="347"/>
        <v>0</v>
      </c>
      <c r="BV499" s="626">
        <f t="shared" si="347"/>
        <v>0</v>
      </c>
      <c r="BW499" s="626">
        <f t="shared" si="347"/>
        <v>0</v>
      </c>
      <c r="BX499" s="626">
        <f t="shared" si="347"/>
        <v>0</v>
      </c>
      <c r="BY499" s="626">
        <f t="shared" si="347"/>
        <v>0</v>
      </c>
      <c r="BZ499" s="626">
        <f t="shared" si="347"/>
        <v>0</v>
      </c>
      <c r="CA499" s="287">
        <f t="shared" si="312"/>
        <v>0</v>
      </c>
      <c r="CB499" s="287">
        <f t="shared" si="313"/>
        <v>0</v>
      </c>
      <c r="CC499" s="287">
        <f t="shared" si="314"/>
        <v>0</v>
      </c>
      <c r="CD499" s="287">
        <f t="shared" si="315"/>
        <v>0</v>
      </c>
      <c r="CE499" s="287">
        <f t="shared" si="316"/>
        <v>0</v>
      </c>
      <c r="CF499" s="287">
        <f t="shared" si="317"/>
        <v>0</v>
      </c>
      <c r="CG499" s="61">
        <f t="shared" si="348"/>
        <v>0</v>
      </c>
      <c r="CH499" s="27"/>
      <c r="CI499" s="27"/>
      <c r="CJ499" s="27"/>
    </row>
    <row r="500" spans="2:88" ht="12" hidden="1" customHeight="1">
      <c r="B500" s="624" t="s">
        <v>41</v>
      </c>
      <c r="C500" s="623" t="str">
        <f t="shared" si="340"/>
        <v>Released</v>
      </c>
      <c r="D500" s="729" t="s">
        <v>831</v>
      </c>
      <c r="E500" s="624" t="s">
        <v>10</v>
      </c>
      <c r="F500" s="625" t="s">
        <v>11</v>
      </c>
      <c r="G500" s="626">
        <f t="shared" si="341"/>
        <v>0</v>
      </c>
      <c r="H500" s="823">
        <f t="shared" si="341"/>
        <v>0</v>
      </c>
      <c r="I500" s="823">
        <f t="shared" si="341"/>
        <v>0</v>
      </c>
      <c r="J500" s="626">
        <f t="shared" si="341"/>
        <v>0</v>
      </c>
      <c r="K500" s="626">
        <f t="shared" si="341"/>
        <v>0</v>
      </c>
      <c r="L500" s="626">
        <f t="shared" si="341"/>
        <v>0</v>
      </c>
      <c r="M500" s="626">
        <f t="shared" si="341"/>
        <v>0</v>
      </c>
      <c r="N500" s="626">
        <f t="shared" si="341"/>
        <v>0</v>
      </c>
      <c r="O500" s="626">
        <f t="shared" si="341"/>
        <v>0</v>
      </c>
      <c r="P500" s="626">
        <f t="shared" si="341"/>
        <v>0</v>
      </c>
      <c r="Q500" s="626">
        <f t="shared" si="342"/>
        <v>0</v>
      </c>
      <c r="R500" s="626">
        <f t="shared" si="342"/>
        <v>0</v>
      </c>
      <c r="S500" s="626">
        <f t="shared" si="342"/>
        <v>0</v>
      </c>
      <c r="T500" s="626">
        <f t="shared" si="342"/>
        <v>0</v>
      </c>
      <c r="U500" s="823">
        <f t="shared" si="342"/>
        <v>0</v>
      </c>
      <c r="V500" s="823">
        <f t="shared" si="342"/>
        <v>0</v>
      </c>
      <c r="W500" s="823">
        <f t="shared" si="342"/>
        <v>0</v>
      </c>
      <c r="X500" s="823">
        <f t="shared" si="342"/>
        <v>0</v>
      </c>
      <c r="Y500" s="823">
        <f t="shared" si="342"/>
        <v>0</v>
      </c>
      <c r="Z500" s="626">
        <f t="shared" si="342"/>
        <v>0</v>
      </c>
      <c r="AA500" s="626">
        <f t="shared" si="343"/>
        <v>0</v>
      </c>
      <c r="AB500" s="626">
        <f t="shared" si="343"/>
        <v>0</v>
      </c>
      <c r="AC500" s="626">
        <f t="shared" si="343"/>
        <v>0</v>
      </c>
      <c r="AD500" s="626">
        <f t="shared" si="343"/>
        <v>0</v>
      </c>
      <c r="AE500" s="626">
        <f t="shared" si="343"/>
        <v>0</v>
      </c>
      <c r="AF500" s="626">
        <f t="shared" si="343"/>
        <v>0</v>
      </c>
      <c r="AG500" s="626">
        <f t="shared" si="343"/>
        <v>0</v>
      </c>
      <c r="AH500" s="626">
        <f t="shared" si="343"/>
        <v>0</v>
      </c>
      <c r="AI500" s="626">
        <f t="shared" si="343"/>
        <v>0</v>
      </c>
      <c r="AJ500" s="626">
        <f t="shared" si="343"/>
        <v>0</v>
      </c>
      <c r="AK500" s="626">
        <f t="shared" si="344"/>
        <v>0</v>
      </c>
      <c r="AL500" s="626">
        <f t="shared" si="344"/>
        <v>0</v>
      </c>
      <c r="AM500" s="626">
        <f t="shared" si="344"/>
        <v>0</v>
      </c>
      <c r="AN500" s="626">
        <f t="shared" si="344"/>
        <v>0</v>
      </c>
      <c r="AO500" s="626">
        <f t="shared" si="344"/>
        <v>0</v>
      </c>
      <c r="AP500" s="626">
        <f t="shared" si="344"/>
        <v>0</v>
      </c>
      <c r="AQ500" s="626">
        <f t="shared" si="344"/>
        <v>0</v>
      </c>
      <c r="AR500" s="626">
        <f t="shared" si="344"/>
        <v>0</v>
      </c>
      <c r="AS500" s="626">
        <f t="shared" si="344"/>
        <v>0</v>
      </c>
      <c r="AT500" s="626">
        <f t="shared" si="344"/>
        <v>0</v>
      </c>
      <c r="AU500" s="626">
        <f t="shared" si="345"/>
        <v>0</v>
      </c>
      <c r="AV500" s="626">
        <f t="shared" si="345"/>
        <v>0</v>
      </c>
      <c r="AW500" s="626">
        <f t="shared" si="345"/>
        <v>0</v>
      </c>
      <c r="AX500" s="626">
        <f t="shared" si="345"/>
        <v>0</v>
      </c>
      <c r="AY500" s="626">
        <f t="shared" si="345"/>
        <v>0</v>
      </c>
      <c r="AZ500" s="626">
        <f t="shared" si="345"/>
        <v>0</v>
      </c>
      <c r="BA500" s="626">
        <f t="shared" si="345"/>
        <v>0</v>
      </c>
      <c r="BB500" s="626">
        <f t="shared" si="345"/>
        <v>0</v>
      </c>
      <c r="BC500" s="626">
        <f t="shared" si="345"/>
        <v>0</v>
      </c>
      <c r="BD500" s="626">
        <f t="shared" si="345"/>
        <v>0</v>
      </c>
      <c r="BE500" s="626">
        <f t="shared" si="346"/>
        <v>0</v>
      </c>
      <c r="BF500" s="626">
        <f t="shared" si="346"/>
        <v>0</v>
      </c>
      <c r="BG500" s="626">
        <f t="shared" si="346"/>
        <v>0</v>
      </c>
      <c r="BH500" s="626">
        <f t="shared" si="346"/>
        <v>0</v>
      </c>
      <c r="BI500" s="626">
        <f t="shared" si="346"/>
        <v>0</v>
      </c>
      <c r="BJ500" s="626">
        <f t="shared" si="346"/>
        <v>0</v>
      </c>
      <c r="BK500" s="626">
        <f t="shared" si="346"/>
        <v>0</v>
      </c>
      <c r="BL500" s="626">
        <f t="shared" si="346"/>
        <v>0</v>
      </c>
      <c r="BM500" s="626">
        <f t="shared" si="346"/>
        <v>0</v>
      </c>
      <c r="BN500" s="626">
        <f t="shared" si="346"/>
        <v>0</v>
      </c>
      <c r="BO500" s="626">
        <f t="shared" si="347"/>
        <v>0</v>
      </c>
      <c r="BP500" s="626">
        <f t="shared" si="347"/>
        <v>0</v>
      </c>
      <c r="BQ500" s="626">
        <f t="shared" si="347"/>
        <v>0</v>
      </c>
      <c r="BR500" s="626">
        <f t="shared" si="347"/>
        <v>0</v>
      </c>
      <c r="BS500" s="626">
        <f t="shared" si="347"/>
        <v>0</v>
      </c>
      <c r="BT500" s="626">
        <f t="shared" si="347"/>
        <v>0</v>
      </c>
      <c r="BU500" s="626">
        <f t="shared" si="347"/>
        <v>0</v>
      </c>
      <c r="BV500" s="626">
        <f t="shared" si="347"/>
        <v>0</v>
      </c>
      <c r="BW500" s="626">
        <f t="shared" si="347"/>
        <v>0</v>
      </c>
      <c r="BX500" s="626">
        <f t="shared" si="347"/>
        <v>0</v>
      </c>
      <c r="BY500" s="626">
        <f t="shared" si="347"/>
        <v>0</v>
      </c>
      <c r="BZ500" s="626">
        <f t="shared" si="347"/>
        <v>0</v>
      </c>
      <c r="CA500" s="287">
        <f t="shared" si="312"/>
        <v>0</v>
      </c>
      <c r="CB500" s="287">
        <f t="shared" si="313"/>
        <v>0</v>
      </c>
      <c r="CC500" s="287">
        <f t="shared" si="314"/>
        <v>0</v>
      </c>
      <c r="CD500" s="287">
        <f t="shared" si="315"/>
        <v>0</v>
      </c>
      <c r="CE500" s="287">
        <f t="shared" si="316"/>
        <v>0</v>
      </c>
      <c r="CF500" s="287">
        <f t="shared" si="317"/>
        <v>0</v>
      </c>
      <c r="CG500" s="61">
        <f t="shared" si="348"/>
        <v>0</v>
      </c>
      <c r="CH500" s="27"/>
      <c r="CI500" s="27"/>
      <c r="CJ500" s="27"/>
    </row>
    <row r="501" spans="2:88" ht="12" hidden="1" customHeight="1">
      <c r="B501" s="624" t="s">
        <v>41</v>
      </c>
      <c r="C501" s="623" t="str">
        <f t="shared" si="340"/>
        <v>Released</v>
      </c>
      <c r="D501" s="729" t="s">
        <v>831</v>
      </c>
      <c r="E501" s="624" t="s">
        <v>10</v>
      </c>
      <c r="F501" s="625" t="s">
        <v>12</v>
      </c>
      <c r="G501" s="626">
        <f t="shared" si="341"/>
        <v>0</v>
      </c>
      <c r="H501" s="823">
        <f t="shared" si="341"/>
        <v>0</v>
      </c>
      <c r="I501" s="823">
        <f t="shared" si="341"/>
        <v>0</v>
      </c>
      <c r="J501" s="626">
        <f t="shared" si="341"/>
        <v>0</v>
      </c>
      <c r="K501" s="626">
        <f t="shared" si="341"/>
        <v>0</v>
      </c>
      <c r="L501" s="626">
        <f t="shared" si="341"/>
        <v>0</v>
      </c>
      <c r="M501" s="626">
        <f t="shared" si="341"/>
        <v>0</v>
      </c>
      <c r="N501" s="626">
        <f t="shared" si="341"/>
        <v>0</v>
      </c>
      <c r="O501" s="626">
        <f t="shared" si="341"/>
        <v>0</v>
      </c>
      <c r="P501" s="626">
        <f t="shared" si="341"/>
        <v>0</v>
      </c>
      <c r="Q501" s="626">
        <f t="shared" si="342"/>
        <v>0</v>
      </c>
      <c r="R501" s="626">
        <f t="shared" si="342"/>
        <v>0</v>
      </c>
      <c r="S501" s="626">
        <f t="shared" si="342"/>
        <v>0</v>
      </c>
      <c r="T501" s="626">
        <f t="shared" si="342"/>
        <v>0</v>
      </c>
      <c r="U501" s="823">
        <f t="shared" si="342"/>
        <v>0</v>
      </c>
      <c r="V501" s="823">
        <f t="shared" si="342"/>
        <v>0</v>
      </c>
      <c r="W501" s="823">
        <f t="shared" si="342"/>
        <v>0</v>
      </c>
      <c r="X501" s="823">
        <f t="shared" si="342"/>
        <v>0</v>
      </c>
      <c r="Y501" s="823">
        <f t="shared" si="342"/>
        <v>0</v>
      </c>
      <c r="Z501" s="626">
        <f t="shared" si="342"/>
        <v>0</v>
      </c>
      <c r="AA501" s="626">
        <f t="shared" si="343"/>
        <v>0</v>
      </c>
      <c r="AB501" s="626">
        <f t="shared" si="343"/>
        <v>0</v>
      </c>
      <c r="AC501" s="626">
        <f t="shared" si="343"/>
        <v>0</v>
      </c>
      <c r="AD501" s="626">
        <f t="shared" si="343"/>
        <v>0</v>
      </c>
      <c r="AE501" s="626">
        <f t="shared" si="343"/>
        <v>0</v>
      </c>
      <c r="AF501" s="626">
        <f t="shared" si="343"/>
        <v>0</v>
      </c>
      <c r="AG501" s="626">
        <f t="shared" si="343"/>
        <v>0</v>
      </c>
      <c r="AH501" s="626">
        <f t="shared" si="343"/>
        <v>0</v>
      </c>
      <c r="AI501" s="626">
        <f t="shared" si="343"/>
        <v>0</v>
      </c>
      <c r="AJ501" s="626">
        <f t="shared" si="343"/>
        <v>0</v>
      </c>
      <c r="AK501" s="626">
        <f t="shared" si="344"/>
        <v>0</v>
      </c>
      <c r="AL501" s="626">
        <f t="shared" si="344"/>
        <v>0</v>
      </c>
      <c r="AM501" s="626">
        <f t="shared" si="344"/>
        <v>0</v>
      </c>
      <c r="AN501" s="626">
        <f t="shared" si="344"/>
        <v>0</v>
      </c>
      <c r="AO501" s="626">
        <f t="shared" si="344"/>
        <v>0</v>
      </c>
      <c r="AP501" s="626">
        <f t="shared" si="344"/>
        <v>0</v>
      </c>
      <c r="AQ501" s="626">
        <f t="shared" si="344"/>
        <v>0</v>
      </c>
      <c r="AR501" s="626">
        <f t="shared" si="344"/>
        <v>0</v>
      </c>
      <c r="AS501" s="626">
        <f t="shared" si="344"/>
        <v>0</v>
      </c>
      <c r="AT501" s="626">
        <f t="shared" si="344"/>
        <v>0</v>
      </c>
      <c r="AU501" s="626">
        <f t="shared" si="345"/>
        <v>0</v>
      </c>
      <c r="AV501" s="626">
        <f t="shared" si="345"/>
        <v>0</v>
      </c>
      <c r="AW501" s="626">
        <f t="shared" si="345"/>
        <v>0</v>
      </c>
      <c r="AX501" s="626">
        <f t="shared" si="345"/>
        <v>0</v>
      </c>
      <c r="AY501" s="626">
        <f t="shared" si="345"/>
        <v>0</v>
      </c>
      <c r="AZ501" s="626">
        <f t="shared" si="345"/>
        <v>0</v>
      </c>
      <c r="BA501" s="626">
        <f t="shared" si="345"/>
        <v>0</v>
      </c>
      <c r="BB501" s="626">
        <f t="shared" si="345"/>
        <v>0</v>
      </c>
      <c r="BC501" s="626">
        <f t="shared" si="345"/>
        <v>0</v>
      </c>
      <c r="BD501" s="626">
        <f t="shared" si="345"/>
        <v>0</v>
      </c>
      <c r="BE501" s="626">
        <f t="shared" si="346"/>
        <v>0</v>
      </c>
      <c r="BF501" s="626">
        <f t="shared" si="346"/>
        <v>0</v>
      </c>
      <c r="BG501" s="626">
        <f t="shared" si="346"/>
        <v>0</v>
      </c>
      <c r="BH501" s="626">
        <f t="shared" si="346"/>
        <v>0</v>
      </c>
      <c r="BI501" s="626">
        <f t="shared" si="346"/>
        <v>0</v>
      </c>
      <c r="BJ501" s="626">
        <f t="shared" si="346"/>
        <v>0</v>
      </c>
      <c r="BK501" s="626">
        <f t="shared" si="346"/>
        <v>0</v>
      </c>
      <c r="BL501" s="626">
        <f t="shared" si="346"/>
        <v>0</v>
      </c>
      <c r="BM501" s="626">
        <f t="shared" si="346"/>
        <v>0</v>
      </c>
      <c r="BN501" s="626">
        <f t="shared" si="346"/>
        <v>0</v>
      </c>
      <c r="BO501" s="626">
        <f t="shared" si="347"/>
        <v>0</v>
      </c>
      <c r="BP501" s="626">
        <f t="shared" si="347"/>
        <v>0</v>
      </c>
      <c r="BQ501" s="626">
        <f t="shared" si="347"/>
        <v>0</v>
      </c>
      <c r="BR501" s="626">
        <f t="shared" si="347"/>
        <v>0</v>
      </c>
      <c r="BS501" s="626">
        <f t="shared" si="347"/>
        <v>0</v>
      </c>
      <c r="BT501" s="626">
        <f t="shared" si="347"/>
        <v>0</v>
      </c>
      <c r="BU501" s="626">
        <f t="shared" si="347"/>
        <v>0</v>
      </c>
      <c r="BV501" s="626">
        <f t="shared" si="347"/>
        <v>0</v>
      </c>
      <c r="BW501" s="626">
        <f t="shared" si="347"/>
        <v>0</v>
      </c>
      <c r="BX501" s="626">
        <f t="shared" si="347"/>
        <v>0</v>
      </c>
      <c r="BY501" s="626">
        <f t="shared" si="347"/>
        <v>0</v>
      </c>
      <c r="BZ501" s="626">
        <f t="shared" si="347"/>
        <v>0</v>
      </c>
      <c r="CA501" s="287">
        <f t="shared" si="312"/>
        <v>0</v>
      </c>
      <c r="CB501" s="287">
        <f t="shared" si="313"/>
        <v>0</v>
      </c>
      <c r="CC501" s="287">
        <f t="shared" si="314"/>
        <v>0</v>
      </c>
      <c r="CD501" s="287">
        <f t="shared" si="315"/>
        <v>0</v>
      </c>
      <c r="CE501" s="287">
        <f t="shared" si="316"/>
        <v>0</v>
      </c>
      <c r="CF501" s="287">
        <f t="shared" si="317"/>
        <v>0</v>
      </c>
      <c r="CG501" s="61">
        <f t="shared" si="348"/>
        <v>0</v>
      </c>
      <c r="CH501" s="27"/>
      <c r="CI501" s="27"/>
      <c r="CJ501" s="27"/>
    </row>
    <row r="502" spans="2:88" ht="12" hidden="1" customHeight="1">
      <c r="B502" s="624" t="s">
        <v>41</v>
      </c>
      <c r="C502" s="623" t="str">
        <f t="shared" si="340"/>
        <v>Forecast</v>
      </c>
      <c r="D502" s="729" t="s">
        <v>831</v>
      </c>
      <c r="E502" s="624" t="s">
        <v>10</v>
      </c>
      <c r="F502" s="625" t="s">
        <v>13</v>
      </c>
      <c r="G502" s="626">
        <f t="shared" si="341"/>
        <v>0</v>
      </c>
      <c r="H502" s="823">
        <f t="shared" si="341"/>
        <v>0</v>
      </c>
      <c r="I502" s="823">
        <f t="shared" si="341"/>
        <v>0</v>
      </c>
      <c r="J502" s="626">
        <f t="shared" si="341"/>
        <v>0</v>
      </c>
      <c r="K502" s="626">
        <f t="shared" si="341"/>
        <v>0</v>
      </c>
      <c r="L502" s="626">
        <f t="shared" si="341"/>
        <v>0</v>
      </c>
      <c r="M502" s="626">
        <f t="shared" si="341"/>
        <v>0</v>
      </c>
      <c r="N502" s="626">
        <f t="shared" si="341"/>
        <v>0</v>
      </c>
      <c r="O502" s="626">
        <f t="shared" si="341"/>
        <v>0</v>
      </c>
      <c r="P502" s="626">
        <f t="shared" si="341"/>
        <v>0</v>
      </c>
      <c r="Q502" s="626">
        <f t="shared" si="342"/>
        <v>0</v>
      </c>
      <c r="R502" s="626">
        <f t="shared" si="342"/>
        <v>0</v>
      </c>
      <c r="S502" s="626">
        <f t="shared" si="342"/>
        <v>0</v>
      </c>
      <c r="T502" s="626">
        <f t="shared" si="342"/>
        <v>0</v>
      </c>
      <c r="U502" s="823">
        <f t="shared" si="342"/>
        <v>0</v>
      </c>
      <c r="V502" s="823">
        <f t="shared" si="342"/>
        <v>0</v>
      </c>
      <c r="W502" s="823">
        <f t="shared" si="342"/>
        <v>0</v>
      </c>
      <c r="X502" s="823">
        <f t="shared" si="342"/>
        <v>0</v>
      </c>
      <c r="Y502" s="823">
        <f t="shared" si="342"/>
        <v>0</v>
      </c>
      <c r="Z502" s="626">
        <f t="shared" si="342"/>
        <v>0</v>
      </c>
      <c r="AA502" s="626">
        <f t="shared" si="343"/>
        <v>0</v>
      </c>
      <c r="AB502" s="626">
        <f t="shared" si="343"/>
        <v>0</v>
      </c>
      <c r="AC502" s="626">
        <f t="shared" si="343"/>
        <v>0</v>
      </c>
      <c r="AD502" s="626">
        <f t="shared" si="343"/>
        <v>0</v>
      </c>
      <c r="AE502" s="626">
        <f t="shared" si="343"/>
        <v>0</v>
      </c>
      <c r="AF502" s="626">
        <f t="shared" si="343"/>
        <v>0</v>
      </c>
      <c r="AG502" s="626">
        <f t="shared" si="343"/>
        <v>0</v>
      </c>
      <c r="AH502" s="626">
        <f t="shared" si="343"/>
        <v>0</v>
      </c>
      <c r="AI502" s="626">
        <f t="shared" si="343"/>
        <v>0</v>
      </c>
      <c r="AJ502" s="626">
        <f t="shared" si="343"/>
        <v>0</v>
      </c>
      <c r="AK502" s="626">
        <f t="shared" si="344"/>
        <v>0</v>
      </c>
      <c r="AL502" s="626">
        <f t="shared" si="344"/>
        <v>0</v>
      </c>
      <c r="AM502" s="626">
        <f t="shared" si="344"/>
        <v>0</v>
      </c>
      <c r="AN502" s="626">
        <f t="shared" si="344"/>
        <v>0</v>
      </c>
      <c r="AO502" s="626">
        <f t="shared" si="344"/>
        <v>0</v>
      </c>
      <c r="AP502" s="626">
        <f t="shared" si="344"/>
        <v>0</v>
      </c>
      <c r="AQ502" s="626">
        <f t="shared" si="344"/>
        <v>0</v>
      </c>
      <c r="AR502" s="626">
        <f t="shared" si="344"/>
        <v>0</v>
      </c>
      <c r="AS502" s="626">
        <f t="shared" si="344"/>
        <v>0</v>
      </c>
      <c r="AT502" s="626">
        <f t="shared" si="344"/>
        <v>0</v>
      </c>
      <c r="AU502" s="626">
        <f t="shared" si="345"/>
        <v>0</v>
      </c>
      <c r="AV502" s="626">
        <f t="shared" si="345"/>
        <v>0</v>
      </c>
      <c r="AW502" s="626">
        <f t="shared" si="345"/>
        <v>0</v>
      </c>
      <c r="AX502" s="626">
        <f t="shared" si="345"/>
        <v>0</v>
      </c>
      <c r="AY502" s="626">
        <f t="shared" si="345"/>
        <v>0</v>
      </c>
      <c r="AZ502" s="626">
        <f t="shared" si="345"/>
        <v>0</v>
      </c>
      <c r="BA502" s="626">
        <f t="shared" si="345"/>
        <v>0</v>
      </c>
      <c r="BB502" s="626">
        <f t="shared" si="345"/>
        <v>0</v>
      </c>
      <c r="BC502" s="626">
        <f t="shared" si="345"/>
        <v>0</v>
      </c>
      <c r="BD502" s="626">
        <f t="shared" si="345"/>
        <v>0</v>
      </c>
      <c r="BE502" s="626">
        <f t="shared" si="346"/>
        <v>0</v>
      </c>
      <c r="BF502" s="626">
        <f t="shared" si="346"/>
        <v>0</v>
      </c>
      <c r="BG502" s="626">
        <f t="shared" si="346"/>
        <v>0</v>
      </c>
      <c r="BH502" s="626">
        <f t="shared" si="346"/>
        <v>0</v>
      </c>
      <c r="BI502" s="626">
        <f t="shared" si="346"/>
        <v>0</v>
      </c>
      <c r="BJ502" s="626">
        <f t="shared" si="346"/>
        <v>0</v>
      </c>
      <c r="BK502" s="626">
        <f t="shared" si="346"/>
        <v>0</v>
      </c>
      <c r="BL502" s="626">
        <f t="shared" si="346"/>
        <v>0</v>
      </c>
      <c r="BM502" s="626">
        <f t="shared" si="346"/>
        <v>0</v>
      </c>
      <c r="BN502" s="626">
        <f t="shared" si="346"/>
        <v>0</v>
      </c>
      <c r="BO502" s="626">
        <f t="shared" si="347"/>
        <v>0</v>
      </c>
      <c r="BP502" s="626">
        <f t="shared" si="347"/>
        <v>0</v>
      </c>
      <c r="BQ502" s="626">
        <f t="shared" si="347"/>
        <v>0</v>
      </c>
      <c r="BR502" s="626">
        <f t="shared" si="347"/>
        <v>0</v>
      </c>
      <c r="BS502" s="626">
        <f t="shared" si="347"/>
        <v>0</v>
      </c>
      <c r="BT502" s="626">
        <f t="shared" si="347"/>
        <v>0</v>
      </c>
      <c r="BU502" s="626">
        <f t="shared" si="347"/>
        <v>0</v>
      </c>
      <c r="BV502" s="626">
        <f t="shared" si="347"/>
        <v>0</v>
      </c>
      <c r="BW502" s="626">
        <f t="shared" si="347"/>
        <v>0</v>
      </c>
      <c r="BX502" s="626">
        <f t="shared" si="347"/>
        <v>0</v>
      </c>
      <c r="BY502" s="626">
        <f t="shared" si="347"/>
        <v>0</v>
      </c>
      <c r="BZ502" s="626">
        <f t="shared" si="347"/>
        <v>0</v>
      </c>
      <c r="CA502" s="287">
        <f t="shared" si="312"/>
        <v>0</v>
      </c>
      <c r="CB502" s="287">
        <f t="shared" si="313"/>
        <v>0</v>
      </c>
      <c r="CC502" s="287">
        <f t="shared" si="314"/>
        <v>0</v>
      </c>
      <c r="CD502" s="287">
        <f t="shared" si="315"/>
        <v>0</v>
      </c>
      <c r="CE502" s="287">
        <f t="shared" si="316"/>
        <v>0</v>
      </c>
      <c r="CF502" s="287">
        <f t="shared" si="317"/>
        <v>0</v>
      </c>
      <c r="CG502" s="61">
        <f t="shared" si="348"/>
        <v>0</v>
      </c>
      <c r="CH502" s="27"/>
      <c r="CI502" s="27"/>
      <c r="CJ502" s="27"/>
    </row>
    <row r="503" spans="2:88" ht="12" hidden="1" customHeight="1">
      <c r="B503" s="624" t="s">
        <v>41</v>
      </c>
      <c r="C503" s="623" t="str">
        <f t="shared" si="340"/>
        <v>Approval Request</v>
      </c>
      <c r="D503" s="729" t="s">
        <v>831</v>
      </c>
      <c r="E503" s="624" t="s">
        <v>10</v>
      </c>
      <c r="F503" s="625" t="s">
        <v>14</v>
      </c>
      <c r="G503" s="626">
        <f t="shared" si="341"/>
        <v>0</v>
      </c>
      <c r="H503" s="823">
        <f t="shared" si="341"/>
        <v>0</v>
      </c>
      <c r="I503" s="823">
        <f t="shared" si="341"/>
        <v>0</v>
      </c>
      <c r="J503" s="626">
        <f t="shared" si="341"/>
        <v>0</v>
      </c>
      <c r="K503" s="626">
        <f t="shared" si="341"/>
        <v>0</v>
      </c>
      <c r="L503" s="626">
        <f t="shared" si="341"/>
        <v>0</v>
      </c>
      <c r="M503" s="626">
        <f t="shared" si="341"/>
        <v>0</v>
      </c>
      <c r="N503" s="626">
        <f t="shared" si="341"/>
        <v>0</v>
      </c>
      <c r="O503" s="626">
        <f t="shared" si="341"/>
        <v>0</v>
      </c>
      <c r="P503" s="626">
        <f t="shared" si="341"/>
        <v>0</v>
      </c>
      <c r="Q503" s="626">
        <f t="shared" si="342"/>
        <v>0</v>
      </c>
      <c r="R503" s="626">
        <f t="shared" si="342"/>
        <v>0</v>
      </c>
      <c r="S503" s="626">
        <f t="shared" si="342"/>
        <v>0</v>
      </c>
      <c r="T503" s="626">
        <f t="shared" si="342"/>
        <v>0</v>
      </c>
      <c r="U503" s="823">
        <f t="shared" si="342"/>
        <v>0</v>
      </c>
      <c r="V503" s="823">
        <f t="shared" si="342"/>
        <v>0</v>
      </c>
      <c r="W503" s="823">
        <f t="shared" si="342"/>
        <v>0</v>
      </c>
      <c r="X503" s="823">
        <f t="shared" si="342"/>
        <v>0</v>
      </c>
      <c r="Y503" s="823">
        <f t="shared" si="342"/>
        <v>0</v>
      </c>
      <c r="Z503" s="626">
        <f t="shared" si="342"/>
        <v>0</v>
      </c>
      <c r="AA503" s="626">
        <f t="shared" si="343"/>
        <v>0</v>
      </c>
      <c r="AB503" s="626">
        <f t="shared" si="343"/>
        <v>0</v>
      </c>
      <c r="AC503" s="626">
        <f t="shared" si="343"/>
        <v>0</v>
      </c>
      <c r="AD503" s="626">
        <f t="shared" si="343"/>
        <v>0</v>
      </c>
      <c r="AE503" s="626">
        <f t="shared" si="343"/>
        <v>0</v>
      </c>
      <c r="AF503" s="626">
        <f t="shared" si="343"/>
        <v>0</v>
      </c>
      <c r="AG503" s="626">
        <f t="shared" si="343"/>
        <v>0</v>
      </c>
      <c r="AH503" s="626">
        <f t="shared" si="343"/>
        <v>0</v>
      </c>
      <c r="AI503" s="626">
        <f t="shared" si="343"/>
        <v>0</v>
      </c>
      <c r="AJ503" s="626">
        <f t="shared" si="343"/>
        <v>0</v>
      </c>
      <c r="AK503" s="626">
        <f t="shared" si="344"/>
        <v>0</v>
      </c>
      <c r="AL503" s="626">
        <f t="shared" si="344"/>
        <v>0</v>
      </c>
      <c r="AM503" s="626">
        <f t="shared" si="344"/>
        <v>0</v>
      </c>
      <c r="AN503" s="626">
        <f t="shared" si="344"/>
        <v>0</v>
      </c>
      <c r="AO503" s="626">
        <f t="shared" si="344"/>
        <v>0</v>
      </c>
      <c r="AP503" s="626">
        <f t="shared" si="344"/>
        <v>0</v>
      </c>
      <c r="AQ503" s="626">
        <f t="shared" si="344"/>
        <v>0</v>
      </c>
      <c r="AR503" s="626">
        <f t="shared" si="344"/>
        <v>0</v>
      </c>
      <c r="AS503" s="626">
        <f t="shared" si="344"/>
        <v>0</v>
      </c>
      <c r="AT503" s="626">
        <f t="shared" si="344"/>
        <v>0</v>
      </c>
      <c r="AU503" s="626">
        <f t="shared" si="345"/>
        <v>0</v>
      </c>
      <c r="AV503" s="626">
        <f t="shared" si="345"/>
        <v>0</v>
      </c>
      <c r="AW503" s="626">
        <f t="shared" si="345"/>
        <v>0</v>
      </c>
      <c r="AX503" s="626">
        <f t="shared" si="345"/>
        <v>0</v>
      </c>
      <c r="AY503" s="626">
        <f t="shared" si="345"/>
        <v>0</v>
      </c>
      <c r="AZ503" s="626">
        <f t="shared" si="345"/>
        <v>0</v>
      </c>
      <c r="BA503" s="626">
        <f t="shared" si="345"/>
        <v>0</v>
      </c>
      <c r="BB503" s="626">
        <f t="shared" si="345"/>
        <v>0</v>
      </c>
      <c r="BC503" s="626">
        <f t="shared" si="345"/>
        <v>0</v>
      </c>
      <c r="BD503" s="626">
        <f t="shared" si="345"/>
        <v>0</v>
      </c>
      <c r="BE503" s="626">
        <f t="shared" si="346"/>
        <v>0</v>
      </c>
      <c r="BF503" s="626">
        <f t="shared" si="346"/>
        <v>0</v>
      </c>
      <c r="BG503" s="626">
        <f t="shared" si="346"/>
        <v>0</v>
      </c>
      <c r="BH503" s="626">
        <f t="shared" si="346"/>
        <v>0</v>
      </c>
      <c r="BI503" s="626">
        <f t="shared" si="346"/>
        <v>0</v>
      </c>
      <c r="BJ503" s="626">
        <f t="shared" si="346"/>
        <v>0</v>
      </c>
      <c r="BK503" s="626">
        <f t="shared" si="346"/>
        <v>0</v>
      </c>
      <c r="BL503" s="626">
        <f t="shared" si="346"/>
        <v>0</v>
      </c>
      <c r="BM503" s="626">
        <f t="shared" si="346"/>
        <v>0</v>
      </c>
      <c r="BN503" s="626">
        <f t="shared" si="346"/>
        <v>0</v>
      </c>
      <c r="BO503" s="626">
        <f t="shared" si="347"/>
        <v>0</v>
      </c>
      <c r="BP503" s="626">
        <f t="shared" si="347"/>
        <v>0</v>
      </c>
      <c r="BQ503" s="626">
        <f t="shared" si="347"/>
        <v>0</v>
      </c>
      <c r="BR503" s="626">
        <f t="shared" si="347"/>
        <v>0</v>
      </c>
      <c r="BS503" s="626">
        <f t="shared" si="347"/>
        <v>0</v>
      </c>
      <c r="BT503" s="626">
        <f t="shared" si="347"/>
        <v>0</v>
      </c>
      <c r="BU503" s="626">
        <f t="shared" si="347"/>
        <v>0</v>
      </c>
      <c r="BV503" s="626">
        <f t="shared" si="347"/>
        <v>0</v>
      </c>
      <c r="BW503" s="626">
        <f t="shared" si="347"/>
        <v>0</v>
      </c>
      <c r="BX503" s="626">
        <f t="shared" si="347"/>
        <v>0</v>
      </c>
      <c r="BY503" s="626">
        <f t="shared" si="347"/>
        <v>0</v>
      </c>
      <c r="BZ503" s="626">
        <f t="shared" si="347"/>
        <v>0</v>
      </c>
      <c r="CA503" s="287">
        <f t="shared" si="312"/>
        <v>0</v>
      </c>
      <c r="CB503" s="287">
        <f t="shared" si="313"/>
        <v>0</v>
      </c>
      <c r="CC503" s="287">
        <f t="shared" si="314"/>
        <v>0</v>
      </c>
      <c r="CD503" s="287">
        <f t="shared" si="315"/>
        <v>0</v>
      </c>
      <c r="CE503" s="287">
        <f t="shared" si="316"/>
        <v>0</v>
      </c>
      <c r="CF503" s="287">
        <f t="shared" si="317"/>
        <v>0</v>
      </c>
      <c r="CG503" s="61">
        <f t="shared" si="348"/>
        <v>0</v>
      </c>
      <c r="CH503" s="27"/>
      <c r="CI503" s="27"/>
      <c r="CJ503" s="27"/>
    </row>
    <row r="504" spans="2:88" ht="12" hidden="1" customHeight="1">
      <c r="B504" s="624" t="s">
        <v>41</v>
      </c>
      <c r="C504" s="623" t="str">
        <f t="shared" si="340"/>
        <v>Approval Request</v>
      </c>
      <c r="D504" s="729" t="s">
        <v>831</v>
      </c>
      <c r="E504" s="624" t="s">
        <v>10</v>
      </c>
      <c r="F504" s="625" t="s">
        <v>15</v>
      </c>
      <c r="G504" s="626">
        <f t="shared" si="341"/>
        <v>0</v>
      </c>
      <c r="H504" s="823">
        <f t="shared" si="341"/>
        <v>0</v>
      </c>
      <c r="I504" s="823">
        <f t="shared" si="341"/>
        <v>0</v>
      </c>
      <c r="J504" s="626">
        <f t="shared" si="341"/>
        <v>0</v>
      </c>
      <c r="K504" s="626">
        <f t="shared" si="341"/>
        <v>0</v>
      </c>
      <c r="L504" s="626">
        <f t="shared" si="341"/>
        <v>0</v>
      </c>
      <c r="M504" s="626">
        <f t="shared" si="341"/>
        <v>0</v>
      </c>
      <c r="N504" s="626">
        <f t="shared" si="341"/>
        <v>0</v>
      </c>
      <c r="O504" s="626">
        <f t="shared" si="341"/>
        <v>0</v>
      </c>
      <c r="P504" s="626">
        <f t="shared" si="341"/>
        <v>0</v>
      </c>
      <c r="Q504" s="626">
        <f t="shared" si="342"/>
        <v>0</v>
      </c>
      <c r="R504" s="626">
        <f t="shared" si="342"/>
        <v>0</v>
      </c>
      <c r="S504" s="626">
        <f t="shared" si="342"/>
        <v>0</v>
      </c>
      <c r="T504" s="626">
        <f t="shared" si="342"/>
        <v>0</v>
      </c>
      <c r="U504" s="823">
        <f t="shared" si="342"/>
        <v>0</v>
      </c>
      <c r="V504" s="823">
        <f t="shared" si="342"/>
        <v>0</v>
      </c>
      <c r="W504" s="823">
        <f t="shared" si="342"/>
        <v>0</v>
      </c>
      <c r="X504" s="823">
        <f t="shared" si="342"/>
        <v>0</v>
      </c>
      <c r="Y504" s="823">
        <f t="shared" si="342"/>
        <v>0</v>
      </c>
      <c r="Z504" s="626">
        <f t="shared" si="342"/>
        <v>0</v>
      </c>
      <c r="AA504" s="626">
        <f t="shared" si="343"/>
        <v>0</v>
      </c>
      <c r="AB504" s="626">
        <f t="shared" si="343"/>
        <v>0</v>
      </c>
      <c r="AC504" s="626">
        <f t="shared" si="343"/>
        <v>0</v>
      </c>
      <c r="AD504" s="626">
        <f t="shared" si="343"/>
        <v>0</v>
      </c>
      <c r="AE504" s="626">
        <f t="shared" si="343"/>
        <v>0</v>
      </c>
      <c r="AF504" s="626">
        <f t="shared" si="343"/>
        <v>0</v>
      </c>
      <c r="AG504" s="626">
        <f t="shared" si="343"/>
        <v>0</v>
      </c>
      <c r="AH504" s="626">
        <f t="shared" si="343"/>
        <v>0</v>
      </c>
      <c r="AI504" s="626">
        <f t="shared" si="343"/>
        <v>0</v>
      </c>
      <c r="AJ504" s="626">
        <f t="shared" si="343"/>
        <v>0</v>
      </c>
      <c r="AK504" s="626">
        <f t="shared" si="344"/>
        <v>0</v>
      </c>
      <c r="AL504" s="626">
        <f t="shared" si="344"/>
        <v>0</v>
      </c>
      <c r="AM504" s="626">
        <f t="shared" si="344"/>
        <v>0</v>
      </c>
      <c r="AN504" s="626">
        <f t="shared" si="344"/>
        <v>0</v>
      </c>
      <c r="AO504" s="626">
        <f t="shared" si="344"/>
        <v>0</v>
      </c>
      <c r="AP504" s="626">
        <f t="shared" si="344"/>
        <v>0</v>
      </c>
      <c r="AQ504" s="626">
        <f t="shared" si="344"/>
        <v>0</v>
      </c>
      <c r="AR504" s="626">
        <f t="shared" si="344"/>
        <v>0</v>
      </c>
      <c r="AS504" s="626">
        <f t="shared" si="344"/>
        <v>0</v>
      </c>
      <c r="AT504" s="626">
        <f t="shared" si="344"/>
        <v>0</v>
      </c>
      <c r="AU504" s="626">
        <f t="shared" si="345"/>
        <v>0</v>
      </c>
      <c r="AV504" s="626">
        <f t="shared" si="345"/>
        <v>0</v>
      </c>
      <c r="AW504" s="626">
        <f t="shared" si="345"/>
        <v>0</v>
      </c>
      <c r="AX504" s="626">
        <f t="shared" si="345"/>
        <v>0</v>
      </c>
      <c r="AY504" s="626">
        <f t="shared" si="345"/>
        <v>0</v>
      </c>
      <c r="AZ504" s="626">
        <f t="shared" si="345"/>
        <v>0</v>
      </c>
      <c r="BA504" s="626">
        <f t="shared" si="345"/>
        <v>0</v>
      </c>
      <c r="BB504" s="626">
        <f t="shared" si="345"/>
        <v>0</v>
      </c>
      <c r="BC504" s="626">
        <f t="shared" si="345"/>
        <v>0</v>
      </c>
      <c r="BD504" s="626">
        <f t="shared" si="345"/>
        <v>0</v>
      </c>
      <c r="BE504" s="626">
        <f t="shared" si="346"/>
        <v>0</v>
      </c>
      <c r="BF504" s="626">
        <f t="shared" si="346"/>
        <v>0</v>
      </c>
      <c r="BG504" s="626">
        <f t="shared" si="346"/>
        <v>0</v>
      </c>
      <c r="BH504" s="626">
        <f t="shared" si="346"/>
        <v>0</v>
      </c>
      <c r="BI504" s="626">
        <f t="shared" si="346"/>
        <v>0</v>
      </c>
      <c r="BJ504" s="626">
        <f t="shared" si="346"/>
        <v>0</v>
      </c>
      <c r="BK504" s="626">
        <f t="shared" si="346"/>
        <v>0</v>
      </c>
      <c r="BL504" s="626">
        <f t="shared" si="346"/>
        <v>0</v>
      </c>
      <c r="BM504" s="626">
        <f t="shared" si="346"/>
        <v>0</v>
      </c>
      <c r="BN504" s="626">
        <f t="shared" si="346"/>
        <v>0</v>
      </c>
      <c r="BO504" s="626">
        <f t="shared" si="347"/>
        <v>0</v>
      </c>
      <c r="BP504" s="626">
        <f t="shared" si="347"/>
        <v>0</v>
      </c>
      <c r="BQ504" s="626">
        <f t="shared" si="347"/>
        <v>0</v>
      </c>
      <c r="BR504" s="626">
        <f t="shared" si="347"/>
        <v>0</v>
      </c>
      <c r="BS504" s="626">
        <f t="shared" si="347"/>
        <v>0</v>
      </c>
      <c r="BT504" s="626">
        <f t="shared" si="347"/>
        <v>0</v>
      </c>
      <c r="BU504" s="626">
        <f t="shared" si="347"/>
        <v>0</v>
      </c>
      <c r="BV504" s="626">
        <f t="shared" si="347"/>
        <v>0</v>
      </c>
      <c r="BW504" s="626">
        <f t="shared" si="347"/>
        <v>0</v>
      </c>
      <c r="BX504" s="626">
        <f t="shared" si="347"/>
        <v>0</v>
      </c>
      <c r="BY504" s="626">
        <f t="shared" si="347"/>
        <v>0</v>
      </c>
      <c r="BZ504" s="626">
        <f t="shared" si="347"/>
        <v>0</v>
      </c>
      <c r="CA504" s="287">
        <f t="shared" si="312"/>
        <v>0</v>
      </c>
      <c r="CB504" s="287">
        <f t="shared" si="313"/>
        <v>0</v>
      </c>
      <c r="CC504" s="287">
        <f t="shared" si="314"/>
        <v>0</v>
      </c>
      <c r="CD504" s="287">
        <f t="shared" si="315"/>
        <v>0</v>
      </c>
      <c r="CE504" s="287">
        <f t="shared" si="316"/>
        <v>0</v>
      </c>
      <c r="CF504" s="287">
        <f t="shared" si="317"/>
        <v>0</v>
      </c>
      <c r="CG504" s="61">
        <f t="shared" si="348"/>
        <v>0</v>
      </c>
      <c r="CH504" s="27"/>
      <c r="CI504" s="27"/>
      <c r="CJ504" s="27"/>
    </row>
    <row r="505" spans="2:88" ht="12" hidden="1" customHeight="1">
      <c r="B505" s="624" t="s">
        <v>41</v>
      </c>
      <c r="C505" s="623" t="str">
        <f>C490</f>
        <v>Released</v>
      </c>
      <c r="D505" s="624" t="s">
        <v>3</v>
      </c>
      <c r="E505" s="624" t="s">
        <v>9</v>
      </c>
      <c r="F505" s="625" t="s">
        <v>11</v>
      </c>
      <c r="G505" s="626">
        <f t="shared" ref="G505:P514" si="349">IF(CVP=$F505,SUMIFS(G$6:G$206,Capex_Revex,$E505,Cat_Two,$D505,Spend,$B505),0)</f>
        <v>0</v>
      </c>
      <c r="H505" s="823">
        <f t="shared" si="349"/>
        <v>0</v>
      </c>
      <c r="I505" s="823">
        <f t="shared" si="349"/>
        <v>0</v>
      </c>
      <c r="J505" s="626">
        <f t="shared" si="349"/>
        <v>0</v>
      </c>
      <c r="K505" s="626">
        <f t="shared" si="349"/>
        <v>0</v>
      </c>
      <c r="L505" s="626">
        <f t="shared" si="349"/>
        <v>0</v>
      </c>
      <c r="M505" s="626">
        <f t="shared" si="349"/>
        <v>0</v>
      </c>
      <c r="N505" s="626">
        <f t="shared" si="349"/>
        <v>0</v>
      </c>
      <c r="O505" s="626">
        <f t="shared" si="349"/>
        <v>0</v>
      </c>
      <c r="P505" s="626">
        <f t="shared" si="349"/>
        <v>0</v>
      </c>
      <c r="Q505" s="626">
        <f t="shared" ref="Q505:Z514" si="350">IF(CVP=$F505,SUMIFS(Q$6:Q$206,Capex_Revex,$E505,Cat_Two,$D505,Spend,$B505),0)</f>
        <v>0</v>
      </c>
      <c r="R505" s="626">
        <f t="shared" si="350"/>
        <v>0</v>
      </c>
      <c r="S505" s="626">
        <f t="shared" si="350"/>
        <v>0</v>
      </c>
      <c r="T505" s="626">
        <f t="shared" si="350"/>
        <v>0</v>
      </c>
      <c r="U505" s="823">
        <f t="shared" si="350"/>
        <v>0</v>
      </c>
      <c r="V505" s="823">
        <f t="shared" si="350"/>
        <v>0</v>
      </c>
      <c r="W505" s="823">
        <f t="shared" si="350"/>
        <v>0</v>
      </c>
      <c r="X505" s="823">
        <f t="shared" si="350"/>
        <v>0</v>
      </c>
      <c r="Y505" s="823">
        <f t="shared" si="350"/>
        <v>0</v>
      </c>
      <c r="Z505" s="626">
        <f t="shared" si="350"/>
        <v>0</v>
      </c>
      <c r="AA505" s="626">
        <f t="shared" ref="AA505:AJ514" si="351">IF(CVP=$F505,SUMIFS(AA$6:AA$206,Capex_Revex,$E505,Cat_Two,$D505,Spend,$B505),0)</f>
        <v>0</v>
      </c>
      <c r="AB505" s="626">
        <f t="shared" si="351"/>
        <v>0</v>
      </c>
      <c r="AC505" s="626">
        <f t="shared" si="351"/>
        <v>0</v>
      </c>
      <c r="AD505" s="626">
        <f t="shared" si="351"/>
        <v>0</v>
      </c>
      <c r="AE505" s="626">
        <f t="shared" si="351"/>
        <v>0</v>
      </c>
      <c r="AF505" s="626">
        <f t="shared" si="351"/>
        <v>0</v>
      </c>
      <c r="AG505" s="626">
        <f t="shared" si="351"/>
        <v>0</v>
      </c>
      <c r="AH505" s="626">
        <f t="shared" si="351"/>
        <v>0</v>
      </c>
      <c r="AI505" s="626">
        <f t="shared" si="351"/>
        <v>0</v>
      </c>
      <c r="AJ505" s="626">
        <f t="shared" si="351"/>
        <v>0</v>
      </c>
      <c r="AK505" s="626">
        <f t="shared" ref="AK505:AT514" si="352">IF(CVP=$F505,SUMIFS(AK$6:AK$206,Capex_Revex,$E505,Cat_Two,$D505,Spend,$B505),0)</f>
        <v>0</v>
      </c>
      <c r="AL505" s="626">
        <f t="shared" si="352"/>
        <v>0</v>
      </c>
      <c r="AM505" s="626">
        <f t="shared" si="352"/>
        <v>0</v>
      </c>
      <c r="AN505" s="626">
        <f t="shared" si="352"/>
        <v>0</v>
      </c>
      <c r="AO505" s="626">
        <f t="shared" si="352"/>
        <v>0</v>
      </c>
      <c r="AP505" s="626">
        <f t="shared" si="352"/>
        <v>0</v>
      </c>
      <c r="AQ505" s="626">
        <f t="shared" si="352"/>
        <v>0</v>
      </c>
      <c r="AR505" s="626">
        <f t="shared" si="352"/>
        <v>0</v>
      </c>
      <c r="AS505" s="626">
        <f t="shared" si="352"/>
        <v>0</v>
      </c>
      <c r="AT505" s="626">
        <f t="shared" si="352"/>
        <v>0</v>
      </c>
      <c r="AU505" s="626">
        <f t="shared" ref="AU505:BD514" si="353">IF(CVP=$F505,SUMIFS(AU$6:AU$206,Capex_Revex,$E505,Cat_Two,$D505,Spend,$B505),0)</f>
        <v>0</v>
      </c>
      <c r="AV505" s="626">
        <f t="shared" si="353"/>
        <v>0</v>
      </c>
      <c r="AW505" s="626">
        <f t="shared" si="353"/>
        <v>0</v>
      </c>
      <c r="AX505" s="626">
        <f t="shared" si="353"/>
        <v>0</v>
      </c>
      <c r="AY505" s="626">
        <f t="shared" si="353"/>
        <v>0</v>
      </c>
      <c r="AZ505" s="626">
        <f t="shared" si="353"/>
        <v>0</v>
      </c>
      <c r="BA505" s="626">
        <f t="shared" si="353"/>
        <v>0</v>
      </c>
      <c r="BB505" s="626">
        <f t="shared" si="353"/>
        <v>0</v>
      </c>
      <c r="BC505" s="626">
        <f t="shared" si="353"/>
        <v>0</v>
      </c>
      <c r="BD505" s="626">
        <f t="shared" si="353"/>
        <v>0</v>
      </c>
      <c r="BE505" s="626">
        <f t="shared" ref="BE505:BN514" si="354">IF(CVP=$F505,SUMIFS(BE$6:BE$206,Capex_Revex,$E505,Cat_Two,$D505,Spend,$B505),0)</f>
        <v>0</v>
      </c>
      <c r="BF505" s="626">
        <f t="shared" si="354"/>
        <v>0</v>
      </c>
      <c r="BG505" s="626">
        <f t="shared" si="354"/>
        <v>0</v>
      </c>
      <c r="BH505" s="626">
        <f t="shared" si="354"/>
        <v>0</v>
      </c>
      <c r="BI505" s="626">
        <f t="shared" si="354"/>
        <v>0</v>
      </c>
      <c r="BJ505" s="626">
        <f t="shared" si="354"/>
        <v>0</v>
      </c>
      <c r="BK505" s="626">
        <f t="shared" si="354"/>
        <v>0</v>
      </c>
      <c r="BL505" s="626">
        <f t="shared" si="354"/>
        <v>0</v>
      </c>
      <c r="BM505" s="626">
        <f t="shared" si="354"/>
        <v>0</v>
      </c>
      <c r="BN505" s="626">
        <f t="shared" si="354"/>
        <v>0</v>
      </c>
      <c r="BO505" s="626">
        <f t="shared" ref="BO505:BZ514" si="355">IF(CVP=$F505,SUMIFS(BO$6:BO$206,Capex_Revex,$E505,Cat_Two,$D505,Spend,$B505),0)</f>
        <v>0</v>
      </c>
      <c r="BP505" s="626">
        <f t="shared" si="355"/>
        <v>0</v>
      </c>
      <c r="BQ505" s="626">
        <f t="shared" si="355"/>
        <v>0</v>
      </c>
      <c r="BR505" s="626">
        <f t="shared" si="355"/>
        <v>0</v>
      </c>
      <c r="BS505" s="626">
        <f t="shared" si="355"/>
        <v>0</v>
      </c>
      <c r="BT505" s="626">
        <f t="shared" si="355"/>
        <v>0</v>
      </c>
      <c r="BU505" s="626">
        <f t="shared" si="355"/>
        <v>0</v>
      </c>
      <c r="BV505" s="626">
        <f t="shared" si="355"/>
        <v>0</v>
      </c>
      <c r="BW505" s="626">
        <f t="shared" si="355"/>
        <v>0</v>
      </c>
      <c r="BX505" s="626">
        <f t="shared" si="355"/>
        <v>0</v>
      </c>
      <c r="BY505" s="626">
        <f t="shared" si="355"/>
        <v>0</v>
      </c>
      <c r="BZ505" s="626">
        <f t="shared" si="355"/>
        <v>0</v>
      </c>
      <c r="CA505" s="287">
        <f t="shared" si="312"/>
        <v>0</v>
      </c>
      <c r="CB505" s="287">
        <f t="shared" si="313"/>
        <v>0</v>
      </c>
      <c r="CC505" s="287">
        <f t="shared" si="314"/>
        <v>0</v>
      </c>
      <c r="CD505" s="287">
        <f t="shared" si="315"/>
        <v>0</v>
      </c>
      <c r="CE505" s="287">
        <f t="shared" si="316"/>
        <v>0</v>
      </c>
      <c r="CF505" s="287">
        <f t="shared" si="317"/>
        <v>0</v>
      </c>
      <c r="CG505" s="61">
        <f t="shared" si="332"/>
        <v>0</v>
      </c>
      <c r="CH505" s="27"/>
      <c r="CI505" s="27"/>
      <c r="CJ505" s="27"/>
    </row>
    <row r="506" spans="2:88" ht="12" hidden="1" customHeight="1">
      <c r="B506" s="624" t="s">
        <v>41</v>
      </c>
      <c r="C506" s="623" t="str">
        <f>C491</f>
        <v>Released</v>
      </c>
      <c r="D506" s="624" t="s">
        <v>3</v>
      </c>
      <c r="E506" s="624" t="s">
        <v>9</v>
      </c>
      <c r="F506" s="625" t="s">
        <v>12</v>
      </c>
      <c r="G506" s="626">
        <f t="shared" si="349"/>
        <v>0</v>
      </c>
      <c r="H506" s="823">
        <f t="shared" si="349"/>
        <v>0</v>
      </c>
      <c r="I506" s="823">
        <f t="shared" si="349"/>
        <v>0</v>
      </c>
      <c r="J506" s="626">
        <f t="shared" si="349"/>
        <v>0</v>
      </c>
      <c r="K506" s="626">
        <f t="shared" si="349"/>
        <v>0</v>
      </c>
      <c r="L506" s="626">
        <f t="shared" si="349"/>
        <v>0</v>
      </c>
      <c r="M506" s="626">
        <f t="shared" si="349"/>
        <v>0</v>
      </c>
      <c r="N506" s="626">
        <f t="shared" si="349"/>
        <v>0</v>
      </c>
      <c r="O506" s="626">
        <f t="shared" si="349"/>
        <v>0</v>
      </c>
      <c r="P506" s="626">
        <f t="shared" si="349"/>
        <v>0</v>
      </c>
      <c r="Q506" s="626">
        <f t="shared" si="350"/>
        <v>0</v>
      </c>
      <c r="R506" s="626">
        <f t="shared" si="350"/>
        <v>0</v>
      </c>
      <c r="S506" s="626">
        <f t="shared" si="350"/>
        <v>0</v>
      </c>
      <c r="T506" s="626">
        <f t="shared" si="350"/>
        <v>0</v>
      </c>
      <c r="U506" s="823">
        <f t="shared" si="350"/>
        <v>0</v>
      </c>
      <c r="V506" s="823">
        <f t="shared" si="350"/>
        <v>0</v>
      </c>
      <c r="W506" s="823">
        <f t="shared" si="350"/>
        <v>0</v>
      </c>
      <c r="X506" s="823">
        <f t="shared" si="350"/>
        <v>0</v>
      </c>
      <c r="Y506" s="823">
        <f t="shared" si="350"/>
        <v>0</v>
      </c>
      <c r="Z506" s="626">
        <f t="shared" si="350"/>
        <v>0</v>
      </c>
      <c r="AA506" s="626">
        <f t="shared" si="351"/>
        <v>0</v>
      </c>
      <c r="AB506" s="626">
        <f t="shared" si="351"/>
        <v>0</v>
      </c>
      <c r="AC506" s="626">
        <f t="shared" si="351"/>
        <v>0</v>
      </c>
      <c r="AD506" s="626">
        <f t="shared" si="351"/>
        <v>0</v>
      </c>
      <c r="AE506" s="626">
        <f t="shared" si="351"/>
        <v>0</v>
      </c>
      <c r="AF506" s="626">
        <f t="shared" si="351"/>
        <v>0</v>
      </c>
      <c r="AG506" s="626">
        <f t="shared" si="351"/>
        <v>0</v>
      </c>
      <c r="AH506" s="626">
        <f t="shared" si="351"/>
        <v>0</v>
      </c>
      <c r="AI506" s="626">
        <f t="shared" si="351"/>
        <v>0</v>
      </c>
      <c r="AJ506" s="626">
        <f t="shared" si="351"/>
        <v>0</v>
      </c>
      <c r="AK506" s="626">
        <f t="shared" si="352"/>
        <v>0</v>
      </c>
      <c r="AL506" s="626">
        <f t="shared" si="352"/>
        <v>0</v>
      </c>
      <c r="AM506" s="626">
        <f t="shared" si="352"/>
        <v>0</v>
      </c>
      <c r="AN506" s="626">
        <f t="shared" si="352"/>
        <v>0</v>
      </c>
      <c r="AO506" s="626">
        <f t="shared" si="352"/>
        <v>0</v>
      </c>
      <c r="AP506" s="626">
        <f t="shared" si="352"/>
        <v>0</v>
      </c>
      <c r="AQ506" s="626">
        <f t="shared" si="352"/>
        <v>0</v>
      </c>
      <c r="AR506" s="626">
        <f t="shared" si="352"/>
        <v>0</v>
      </c>
      <c r="AS506" s="626">
        <f t="shared" si="352"/>
        <v>0</v>
      </c>
      <c r="AT506" s="626">
        <f t="shared" si="352"/>
        <v>0</v>
      </c>
      <c r="AU506" s="626">
        <f t="shared" si="353"/>
        <v>0</v>
      </c>
      <c r="AV506" s="626">
        <f t="shared" si="353"/>
        <v>0</v>
      </c>
      <c r="AW506" s="626">
        <f t="shared" si="353"/>
        <v>0</v>
      </c>
      <c r="AX506" s="626">
        <f t="shared" si="353"/>
        <v>0</v>
      </c>
      <c r="AY506" s="626">
        <f t="shared" si="353"/>
        <v>0</v>
      </c>
      <c r="AZ506" s="626">
        <f t="shared" si="353"/>
        <v>0</v>
      </c>
      <c r="BA506" s="626">
        <f t="shared" si="353"/>
        <v>0</v>
      </c>
      <c r="BB506" s="626">
        <f t="shared" si="353"/>
        <v>0</v>
      </c>
      <c r="BC506" s="626">
        <f t="shared" si="353"/>
        <v>0</v>
      </c>
      <c r="BD506" s="626">
        <f t="shared" si="353"/>
        <v>0</v>
      </c>
      <c r="BE506" s="626">
        <f t="shared" si="354"/>
        <v>0</v>
      </c>
      <c r="BF506" s="626">
        <f t="shared" si="354"/>
        <v>0</v>
      </c>
      <c r="BG506" s="626">
        <f t="shared" si="354"/>
        <v>0</v>
      </c>
      <c r="BH506" s="626">
        <f t="shared" si="354"/>
        <v>0</v>
      </c>
      <c r="BI506" s="626">
        <f t="shared" si="354"/>
        <v>0</v>
      </c>
      <c r="BJ506" s="626">
        <f t="shared" si="354"/>
        <v>0</v>
      </c>
      <c r="BK506" s="626">
        <f t="shared" si="354"/>
        <v>0</v>
      </c>
      <c r="BL506" s="626">
        <f t="shared" si="354"/>
        <v>0</v>
      </c>
      <c r="BM506" s="626">
        <f t="shared" si="354"/>
        <v>0</v>
      </c>
      <c r="BN506" s="626">
        <f t="shared" si="354"/>
        <v>0</v>
      </c>
      <c r="BO506" s="626">
        <f t="shared" si="355"/>
        <v>0</v>
      </c>
      <c r="BP506" s="626">
        <f t="shared" si="355"/>
        <v>0</v>
      </c>
      <c r="BQ506" s="626">
        <f t="shared" si="355"/>
        <v>0</v>
      </c>
      <c r="BR506" s="626">
        <f t="shared" si="355"/>
        <v>0</v>
      </c>
      <c r="BS506" s="626">
        <f t="shared" si="355"/>
        <v>0</v>
      </c>
      <c r="BT506" s="626">
        <f t="shared" si="355"/>
        <v>0</v>
      </c>
      <c r="BU506" s="626">
        <f t="shared" si="355"/>
        <v>0</v>
      </c>
      <c r="BV506" s="626">
        <f t="shared" si="355"/>
        <v>0</v>
      </c>
      <c r="BW506" s="626">
        <f t="shared" si="355"/>
        <v>0</v>
      </c>
      <c r="BX506" s="626">
        <f t="shared" si="355"/>
        <v>0</v>
      </c>
      <c r="BY506" s="626">
        <f t="shared" si="355"/>
        <v>0</v>
      </c>
      <c r="BZ506" s="626">
        <f t="shared" si="355"/>
        <v>0</v>
      </c>
      <c r="CA506" s="287">
        <f t="shared" si="312"/>
        <v>0</v>
      </c>
      <c r="CB506" s="287">
        <f t="shared" si="313"/>
        <v>0</v>
      </c>
      <c r="CC506" s="287">
        <f t="shared" si="314"/>
        <v>0</v>
      </c>
      <c r="CD506" s="287">
        <f t="shared" si="315"/>
        <v>0</v>
      </c>
      <c r="CE506" s="287">
        <f t="shared" si="316"/>
        <v>0</v>
      </c>
      <c r="CF506" s="287">
        <f t="shared" si="317"/>
        <v>0</v>
      </c>
      <c r="CG506" s="61">
        <f t="shared" si="332"/>
        <v>0</v>
      </c>
      <c r="CH506" s="27"/>
      <c r="CI506" s="27"/>
      <c r="CJ506" s="27"/>
    </row>
    <row r="507" spans="2:88" ht="12" hidden="1" customHeight="1">
      <c r="B507" s="624" t="s">
        <v>41</v>
      </c>
      <c r="C507" s="623" t="str">
        <f>C492</f>
        <v>Forecast</v>
      </c>
      <c r="D507" s="624" t="s">
        <v>3</v>
      </c>
      <c r="E507" s="624" t="s">
        <v>9</v>
      </c>
      <c r="F507" s="625" t="s">
        <v>13</v>
      </c>
      <c r="G507" s="626">
        <f t="shared" si="349"/>
        <v>0</v>
      </c>
      <c r="H507" s="823">
        <f t="shared" si="349"/>
        <v>0</v>
      </c>
      <c r="I507" s="823">
        <f t="shared" si="349"/>
        <v>0</v>
      </c>
      <c r="J507" s="626">
        <f t="shared" si="349"/>
        <v>0</v>
      </c>
      <c r="K507" s="626">
        <f t="shared" si="349"/>
        <v>0</v>
      </c>
      <c r="L507" s="626">
        <f t="shared" si="349"/>
        <v>0</v>
      </c>
      <c r="M507" s="626">
        <f t="shared" si="349"/>
        <v>0</v>
      </c>
      <c r="N507" s="626">
        <f t="shared" si="349"/>
        <v>0</v>
      </c>
      <c r="O507" s="626">
        <f t="shared" si="349"/>
        <v>0</v>
      </c>
      <c r="P507" s="626">
        <f t="shared" si="349"/>
        <v>0</v>
      </c>
      <c r="Q507" s="626">
        <f t="shared" si="350"/>
        <v>0</v>
      </c>
      <c r="R507" s="626">
        <f t="shared" si="350"/>
        <v>0</v>
      </c>
      <c r="S507" s="626">
        <f t="shared" si="350"/>
        <v>0</v>
      </c>
      <c r="T507" s="626">
        <f t="shared" si="350"/>
        <v>0</v>
      </c>
      <c r="U507" s="823">
        <f t="shared" si="350"/>
        <v>0</v>
      </c>
      <c r="V507" s="823">
        <f t="shared" si="350"/>
        <v>0</v>
      </c>
      <c r="W507" s="823">
        <f t="shared" si="350"/>
        <v>0</v>
      </c>
      <c r="X507" s="823">
        <f t="shared" si="350"/>
        <v>0</v>
      </c>
      <c r="Y507" s="823">
        <f t="shared" si="350"/>
        <v>0</v>
      </c>
      <c r="Z507" s="626">
        <f t="shared" si="350"/>
        <v>0</v>
      </c>
      <c r="AA507" s="626">
        <f t="shared" si="351"/>
        <v>0</v>
      </c>
      <c r="AB507" s="626">
        <f t="shared" si="351"/>
        <v>0</v>
      </c>
      <c r="AC507" s="626">
        <f t="shared" si="351"/>
        <v>0</v>
      </c>
      <c r="AD507" s="626">
        <f t="shared" si="351"/>
        <v>0</v>
      </c>
      <c r="AE507" s="626">
        <f t="shared" si="351"/>
        <v>0</v>
      </c>
      <c r="AF507" s="626">
        <f t="shared" si="351"/>
        <v>0</v>
      </c>
      <c r="AG507" s="626">
        <f t="shared" si="351"/>
        <v>0</v>
      </c>
      <c r="AH507" s="626">
        <f t="shared" si="351"/>
        <v>0</v>
      </c>
      <c r="AI507" s="626">
        <f t="shared" si="351"/>
        <v>0</v>
      </c>
      <c r="AJ507" s="626">
        <f t="shared" si="351"/>
        <v>0</v>
      </c>
      <c r="AK507" s="626">
        <f t="shared" si="352"/>
        <v>0</v>
      </c>
      <c r="AL507" s="626">
        <f t="shared" si="352"/>
        <v>0</v>
      </c>
      <c r="AM507" s="626">
        <f t="shared" si="352"/>
        <v>0</v>
      </c>
      <c r="AN507" s="626">
        <f t="shared" si="352"/>
        <v>0</v>
      </c>
      <c r="AO507" s="626">
        <f t="shared" si="352"/>
        <v>0</v>
      </c>
      <c r="AP507" s="626">
        <f t="shared" si="352"/>
        <v>0</v>
      </c>
      <c r="AQ507" s="626">
        <f t="shared" si="352"/>
        <v>0</v>
      </c>
      <c r="AR507" s="626">
        <f t="shared" si="352"/>
        <v>0</v>
      </c>
      <c r="AS507" s="626">
        <f t="shared" si="352"/>
        <v>0</v>
      </c>
      <c r="AT507" s="626">
        <f t="shared" si="352"/>
        <v>0</v>
      </c>
      <c r="AU507" s="626">
        <f t="shared" si="353"/>
        <v>0</v>
      </c>
      <c r="AV507" s="626">
        <f t="shared" si="353"/>
        <v>0</v>
      </c>
      <c r="AW507" s="626">
        <f t="shared" si="353"/>
        <v>0</v>
      </c>
      <c r="AX507" s="626">
        <f t="shared" si="353"/>
        <v>0</v>
      </c>
      <c r="AY507" s="626">
        <f t="shared" si="353"/>
        <v>0</v>
      </c>
      <c r="AZ507" s="626">
        <f t="shared" si="353"/>
        <v>0</v>
      </c>
      <c r="BA507" s="626">
        <f t="shared" si="353"/>
        <v>0</v>
      </c>
      <c r="BB507" s="626">
        <f t="shared" si="353"/>
        <v>0</v>
      </c>
      <c r="BC507" s="626">
        <f t="shared" si="353"/>
        <v>0</v>
      </c>
      <c r="BD507" s="626">
        <f t="shared" si="353"/>
        <v>0</v>
      </c>
      <c r="BE507" s="626">
        <f t="shared" si="354"/>
        <v>0</v>
      </c>
      <c r="BF507" s="626">
        <f t="shared" si="354"/>
        <v>0</v>
      </c>
      <c r="BG507" s="626">
        <f t="shared" si="354"/>
        <v>0</v>
      </c>
      <c r="BH507" s="626">
        <f t="shared" si="354"/>
        <v>0</v>
      </c>
      <c r="BI507" s="626">
        <f t="shared" si="354"/>
        <v>0</v>
      </c>
      <c r="BJ507" s="626">
        <f t="shared" si="354"/>
        <v>0</v>
      </c>
      <c r="BK507" s="626">
        <f t="shared" si="354"/>
        <v>0</v>
      </c>
      <c r="BL507" s="626">
        <f t="shared" si="354"/>
        <v>0</v>
      </c>
      <c r="BM507" s="626">
        <f t="shared" si="354"/>
        <v>0</v>
      </c>
      <c r="BN507" s="626">
        <f t="shared" si="354"/>
        <v>0</v>
      </c>
      <c r="BO507" s="626">
        <f t="shared" si="355"/>
        <v>0</v>
      </c>
      <c r="BP507" s="626">
        <f t="shared" si="355"/>
        <v>0</v>
      </c>
      <c r="BQ507" s="626">
        <f t="shared" si="355"/>
        <v>0</v>
      </c>
      <c r="BR507" s="626">
        <f t="shared" si="355"/>
        <v>0</v>
      </c>
      <c r="BS507" s="626">
        <f t="shared" si="355"/>
        <v>0</v>
      </c>
      <c r="BT507" s="626">
        <f t="shared" si="355"/>
        <v>0</v>
      </c>
      <c r="BU507" s="626">
        <f t="shared" si="355"/>
        <v>0</v>
      </c>
      <c r="BV507" s="626">
        <f t="shared" si="355"/>
        <v>0</v>
      </c>
      <c r="BW507" s="626">
        <f t="shared" si="355"/>
        <v>0</v>
      </c>
      <c r="BX507" s="626">
        <f t="shared" si="355"/>
        <v>0</v>
      </c>
      <c r="BY507" s="626">
        <f t="shared" si="355"/>
        <v>0</v>
      </c>
      <c r="BZ507" s="626">
        <f t="shared" si="355"/>
        <v>0</v>
      </c>
      <c r="CA507" s="287">
        <f t="shared" si="312"/>
        <v>0</v>
      </c>
      <c r="CB507" s="287">
        <f t="shared" si="313"/>
        <v>0</v>
      </c>
      <c r="CC507" s="287">
        <f t="shared" si="314"/>
        <v>0</v>
      </c>
      <c r="CD507" s="287">
        <f t="shared" si="315"/>
        <v>0</v>
      </c>
      <c r="CE507" s="287">
        <f t="shared" si="316"/>
        <v>0</v>
      </c>
      <c r="CF507" s="287">
        <f t="shared" si="317"/>
        <v>0</v>
      </c>
      <c r="CG507" s="61">
        <f t="shared" si="332"/>
        <v>0</v>
      </c>
      <c r="CH507" s="27"/>
      <c r="CI507" s="27"/>
      <c r="CJ507" s="27"/>
    </row>
    <row r="508" spans="2:88" ht="12" hidden="1" customHeight="1">
      <c r="B508" s="624" t="s">
        <v>41</v>
      </c>
      <c r="C508" s="623" t="str">
        <f>C493</f>
        <v>Approval Request</v>
      </c>
      <c r="D508" s="624" t="s">
        <v>3</v>
      </c>
      <c r="E508" s="624" t="s">
        <v>9</v>
      </c>
      <c r="F508" s="625" t="s">
        <v>14</v>
      </c>
      <c r="G508" s="626">
        <f t="shared" si="349"/>
        <v>0</v>
      </c>
      <c r="H508" s="823">
        <f t="shared" si="349"/>
        <v>0</v>
      </c>
      <c r="I508" s="823">
        <f t="shared" si="349"/>
        <v>0</v>
      </c>
      <c r="J508" s="626">
        <f t="shared" si="349"/>
        <v>0</v>
      </c>
      <c r="K508" s="626">
        <f t="shared" si="349"/>
        <v>0</v>
      </c>
      <c r="L508" s="626">
        <f t="shared" si="349"/>
        <v>0</v>
      </c>
      <c r="M508" s="626">
        <f t="shared" si="349"/>
        <v>0</v>
      </c>
      <c r="N508" s="626">
        <f t="shared" si="349"/>
        <v>0</v>
      </c>
      <c r="O508" s="626">
        <f t="shared" si="349"/>
        <v>0</v>
      </c>
      <c r="P508" s="626">
        <f t="shared" si="349"/>
        <v>0</v>
      </c>
      <c r="Q508" s="626">
        <f t="shared" si="350"/>
        <v>0</v>
      </c>
      <c r="R508" s="626">
        <f t="shared" si="350"/>
        <v>0</v>
      </c>
      <c r="S508" s="626">
        <f t="shared" si="350"/>
        <v>0</v>
      </c>
      <c r="T508" s="626">
        <f t="shared" si="350"/>
        <v>0</v>
      </c>
      <c r="U508" s="823">
        <f t="shared" si="350"/>
        <v>0</v>
      </c>
      <c r="V508" s="823">
        <f t="shared" si="350"/>
        <v>0</v>
      </c>
      <c r="W508" s="823">
        <f t="shared" si="350"/>
        <v>0</v>
      </c>
      <c r="X508" s="823">
        <f t="shared" si="350"/>
        <v>0</v>
      </c>
      <c r="Y508" s="823">
        <f t="shared" si="350"/>
        <v>0</v>
      </c>
      <c r="Z508" s="626">
        <f t="shared" si="350"/>
        <v>0</v>
      </c>
      <c r="AA508" s="626">
        <f t="shared" si="351"/>
        <v>0</v>
      </c>
      <c r="AB508" s="626">
        <f t="shared" si="351"/>
        <v>0</v>
      </c>
      <c r="AC508" s="626">
        <f t="shared" si="351"/>
        <v>0</v>
      </c>
      <c r="AD508" s="626">
        <f t="shared" si="351"/>
        <v>0</v>
      </c>
      <c r="AE508" s="626">
        <f t="shared" si="351"/>
        <v>0</v>
      </c>
      <c r="AF508" s="626">
        <f t="shared" si="351"/>
        <v>0</v>
      </c>
      <c r="AG508" s="626">
        <f t="shared" si="351"/>
        <v>0</v>
      </c>
      <c r="AH508" s="626">
        <f t="shared" si="351"/>
        <v>0</v>
      </c>
      <c r="AI508" s="626">
        <f t="shared" si="351"/>
        <v>0</v>
      </c>
      <c r="AJ508" s="626">
        <f t="shared" si="351"/>
        <v>0</v>
      </c>
      <c r="AK508" s="626">
        <f t="shared" si="352"/>
        <v>0</v>
      </c>
      <c r="AL508" s="626">
        <f t="shared" si="352"/>
        <v>0</v>
      </c>
      <c r="AM508" s="626">
        <f t="shared" si="352"/>
        <v>0</v>
      </c>
      <c r="AN508" s="626">
        <f t="shared" si="352"/>
        <v>0</v>
      </c>
      <c r="AO508" s="626">
        <f t="shared" si="352"/>
        <v>0</v>
      </c>
      <c r="AP508" s="626">
        <f t="shared" si="352"/>
        <v>0</v>
      </c>
      <c r="AQ508" s="626">
        <f t="shared" si="352"/>
        <v>0</v>
      </c>
      <c r="AR508" s="626">
        <f t="shared" si="352"/>
        <v>0</v>
      </c>
      <c r="AS508" s="626">
        <f t="shared" si="352"/>
        <v>0</v>
      </c>
      <c r="AT508" s="626">
        <f t="shared" si="352"/>
        <v>0</v>
      </c>
      <c r="AU508" s="626">
        <f t="shared" si="353"/>
        <v>0</v>
      </c>
      <c r="AV508" s="626">
        <f t="shared" si="353"/>
        <v>0</v>
      </c>
      <c r="AW508" s="626">
        <f t="shared" si="353"/>
        <v>0</v>
      </c>
      <c r="AX508" s="626">
        <f t="shared" si="353"/>
        <v>0</v>
      </c>
      <c r="AY508" s="626">
        <f t="shared" si="353"/>
        <v>0</v>
      </c>
      <c r="AZ508" s="626">
        <f t="shared" si="353"/>
        <v>0</v>
      </c>
      <c r="BA508" s="626">
        <f t="shared" si="353"/>
        <v>0</v>
      </c>
      <c r="BB508" s="626">
        <f t="shared" si="353"/>
        <v>0</v>
      </c>
      <c r="BC508" s="626">
        <f t="shared" si="353"/>
        <v>0</v>
      </c>
      <c r="BD508" s="626">
        <f t="shared" si="353"/>
        <v>0</v>
      </c>
      <c r="BE508" s="626">
        <f t="shared" si="354"/>
        <v>0</v>
      </c>
      <c r="BF508" s="626">
        <f t="shared" si="354"/>
        <v>0</v>
      </c>
      <c r="BG508" s="626">
        <f t="shared" si="354"/>
        <v>0</v>
      </c>
      <c r="BH508" s="626">
        <f t="shared" si="354"/>
        <v>0</v>
      </c>
      <c r="BI508" s="626">
        <f t="shared" si="354"/>
        <v>0</v>
      </c>
      <c r="BJ508" s="626">
        <f t="shared" si="354"/>
        <v>0</v>
      </c>
      <c r="BK508" s="626">
        <f t="shared" si="354"/>
        <v>0</v>
      </c>
      <c r="BL508" s="626">
        <f t="shared" si="354"/>
        <v>0</v>
      </c>
      <c r="BM508" s="626">
        <f t="shared" si="354"/>
        <v>0</v>
      </c>
      <c r="BN508" s="626">
        <f t="shared" si="354"/>
        <v>0</v>
      </c>
      <c r="BO508" s="626">
        <f t="shared" si="355"/>
        <v>0</v>
      </c>
      <c r="BP508" s="626">
        <f t="shared" si="355"/>
        <v>0</v>
      </c>
      <c r="BQ508" s="626">
        <f t="shared" si="355"/>
        <v>0</v>
      </c>
      <c r="BR508" s="626">
        <f t="shared" si="355"/>
        <v>0</v>
      </c>
      <c r="BS508" s="626">
        <f t="shared" si="355"/>
        <v>0</v>
      </c>
      <c r="BT508" s="626">
        <f t="shared" si="355"/>
        <v>0</v>
      </c>
      <c r="BU508" s="626">
        <f t="shared" si="355"/>
        <v>0</v>
      </c>
      <c r="BV508" s="626">
        <f t="shared" si="355"/>
        <v>0</v>
      </c>
      <c r="BW508" s="626">
        <f t="shared" si="355"/>
        <v>0</v>
      </c>
      <c r="BX508" s="626">
        <f t="shared" si="355"/>
        <v>0</v>
      </c>
      <c r="BY508" s="626">
        <f t="shared" si="355"/>
        <v>0</v>
      </c>
      <c r="BZ508" s="626">
        <f t="shared" si="355"/>
        <v>0</v>
      </c>
      <c r="CA508" s="287">
        <f t="shared" si="312"/>
        <v>0</v>
      </c>
      <c r="CB508" s="287">
        <f t="shared" si="313"/>
        <v>0</v>
      </c>
      <c r="CC508" s="287">
        <f t="shared" si="314"/>
        <v>0</v>
      </c>
      <c r="CD508" s="287">
        <f t="shared" si="315"/>
        <v>0</v>
      </c>
      <c r="CE508" s="287">
        <f t="shared" si="316"/>
        <v>0</v>
      </c>
      <c r="CF508" s="287">
        <f t="shared" si="317"/>
        <v>0</v>
      </c>
      <c r="CG508" s="61">
        <f t="shared" si="332"/>
        <v>0</v>
      </c>
      <c r="CH508" s="27"/>
      <c r="CI508" s="27"/>
      <c r="CJ508" s="27"/>
    </row>
    <row r="509" spans="2:88" ht="12" hidden="1" customHeight="1">
      <c r="B509" s="624" t="s">
        <v>41</v>
      </c>
      <c r="C509" s="623" t="str">
        <f>C494</f>
        <v>Approval Request</v>
      </c>
      <c r="D509" s="624" t="s">
        <v>3</v>
      </c>
      <c r="E509" s="624" t="s">
        <v>9</v>
      </c>
      <c r="F509" s="625" t="s">
        <v>15</v>
      </c>
      <c r="G509" s="626">
        <f t="shared" si="349"/>
        <v>0</v>
      </c>
      <c r="H509" s="823">
        <f t="shared" si="349"/>
        <v>0</v>
      </c>
      <c r="I509" s="823">
        <f t="shared" si="349"/>
        <v>0</v>
      </c>
      <c r="J509" s="626">
        <f t="shared" si="349"/>
        <v>0</v>
      </c>
      <c r="K509" s="626">
        <f t="shared" si="349"/>
        <v>0</v>
      </c>
      <c r="L509" s="626">
        <f t="shared" si="349"/>
        <v>0</v>
      </c>
      <c r="M509" s="626">
        <f t="shared" si="349"/>
        <v>0</v>
      </c>
      <c r="N509" s="626">
        <f t="shared" si="349"/>
        <v>0</v>
      </c>
      <c r="O509" s="626">
        <f t="shared" si="349"/>
        <v>0</v>
      </c>
      <c r="P509" s="626">
        <f t="shared" si="349"/>
        <v>0</v>
      </c>
      <c r="Q509" s="626">
        <f t="shared" si="350"/>
        <v>0</v>
      </c>
      <c r="R509" s="626">
        <f t="shared" si="350"/>
        <v>0</v>
      </c>
      <c r="S509" s="626">
        <f t="shared" si="350"/>
        <v>0</v>
      </c>
      <c r="T509" s="626">
        <f t="shared" si="350"/>
        <v>0</v>
      </c>
      <c r="U509" s="823">
        <f t="shared" si="350"/>
        <v>0</v>
      </c>
      <c r="V509" s="823">
        <f t="shared" si="350"/>
        <v>0</v>
      </c>
      <c r="W509" s="823">
        <f t="shared" si="350"/>
        <v>0</v>
      </c>
      <c r="X509" s="823">
        <f t="shared" si="350"/>
        <v>0</v>
      </c>
      <c r="Y509" s="823">
        <f t="shared" si="350"/>
        <v>0</v>
      </c>
      <c r="Z509" s="626">
        <f t="shared" si="350"/>
        <v>0</v>
      </c>
      <c r="AA509" s="626">
        <f t="shared" si="351"/>
        <v>0</v>
      </c>
      <c r="AB509" s="626">
        <f t="shared" si="351"/>
        <v>0</v>
      </c>
      <c r="AC509" s="626">
        <f t="shared" si="351"/>
        <v>0</v>
      </c>
      <c r="AD509" s="626">
        <f t="shared" si="351"/>
        <v>0</v>
      </c>
      <c r="AE509" s="626">
        <f t="shared" si="351"/>
        <v>0</v>
      </c>
      <c r="AF509" s="626">
        <f t="shared" si="351"/>
        <v>0</v>
      </c>
      <c r="AG509" s="626">
        <f t="shared" si="351"/>
        <v>0</v>
      </c>
      <c r="AH509" s="626">
        <f t="shared" si="351"/>
        <v>0</v>
      </c>
      <c r="AI509" s="626">
        <f t="shared" si="351"/>
        <v>0</v>
      </c>
      <c r="AJ509" s="626">
        <f t="shared" si="351"/>
        <v>0</v>
      </c>
      <c r="AK509" s="626">
        <f t="shared" si="352"/>
        <v>0</v>
      </c>
      <c r="AL509" s="626">
        <f t="shared" si="352"/>
        <v>0</v>
      </c>
      <c r="AM509" s="626">
        <f t="shared" si="352"/>
        <v>0</v>
      </c>
      <c r="AN509" s="626">
        <f t="shared" si="352"/>
        <v>0</v>
      </c>
      <c r="AO509" s="626">
        <f t="shared" si="352"/>
        <v>0</v>
      </c>
      <c r="AP509" s="626">
        <f t="shared" si="352"/>
        <v>0</v>
      </c>
      <c r="AQ509" s="626">
        <f t="shared" si="352"/>
        <v>0</v>
      </c>
      <c r="AR509" s="626">
        <f t="shared" si="352"/>
        <v>0</v>
      </c>
      <c r="AS509" s="626">
        <f t="shared" si="352"/>
        <v>0</v>
      </c>
      <c r="AT509" s="626">
        <f t="shared" si="352"/>
        <v>0</v>
      </c>
      <c r="AU509" s="626">
        <f t="shared" si="353"/>
        <v>0</v>
      </c>
      <c r="AV509" s="626">
        <f t="shared" si="353"/>
        <v>0</v>
      </c>
      <c r="AW509" s="626">
        <f t="shared" si="353"/>
        <v>0</v>
      </c>
      <c r="AX509" s="626">
        <f t="shared" si="353"/>
        <v>0</v>
      </c>
      <c r="AY509" s="626">
        <f t="shared" si="353"/>
        <v>0</v>
      </c>
      <c r="AZ509" s="626">
        <f t="shared" si="353"/>
        <v>0</v>
      </c>
      <c r="BA509" s="626">
        <f t="shared" si="353"/>
        <v>0</v>
      </c>
      <c r="BB509" s="626">
        <f t="shared" si="353"/>
        <v>0</v>
      </c>
      <c r="BC509" s="626">
        <f t="shared" si="353"/>
        <v>0</v>
      </c>
      <c r="BD509" s="626">
        <f t="shared" si="353"/>
        <v>0</v>
      </c>
      <c r="BE509" s="626">
        <f t="shared" si="354"/>
        <v>0</v>
      </c>
      <c r="BF509" s="626">
        <f t="shared" si="354"/>
        <v>0</v>
      </c>
      <c r="BG509" s="626">
        <f t="shared" si="354"/>
        <v>0</v>
      </c>
      <c r="BH509" s="626">
        <f t="shared" si="354"/>
        <v>0</v>
      </c>
      <c r="BI509" s="626">
        <f t="shared" si="354"/>
        <v>0</v>
      </c>
      <c r="BJ509" s="626">
        <f t="shared" si="354"/>
        <v>0</v>
      </c>
      <c r="BK509" s="626">
        <f t="shared" si="354"/>
        <v>0</v>
      </c>
      <c r="BL509" s="626">
        <f t="shared" si="354"/>
        <v>0</v>
      </c>
      <c r="BM509" s="626">
        <f t="shared" si="354"/>
        <v>0</v>
      </c>
      <c r="BN509" s="626">
        <f t="shared" si="354"/>
        <v>0</v>
      </c>
      <c r="BO509" s="626">
        <f t="shared" si="355"/>
        <v>0</v>
      </c>
      <c r="BP509" s="626">
        <f t="shared" si="355"/>
        <v>0</v>
      </c>
      <c r="BQ509" s="626">
        <f t="shared" si="355"/>
        <v>0</v>
      </c>
      <c r="BR509" s="626">
        <f t="shared" si="355"/>
        <v>0</v>
      </c>
      <c r="BS509" s="626">
        <f t="shared" si="355"/>
        <v>0</v>
      </c>
      <c r="BT509" s="626">
        <f t="shared" si="355"/>
        <v>0</v>
      </c>
      <c r="BU509" s="626">
        <f t="shared" si="355"/>
        <v>0</v>
      </c>
      <c r="BV509" s="626">
        <f t="shared" si="355"/>
        <v>0</v>
      </c>
      <c r="BW509" s="626">
        <f t="shared" si="355"/>
        <v>0</v>
      </c>
      <c r="BX509" s="626">
        <f t="shared" si="355"/>
        <v>0</v>
      </c>
      <c r="BY509" s="626">
        <f t="shared" si="355"/>
        <v>0</v>
      </c>
      <c r="BZ509" s="626">
        <f t="shared" si="355"/>
        <v>0</v>
      </c>
      <c r="CA509" s="287">
        <f t="shared" si="312"/>
        <v>0</v>
      </c>
      <c r="CB509" s="287">
        <f t="shared" si="313"/>
        <v>0</v>
      </c>
      <c r="CC509" s="287">
        <f t="shared" si="314"/>
        <v>0</v>
      </c>
      <c r="CD509" s="287">
        <f t="shared" si="315"/>
        <v>0</v>
      </c>
      <c r="CE509" s="287">
        <f t="shared" si="316"/>
        <v>0</v>
      </c>
      <c r="CF509" s="287">
        <f t="shared" si="317"/>
        <v>0</v>
      </c>
      <c r="CG509" s="61">
        <f t="shared" si="332"/>
        <v>0</v>
      </c>
      <c r="CH509" s="27"/>
      <c r="CI509" s="27"/>
      <c r="CJ509" s="27"/>
    </row>
    <row r="510" spans="2:88" ht="12" hidden="1" customHeight="1">
      <c r="B510" s="624" t="s">
        <v>41</v>
      </c>
      <c r="C510" s="623" t="str">
        <f t="shared" si="340"/>
        <v>Released</v>
      </c>
      <c r="D510" s="624" t="s">
        <v>3</v>
      </c>
      <c r="E510" s="624" t="s">
        <v>10</v>
      </c>
      <c r="F510" s="625" t="s">
        <v>11</v>
      </c>
      <c r="G510" s="626">
        <f t="shared" si="349"/>
        <v>0</v>
      </c>
      <c r="H510" s="823">
        <f t="shared" si="349"/>
        <v>0</v>
      </c>
      <c r="I510" s="823">
        <f t="shared" si="349"/>
        <v>0</v>
      </c>
      <c r="J510" s="626">
        <f t="shared" si="349"/>
        <v>0</v>
      </c>
      <c r="K510" s="626">
        <f t="shared" si="349"/>
        <v>0</v>
      </c>
      <c r="L510" s="626">
        <f t="shared" si="349"/>
        <v>0</v>
      </c>
      <c r="M510" s="626">
        <f t="shared" si="349"/>
        <v>0</v>
      </c>
      <c r="N510" s="626">
        <f t="shared" si="349"/>
        <v>0</v>
      </c>
      <c r="O510" s="626">
        <f t="shared" si="349"/>
        <v>0</v>
      </c>
      <c r="P510" s="626">
        <f t="shared" si="349"/>
        <v>0</v>
      </c>
      <c r="Q510" s="626">
        <f t="shared" si="350"/>
        <v>0</v>
      </c>
      <c r="R510" s="626">
        <f t="shared" si="350"/>
        <v>0</v>
      </c>
      <c r="S510" s="626">
        <f t="shared" si="350"/>
        <v>0</v>
      </c>
      <c r="T510" s="626">
        <f t="shared" si="350"/>
        <v>0</v>
      </c>
      <c r="U510" s="823">
        <f t="shared" si="350"/>
        <v>0</v>
      </c>
      <c r="V510" s="823">
        <f t="shared" si="350"/>
        <v>0</v>
      </c>
      <c r="W510" s="823">
        <f t="shared" si="350"/>
        <v>0</v>
      </c>
      <c r="X510" s="823">
        <f t="shared" si="350"/>
        <v>0</v>
      </c>
      <c r="Y510" s="823">
        <f t="shared" si="350"/>
        <v>0</v>
      </c>
      <c r="Z510" s="626">
        <f t="shared" si="350"/>
        <v>0</v>
      </c>
      <c r="AA510" s="626">
        <f t="shared" si="351"/>
        <v>0</v>
      </c>
      <c r="AB510" s="626">
        <f t="shared" si="351"/>
        <v>0</v>
      </c>
      <c r="AC510" s="626">
        <f t="shared" si="351"/>
        <v>0</v>
      </c>
      <c r="AD510" s="626">
        <f t="shared" si="351"/>
        <v>0</v>
      </c>
      <c r="AE510" s="626">
        <f t="shared" si="351"/>
        <v>0</v>
      </c>
      <c r="AF510" s="626">
        <f t="shared" si="351"/>
        <v>0</v>
      </c>
      <c r="AG510" s="626">
        <f t="shared" si="351"/>
        <v>0</v>
      </c>
      <c r="AH510" s="626">
        <f t="shared" si="351"/>
        <v>0</v>
      </c>
      <c r="AI510" s="626">
        <f t="shared" si="351"/>
        <v>0</v>
      </c>
      <c r="AJ510" s="626">
        <f t="shared" si="351"/>
        <v>0</v>
      </c>
      <c r="AK510" s="626">
        <f t="shared" si="352"/>
        <v>0</v>
      </c>
      <c r="AL510" s="626">
        <f t="shared" si="352"/>
        <v>0</v>
      </c>
      <c r="AM510" s="626">
        <f t="shared" si="352"/>
        <v>0</v>
      </c>
      <c r="AN510" s="626">
        <f t="shared" si="352"/>
        <v>0</v>
      </c>
      <c r="AO510" s="626">
        <f t="shared" si="352"/>
        <v>0</v>
      </c>
      <c r="AP510" s="626">
        <f t="shared" si="352"/>
        <v>0</v>
      </c>
      <c r="AQ510" s="626">
        <f t="shared" si="352"/>
        <v>0</v>
      </c>
      <c r="AR510" s="626">
        <f t="shared" si="352"/>
        <v>0</v>
      </c>
      <c r="AS510" s="626">
        <f t="shared" si="352"/>
        <v>0</v>
      </c>
      <c r="AT510" s="626">
        <f t="shared" si="352"/>
        <v>0</v>
      </c>
      <c r="AU510" s="626">
        <f t="shared" si="353"/>
        <v>0</v>
      </c>
      <c r="AV510" s="626">
        <f t="shared" si="353"/>
        <v>0</v>
      </c>
      <c r="AW510" s="626">
        <f t="shared" si="353"/>
        <v>0</v>
      </c>
      <c r="AX510" s="626">
        <f t="shared" si="353"/>
        <v>0</v>
      </c>
      <c r="AY510" s="626">
        <f t="shared" si="353"/>
        <v>0</v>
      </c>
      <c r="AZ510" s="626">
        <f t="shared" si="353"/>
        <v>0</v>
      </c>
      <c r="BA510" s="626">
        <f t="shared" si="353"/>
        <v>0</v>
      </c>
      <c r="BB510" s="626">
        <f t="shared" si="353"/>
        <v>0</v>
      </c>
      <c r="BC510" s="626">
        <f t="shared" si="353"/>
        <v>0</v>
      </c>
      <c r="BD510" s="626">
        <f t="shared" si="353"/>
        <v>0</v>
      </c>
      <c r="BE510" s="626">
        <f t="shared" si="354"/>
        <v>0</v>
      </c>
      <c r="BF510" s="626">
        <f t="shared" si="354"/>
        <v>0</v>
      </c>
      <c r="BG510" s="626">
        <f t="shared" si="354"/>
        <v>0</v>
      </c>
      <c r="BH510" s="626">
        <f t="shared" si="354"/>
        <v>0</v>
      </c>
      <c r="BI510" s="626">
        <f t="shared" si="354"/>
        <v>0</v>
      </c>
      <c r="BJ510" s="626">
        <f t="shared" si="354"/>
        <v>0</v>
      </c>
      <c r="BK510" s="626">
        <f t="shared" si="354"/>
        <v>0</v>
      </c>
      <c r="BL510" s="626">
        <f t="shared" si="354"/>
        <v>0</v>
      </c>
      <c r="BM510" s="626">
        <f t="shared" si="354"/>
        <v>0</v>
      </c>
      <c r="BN510" s="626">
        <f t="shared" si="354"/>
        <v>0</v>
      </c>
      <c r="BO510" s="626">
        <f t="shared" si="355"/>
        <v>0</v>
      </c>
      <c r="BP510" s="626">
        <f t="shared" si="355"/>
        <v>0</v>
      </c>
      <c r="BQ510" s="626">
        <f t="shared" si="355"/>
        <v>0</v>
      </c>
      <c r="BR510" s="626">
        <f t="shared" si="355"/>
        <v>0</v>
      </c>
      <c r="BS510" s="626">
        <f t="shared" si="355"/>
        <v>0</v>
      </c>
      <c r="BT510" s="626">
        <f t="shared" si="355"/>
        <v>0</v>
      </c>
      <c r="BU510" s="626">
        <f t="shared" si="355"/>
        <v>0</v>
      </c>
      <c r="BV510" s="626">
        <f t="shared" si="355"/>
        <v>0</v>
      </c>
      <c r="BW510" s="626">
        <f t="shared" si="355"/>
        <v>0</v>
      </c>
      <c r="BX510" s="626">
        <f t="shared" si="355"/>
        <v>0</v>
      </c>
      <c r="BY510" s="626">
        <f t="shared" si="355"/>
        <v>0</v>
      </c>
      <c r="BZ510" s="626">
        <f t="shared" si="355"/>
        <v>0</v>
      </c>
      <c r="CA510" s="287">
        <f t="shared" si="312"/>
        <v>0</v>
      </c>
      <c r="CB510" s="287">
        <f t="shared" si="313"/>
        <v>0</v>
      </c>
      <c r="CC510" s="287">
        <f t="shared" si="314"/>
        <v>0</v>
      </c>
      <c r="CD510" s="287">
        <f t="shared" si="315"/>
        <v>0</v>
      </c>
      <c r="CE510" s="287">
        <f t="shared" si="316"/>
        <v>0</v>
      </c>
      <c r="CF510" s="287">
        <f t="shared" si="317"/>
        <v>0</v>
      </c>
      <c r="CG510" s="61">
        <f t="shared" si="332"/>
        <v>0</v>
      </c>
      <c r="CH510" s="27"/>
      <c r="CI510" s="27"/>
      <c r="CJ510" s="27"/>
    </row>
    <row r="511" spans="2:88" ht="12" hidden="1" customHeight="1">
      <c r="B511" s="624" t="s">
        <v>41</v>
      </c>
      <c r="C511" s="623" t="str">
        <f t="shared" si="340"/>
        <v>Released</v>
      </c>
      <c r="D511" s="624" t="s">
        <v>3</v>
      </c>
      <c r="E511" s="624" t="s">
        <v>10</v>
      </c>
      <c r="F511" s="625" t="s">
        <v>12</v>
      </c>
      <c r="G511" s="626">
        <f t="shared" si="349"/>
        <v>0</v>
      </c>
      <c r="H511" s="823">
        <f t="shared" si="349"/>
        <v>0</v>
      </c>
      <c r="I511" s="823">
        <f t="shared" si="349"/>
        <v>0</v>
      </c>
      <c r="J511" s="626">
        <f t="shared" si="349"/>
        <v>0</v>
      </c>
      <c r="K511" s="626">
        <f t="shared" si="349"/>
        <v>0</v>
      </c>
      <c r="L511" s="626">
        <f t="shared" si="349"/>
        <v>0</v>
      </c>
      <c r="M511" s="626">
        <f t="shared" si="349"/>
        <v>0</v>
      </c>
      <c r="N511" s="626">
        <f t="shared" si="349"/>
        <v>0</v>
      </c>
      <c r="O511" s="626">
        <f t="shared" si="349"/>
        <v>0</v>
      </c>
      <c r="P511" s="626">
        <f t="shared" si="349"/>
        <v>0</v>
      </c>
      <c r="Q511" s="626">
        <f t="shared" si="350"/>
        <v>0</v>
      </c>
      <c r="R511" s="626">
        <f t="shared" si="350"/>
        <v>0</v>
      </c>
      <c r="S511" s="626">
        <f t="shared" si="350"/>
        <v>0</v>
      </c>
      <c r="T511" s="626">
        <f t="shared" si="350"/>
        <v>0</v>
      </c>
      <c r="U511" s="823">
        <f t="shared" si="350"/>
        <v>0</v>
      </c>
      <c r="V511" s="823">
        <f t="shared" si="350"/>
        <v>0</v>
      </c>
      <c r="W511" s="823">
        <f t="shared" si="350"/>
        <v>0</v>
      </c>
      <c r="X511" s="823">
        <f t="shared" si="350"/>
        <v>0</v>
      </c>
      <c r="Y511" s="823">
        <f t="shared" si="350"/>
        <v>0</v>
      </c>
      <c r="Z511" s="626">
        <f t="shared" si="350"/>
        <v>0</v>
      </c>
      <c r="AA511" s="626">
        <f t="shared" si="351"/>
        <v>0</v>
      </c>
      <c r="AB511" s="626">
        <f t="shared" si="351"/>
        <v>0</v>
      </c>
      <c r="AC511" s="626">
        <f t="shared" si="351"/>
        <v>0</v>
      </c>
      <c r="AD511" s="626">
        <f t="shared" si="351"/>
        <v>0</v>
      </c>
      <c r="AE511" s="626">
        <f t="shared" si="351"/>
        <v>0</v>
      </c>
      <c r="AF511" s="626">
        <f t="shared" si="351"/>
        <v>0</v>
      </c>
      <c r="AG511" s="626">
        <f t="shared" si="351"/>
        <v>0</v>
      </c>
      <c r="AH511" s="626">
        <f t="shared" si="351"/>
        <v>0</v>
      </c>
      <c r="AI511" s="626">
        <f t="shared" si="351"/>
        <v>0</v>
      </c>
      <c r="AJ511" s="626">
        <f t="shared" si="351"/>
        <v>0</v>
      </c>
      <c r="AK511" s="626">
        <f t="shared" si="352"/>
        <v>0</v>
      </c>
      <c r="AL511" s="626">
        <f t="shared" si="352"/>
        <v>0</v>
      </c>
      <c r="AM511" s="626">
        <f t="shared" si="352"/>
        <v>0</v>
      </c>
      <c r="AN511" s="626">
        <f t="shared" si="352"/>
        <v>0</v>
      </c>
      <c r="AO511" s="626">
        <f t="shared" si="352"/>
        <v>0</v>
      </c>
      <c r="AP511" s="626">
        <f t="shared" si="352"/>
        <v>0</v>
      </c>
      <c r="AQ511" s="626">
        <f t="shared" si="352"/>
        <v>0</v>
      </c>
      <c r="AR511" s="626">
        <f t="shared" si="352"/>
        <v>0</v>
      </c>
      <c r="AS511" s="626">
        <f t="shared" si="352"/>
        <v>0</v>
      </c>
      <c r="AT511" s="626">
        <f t="shared" si="352"/>
        <v>0</v>
      </c>
      <c r="AU511" s="626">
        <f t="shared" si="353"/>
        <v>0</v>
      </c>
      <c r="AV511" s="626">
        <f t="shared" si="353"/>
        <v>0</v>
      </c>
      <c r="AW511" s="626">
        <f t="shared" si="353"/>
        <v>0</v>
      </c>
      <c r="AX511" s="626">
        <f t="shared" si="353"/>
        <v>0</v>
      </c>
      <c r="AY511" s="626">
        <f t="shared" si="353"/>
        <v>0</v>
      </c>
      <c r="AZ511" s="626">
        <f t="shared" si="353"/>
        <v>0</v>
      </c>
      <c r="BA511" s="626">
        <f t="shared" si="353"/>
        <v>0</v>
      </c>
      <c r="BB511" s="626">
        <f t="shared" si="353"/>
        <v>0</v>
      </c>
      <c r="BC511" s="626">
        <f t="shared" si="353"/>
        <v>0</v>
      </c>
      <c r="BD511" s="626">
        <f t="shared" si="353"/>
        <v>0</v>
      </c>
      <c r="BE511" s="626">
        <f t="shared" si="354"/>
        <v>0</v>
      </c>
      <c r="BF511" s="626">
        <f t="shared" si="354"/>
        <v>0</v>
      </c>
      <c r="BG511" s="626">
        <f t="shared" si="354"/>
        <v>0</v>
      </c>
      <c r="BH511" s="626">
        <f t="shared" si="354"/>
        <v>0</v>
      </c>
      <c r="BI511" s="626">
        <f t="shared" si="354"/>
        <v>0</v>
      </c>
      <c r="BJ511" s="626">
        <f t="shared" si="354"/>
        <v>0</v>
      </c>
      <c r="BK511" s="626">
        <f t="shared" si="354"/>
        <v>0</v>
      </c>
      <c r="BL511" s="626">
        <f t="shared" si="354"/>
        <v>0</v>
      </c>
      <c r="BM511" s="626">
        <f t="shared" si="354"/>
        <v>0</v>
      </c>
      <c r="BN511" s="626">
        <f t="shared" si="354"/>
        <v>0</v>
      </c>
      <c r="BO511" s="626">
        <f t="shared" si="355"/>
        <v>0</v>
      </c>
      <c r="BP511" s="626">
        <f t="shared" si="355"/>
        <v>0</v>
      </c>
      <c r="BQ511" s="626">
        <f t="shared" si="355"/>
        <v>0</v>
      </c>
      <c r="BR511" s="626">
        <f t="shared" si="355"/>
        <v>0</v>
      </c>
      <c r="BS511" s="626">
        <f t="shared" si="355"/>
        <v>0</v>
      </c>
      <c r="BT511" s="626">
        <f t="shared" si="355"/>
        <v>0</v>
      </c>
      <c r="BU511" s="626">
        <f t="shared" si="355"/>
        <v>0</v>
      </c>
      <c r="BV511" s="626">
        <f t="shared" si="355"/>
        <v>0</v>
      </c>
      <c r="BW511" s="626">
        <f t="shared" si="355"/>
        <v>0</v>
      </c>
      <c r="BX511" s="626">
        <f t="shared" si="355"/>
        <v>0</v>
      </c>
      <c r="BY511" s="626">
        <f t="shared" si="355"/>
        <v>0</v>
      </c>
      <c r="BZ511" s="626">
        <f t="shared" si="355"/>
        <v>0</v>
      </c>
      <c r="CA511" s="287">
        <f t="shared" si="312"/>
        <v>0</v>
      </c>
      <c r="CB511" s="287">
        <f t="shared" si="313"/>
        <v>0</v>
      </c>
      <c r="CC511" s="287">
        <f t="shared" si="314"/>
        <v>0</v>
      </c>
      <c r="CD511" s="287">
        <f t="shared" si="315"/>
        <v>0</v>
      </c>
      <c r="CE511" s="287">
        <f t="shared" si="316"/>
        <v>0</v>
      </c>
      <c r="CF511" s="287">
        <f t="shared" si="317"/>
        <v>0</v>
      </c>
      <c r="CG511" s="61">
        <f t="shared" si="332"/>
        <v>0</v>
      </c>
      <c r="CH511" s="27"/>
      <c r="CI511" s="27"/>
      <c r="CJ511" s="27"/>
    </row>
    <row r="512" spans="2:88" ht="12" hidden="1" customHeight="1">
      <c r="B512" s="624" t="s">
        <v>41</v>
      </c>
      <c r="C512" s="623" t="str">
        <f t="shared" si="340"/>
        <v>Forecast</v>
      </c>
      <c r="D512" s="624" t="s">
        <v>3</v>
      </c>
      <c r="E512" s="624" t="s">
        <v>10</v>
      </c>
      <c r="F512" s="625" t="s">
        <v>13</v>
      </c>
      <c r="G512" s="626">
        <f t="shared" si="349"/>
        <v>0</v>
      </c>
      <c r="H512" s="823">
        <f t="shared" si="349"/>
        <v>0</v>
      </c>
      <c r="I512" s="823">
        <f t="shared" si="349"/>
        <v>0</v>
      </c>
      <c r="J512" s="626">
        <f t="shared" si="349"/>
        <v>0</v>
      </c>
      <c r="K512" s="626">
        <f t="shared" si="349"/>
        <v>0</v>
      </c>
      <c r="L512" s="626">
        <f t="shared" si="349"/>
        <v>0</v>
      </c>
      <c r="M512" s="626">
        <f t="shared" si="349"/>
        <v>0</v>
      </c>
      <c r="N512" s="626">
        <f t="shared" si="349"/>
        <v>0</v>
      </c>
      <c r="O512" s="626">
        <f t="shared" si="349"/>
        <v>0</v>
      </c>
      <c r="P512" s="626">
        <f t="shared" si="349"/>
        <v>0</v>
      </c>
      <c r="Q512" s="626">
        <f t="shared" si="350"/>
        <v>0</v>
      </c>
      <c r="R512" s="626">
        <f t="shared" si="350"/>
        <v>0</v>
      </c>
      <c r="S512" s="626">
        <f t="shared" si="350"/>
        <v>0</v>
      </c>
      <c r="T512" s="626">
        <f t="shared" si="350"/>
        <v>0</v>
      </c>
      <c r="U512" s="823">
        <f t="shared" si="350"/>
        <v>0</v>
      </c>
      <c r="V512" s="823">
        <f t="shared" si="350"/>
        <v>0</v>
      </c>
      <c r="W512" s="823">
        <f t="shared" si="350"/>
        <v>0</v>
      </c>
      <c r="X512" s="823">
        <f t="shared" si="350"/>
        <v>0</v>
      </c>
      <c r="Y512" s="823">
        <f t="shared" si="350"/>
        <v>0</v>
      </c>
      <c r="Z512" s="626">
        <f t="shared" si="350"/>
        <v>0</v>
      </c>
      <c r="AA512" s="626">
        <f t="shared" si="351"/>
        <v>0</v>
      </c>
      <c r="AB512" s="626">
        <f t="shared" si="351"/>
        <v>0</v>
      </c>
      <c r="AC512" s="626">
        <f t="shared" si="351"/>
        <v>0</v>
      </c>
      <c r="AD512" s="626">
        <f t="shared" si="351"/>
        <v>0</v>
      </c>
      <c r="AE512" s="626">
        <f t="shared" si="351"/>
        <v>0</v>
      </c>
      <c r="AF512" s="626">
        <f t="shared" si="351"/>
        <v>0</v>
      </c>
      <c r="AG512" s="626">
        <f t="shared" si="351"/>
        <v>0</v>
      </c>
      <c r="AH512" s="626">
        <f t="shared" si="351"/>
        <v>0</v>
      </c>
      <c r="AI512" s="626">
        <f t="shared" si="351"/>
        <v>0</v>
      </c>
      <c r="AJ512" s="626">
        <f t="shared" si="351"/>
        <v>0</v>
      </c>
      <c r="AK512" s="626">
        <f t="shared" si="352"/>
        <v>0</v>
      </c>
      <c r="AL512" s="626">
        <f t="shared" si="352"/>
        <v>0</v>
      </c>
      <c r="AM512" s="626">
        <f t="shared" si="352"/>
        <v>0</v>
      </c>
      <c r="AN512" s="626">
        <f t="shared" si="352"/>
        <v>0</v>
      </c>
      <c r="AO512" s="626">
        <f t="shared" si="352"/>
        <v>0</v>
      </c>
      <c r="AP512" s="626">
        <f t="shared" si="352"/>
        <v>0</v>
      </c>
      <c r="AQ512" s="626">
        <f t="shared" si="352"/>
        <v>0</v>
      </c>
      <c r="AR512" s="626">
        <f t="shared" si="352"/>
        <v>0</v>
      </c>
      <c r="AS512" s="626">
        <f t="shared" si="352"/>
        <v>0</v>
      </c>
      <c r="AT512" s="626">
        <f t="shared" si="352"/>
        <v>0</v>
      </c>
      <c r="AU512" s="626">
        <f t="shared" si="353"/>
        <v>0</v>
      </c>
      <c r="AV512" s="626">
        <f t="shared" si="353"/>
        <v>0</v>
      </c>
      <c r="AW512" s="626">
        <f t="shared" si="353"/>
        <v>0</v>
      </c>
      <c r="AX512" s="626">
        <f t="shared" si="353"/>
        <v>0</v>
      </c>
      <c r="AY512" s="626">
        <f t="shared" si="353"/>
        <v>0</v>
      </c>
      <c r="AZ512" s="626">
        <f t="shared" si="353"/>
        <v>0</v>
      </c>
      <c r="BA512" s="626">
        <f t="shared" si="353"/>
        <v>0</v>
      </c>
      <c r="BB512" s="626">
        <f t="shared" si="353"/>
        <v>0</v>
      </c>
      <c r="BC512" s="626">
        <f t="shared" si="353"/>
        <v>0</v>
      </c>
      <c r="BD512" s="626">
        <f t="shared" si="353"/>
        <v>0</v>
      </c>
      <c r="BE512" s="626">
        <f t="shared" si="354"/>
        <v>0</v>
      </c>
      <c r="BF512" s="626">
        <f t="shared" si="354"/>
        <v>0</v>
      </c>
      <c r="BG512" s="626">
        <f t="shared" si="354"/>
        <v>0</v>
      </c>
      <c r="BH512" s="626">
        <f t="shared" si="354"/>
        <v>0</v>
      </c>
      <c r="BI512" s="626">
        <f t="shared" si="354"/>
        <v>0</v>
      </c>
      <c r="BJ512" s="626">
        <f t="shared" si="354"/>
        <v>0</v>
      </c>
      <c r="BK512" s="626">
        <f t="shared" si="354"/>
        <v>0</v>
      </c>
      <c r="BL512" s="626">
        <f t="shared" si="354"/>
        <v>0</v>
      </c>
      <c r="BM512" s="626">
        <f t="shared" si="354"/>
        <v>0</v>
      </c>
      <c r="BN512" s="626">
        <f t="shared" si="354"/>
        <v>0</v>
      </c>
      <c r="BO512" s="626">
        <f t="shared" si="355"/>
        <v>0</v>
      </c>
      <c r="BP512" s="626">
        <f t="shared" si="355"/>
        <v>0</v>
      </c>
      <c r="BQ512" s="626">
        <f t="shared" si="355"/>
        <v>0</v>
      </c>
      <c r="BR512" s="626">
        <f t="shared" si="355"/>
        <v>0</v>
      </c>
      <c r="BS512" s="626">
        <f t="shared" si="355"/>
        <v>0</v>
      </c>
      <c r="BT512" s="626">
        <f t="shared" si="355"/>
        <v>0</v>
      </c>
      <c r="BU512" s="626">
        <f t="shared" si="355"/>
        <v>0</v>
      </c>
      <c r="BV512" s="626">
        <f t="shared" si="355"/>
        <v>0</v>
      </c>
      <c r="BW512" s="626">
        <f t="shared" si="355"/>
        <v>0</v>
      </c>
      <c r="BX512" s="626">
        <f t="shared" si="355"/>
        <v>0</v>
      </c>
      <c r="BY512" s="626">
        <f t="shared" si="355"/>
        <v>0</v>
      </c>
      <c r="BZ512" s="626">
        <f t="shared" si="355"/>
        <v>0</v>
      </c>
      <c r="CA512" s="287">
        <f t="shared" si="312"/>
        <v>0</v>
      </c>
      <c r="CB512" s="287">
        <f t="shared" si="313"/>
        <v>0</v>
      </c>
      <c r="CC512" s="287">
        <f t="shared" si="314"/>
        <v>0</v>
      </c>
      <c r="CD512" s="287">
        <f t="shared" si="315"/>
        <v>0</v>
      </c>
      <c r="CE512" s="287">
        <f t="shared" si="316"/>
        <v>0</v>
      </c>
      <c r="CF512" s="287">
        <f t="shared" si="317"/>
        <v>0</v>
      </c>
      <c r="CG512" s="61">
        <f t="shared" si="332"/>
        <v>0</v>
      </c>
      <c r="CH512" s="27"/>
      <c r="CI512" s="27"/>
      <c r="CJ512" s="27"/>
    </row>
    <row r="513" spans="2:88" ht="12" hidden="1" customHeight="1">
      <c r="B513" s="624" t="s">
        <v>41</v>
      </c>
      <c r="C513" s="623" t="str">
        <f t="shared" si="340"/>
        <v>Approval Request</v>
      </c>
      <c r="D513" s="624" t="s">
        <v>3</v>
      </c>
      <c r="E513" s="624" t="s">
        <v>10</v>
      </c>
      <c r="F513" s="625" t="s">
        <v>14</v>
      </c>
      <c r="G513" s="626">
        <f t="shared" si="349"/>
        <v>0</v>
      </c>
      <c r="H513" s="823">
        <f t="shared" si="349"/>
        <v>0</v>
      </c>
      <c r="I513" s="823">
        <f t="shared" si="349"/>
        <v>0</v>
      </c>
      <c r="J513" s="626">
        <f t="shared" si="349"/>
        <v>0</v>
      </c>
      <c r="K513" s="626">
        <f t="shared" si="349"/>
        <v>0</v>
      </c>
      <c r="L513" s="626">
        <f t="shared" si="349"/>
        <v>0</v>
      </c>
      <c r="M513" s="626">
        <f t="shared" si="349"/>
        <v>0</v>
      </c>
      <c r="N513" s="626">
        <f t="shared" si="349"/>
        <v>0</v>
      </c>
      <c r="O513" s="626">
        <f t="shared" si="349"/>
        <v>0</v>
      </c>
      <c r="P513" s="626">
        <f t="shared" si="349"/>
        <v>0</v>
      </c>
      <c r="Q513" s="626">
        <f t="shared" si="350"/>
        <v>0</v>
      </c>
      <c r="R513" s="626">
        <f t="shared" si="350"/>
        <v>0</v>
      </c>
      <c r="S513" s="626">
        <f t="shared" si="350"/>
        <v>0</v>
      </c>
      <c r="T513" s="626">
        <f t="shared" si="350"/>
        <v>0</v>
      </c>
      <c r="U513" s="823">
        <f t="shared" si="350"/>
        <v>0</v>
      </c>
      <c r="V513" s="823">
        <f t="shared" si="350"/>
        <v>0</v>
      </c>
      <c r="W513" s="823">
        <f t="shared" si="350"/>
        <v>0</v>
      </c>
      <c r="X513" s="823">
        <f t="shared" si="350"/>
        <v>0</v>
      </c>
      <c r="Y513" s="823">
        <f t="shared" si="350"/>
        <v>0</v>
      </c>
      <c r="Z513" s="626">
        <f t="shared" si="350"/>
        <v>0</v>
      </c>
      <c r="AA513" s="626">
        <f t="shared" si="351"/>
        <v>0</v>
      </c>
      <c r="AB513" s="626">
        <f t="shared" si="351"/>
        <v>0</v>
      </c>
      <c r="AC513" s="626">
        <f t="shared" si="351"/>
        <v>0</v>
      </c>
      <c r="AD513" s="626">
        <f t="shared" si="351"/>
        <v>0</v>
      </c>
      <c r="AE513" s="626">
        <f t="shared" si="351"/>
        <v>0</v>
      </c>
      <c r="AF513" s="626">
        <f t="shared" si="351"/>
        <v>0</v>
      </c>
      <c r="AG513" s="626">
        <f t="shared" si="351"/>
        <v>0</v>
      </c>
      <c r="AH513" s="626">
        <f t="shared" si="351"/>
        <v>0</v>
      </c>
      <c r="AI513" s="626">
        <f t="shared" si="351"/>
        <v>0</v>
      </c>
      <c r="AJ513" s="626">
        <f t="shared" si="351"/>
        <v>0</v>
      </c>
      <c r="AK513" s="626">
        <f t="shared" si="352"/>
        <v>0</v>
      </c>
      <c r="AL513" s="626">
        <f t="shared" si="352"/>
        <v>0</v>
      </c>
      <c r="AM513" s="626">
        <f t="shared" si="352"/>
        <v>0</v>
      </c>
      <c r="AN513" s="626">
        <f t="shared" si="352"/>
        <v>0</v>
      </c>
      <c r="AO513" s="626">
        <f t="shared" si="352"/>
        <v>0</v>
      </c>
      <c r="AP513" s="626">
        <f t="shared" si="352"/>
        <v>0</v>
      </c>
      <c r="AQ513" s="626">
        <f t="shared" si="352"/>
        <v>0</v>
      </c>
      <c r="AR513" s="626">
        <f t="shared" si="352"/>
        <v>0</v>
      </c>
      <c r="AS513" s="626">
        <f t="shared" si="352"/>
        <v>0</v>
      </c>
      <c r="AT513" s="626">
        <f t="shared" si="352"/>
        <v>0</v>
      </c>
      <c r="AU513" s="626">
        <f t="shared" si="353"/>
        <v>0</v>
      </c>
      <c r="AV513" s="626">
        <f t="shared" si="353"/>
        <v>0</v>
      </c>
      <c r="AW513" s="626">
        <f t="shared" si="353"/>
        <v>0</v>
      </c>
      <c r="AX513" s="626">
        <f t="shared" si="353"/>
        <v>0</v>
      </c>
      <c r="AY513" s="626">
        <f t="shared" si="353"/>
        <v>0</v>
      </c>
      <c r="AZ513" s="626">
        <f t="shared" si="353"/>
        <v>0</v>
      </c>
      <c r="BA513" s="626">
        <f t="shared" si="353"/>
        <v>0</v>
      </c>
      <c r="BB513" s="626">
        <f t="shared" si="353"/>
        <v>0</v>
      </c>
      <c r="BC513" s="626">
        <f t="shared" si="353"/>
        <v>0</v>
      </c>
      <c r="BD513" s="626">
        <f t="shared" si="353"/>
        <v>0</v>
      </c>
      <c r="BE513" s="626">
        <f t="shared" si="354"/>
        <v>0</v>
      </c>
      <c r="BF513" s="626">
        <f t="shared" si="354"/>
        <v>0</v>
      </c>
      <c r="BG513" s="626">
        <f t="shared" si="354"/>
        <v>0</v>
      </c>
      <c r="BH513" s="626">
        <f t="shared" si="354"/>
        <v>0</v>
      </c>
      <c r="BI513" s="626">
        <f t="shared" si="354"/>
        <v>0</v>
      </c>
      <c r="BJ513" s="626">
        <f t="shared" si="354"/>
        <v>0</v>
      </c>
      <c r="BK513" s="626">
        <f t="shared" si="354"/>
        <v>0</v>
      </c>
      <c r="BL513" s="626">
        <f t="shared" si="354"/>
        <v>0</v>
      </c>
      <c r="BM513" s="626">
        <f t="shared" si="354"/>
        <v>0</v>
      </c>
      <c r="BN513" s="626">
        <f t="shared" si="354"/>
        <v>0</v>
      </c>
      <c r="BO513" s="626">
        <f t="shared" si="355"/>
        <v>0</v>
      </c>
      <c r="BP513" s="626">
        <f t="shared" si="355"/>
        <v>0</v>
      </c>
      <c r="BQ513" s="626">
        <f t="shared" si="355"/>
        <v>0</v>
      </c>
      <c r="BR513" s="626">
        <f t="shared" si="355"/>
        <v>0</v>
      </c>
      <c r="BS513" s="626">
        <f t="shared" si="355"/>
        <v>0</v>
      </c>
      <c r="BT513" s="626">
        <f t="shared" si="355"/>
        <v>0</v>
      </c>
      <c r="BU513" s="626">
        <f t="shared" si="355"/>
        <v>0</v>
      </c>
      <c r="BV513" s="626">
        <f t="shared" si="355"/>
        <v>0</v>
      </c>
      <c r="BW513" s="626">
        <f t="shared" si="355"/>
        <v>0</v>
      </c>
      <c r="BX513" s="626">
        <f t="shared" si="355"/>
        <v>0</v>
      </c>
      <c r="BY513" s="626">
        <f t="shared" si="355"/>
        <v>0</v>
      </c>
      <c r="BZ513" s="626">
        <f t="shared" si="355"/>
        <v>0</v>
      </c>
      <c r="CA513" s="287">
        <f t="shared" si="312"/>
        <v>0</v>
      </c>
      <c r="CB513" s="287">
        <f t="shared" si="313"/>
        <v>0</v>
      </c>
      <c r="CC513" s="287">
        <f t="shared" si="314"/>
        <v>0</v>
      </c>
      <c r="CD513" s="287">
        <f t="shared" si="315"/>
        <v>0</v>
      </c>
      <c r="CE513" s="287">
        <f t="shared" si="316"/>
        <v>0</v>
      </c>
      <c r="CF513" s="287">
        <f t="shared" si="317"/>
        <v>0</v>
      </c>
      <c r="CG513" s="61">
        <f t="shared" si="332"/>
        <v>0</v>
      </c>
      <c r="CH513" s="27"/>
      <c r="CI513" s="27"/>
      <c r="CJ513" s="27"/>
    </row>
    <row r="514" spans="2:88" ht="12" hidden="1" customHeight="1">
      <c r="B514" s="624" t="s">
        <v>41</v>
      </c>
      <c r="C514" s="623" t="str">
        <f t="shared" si="340"/>
        <v>Approval Request</v>
      </c>
      <c r="D514" s="624" t="s">
        <v>3</v>
      </c>
      <c r="E514" s="624" t="s">
        <v>10</v>
      </c>
      <c r="F514" s="625" t="s">
        <v>15</v>
      </c>
      <c r="G514" s="626">
        <f t="shared" si="349"/>
        <v>0</v>
      </c>
      <c r="H514" s="823">
        <f t="shared" si="349"/>
        <v>0</v>
      </c>
      <c r="I514" s="823">
        <f t="shared" si="349"/>
        <v>0</v>
      </c>
      <c r="J514" s="626">
        <f t="shared" si="349"/>
        <v>0</v>
      </c>
      <c r="K514" s="626">
        <f t="shared" si="349"/>
        <v>0</v>
      </c>
      <c r="L514" s="626">
        <f t="shared" si="349"/>
        <v>0</v>
      </c>
      <c r="M514" s="626">
        <f t="shared" si="349"/>
        <v>0</v>
      </c>
      <c r="N514" s="626">
        <f t="shared" si="349"/>
        <v>0</v>
      </c>
      <c r="O514" s="626">
        <f t="shared" si="349"/>
        <v>0</v>
      </c>
      <c r="P514" s="626">
        <f t="shared" si="349"/>
        <v>0</v>
      </c>
      <c r="Q514" s="626">
        <f t="shared" si="350"/>
        <v>0</v>
      </c>
      <c r="R514" s="626">
        <f t="shared" si="350"/>
        <v>0</v>
      </c>
      <c r="S514" s="626">
        <f t="shared" si="350"/>
        <v>0</v>
      </c>
      <c r="T514" s="626">
        <f t="shared" si="350"/>
        <v>0</v>
      </c>
      <c r="U514" s="823">
        <f t="shared" si="350"/>
        <v>0</v>
      </c>
      <c r="V514" s="823">
        <f t="shared" si="350"/>
        <v>0</v>
      </c>
      <c r="W514" s="823">
        <f t="shared" si="350"/>
        <v>0</v>
      </c>
      <c r="X514" s="823">
        <f t="shared" si="350"/>
        <v>0</v>
      </c>
      <c r="Y514" s="823">
        <f t="shared" si="350"/>
        <v>0</v>
      </c>
      <c r="Z514" s="626">
        <f t="shared" si="350"/>
        <v>0</v>
      </c>
      <c r="AA514" s="626">
        <f t="shared" si="351"/>
        <v>0</v>
      </c>
      <c r="AB514" s="626">
        <f t="shared" si="351"/>
        <v>0</v>
      </c>
      <c r="AC514" s="626">
        <f t="shared" si="351"/>
        <v>0</v>
      </c>
      <c r="AD514" s="626">
        <f t="shared" si="351"/>
        <v>0</v>
      </c>
      <c r="AE514" s="626">
        <f t="shared" si="351"/>
        <v>0</v>
      </c>
      <c r="AF514" s="626">
        <f t="shared" si="351"/>
        <v>0</v>
      </c>
      <c r="AG514" s="626">
        <f t="shared" si="351"/>
        <v>0</v>
      </c>
      <c r="AH514" s="626">
        <f t="shared" si="351"/>
        <v>0</v>
      </c>
      <c r="AI514" s="626">
        <f t="shared" si="351"/>
        <v>0</v>
      </c>
      <c r="AJ514" s="626">
        <f t="shared" si="351"/>
        <v>0</v>
      </c>
      <c r="AK514" s="626">
        <f t="shared" si="352"/>
        <v>0</v>
      </c>
      <c r="AL514" s="626">
        <f t="shared" si="352"/>
        <v>0</v>
      </c>
      <c r="AM514" s="626">
        <f t="shared" si="352"/>
        <v>0</v>
      </c>
      <c r="AN514" s="626">
        <f t="shared" si="352"/>
        <v>0</v>
      </c>
      <c r="AO514" s="626">
        <f t="shared" si="352"/>
        <v>0</v>
      </c>
      <c r="AP514" s="626">
        <f t="shared" si="352"/>
        <v>0</v>
      </c>
      <c r="AQ514" s="626">
        <f t="shared" si="352"/>
        <v>0</v>
      </c>
      <c r="AR514" s="626">
        <f t="shared" si="352"/>
        <v>0</v>
      </c>
      <c r="AS514" s="626">
        <f t="shared" si="352"/>
        <v>0</v>
      </c>
      <c r="AT514" s="626">
        <f t="shared" si="352"/>
        <v>0</v>
      </c>
      <c r="AU514" s="626">
        <f t="shared" si="353"/>
        <v>0</v>
      </c>
      <c r="AV514" s="626">
        <f t="shared" si="353"/>
        <v>0</v>
      </c>
      <c r="AW514" s="626">
        <f t="shared" si="353"/>
        <v>0</v>
      </c>
      <c r="AX514" s="626">
        <f t="shared" si="353"/>
        <v>0</v>
      </c>
      <c r="AY514" s="626">
        <f t="shared" si="353"/>
        <v>0</v>
      </c>
      <c r="AZ514" s="626">
        <f t="shared" si="353"/>
        <v>0</v>
      </c>
      <c r="BA514" s="626">
        <f t="shared" si="353"/>
        <v>0</v>
      </c>
      <c r="BB514" s="626">
        <f t="shared" si="353"/>
        <v>0</v>
      </c>
      <c r="BC514" s="626">
        <f t="shared" si="353"/>
        <v>0</v>
      </c>
      <c r="BD514" s="626">
        <f t="shared" si="353"/>
        <v>0</v>
      </c>
      <c r="BE514" s="626">
        <f t="shared" si="354"/>
        <v>0</v>
      </c>
      <c r="BF514" s="626">
        <f t="shared" si="354"/>
        <v>0</v>
      </c>
      <c r="BG514" s="626">
        <f t="shared" si="354"/>
        <v>0</v>
      </c>
      <c r="BH514" s="626">
        <f t="shared" si="354"/>
        <v>0</v>
      </c>
      <c r="BI514" s="626">
        <f t="shared" si="354"/>
        <v>0</v>
      </c>
      <c r="BJ514" s="626">
        <f t="shared" si="354"/>
        <v>0</v>
      </c>
      <c r="BK514" s="626">
        <f t="shared" si="354"/>
        <v>0</v>
      </c>
      <c r="BL514" s="626">
        <f t="shared" si="354"/>
        <v>0</v>
      </c>
      <c r="BM514" s="626">
        <f t="shared" si="354"/>
        <v>0</v>
      </c>
      <c r="BN514" s="626">
        <f t="shared" si="354"/>
        <v>0</v>
      </c>
      <c r="BO514" s="626">
        <f t="shared" si="355"/>
        <v>0</v>
      </c>
      <c r="BP514" s="626">
        <f t="shared" si="355"/>
        <v>0</v>
      </c>
      <c r="BQ514" s="626">
        <f t="shared" si="355"/>
        <v>0</v>
      </c>
      <c r="BR514" s="626">
        <f t="shared" si="355"/>
        <v>0</v>
      </c>
      <c r="BS514" s="626">
        <f t="shared" si="355"/>
        <v>0</v>
      </c>
      <c r="BT514" s="626">
        <f t="shared" si="355"/>
        <v>0</v>
      </c>
      <c r="BU514" s="626">
        <f t="shared" si="355"/>
        <v>0</v>
      </c>
      <c r="BV514" s="626">
        <f t="shared" si="355"/>
        <v>0</v>
      </c>
      <c r="BW514" s="626">
        <f t="shared" si="355"/>
        <v>0</v>
      </c>
      <c r="BX514" s="626">
        <f t="shared" si="355"/>
        <v>0</v>
      </c>
      <c r="BY514" s="626">
        <f t="shared" si="355"/>
        <v>0</v>
      </c>
      <c r="BZ514" s="626">
        <f t="shared" si="355"/>
        <v>0</v>
      </c>
      <c r="CA514" s="287">
        <f t="shared" si="312"/>
        <v>0</v>
      </c>
      <c r="CB514" s="287">
        <f t="shared" si="313"/>
        <v>0</v>
      </c>
      <c r="CC514" s="287">
        <f t="shared" si="314"/>
        <v>0</v>
      </c>
      <c r="CD514" s="287">
        <f t="shared" si="315"/>
        <v>0</v>
      </c>
      <c r="CE514" s="287">
        <f t="shared" si="316"/>
        <v>0</v>
      </c>
      <c r="CF514" s="287">
        <f t="shared" si="317"/>
        <v>0</v>
      </c>
      <c r="CG514" s="61">
        <f t="shared" si="332"/>
        <v>0</v>
      </c>
      <c r="CH514" s="27"/>
      <c r="CI514" s="27"/>
      <c r="CJ514" s="27"/>
    </row>
    <row r="515" spans="2:88" ht="12" hidden="1" customHeight="1">
      <c r="B515" s="624" t="s">
        <v>41</v>
      </c>
      <c r="C515" s="623" t="str">
        <f t="shared" si="340"/>
        <v>Released</v>
      </c>
      <c r="D515" s="624" t="s">
        <v>0</v>
      </c>
      <c r="E515" s="624" t="s">
        <v>9</v>
      </c>
      <c r="F515" s="625" t="s">
        <v>11</v>
      </c>
      <c r="G515" s="626">
        <f t="shared" ref="G515:P524" si="356">IF(CVP=$F515,SUMIFS(G$6:G$206,Capex_Revex,$E515,Cat_Two,$D515,Spend,$B515),0)</f>
        <v>0</v>
      </c>
      <c r="H515" s="823">
        <f t="shared" si="356"/>
        <v>0</v>
      </c>
      <c r="I515" s="823">
        <f t="shared" si="356"/>
        <v>0</v>
      </c>
      <c r="J515" s="626">
        <f t="shared" si="356"/>
        <v>0</v>
      </c>
      <c r="K515" s="626">
        <f t="shared" si="356"/>
        <v>0</v>
      </c>
      <c r="L515" s="626">
        <f t="shared" si="356"/>
        <v>0</v>
      </c>
      <c r="M515" s="626">
        <f t="shared" si="356"/>
        <v>0</v>
      </c>
      <c r="N515" s="626">
        <f t="shared" si="356"/>
        <v>0</v>
      </c>
      <c r="O515" s="626">
        <f t="shared" si="356"/>
        <v>0</v>
      </c>
      <c r="P515" s="626">
        <f t="shared" si="356"/>
        <v>0</v>
      </c>
      <c r="Q515" s="626">
        <f t="shared" ref="Q515:Z524" si="357">IF(CVP=$F515,SUMIFS(Q$6:Q$206,Capex_Revex,$E515,Cat_Two,$D515,Spend,$B515),0)</f>
        <v>0</v>
      </c>
      <c r="R515" s="626">
        <f t="shared" si="357"/>
        <v>0</v>
      </c>
      <c r="S515" s="626">
        <f t="shared" si="357"/>
        <v>0</v>
      </c>
      <c r="T515" s="626">
        <f t="shared" si="357"/>
        <v>0</v>
      </c>
      <c r="U515" s="823">
        <f t="shared" si="357"/>
        <v>0</v>
      </c>
      <c r="V515" s="823">
        <f t="shared" si="357"/>
        <v>0</v>
      </c>
      <c r="W515" s="823">
        <f t="shared" si="357"/>
        <v>0</v>
      </c>
      <c r="X515" s="823">
        <f t="shared" si="357"/>
        <v>0</v>
      </c>
      <c r="Y515" s="823">
        <f t="shared" si="357"/>
        <v>0</v>
      </c>
      <c r="Z515" s="626">
        <f t="shared" si="357"/>
        <v>0</v>
      </c>
      <c r="AA515" s="626">
        <f t="shared" ref="AA515:AJ524" si="358">IF(CVP=$F515,SUMIFS(AA$6:AA$206,Capex_Revex,$E515,Cat_Two,$D515,Spend,$B515),0)</f>
        <v>0</v>
      </c>
      <c r="AB515" s="626">
        <f t="shared" si="358"/>
        <v>0</v>
      </c>
      <c r="AC515" s="626">
        <f t="shared" si="358"/>
        <v>0</v>
      </c>
      <c r="AD515" s="626">
        <f t="shared" si="358"/>
        <v>0</v>
      </c>
      <c r="AE515" s="626">
        <f t="shared" si="358"/>
        <v>0</v>
      </c>
      <c r="AF515" s="626">
        <f t="shared" si="358"/>
        <v>0</v>
      </c>
      <c r="AG515" s="626">
        <f t="shared" si="358"/>
        <v>0</v>
      </c>
      <c r="AH515" s="626">
        <f t="shared" si="358"/>
        <v>0</v>
      </c>
      <c r="AI515" s="626">
        <f t="shared" si="358"/>
        <v>0</v>
      </c>
      <c r="AJ515" s="626">
        <f t="shared" si="358"/>
        <v>0</v>
      </c>
      <c r="AK515" s="626">
        <f t="shared" ref="AK515:AT524" si="359">IF(CVP=$F515,SUMIFS(AK$6:AK$206,Capex_Revex,$E515,Cat_Two,$D515,Spend,$B515),0)</f>
        <v>0</v>
      </c>
      <c r="AL515" s="626">
        <f t="shared" si="359"/>
        <v>0</v>
      </c>
      <c r="AM515" s="626">
        <f t="shared" si="359"/>
        <v>0</v>
      </c>
      <c r="AN515" s="626">
        <f t="shared" si="359"/>
        <v>0</v>
      </c>
      <c r="AO515" s="626">
        <f t="shared" si="359"/>
        <v>0</v>
      </c>
      <c r="AP515" s="626">
        <f t="shared" si="359"/>
        <v>0</v>
      </c>
      <c r="AQ515" s="626">
        <f t="shared" si="359"/>
        <v>0</v>
      </c>
      <c r="AR515" s="626">
        <f t="shared" si="359"/>
        <v>0</v>
      </c>
      <c r="AS515" s="626">
        <f t="shared" si="359"/>
        <v>0</v>
      </c>
      <c r="AT515" s="626">
        <f t="shared" si="359"/>
        <v>0</v>
      </c>
      <c r="AU515" s="626">
        <f t="shared" ref="AU515:BD524" si="360">IF(CVP=$F515,SUMIFS(AU$6:AU$206,Capex_Revex,$E515,Cat_Two,$D515,Spend,$B515),0)</f>
        <v>0</v>
      </c>
      <c r="AV515" s="626">
        <f t="shared" si="360"/>
        <v>0</v>
      </c>
      <c r="AW515" s="626">
        <f t="shared" si="360"/>
        <v>0</v>
      </c>
      <c r="AX515" s="626">
        <f t="shared" si="360"/>
        <v>0</v>
      </c>
      <c r="AY515" s="626">
        <f t="shared" si="360"/>
        <v>0</v>
      </c>
      <c r="AZ515" s="626">
        <f t="shared" si="360"/>
        <v>0</v>
      </c>
      <c r="BA515" s="626">
        <f t="shared" si="360"/>
        <v>0</v>
      </c>
      <c r="BB515" s="626">
        <f t="shared" si="360"/>
        <v>0</v>
      </c>
      <c r="BC515" s="626">
        <f t="shared" si="360"/>
        <v>0</v>
      </c>
      <c r="BD515" s="626">
        <f t="shared" si="360"/>
        <v>0</v>
      </c>
      <c r="BE515" s="626">
        <f t="shared" ref="BE515:BN524" si="361">IF(CVP=$F515,SUMIFS(BE$6:BE$206,Capex_Revex,$E515,Cat_Two,$D515,Spend,$B515),0)</f>
        <v>0</v>
      </c>
      <c r="BF515" s="626">
        <f t="shared" si="361"/>
        <v>0</v>
      </c>
      <c r="BG515" s="626">
        <f t="shared" si="361"/>
        <v>0</v>
      </c>
      <c r="BH515" s="626">
        <f t="shared" si="361"/>
        <v>0</v>
      </c>
      <c r="BI515" s="626">
        <f t="shared" si="361"/>
        <v>0</v>
      </c>
      <c r="BJ515" s="626">
        <f t="shared" si="361"/>
        <v>0</v>
      </c>
      <c r="BK515" s="626">
        <f t="shared" si="361"/>
        <v>0</v>
      </c>
      <c r="BL515" s="626">
        <f t="shared" si="361"/>
        <v>0</v>
      </c>
      <c r="BM515" s="626">
        <f t="shared" si="361"/>
        <v>0</v>
      </c>
      <c r="BN515" s="626">
        <f t="shared" si="361"/>
        <v>0</v>
      </c>
      <c r="BO515" s="626">
        <f t="shared" ref="BO515:BZ524" si="362">IF(CVP=$F515,SUMIFS(BO$6:BO$206,Capex_Revex,$E515,Cat_Two,$D515,Spend,$B515),0)</f>
        <v>0</v>
      </c>
      <c r="BP515" s="626">
        <f t="shared" si="362"/>
        <v>0</v>
      </c>
      <c r="BQ515" s="626">
        <f t="shared" si="362"/>
        <v>0</v>
      </c>
      <c r="BR515" s="626">
        <f t="shared" si="362"/>
        <v>0</v>
      </c>
      <c r="BS515" s="626">
        <f t="shared" si="362"/>
        <v>0</v>
      </c>
      <c r="BT515" s="626">
        <f t="shared" si="362"/>
        <v>0</v>
      </c>
      <c r="BU515" s="626">
        <f t="shared" si="362"/>
        <v>0</v>
      </c>
      <c r="BV515" s="626">
        <f t="shared" si="362"/>
        <v>0</v>
      </c>
      <c r="BW515" s="626">
        <f t="shared" si="362"/>
        <v>0</v>
      </c>
      <c r="BX515" s="626">
        <f t="shared" si="362"/>
        <v>0</v>
      </c>
      <c r="BY515" s="626">
        <f t="shared" si="362"/>
        <v>0</v>
      </c>
      <c r="BZ515" s="626">
        <f t="shared" si="362"/>
        <v>0</v>
      </c>
      <c r="CA515" s="287">
        <f t="shared" si="312"/>
        <v>0</v>
      </c>
      <c r="CB515" s="287">
        <f t="shared" si="313"/>
        <v>0</v>
      </c>
      <c r="CC515" s="287">
        <f t="shared" si="314"/>
        <v>0</v>
      </c>
      <c r="CD515" s="287">
        <f t="shared" si="315"/>
        <v>0</v>
      </c>
      <c r="CE515" s="287">
        <f t="shared" si="316"/>
        <v>0</v>
      </c>
      <c r="CF515" s="287">
        <f t="shared" si="317"/>
        <v>0</v>
      </c>
      <c r="CG515" s="61">
        <f t="shared" si="332"/>
        <v>0</v>
      </c>
      <c r="CH515" s="27"/>
      <c r="CI515" s="27"/>
      <c r="CJ515" s="27"/>
    </row>
    <row r="516" spans="2:88" ht="12" hidden="1" customHeight="1">
      <c r="B516" s="624" t="s">
        <v>41</v>
      </c>
      <c r="C516" s="623" t="str">
        <f t="shared" si="340"/>
        <v>Released</v>
      </c>
      <c r="D516" s="624" t="s">
        <v>0</v>
      </c>
      <c r="E516" s="624" t="s">
        <v>9</v>
      </c>
      <c r="F516" s="625" t="s">
        <v>12</v>
      </c>
      <c r="G516" s="626">
        <f t="shared" si="356"/>
        <v>0</v>
      </c>
      <c r="H516" s="823">
        <f t="shared" si="356"/>
        <v>0</v>
      </c>
      <c r="I516" s="823">
        <f t="shared" si="356"/>
        <v>0</v>
      </c>
      <c r="J516" s="626">
        <f t="shared" si="356"/>
        <v>0</v>
      </c>
      <c r="K516" s="626">
        <f t="shared" si="356"/>
        <v>0</v>
      </c>
      <c r="L516" s="626">
        <f t="shared" si="356"/>
        <v>0</v>
      </c>
      <c r="M516" s="626">
        <f t="shared" si="356"/>
        <v>0</v>
      </c>
      <c r="N516" s="626">
        <f t="shared" si="356"/>
        <v>0</v>
      </c>
      <c r="O516" s="626">
        <f t="shared" si="356"/>
        <v>0</v>
      </c>
      <c r="P516" s="626">
        <f t="shared" si="356"/>
        <v>0</v>
      </c>
      <c r="Q516" s="626">
        <f t="shared" si="357"/>
        <v>0</v>
      </c>
      <c r="R516" s="626">
        <f t="shared" si="357"/>
        <v>0</v>
      </c>
      <c r="S516" s="626">
        <f t="shared" si="357"/>
        <v>0</v>
      </c>
      <c r="T516" s="626">
        <f t="shared" si="357"/>
        <v>0</v>
      </c>
      <c r="U516" s="823">
        <f t="shared" si="357"/>
        <v>0</v>
      </c>
      <c r="V516" s="823">
        <f t="shared" si="357"/>
        <v>0</v>
      </c>
      <c r="W516" s="823">
        <f t="shared" si="357"/>
        <v>0</v>
      </c>
      <c r="X516" s="823">
        <f t="shared" si="357"/>
        <v>0</v>
      </c>
      <c r="Y516" s="823">
        <f t="shared" si="357"/>
        <v>0</v>
      </c>
      <c r="Z516" s="626">
        <f t="shared" si="357"/>
        <v>0</v>
      </c>
      <c r="AA516" s="626">
        <f t="shared" si="358"/>
        <v>0</v>
      </c>
      <c r="AB516" s="626">
        <f t="shared" si="358"/>
        <v>0</v>
      </c>
      <c r="AC516" s="626">
        <f t="shared" si="358"/>
        <v>0</v>
      </c>
      <c r="AD516" s="626">
        <f t="shared" si="358"/>
        <v>0</v>
      </c>
      <c r="AE516" s="626">
        <f t="shared" si="358"/>
        <v>0</v>
      </c>
      <c r="AF516" s="626">
        <f t="shared" si="358"/>
        <v>0</v>
      </c>
      <c r="AG516" s="626">
        <f t="shared" si="358"/>
        <v>0</v>
      </c>
      <c r="AH516" s="626">
        <f t="shared" si="358"/>
        <v>0</v>
      </c>
      <c r="AI516" s="626">
        <f t="shared" si="358"/>
        <v>0</v>
      </c>
      <c r="AJ516" s="626">
        <f t="shared" si="358"/>
        <v>0</v>
      </c>
      <c r="AK516" s="626">
        <f t="shared" si="359"/>
        <v>0</v>
      </c>
      <c r="AL516" s="626">
        <f t="shared" si="359"/>
        <v>0</v>
      </c>
      <c r="AM516" s="626">
        <f t="shared" si="359"/>
        <v>0</v>
      </c>
      <c r="AN516" s="626">
        <f t="shared" si="359"/>
        <v>0</v>
      </c>
      <c r="AO516" s="626">
        <f t="shared" si="359"/>
        <v>0</v>
      </c>
      <c r="AP516" s="626">
        <f t="shared" si="359"/>
        <v>0</v>
      </c>
      <c r="AQ516" s="626">
        <f t="shared" si="359"/>
        <v>0</v>
      </c>
      <c r="AR516" s="626">
        <f t="shared" si="359"/>
        <v>0</v>
      </c>
      <c r="AS516" s="626">
        <f t="shared" si="359"/>
        <v>0</v>
      </c>
      <c r="AT516" s="626">
        <f t="shared" si="359"/>
        <v>0</v>
      </c>
      <c r="AU516" s="626">
        <f t="shared" si="360"/>
        <v>0</v>
      </c>
      <c r="AV516" s="626">
        <f t="shared" si="360"/>
        <v>0</v>
      </c>
      <c r="AW516" s="626">
        <f t="shared" si="360"/>
        <v>0</v>
      </c>
      <c r="AX516" s="626">
        <f t="shared" si="360"/>
        <v>0</v>
      </c>
      <c r="AY516" s="626">
        <f t="shared" si="360"/>
        <v>0</v>
      </c>
      <c r="AZ516" s="626">
        <f t="shared" si="360"/>
        <v>0</v>
      </c>
      <c r="BA516" s="626">
        <f t="shared" si="360"/>
        <v>0</v>
      </c>
      <c r="BB516" s="626">
        <f t="shared" si="360"/>
        <v>0</v>
      </c>
      <c r="BC516" s="626">
        <f t="shared" si="360"/>
        <v>0</v>
      </c>
      <c r="BD516" s="626">
        <f t="shared" si="360"/>
        <v>0</v>
      </c>
      <c r="BE516" s="626">
        <f t="shared" si="361"/>
        <v>0</v>
      </c>
      <c r="BF516" s="626">
        <f t="shared" si="361"/>
        <v>0</v>
      </c>
      <c r="BG516" s="626">
        <f t="shared" si="361"/>
        <v>0</v>
      </c>
      <c r="BH516" s="626">
        <f t="shared" si="361"/>
        <v>0</v>
      </c>
      <c r="BI516" s="626">
        <f t="shared" si="361"/>
        <v>0</v>
      </c>
      <c r="BJ516" s="626">
        <f t="shared" si="361"/>
        <v>0</v>
      </c>
      <c r="BK516" s="626">
        <f t="shared" si="361"/>
        <v>0</v>
      </c>
      <c r="BL516" s="626">
        <f t="shared" si="361"/>
        <v>0</v>
      </c>
      <c r="BM516" s="626">
        <f t="shared" si="361"/>
        <v>0</v>
      </c>
      <c r="BN516" s="626">
        <f t="shared" si="361"/>
        <v>0</v>
      </c>
      <c r="BO516" s="626">
        <f t="shared" si="362"/>
        <v>0</v>
      </c>
      <c r="BP516" s="626">
        <f t="shared" si="362"/>
        <v>0</v>
      </c>
      <c r="BQ516" s="626">
        <f t="shared" si="362"/>
        <v>0</v>
      </c>
      <c r="BR516" s="626">
        <f t="shared" si="362"/>
        <v>0</v>
      </c>
      <c r="BS516" s="626">
        <f t="shared" si="362"/>
        <v>0</v>
      </c>
      <c r="BT516" s="626">
        <f t="shared" si="362"/>
        <v>0</v>
      </c>
      <c r="BU516" s="626">
        <f t="shared" si="362"/>
        <v>0</v>
      </c>
      <c r="BV516" s="626">
        <f t="shared" si="362"/>
        <v>0</v>
      </c>
      <c r="BW516" s="626">
        <f t="shared" si="362"/>
        <v>0</v>
      </c>
      <c r="BX516" s="626">
        <f t="shared" si="362"/>
        <v>0</v>
      </c>
      <c r="BY516" s="626">
        <f t="shared" si="362"/>
        <v>0</v>
      </c>
      <c r="BZ516" s="626">
        <f t="shared" si="362"/>
        <v>0</v>
      </c>
      <c r="CA516" s="287">
        <f t="shared" si="312"/>
        <v>0</v>
      </c>
      <c r="CB516" s="287">
        <f t="shared" si="313"/>
        <v>0</v>
      </c>
      <c r="CC516" s="287">
        <f t="shared" si="314"/>
        <v>0</v>
      </c>
      <c r="CD516" s="287">
        <f t="shared" si="315"/>
        <v>0</v>
      </c>
      <c r="CE516" s="287">
        <f t="shared" si="316"/>
        <v>0</v>
      </c>
      <c r="CF516" s="287">
        <f t="shared" si="317"/>
        <v>0</v>
      </c>
      <c r="CG516" s="61">
        <f t="shared" si="332"/>
        <v>0</v>
      </c>
      <c r="CH516" s="27"/>
      <c r="CI516" s="27"/>
      <c r="CJ516" s="27"/>
    </row>
    <row r="517" spans="2:88" ht="12" hidden="1" customHeight="1">
      <c r="B517" s="624" t="s">
        <v>41</v>
      </c>
      <c r="C517" s="623" t="str">
        <f t="shared" si="340"/>
        <v>Forecast</v>
      </c>
      <c r="D517" s="624" t="s">
        <v>0</v>
      </c>
      <c r="E517" s="624" t="s">
        <v>9</v>
      </c>
      <c r="F517" s="625" t="s">
        <v>13</v>
      </c>
      <c r="G517" s="626">
        <f t="shared" si="356"/>
        <v>0</v>
      </c>
      <c r="H517" s="823">
        <f t="shared" si="356"/>
        <v>0</v>
      </c>
      <c r="I517" s="823">
        <f t="shared" si="356"/>
        <v>0</v>
      </c>
      <c r="J517" s="626">
        <f t="shared" si="356"/>
        <v>0</v>
      </c>
      <c r="K517" s="626">
        <f t="shared" si="356"/>
        <v>0</v>
      </c>
      <c r="L517" s="626">
        <f t="shared" si="356"/>
        <v>0</v>
      </c>
      <c r="M517" s="626">
        <f t="shared" si="356"/>
        <v>0</v>
      </c>
      <c r="N517" s="626">
        <f t="shared" si="356"/>
        <v>0</v>
      </c>
      <c r="O517" s="626">
        <f t="shared" si="356"/>
        <v>0</v>
      </c>
      <c r="P517" s="626">
        <f t="shared" si="356"/>
        <v>0</v>
      </c>
      <c r="Q517" s="626">
        <f t="shared" si="357"/>
        <v>0</v>
      </c>
      <c r="R517" s="626">
        <f t="shared" si="357"/>
        <v>0</v>
      </c>
      <c r="S517" s="626">
        <f t="shared" si="357"/>
        <v>0</v>
      </c>
      <c r="T517" s="626">
        <f t="shared" si="357"/>
        <v>0</v>
      </c>
      <c r="U517" s="823">
        <f t="shared" si="357"/>
        <v>0</v>
      </c>
      <c r="V517" s="823">
        <f t="shared" si="357"/>
        <v>0</v>
      </c>
      <c r="W517" s="823">
        <f t="shared" si="357"/>
        <v>0</v>
      </c>
      <c r="X517" s="823">
        <f t="shared" si="357"/>
        <v>0</v>
      </c>
      <c r="Y517" s="823">
        <f t="shared" si="357"/>
        <v>0</v>
      </c>
      <c r="Z517" s="626">
        <f t="shared" si="357"/>
        <v>0</v>
      </c>
      <c r="AA517" s="626">
        <f t="shared" si="358"/>
        <v>0</v>
      </c>
      <c r="AB517" s="626">
        <f t="shared" si="358"/>
        <v>0</v>
      </c>
      <c r="AC517" s="626">
        <f t="shared" si="358"/>
        <v>0</v>
      </c>
      <c r="AD517" s="626">
        <f t="shared" si="358"/>
        <v>0</v>
      </c>
      <c r="AE517" s="626">
        <f t="shared" si="358"/>
        <v>0</v>
      </c>
      <c r="AF517" s="626">
        <f t="shared" si="358"/>
        <v>0</v>
      </c>
      <c r="AG517" s="626">
        <f t="shared" si="358"/>
        <v>0</v>
      </c>
      <c r="AH517" s="626">
        <f t="shared" si="358"/>
        <v>0</v>
      </c>
      <c r="AI517" s="626">
        <f t="shared" si="358"/>
        <v>0</v>
      </c>
      <c r="AJ517" s="626">
        <f t="shared" si="358"/>
        <v>0</v>
      </c>
      <c r="AK517" s="626">
        <f t="shared" si="359"/>
        <v>0</v>
      </c>
      <c r="AL517" s="626">
        <f t="shared" si="359"/>
        <v>0</v>
      </c>
      <c r="AM517" s="626">
        <f t="shared" si="359"/>
        <v>0</v>
      </c>
      <c r="AN517" s="626">
        <f t="shared" si="359"/>
        <v>0</v>
      </c>
      <c r="AO517" s="626">
        <f t="shared" si="359"/>
        <v>0</v>
      </c>
      <c r="AP517" s="626">
        <f t="shared" si="359"/>
        <v>0</v>
      </c>
      <c r="AQ517" s="626">
        <f t="shared" si="359"/>
        <v>0</v>
      </c>
      <c r="AR517" s="626">
        <f t="shared" si="359"/>
        <v>0</v>
      </c>
      <c r="AS517" s="626">
        <f t="shared" si="359"/>
        <v>0</v>
      </c>
      <c r="AT517" s="626">
        <f t="shared" si="359"/>
        <v>0</v>
      </c>
      <c r="AU517" s="626">
        <f t="shared" si="360"/>
        <v>0</v>
      </c>
      <c r="AV517" s="626">
        <f t="shared" si="360"/>
        <v>0</v>
      </c>
      <c r="AW517" s="626">
        <f t="shared" si="360"/>
        <v>0</v>
      </c>
      <c r="AX517" s="626">
        <f t="shared" si="360"/>
        <v>0</v>
      </c>
      <c r="AY517" s="626">
        <f t="shared" si="360"/>
        <v>0</v>
      </c>
      <c r="AZ517" s="626">
        <f t="shared" si="360"/>
        <v>0</v>
      </c>
      <c r="BA517" s="626">
        <f t="shared" si="360"/>
        <v>0</v>
      </c>
      <c r="BB517" s="626">
        <f t="shared" si="360"/>
        <v>0</v>
      </c>
      <c r="BC517" s="626">
        <f t="shared" si="360"/>
        <v>0</v>
      </c>
      <c r="BD517" s="626">
        <f t="shared" si="360"/>
        <v>0</v>
      </c>
      <c r="BE517" s="626">
        <f t="shared" si="361"/>
        <v>0</v>
      </c>
      <c r="BF517" s="626">
        <f t="shared" si="361"/>
        <v>0</v>
      </c>
      <c r="BG517" s="626">
        <f t="shared" si="361"/>
        <v>0</v>
      </c>
      <c r="BH517" s="626">
        <f t="shared" si="361"/>
        <v>0</v>
      </c>
      <c r="BI517" s="626">
        <f t="shared" si="361"/>
        <v>0</v>
      </c>
      <c r="BJ517" s="626">
        <f t="shared" si="361"/>
        <v>0</v>
      </c>
      <c r="BK517" s="626">
        <f t="shared" si="361"/>
        <v>0</v>
      </c>
      <c r="BL517" s="626">
        <f t="shared" si="361"/>
        <v>0</v>
      </c>
      <c r="BM517" s="626">
        <f t="shared" si="361"/>
        <v>0</v>
      </c>
      <c r="BN517" s="626">
        <f t="shared" si="361"/>
        <v>0</v>
      </c>
      <c r="BO517" s="626">
        <f t="shared" si="362"/>
        <v>0</v>
      </c>
      <c r="BP517" s="626">
        <f t="shared" si="362"/>
        <v>0</v>
      </c>
      <c r="BQ517" s="626">
        <f t="shared" si="362"/>
        <v>0</v>
      </c>
      <c r="BR517" s="626">
        <f t="shared" si="362"/>
        <v>0</v>
      </c>
      <c r="BS517" s="626">
        <f t="shared" si="362"/>
        <v>0</v>
      </c>
      <c r="BT517" s="626">
        <f t="shared" si="362"/>
        <v>0</v>
      </c>
      <c r="BU517" s="626">
        <f t="shared" si="362"/>
        <v>0</v>
      </c>
      <c r="BV517" s="626">
        <f t="shared" si="362"/>
        <v>0</v>
      </c>
      <c r="BW517" s="626">
        <f t="shared" si="362"/>
        <v>0</v>
      </c>
      <c r="BX517" s="626">
        <f t="shared" si="362"/>
        <v>0</v>
      </c>
      <c r="BY517" s="626">
        <f t="shared" si="362"/>
        <v>0</v>
      </c>
      <c r="BZ517" s="626">
        <f t="shared" si="362"/>
        <v>0</v>
      </c>
      <c r="CA517" s="287">
        <f t="shared" si="312"/>
        <v>0</v>
      </c>
      <c r="CB517" s="287">
        <f t="shared" si="313"/>
        <v>0</v>
      </c>
      <c r="CC517" s="287">
        <f t="shared" si="314"/>
        <v>0</v>
      </c>
      <c r="CD517" s="287">
        <f t="shared" si="315"/>
        <v>0</v>
      </c>
      <c r="CE517" s="287">
        <f t="shared" si="316"/>
        <v>0</v>
      </c>
      <c r="CF517" s="287">
        <f t="shared" si="317"/>
        <v>0</v>
      </c>
      <c r="CG517" s="61">
        <f t="shared" si="332"/>
        <v>0</v>
      </c>
      <c r="CH517" s="27"/>
      <c r="CI517" s="27"/>
      <c r="CJ517" s="27"/>
    </row>
    <row r="518" spans="2:88" ht="12" hidden="1" customHeight="1">
      <c r="B518" s="624" t="s">
        <v>41</v>
      </c>
      <c r="C518" s="623" t="str">
        <f t="shared" si="340"/>
        <v>Approval Request</v>
      </c>
      <c r="D518" s="624" t="s">
        <v>0</v>
      </c>
      <c r="E518" s="624" t="s">
        <v>9</v>
      </c>
      <c r="F518" s="625" t="s">
        <v>14</v>
      </c>
      <c r="G518" s="626">
        <f t="shared" si="356"/>
        <v>0</v>
      </c>
      <c r="H518" s="823">
        <f t="shared" si="356"/>
        <v>0</v>
      </c>
      <c r="I518" s="823">
        <f t="shared" si="356"/>
        <v>0</v>
      </c>
      <c r="J518" s="626">
        <f t="shared" si="356"/>
        <v>0</v>
      </c>
      <c r="K518" s="626">
        <f t="shared" si="356"/>
        <v>0</v>
      </c>
      <c r="L518" s="626">
        <f t="shared" si="356"/>
        <v>0</v>
      </c>
      <c r="M518" s="626">
        <f t="shared" si="356"/>
        <v>0</v>
      </c>
      <c r="N518" s="626">
        <f t="shared" si="356"/>
        <v>0</v>
      </c>
      <c r="O518" s="626">
        <f t="shared" si="356"/>
        <v>0</v>
      </c>
      <c r="P518" s="626">
        <f t="shared" si="356"/>
        <v>0</v>
      </c>
      <c r="Q518" s="626">
        <f t="shared" si="357"/>
        <v>0</v>
      </c>
      <c r="R518" s="626">
        <f t="shared" si="357"/>
        <v>0</v>
      </c>
      <c r="S518" s="626">
        <f t="shared" si="357"/>
        <v>0</v>
      </c>
      <c r="T518" s="626">
        <f t="shared" si="357"/>
        <v>0</v>
      </c>
      <c r="U518" s="823">
        <f t="shared" si="357"/>
        <v>0</v>
      </c>
      <c r="V518" s="823">
        <f t="shared" si="357"/>
        <v>0</v>
      </c>
      <c r="W518" s="823">
        <f t="shared" si="357"/>
        <v>0</v>
      </c>
      <c r="X518" s="823">
        <f t="shared" si="357"/>
        <v>0</v>
      </c>
      <c r="Y518" s="823">
        <f t="shared" si="357"/>
        <v>0</v>
      </c>
      <c r="Z518" s="626">
        <f t="shared" si="357"/>
        <v>0</v>
      </c>
      <c r="AA518" s="626">
        <f t="shared" si="358"/>
        <v>0</v>
      </c>
      <c r="AB518" s="626">
        <f t="shared" si="358"/>
        <v>0</v>
      </c>
      <c r="AC518" s="626">
        <f t="shared" si="358"/>
        <v>0</v>
      </c>
      <c r="AD518" s="626">
        <f t="shared" si="358"/>
        <v>0</v>
      </c>
      <c r="AE518" s="626">
        <f t="shared" si="358"/>
        <v>0</v>
      </c>
      <c r="AF518" s="626">
        <f t="shared" si="358"/>
        <v>0</v>
      </c>
      <c r="AG518" s="626">
        <f t="shared" si="358"/>
        <v>0</v>
      </c>
      <c r="AH518" s="626">
        <f t="shared" si="358"/>
        <v>0</v>
      </c>
      <c r="AI518" s="626">
        <f t="shared" si="358"/>
        <v>0</v>
      </c>
      <c r="AJ518" s="626">
        <f t="shared" si="358"/>
        <v>0</v>
      </c>
      <c r="AK518" s="626">
        <f t="shared" si="359"/>
        <v>0</v>
      </c>
      <c r="AL518" s="626">
        <f t="shared" si="359"/>
        <v>0</v>
      </c>
      <c r="AM518" s="626">
        <f t="shared" si="359"/>
        <v>0</v>
      </c>
      <c r="AN518" s="626">
        <f t="shared" si="359"/>
        <v>0</v>
      </c>
      <c r="AO518" s="626">
        <f t="shared" si="359"/>
        <v>0</v>
      </c>
      <c r="AP518" s="626">
        <f t="shared" si="359"/>
        <v>0</v>
      </c>
      <c r="AQ518" s="626">
        <f t="shared" si="359"/>
        <v>0</v>
      </c>
      <c r="AR518" s="626">
        <f t="shared" si="359"/>
        <v>0</v>
      </c>
      <c r="AS518" s="626">
        <f t="shared" si="359"/>
        <v>0</v>
      </c>
      <c r="AT518" s="626">
        <f t="shared" si="359"/>
        <v>0</v>
      </c>
      <c r="AU518" s="626">
        <f t="shared" si="360"/>
        <v>0</v>
      </c>
      <c r="AV518" s="626">
        <f t="shared" si="360"/>
        <v>0</v>
      </c>
      <c r="AW518" s="626">
        <f t="shared" si="360"/>
        <v>0</v>
      </c>
      <c r="AX518" s="626">
        <f t="shared" si="360"/>
        <v>0</v>
      </c>
      <c r="AY518" s="626">
        <f t="shared" si="360"/>
        <v>0</v>
      </c>
      <c r="AZ518" s="626">
        <f t="shared" si="360"/>
        <v>0</v>
      </c>
      <c r="BA518" s="626">
        <f t="shared" si="360"/>
        <v>0</v>
      </c>
      <c r="BB518" s="626">
        <f t="shared" si="360"/>
        <v>0</v>
      </c>
      <c r="BC518" s="626">
        <f t="shared" si="360"/>
        <v>0</v>
      </c>
      <c r="BD518" s="626">
        <f t="shared" si="360"/>
        <v>0</v>
      </c>
      <c r="BE518" s="626">
        <f t="shared" si="361"/>
        <v>0</v>
      </c>
      <c r="BF518" s="626">
        <f t="shared" si="361"/>
        <v>0</v>
      </c>
      <c r="BG518" s="626">
        <f t="shared" si="361"/>
        <v>0</v>
      </c>
      <c r="BH518" s="626">
        <f t="shared" si="361"/>
        <v>0</v>
      </c>
      <c r="BI518" s="626">
        <f t="shared" si="361"/>
        <v>0</v>
      </c>
      <c r="BJ518" s="626">
        <f t="shared" si="361"/>
        <v>0</v>
      </c>
      <c r="BK518" s="626">
        <f t="shared" si="361"/>
        <v>0</v>
      </c>
      <c r="BL518" s="626">
        <f t="shared" si="361"/>
        <v>0</v>
      </c>
      <c r="BM518" s="626">
        <f t="shared" si="361"/>
        <v>0</v>
      </c>
      <c r="BN518" s="626">
        <f t="shared" si="361"/>
        <v>0</v>
      </c>
      <c r="BO518" s="626">
        <f t="shared" si="362"/>
        <v>0</v>
      </c>
      <c r="BP518" s="626">
        <f t="shared" si="362"/>
        <v>0</v>
      </c>
      <c r="BQ518" s="626">
        <f t="shared" si="362"/>
        <v>0</v>
      </c>
      <c r="BR518" s="626">
        <f t="shared" si="362"/>
        <v>0</v>
      </c>
      <c r="BS518" s="626">
        <f t="shared" si="362"/>
        <v>0</v>
      </c>
      <c r="BT518" s="626">
        <f t="shared" si="362"/>
        <v>0</v>
      </c>
      <c r="BU518" s="626">
        <f t="shared" si="362"/>
        <v>0</v>
      </c>
      <c r="BV518" s="626">
        <f t="shared" si="362"/>
        <v>0</v>
      </c>
      <c r="BW518" s="626">
        <f t="shared" si="362"/>
        <v>0</v>
      </c>
      <c r="BX518" s="626">
        <f t="shared" si="362"/>
        <v>0</v>
      </c>
      <c r="BY518" s="626">
        <f t="shared" si="362"/>
        <v>0</v>
      </c>
      <c r="BZ518" s="626">
        <f t="shared" si="362"/>
        <v>0</v>
      </c>
      <c r="CA518" s="287">
        <f t="shared" si="312"/>
        <v>0</v>
      </c>
      <c r="CB518" s="287">
        <f t="shared" si="313"/>
        <v>0</v>
      </c>
      <c r="CC518" s="287">
        <f t="shared" si="314"/>
        <v>0</v>
      </c>
      <c r="CD518" s="287">
        <f t="shared" si="315"/>
        <v>0</v>
      </c>
      <c r="CE518" s="287">
        <f t="shared" si="316"/>
        <v>0</v>
      </c>
      <c r="CF518" s="287">
        <f t="shared" si="317"/>
        <v>0</v>
      </c>
      <c r="CG518" s="61">
        <f t="shared" si="332"/>
        <v>0</v>
      </c>
      <c r="CH518" s="27"/>
      <c r="CI518" s="27"/>
      <c r="CJ518" s="27"/>
    </row>
    <row r="519" spans="2:88" ht="12" hidden="1" customHeight="1">
      <c r="B519" s="624" t="s">
        <v>41</v>
      </c>
      <c r="C519" s="623" t="str">
        <f t="shared" si="340"/>
        <v>Approval Request</v>
      </c>
      <c r="D519" s="624" t="s">
        <v>0</v>
      </c>
      <c r="E519" s="624" t="s">
        <v>9</v>
      </c>
      <c r="F519" s="625" t="s">
        <v>15</v>
      </c>
      <c r="G519" s="626">
        <f t="shared" si="356"/>
        <v>0</v>
      </c>
      <c r="H519" s="823">
        <f t="shared" si="356"/>
        <v>0</v>
      </c>
      <c r="I519" s="823">
        <f t="shared" si="356"/>
        <v>0</v>
      </c>
      <c r="J519" s="626">
        <f t="shared" si="356"/>
        <v>0</v>
      </c>
      <c r="K519" s="626">
        <f t="shared" si="356"/>
        <v>0</v>
      </c>
      <c r="L519" s="626">
        <f t="shared" si="356"/>
        <v>0</v>
      </c>
      <c r="M519" s="626">
        <f t="shared" si="356"/>
        <v>0</v>
      </c>
      <c r="N519" s="626">
        <f t="shared" si="356"/>
        <v>0</v>
      </c>
      <c r="O519" s="626">
        <f t="shared" si="356"/>
        <v>0</v>
      </c>
      <c r="P519" s="626">
        <f t="shared" si="356"/>
        <v>0</v>
      </c>
      <c r="Q519" s="626">
        <f t="shared" si="357"/>
        <v>0</v>
      </c>
      <c r="R519" s="626">
        <f t="shared" si="357"/>
        <v>0</v>
      </c>
      <c r="S519" s="626">
        <f t="shared" si="357"/>
        <v>0</v>
      </c>
      <c r="T519" s="626">
        <f t="shared" si="357"/>
        <v>0</v>
      </c>
      <c r="U519" s="823">
        <f t="shared" si="357"/>
        <v>0</v>
      </c>
      <c r="V519" s="823">
        <f t="shared" si="357"/>
        <v>0</v>
      </c>
      <c r="W519" s="823">
        <f t="shared" si="357"/>
        <v>0</v>
      </c>
      <c r="X519" s="823">
        <f t="shared" si="357"/>
        <v>0</v>
      </c>
      <c r="Y519" s="823">
        <f t="shared" si="357"/>
        <v>0</v>
      </c>
      <c r="Z519" s="626">
        <f t="shared" si="357"/>
        <v>0</v>
      </c>
      <c r="AA519" s="626">
        <f t="shared" si="358"/>
        <v>0</v>
      </c>
      <c r="AB519" s="626">
        <f t="shared" si="358"/>
        <v>0</v>
      </c>
      <c r="AC519" s="626">
        <f t="shared" si="358"/>
        <v>0</v>
      </c>
      <c r="AD519" s="626">
        <f t="shared" si="358"/>
        <v>0</v>
      </c>
      <c r="AE519" s="626">
        <f t="shared" si="358"/>
        <v>0</v>
      </c>
      <c r="AF519" s="626">
        <f t="shared" si="358"/>
        <v>0</v>
      </c>
      <c r="AG519" s="626">
        <f t="shared" si="358"/>
        <v>0</v>
      </c>
      <c r="AH519" s="626">
        <f t="shared" si="358"/>
        <v>0</v>
      </c>
      <c r="AI519" s="626">
        <f t="shared" si="358"/>
        <v>0</v>
      </c>
      <c r="AJ519" s="626">
        <f t="shared" si="358"/>
        <v>0</v>
      </c>
      <c r="AK519" s="626">
        <f t="shared" si="359"/>
        <v>0</v>
      </c>
      <c r="AL519" s="626">
        <f t="shared" si="359"/>
        <v>0</v>
      </c>
      <c r="AM519" s="626">
        <f t="shared" si="359"/>
        <v>0</v>
      </c>
      <c r="AN519" s="626">
        <f t="shared" si="359"/>
        <v>0</v>
      </c>
      <c r="AO519" s="626">
        <f t="shared" si="359"/>
        <v>0</v>
      </c>
      <c r="AP519" s="626">
        <f t="shared" si="359"/>
        <v>0</v>
      </c>
      <c r="AQ519" s="626">
        <f t="shared" si="359"/>
        <v>0</v>
      </c>
      <c r="AR519" s="626">
        <f t="shared" si="359"/>
        <v>0</v>
      </c>
      <c r="AS519" s="626">
        <f t="shared" si="359"/>
        <v>0</v>
      </c>
      <c r="AT519" s="626">
        <f t="shared" si="359"/>
        <v>0</v>
      </c>
      <c r="AU519" s="626">
        <f t="shared" si="360"/>
        <v>0</v>
      </c>
      <c r="AV519" s="626">
        <f t="shared" si="360"/>
        <v>0</v>
      </c>
      <c r="AW519" s="626">
        <f t="shared" si="360"/>
        <v>0</v>
      </c>
      <c r="AX519" s="626">
        <f t="shared" si="360"/>
        <v>0</v>
      </c>
      <c r="AY519" s="626">
        <f t="shared" si="360"/>
        <v>0</v>
      </c>
      <c r="AZ519" s="626">
        <f t="shared" si="360"/>
        <v>0</v>
      </c>
      <c r="BA519" s="626">
        <f t="shared" si="360"/>
        <v>0</v>
      </c>
      <c r="BB519" s="626">
        <f t="shared" si="360"/>
        <v>0</v>
      </c>
      <c r="BC519" s="626">
        <f t="shared" si="360"/>
        <v>0</v>
      </c>
      <c r="BD519" s="626">
        <f t="shared" si="360"/>
        <v>0</v>
      </c>
      <c r="BE519" s="626">
        <f t="shared" si="361"/>
        <v>0</v>
      </c>
      <c r="BF519" s="626">
        <f t="shared" si="361"/>
        <v>0</v>
      </c>
      <c r="BG519" s="626">
        <f t="shared" si="361"/>
        <v>0</v>
      </c>
      <c r="BH519" s="626">
        <f t="shared" si="361"/>
        <v>0</v>
      </c>
      <c r="BI519" s="626">
        <f t="shared" si="361"/>
        <v>0</v>
      </c>
      <c r="BJ519" s="626">
        <f t="shared" si="361"/>
        <v>0</v>
      </c>
      <c r="BK519" s="626">
        <f t="shared" si="361"/>
        <v>0</v>
      </c>
      <c r="BL519" s="626">
        <f t="shared" si="361"/>
        <v>0</v>
      </c>
      <c r="BM519" s="626">
        <f t="shared" si="361"/>
        <v>0</v>
      </c>
      <c r="BN519" s="626">
        <f t="shared" si="361"/>
        <v>0</v>
      </c>
      <c r="BO519" s="626">
        <f t="shared" si="362"/>
        <v>0</v>
      </c>
      <c r="BP519" s="626">
        <f t="shared" si="362"/>
        <v>0</v>
      </c>
      <c r="BQ519" s="626">
        <f t="shared" si="362"/>
        <v>0</v>
      </c>
      <c r="BR519" s="626">
        <f t="shared" si="362"/>
        <v>0</v>
      </c>
      <c r="BS519" s="626">
        <f t="shared" si="362"/>
        <v>0</v>
      </c>
      <c r="BT519" s="626">
        <f t="shared" si="362"/>
        <v>0</v>
      </c>
      <c r="BU519" s="626">
        <f t="shared" si="362"/>
        <v>0</v>
      </c>
      <c r="BV519" s="626">
        <f t="shared" si="362"/>
        <v>0</v>
      </c>
      <c r="BW519" s="626">
        <f t="shared" si="362"/>
        <v>0</v>
      </c>
      <c r="BX519" s="626">
        <f t="shared" si="362"/>
        <v>0</v>
      </c>
      <c r="BY519" s="626">
        <f t="shared" si="362"/>
        <v>0</v>
      </c>
      <c r="BZ519" s="626">
        <f t="shared" si="362"/>
        <v>0</v>
      </c>
      <c r="CA519" s="287">
        <f t="shared" si="312"/>
        <v>0</v>
      </c>
      <c r="CB519" s="287">
        <f t="shared" si="313"/>
        <v>0</v>
      </c>
      <c r="CC519" s="287">
        <f t="shared" si="314"/>
        <v>0</v>
      </c>
      <c r="CD519" s="287">
        <f t="shared" si="315"/>
        <v>0</v>
      </c>
      <c r="CE519" s="287">
        <f t="shared" si="316"/>
        <v>0</v>
      </c>
      <c r="CF519" s="287">
        <f t="shared" si="317"/>
        <v>0</v>
      </c>
      <c r="CG519" s="61">
        <f t="shared" si="332"/>
        <v>0</v>
      </c>
      <c r="CH519" s="27"/>
      <c r="CI519" s="27"/>
      <c r="CJ519" s="27"/>
    </row>
    <row r="520" spans="2:88" ht="12" hidden="1" customHeight="1">
      <c r="B520" s="624" t="s">
        <v>41</v>
      </c>
      <c r="C520" s="623" t="str">
        <f t="shared" si="340"/>
        <v>Released</v>
      </c>
      <c r="D520" s="624" t="s">
        <v>0</v>
      </c>
      <c r="E520" s="624" t="s">
        <v>10</v>
      </c>
      <c r="F520" s="625" t="s">
        <v>11</v>
      </c>
      <c r="G520" s="626">
        <f t="shared" si="356"/>
        <v>0</v>
      </c>
      <c r="H520" s="823">
        <f t="shared" si="356"/>
        <v>0</v>
      </c>
      <c r="I520" s="823">
        <f t="shared" si="356"/>
        <v>0</v>
      </c>
      <c r="J520" s="626">
        <f t="shared" si="356"/>
        <v>0</v>
      </c>
      <c r="K520" s="626">
        <f t="shared" si="356"/>
        <v>0</v>
      </c>
      <c r="L520" s="626">
        <f t="shared" si="356"/>
        <v>0</v>
      </c>
      <c r="M520" s="626">
        <f t="shared" si="356"/>
        <v>0</v>
      </c>
      <c r="N520" s="626">
        <f t="shared" si="356"/>
        <v>0</v>
      </c>
      <c r="O520" s="626">
        <f t="shared" si="356"/>
        <v>0</v>
      </c>
      <c r="P520" s="626">
        <f t="shared" si="356"/>
        <v>0</v>
      </c>
      <c r="Q520" s="626">
        <f t="shared" si="357"/>
        <v>0</v>
      </c>
      <c r="R520" s="626">
        <f t="shared" si="357"/>
        <v>0</v>
      </c>
      <c r="S520" s="626">
        <f t="shared" si="357"/>
        <v>0</v>
      </c>
      <c r="T520" s="626">
        <f t="shared" si="357"/>
        <v>0</v>
      </c>
      <c r="U520" s="823">
        <f t="shared" si="357"/>
        <v>0</v>
      </c>
      <c r="V520" s="823">
        <f t="shared" si="357"/>
        <v>0</v>
      </c>
      <c r="W520" s="823">
        <f t="shared" si="357"/>
        <v>0</v>
      </c>
      <c r="X520" s="823">
        <f t="shared" si="357"/>
        <v>0</v>
      </c>
      <c r="Y520" s="823">
        <f t="shared" si="357"/>
        <v>0</v>
      </c>
      <c r="Z520" s="626">
        <f t="shared" si="357"/>
        <v>0</v>
      </c>
      <c r="AA520" s="626">
        <f t="shared" si="358"/>
        <v>0</v>
      </c>
      <c r="AB520" s="626">
        <f t="shared" si="358"/>
        <v>0</v>
      </c>
      <c r="AC520" s="626">
        <f t="shared" si="358"/>
        <v>0</v>
      </c>
      <c r="AD520" s="626">
        <f t="shared" si="358"/>
        <v>0</v>
      </c>
      <c r="AE520" s="626">
        <f t="shared" si="358"/>
        <v>0</v>
      </c>
      <c r="AF520" s="626">
        <f t="shared" si="358"/>
        <v>0</v>
      </c>
      <c r="AG520" s="626">
        <f t="shared" si="358"/>
        <v>0</v>
      </c>
      <c r="AH520" s="626">
        <f t="shared" si="358"/>
        <v>0</v>
      </c>
      <c r="AI520" s="626">
        <f t="shared" si="358"/>
        <v>0</v>
      </c>
      <c r="AJ520" s="626">
        <f t="shared" si="358"/>
        <v>0</v>
      </c>
      <c r="AK520" s="626">
        <f t="shared" si="359"/>
        <v>0</v>
      </c>
      <c r="AL520" s="626">
        <f t="shared" si="359"/>
        <v>0</v>
      </c>
      <c r="AM520" s="626">
        <f t="shared" si="359"/>
        <v>0</v>
      </c>
      <c r="AN520" s="626">
        <f t="shared" si="359"/>
        <v>0</v>
      </c>
      <c r="AO520" s="626">
        <f t="shared" si="359"/>
        <v>0</v>
      </c>
      <c r="AP520" s="626">
        <f t="shared" si="359"/>
        <v>0</v>
      </c>
      <c r="AQ520" s="626">
        <f t="shared" si="359"/>
        <v>0</v>
      </c>
      <c r="AR520" s="626">
        <f t="shared" si="359"/>
        <v>0</v>
      </c>
      <c r="AS520" s="626">
        <f t="shared" si="359"/>
        <v>0</v>
      </c>
      <c r="AT520" s="626">
        <f t="shared" si="359"/>
        <v>0</v>
      </c>
      <c r="AU520" s="626">
        <f t="shared" si="360"/>
        <v>0</v>
      </c>
      <c r="AV520" s="626">
        <f t="shared" si="360"/>
        <v>0</v>
      </c>
      <c r="AW520" s="626">
        <f t="shared" si="360"/>
        <v>0</v>
      </c>
      <c r="AX520" s="626">
        <f t="shared" si="360"/>
        <v>0</v>
      </c>
      <c r="AY520" s="626">
        <f t="shared" si="360"/>
        <v>0</v>
      </c>
      <c r="AZ520" s="626">
        <f t="shared" si="360"/>
        <v>0</v>
      </c>
      <c r="BA520" s="626">
        <f t="shared" si="360"/>
        <v>0</v>
      </c>
      <c r="BB520" s="626">
        <f t="shared" si="360"/>
        <v>0</v>
      </c>
      <c r="BC520" s="626">
        <f t="shared" si="360"/>
        <v>0</v>
      </c>
      <c r="BD520" s="626">
        <f t="shared" si="360"/>
        <v>0</v>
      </c>
      <c r="BE520" s="626">
        <f t="shared" si="361"/>
        <v>0</v>
      </c>
      <c r="BF520" s="626">
        <f t="shared" si="361"/>
        <v>0</v>
      </c>
      <c r="BG520" s="626">
        <f t="shared" si="361"/>
        <v>0</v>
      </c>
      <c r="BH520" s="626">
        <f t="shared" si="361"/>
        <v>0</v>
      </c>
      <c r="BI520" s="626">
        <f t="shared" si="361"/>
        <v>0</v>
      </c>
      <c r="BJ520" s="626">
        <f t="shared" si="361"/>
        <v>0</v>
      </c>
      <c r="BK520" s="626">
        <f t="shared" si="361"/>
        <v>0</v>
      </c>
      <c r="BL520" s="626">
        <f t="shared" si="361"/>
        <v>0</v>
      </c>
      <c r="BM520" s="626">
        <f t="shared" si="361"/>
        <v>0</v>
      </c>
      <c r="BN520" s="626">
        <f t="shared" si="361"/>
        <v>0</v>
      </c>
      <c r="BO520" s="626">
        <f t="shared" si="362"/>
        <v>0</v>
      </c>
      <c r="BP520" s="626">
        <f t="shared" si="362"/>
        <v>0</v>
      </c>
      <c r="BQ520" s="626">
        <f t="shared" si="362"/>
        <v>0</v>
      </c>
      <c r="BR520" s="626">
        <f t="shared" si="362"/>
        <v>0</v>
      </c>
      <c r="BS520" s="626">
        <f t="shared" si="362"/>
        <v>0</v>
      </c>
      <c r="BT520" s="626">
        <f t="shared" si="362"/>
        <v>0</v>
      </c>
      <c r="BU520" s="626">
        <f t="shared" si="362"/>
        <v>0</v>
      </c>
      <c r="BV520" s="626">
        <f t="shared" si="362"/>
        <v>0</v>
      </c>
      <c r="BW520" s="626">
        <f t="shared" si="362"/>
        <v>0</v>
      </c>
      <c r="BX520" s="626">
        <f t="shared" si="362"/>
        <v>0</v>
      </c>
      <c r="BY520" s="626">
        <f t="shared" si="362"/>
        <v>0</v>
      </c>
      <c r="BZ520" s="626">
        <f t="shared" si="362"/>
        <v>0</v>
      </c>
      <c r="CA520" s="287">
        <f t="shared" si="312"/>
        <v>0</v>
      </c>
      <c r="CB520" s="287">
        <f t="shared" si="313"/>
        <v>0</v>
      </c>
      <c r="CC520" s="287">
        <f t="shared" si="314"/>
        <v>0</v>
      </c>
      <c r="CD520" s="287">
        <f t="shared" si="315"/>
        <v>0</v>
      </c>
      <c r="CE520" s="287">
        <f t="shared" si="316"/>
        <v>0</v>
      </c>
      <c r="CF520" s="287">
        <f t="shared" si="317"/>
        <v>0</v>
      </c>
      <c r="CG520" s="61">
        <f t="shared" si="332"/>
        <v>0</v>
      </c>
      <c r="CH520" s="27"/>
      <c r="CI520" s="27"/>
      <c r="CJ520" s="27"/>
    </row>
    <row r="521" spans="2:88" ht="12" hidden="1" customHeight="1">
      <c r="B521" s="624" t="s">
        <v>41</v>
      </c>
      <c r="C521" s="623" t="str">
        <f t="shared" si="340"/>
        <v>Released</v>
      </c>
      <c r="D521" s="624" t="s">
        <v>0</v>
      </c>
      <c r="E521" s="624" t="s">
        <v>10</v>
      </c>
      <c r="F521" s="625" t="s">
        <v>12</v>
      </c>
      <c r="G521" s="626">
        <f t="shared" si="356"/>
        <v>0</v>
      </c>
      <c r="H521" s="823">
        <f t="shared" si="356"/>
        <v>0</v>
      </c>
      <c r="I521" s="823">
        <f t="shared" si="356"/>
        <v>0</v>
      </c>
      <c r="J521" s="626">
        <f t="shared" si="356"/>
        <v>0</v>
      </c>
      <c r="K521" s="626">
        <f t="shared" si="356"/>
        <v>0</v>
      </c>
      <c r="L521" s="626">
        <f t="shared" si="356"/>
        <v>0</v>
      </c>
      <c r="M521" s="626">
        <f t="shared" si="356"/>
        <v>0</v>
      </c>
      <c r="N521" s="626">
        <f t="shared" si="356"/>
        <v>0</v>
      </c>
      <c r="O521" s="626">
        <f t="shared" si="356"/>
        <v>0</v>
      </c>
      <c r="P521" s="626">
        <f t="shared" si="356"/>
        <v>0</v>
      </c>
      <c r="Q521" s="626">
        <f t="shared" si="357"/>
        <v>0</v>
      </c>
      <c r="R521" s="626">
        <f t="shared" si="357"/>
        <v>0</v>
      </c>
      <c r="S521" s="626">
        <f t="shared" si="357"/>
        <v>0</v>
      </c>
      <c r="T521" s="626">
        <f t="shared" si="357"/>
        <v>0</v>
      </c>
      <c r="U521" s="823">
        <f t="shared" si="357"/>
        <v>0</v>
      </c>
      <c r="V521" s="823">
        <f t="shared" si="357"/>
        <v>0</v>
      </c>
      <c r="W521" s="823">
        <f t="shared" si="357"/>
        <v>0</v>
      </c>
      <c r="X521" s="823">
        <f t="shared" si="357"/>
        <v>0</v>
      </c>
      <c r="Y521" s="823">
        <f t="shared" si="357"/>
        <v>0</v>
      </c>
      <c r="Z521" s="626">
        <f t="shared" si="357"/>
        <v>0</v>
      </c>
      <c r="AA521" s="626">
        <f t="shared" si="358"/>
        <v>0</v>
      </c>
      <c r="AB521" s="626">
        <f t="shared" si="358"/>
        <v>0</v>
      </c>
      <c r="AC521" s="626">
        <f t="shared" si="358"/>
        <v>0</v>
      </c>
      <c r="AD521" s="626">
        <f t="shared" si="358"/>
        <v>0</v>
      </c>
      <c r="AE521" s="626">
        <f t="shared" si="358"/>
        <v>0</v>
      </c>
      <c r="AF521" s="626">
        <f t="shared" si="358"/>
        <v>0</v>
      </c>
      <c r="AG521" s="626">
        <f t="shared" si="358"/>
        <v>0</v>
      </c>
      <c r="AH521" s="626">
        <f t="shared" si="358"/>
        <v>0</v>
      </c>
      <c r="AI521" s="626">
        <f t="shared" si="358"/>
        <v>0</v>
      </c>
      <c r="AJ521" s="626">
        <f t="shared" si="358"/>
        <v>0</v>
      </c>
      <c r="AK521" s="626">
        <f t="shared" si="359"/>
        <v>0</v>
      </c>
      <c r="AL521" s="626">
        <f t="shared" si="359"/>
        <v>0</v>
      </c>
      <c r="AM521" s="626">
        <f t="shared" si="359"/>
        <v>0</v>
      </c>
      <c r="AN521" s="626">
        <f t="shared" si="359"/>
        <v>0</v>
      </c>
      <c r="AO521" s="626">
        <f t="shared" si="359"/>
        <v>0</v>
      </c>
      <c r="AP521" s="626">
        <f t="shared" si="359"/>
        <v>0</v>
      </c>
      <c r="AQ521" s="626">
        <f t="shared" si="359"/>
        <v>0</v>
      </c>
      <c r="AR521" s="626">
        <f t="shared" si="359"/>
        <v>0</v>
      </c>
      <c r="AS521" s="626">
        <f t="shared" si="359"/>
        <v>0</v>
      </c>
      <c r="AT521" s="626">
        <f t="shared" si="359"/>
        <v>0</v>
      </c>
      <c r="AU521" s="626">
        <f t="shared" si="360"/>
        <v>0</v>
      </c>
      <c r="AV521" s="626">
        <f t="shared" si="360"/>
        <v>0</v>
      </c>
      <c r="AW521" s="626">
        <f t="shared" si="360"/>
        <v>0</v>
      </c>
      <c r="AX521" s="626">
        <f t="shared" si="360"/>
        <v>0</v>
      </c>
      <c r="AY521" s="626">
        <f t="shared" si="360"/>
        <v>0</v>
      </c>
      <c r="AZ521" s="626">
        <f t="shared" si="360"/>
        <v>0</v>
      </c>
      <c r="BA521" s="626">
        <f t="shared" si="360"/>
        <v>0</v>
      </c>
      <c r="BB521" s="626">
        <f t="shared" si="360"/>
        <v>0</v>
      </c>
      <c r="BC521" s="626">
        <f t="shared" si="360"/>
        <v>0</v>
      </c>
      <c r="BD521" s="626">
        <f t="shared" si="360"/>
        <v>0</v>
      </c>
      <c r="BE521" s="626">
        <f t="shared" si="361"/>
        <v>0</v>
      </c>
      <c r="BF521" s="626">
        <f t="shared" si="361"/>
        <v>0</v>
      </c>
      <c r="BG521" s="626">
        <f t="shared" si="361"/>
        <v>0</v>
      </c>
      <c r="BH521" s="626">
        <f t="shared" si="361"/>
        <v>0</v>
      </c>
      <c r="BI521" s="626">
        <f t="shared" si="361"/>
        <v>0</v>
      </c>
      <c r="BJ521" s="626">
        <f t="shared" si="361"/>
        <v>0</v>
      </c>
      <c r="BK521" s="626">
        <f t="shared" si="361"/>
        <v>0</v>
      </c>
      <c r="BL521" s="626">
        <f t="shared" si="361"/>
        <v>0</v>
      </c>
      <c r="BM521" s="626">
        <f t="shared" si="361"/>
        <v>0</v>
      </c>
      <c r="BN521" s="626">
        <f t="shared" si="361"/>
        <v>0</v>
      </c>
      <c r="BO521" s="626">
        <f t="shared" si="362"/>
        <v>0</v>
      </c>
      <c r="BP521" s="626">
        <f t="shared" si="362"/>
        <v>0</v>
      </c>
      <c r="BQ521" s="626">
        <f t="shared" si="362"/>
        <v>0</v>
      </c>
      <c r="BR521" s="626">
        <f t="shared" si="362"/>
        <v>0</v>
      </c>
      <c r="BS521" s="626">
        <f t="shared" si="362"/>
        <v>0</v>
      </c>
      <c r="BT521" s="626">
        <f t="shared" si="362"/>
        <v>0</v>
      </c>
      <c r="BU521" s="626">
        <f t="shared" si="362"/>
        <v>0</v>
      </c>
      <c r="BV521" s="626">
        <f t="shared" si="362"/>
        <v>0</v>
      </c>
      <c r="BW521" s="626">
        <f t="shared" si="362"/>
        <v>0</v>
      </c>
      <c r="BX521" s="626">
        <f t="shared" si="362"/>
        <v>0</v>
      </c>
      <c r="BY521" s="626">
        <f t="shared" si="362"/>
        <v>0</v>
      </c>
      <c r="BZ521" s="626">
        <f t="shared" si="362"/>
        <v>0</v>
      </c>
      <c r="CA521" s="287">
        <f t="shared" ref="CA521:CA584" si="363">SUMIFS(G521:BZ521,$G$2:$BZ$2,"="&amp;$CA$1)/1000</f>
        <v>0</v>
      </c>
      <c r="CB521" s="287">
        <f t="shared" ref="CB521:CB584" si="364">SUMIFS(G521:BZ521,$G$2:$BZ$2,"="&amp;$CB$1)/1000</f>
        <v>0</v>
      </c>
      <c r="CC521" s="287">
        <f t="shared" ref="CC521:CC584" si="365">SUMIFS(G521:BZ521,$G$2:$BZ$2,"="&amp;$CC$1)/1000</f>
        <v>0</v>
      </c>
      <c r="CD521" s="287">
        <f t="shared" ref="CD521:CD584" si="366">SUMIFS(G521:BZ521,$G$2:$BZ$2,"="&amp;$CD$1)/1000</f>
        <v>0</v>
      </c>
      <c r="CE521" s="287">
        <f t="shared" ref="CE521:CE584" si="367">SUMIFS(G521:BZ521,$G$2:$BZ$2,"="&amp;$CE$1)/1000</f>
        <v>0</v>
      </c>
      <c r="CF521" s="287">
        <f t="shared" ref="CF521:CF584" si="368">SUMIFS(G521:BZ521,$G$2:$BZ$2,"="&amp;$CF$1)/1000</f>
        <v>0</v>
      </c>
      <c r="CG521" s="61">
        <f t="shared" si="332"/>
        <v>0</v>
      </c>
      <c r="CH521" s="27"/>
      <c r="CI521" s="27"/>
      <c r="CJ521" s="27"/>
    </row>
    <row r="522" spans="2:88" ht="12" hidden="1" customHeight="1">
      <c r="B522" s="624" t="s">
        <v>41</v>
      </c>
      <c r="C522" s="623" t="str">
        <f t="shared" si="340"/>
        <v>Forecast</v>
      </c>
      <c r="D522" s="624" t="s">
        <v>0</v>
      </c>
      <c r="E522" s="624" t="s">
        <v>10</v>
      </c>
      <c r="F522" s="625" t="s">
        <v>13</v>
      </c>
      <c r="G522" s="626">
        <f t="shared" si="356"/>
        <v>0</v>
      </c>
      <c r="H522" s="823">
        <f t="shared" si="356"/>
        <v>0</v>
      </c>
      <c r="I522" s="823">
        <f t="shared" si="356"/>
        <v>0</v>
      </c>
      <c r="J522" s="626">
        <f t="shared" si="356"/>
        <v>0</v>
      </c>
      <c r="K522" s="626">
        <f t="shared" si="356"/>
        <v>0</v>
      </c>
      <c r="L522" s="626">
        <f t="shared" si="356"/>
        <v>0</v>
      </c>
      <c r="M522" s="626">
        <f t="shared" si="356"/>
        <v>0</v>
      </c>
      <c r="N522" s="626">
        <f t="shared" si="356"/>
        <v>0</v>
      </c>
      <c r="O522" s="626">
        <f t="shared" si="356"/>
        <v>0</v>
      </c>
      <c r="P522" s="626">
        <f t="shared" si="356"/>
        <v>0</v>
      </c>
      <c r="Q522" s="626">
        <f t="shared" si="357"/>
        <v>0</v>
      </c>
      <c r="R522" s="626">
        <f t="shared" si="357"/>
        <v>0</v>
      </c>
      <c r="S522" s="626">
        <f t="shared" si="357"/>
        <v>0</v>
      </c>
      <c r="T522" s="626">
        <f t="shared" si="357"/>
        <v>0</v>
      </c>
      <c r="U522" s="823">
        <f t="shared" si="357"/>
        <v>0</v>
      </c>
      <c r="V522" s="823">
        <f t="shared" si="357"/>
        <v>0</v>
      </c>
      <c r="W522" s="823">
        <f t="shared" si="357"/>
        <v>0</v>
      </c>
      <c r="X522" s="823">
        <f t="shared" si="357"/>
        <v>0</v>
      </c>
      <c r="Y522" s="823">
        <f t="shared" si="357"/>
        <v>0</v>
      </c>
      <c r="Z522" s="626">
        <f t="shared" si="357"/>
        <v>0</v>
      </c>
      <c r="AA522" s="626">
        <f t="shared" si="358"/>
        <v>0</v>
      </c>
      <c r="AB522" s="626">
        <f t="shared" si="358"/>
        <v>0</v>
      </c>
      <c r="AC522" s="626">
        <f t="shared" si="358"/>
        <v>0</v>
      </c>
      <c r="AD522" s="626">
        <f t="shared" si="358"/>
        <v>0</v>
      </c>
      <c r="AE522" s="626">
        <f t="shared" si="358"/>
        <v>0</v>
      </c>
      <c r="AF522" s="626">
        <f t="shared" si="358"/>
        <v>0</v>
      </c>
      <c r="AG522" s="626">
        <f t="shared" si="358"/>
        <v>0</v>
      </c>
      <c r="AH522" s="626">
        <f t="shared" si="358"/>
        <v>0</v>
      </c>
      <c r="AI522" s="626">
        <f t="shared" si="358"/>
        <v>0</v>
      </c>
      <c r="AJ522" s="626">
        <f t="shared" si="358"/>
        <v>0</v>
      </c>
      <c r="AK522" s="626">
        <f t="shared" si="359"/>
        <v>0</v>
      </c>
      <c r="AL522" s="626">
        <f t="shared" si="359"/>
        <v>0</v>
      </c>
      <c r="AM522" s="626">
        <f t="shared" si="359"/>
        <v>0</v>
      </c>
      <c r="AN522" s="626">
        <f t="shared" si="359"/>
        <v>0</v>
      </c>
      <c r="AO522" s="626">
        <f t="shared" si="359"/>
        <v>0</v>
      </c>
      <c r="AP522" s="626">
        <f t="shared" si="359"/>
        <v>0</v>
      </c>
      <c r="AQ522" s="626">
        <f t="shared" si="359"/>
        <v>0</v>
      </c>
      <c r="AR522" s="626">
        <f t="shared" si="359"/>
        <v>0</v>
      </c>
      <c r="AS522" s="626">
        <f t="shared" si="359"/>
        <v>0</v>
      </c>
      <c r="AT522" s="626">
        <f t="shared" si="359"/>
        <v>0</v>
      </c>
      <c r="AU522" s="626">
        <f t="shared" si="360"/>
        <v>0</v>
      </c>
      <c r="AV522" s="626">
        <f t="shared" si="360"/>
        <v>0</v>
      </c>
      <c r="AW522" s="626">
        <f t="shared" si="360"/>
        <v>0</v>
      </c>
      <c r="AX522" s="626">
        <f t="shared" si="360"/>
        <v>0</v>
      </c>
      <c r="AY522" s="626">
        <f t="shared" si="360"/>
        <v>0</v>
      </c>
      <c r="AZ522" s="626">
        <f t="shared" si="360"/>
        <v>0</v>
      </c>
      <c r="BA522" s="626">
        <f t="shared" si="360"/>
        <v>0</v>
      </c>
      <c r="BB522" s="626">
        <f t="shared" si="360"/>
        <v>0</v>
      </c>
      <c r="BC522" s="626">
        <f t="shared" si="360"/>
        <v>0</v>
      </c>
      <c r="BD522" s="626">
        <f t="shared" si="360"/>
        <v>0</v>
      </c>
      <c r="BE522" s="626">
        <f t="shared" si="361"/>
        <v>0</v>
      </c>
      <c r="BF522" s="626">
        <f t="shared" si="361"/>
        <v>0</v>
      </c>
      <c r="BG522" s="626">
        <f t="shared" si="361"/>
        <v>0</v>
      </c>
      <c r="BH522" s="626">
        <f t="shared" si="361"/>
        <v>0</v>
      </c>
      <c r="BI522" s="626">
        <f t="shared" si="361"/>
        <v>0</v>
      </c>
      <c r="BJ522" s="626">
        <f t="shared" si="361"/>
        <v>0</v>
      </c>
      <c r="BK522" s="626">
        <f t="shared" si="361"/>
        <v>0</v>
      </c>
      <c r="BL522" s="626">
        <f t="shared" si="361"/>
        <v>0</v>
      </c>
      <c r="BM522" s="626">
        <f t="shared" si="361"/>
        <v>0</v>
      </c>
      <c r="BN522" s="626">
        <f t="shared" si="361"/>
        <v>0</v>
      </c>
      <c r="BO522" s="626">
        <f t="shared" si="362"/>
        <v>0</v>
      </c>
      <c r="BP522" s="626">
        <f t="shared" si="362"/>
        <v>0</v>
      </c>
      <c r="BQ522" s="626">
        <f t="shared" si="362"/>
        <v>0</v>
      </c>
      <c r="BR522" s="626">
        <f t="shared" si="362"/>
        <v>0</v>
      </c>
      <c r="BS522" s="626">
        <f t="shared" si="362"/>
        <v>0</v>
      </c>
      <c r="BT522" s="626">
        <f t="shared" si="362"/>
        <v>0</v>
      </c>
      <c r="BU522" s="626">
        <f t="shared" si="362"/>
        <v>0</v>
      </c>
      <c r="BV522" s="626">
        <f t="shared" si="362"/>
        <v>0</v>
      </c>
      <c r="BW522" s="626">
        <f t="shared" si="362"/>
        <v>0</v>
      </c>
      <c r="BX522" s="626">
        <f t="shared" si="362"/>
        <v>0</v>
      </c>
      <c r="BY522" s="626">
        <f t="shared" si="362"/>
        <v>0</v>
      </c>
      <c r="BZ522" s="626">
        <f t="shared" si="362"/>
        <v>0</v>
      </c>
      <c r="CA522" s="287">
        <f t="shared" si="363"/>
        <v>0</v>
      </c>
      <c r="CB522" s="287">
        <f t="shared" si="364"/>
        <v>0</v>
      </c>
      <c r="CC522" s="287">
        <f t="shared" si="365"/>
        <v>0</v>
      </c>
      <c r="CD522" s="287">
        <f t="shared" si="366"/>
        <v>0</v>
      </c>
      <c r="CE522" s="287">
        <f t="shared" si="367"/>
        <v>0</v>
      </c>
      <c r="CF522" s="287">
        <f t="shared" si="368"/>
        <v>0</v>
      </c>
      <c r="CG522" s="61">
        <f t="shared" si="332"/>
        <v>0</v>
      </c>
      <c r="CH522" s="27"/>
      <c r="CI522" s="27"/>
      <c r="CJ522" s="27"/>
    </row>
    <row r="523" spans="2:88" ht="12" hidden="1" customHeight="1">
      <c r="B523" s="624" t="s">
        <v>41</v>
      </c>
      <c r="C523" s="623" t="str">
        <f t="shared" si="340"/>
        <v>Approval Request</v>
      </c>
      <c r="D523" s="624" t="s">
        <v>0</v>
      </c>
      <c r="E523" s="624" t="s">
        <v>10</v>
      </c>
      <c r="F523" s="625" t="s">
        <v>14</v>
      </c>
      <c r="G523" s="626">
        <f t="shared" si="356"/>
        <v>0</v>
      </c>
      <c r="H523" s="823">
        <f t="shared" si="356"/>
        <v>0</v>
      </c>
      <c r="I523" s="823">
        <f t="shared" si="356"/>
        <v>0</v>
      </c>
      <c r="J523" s="626">
        <f t="shared" si="356"/>
        <v>0</v>
      </c>
      <c r="K523" s="626">
        <f t="shared" si="356"/>
        <v>0</v>
      </c>
      <c r="L523" s="626">
        <f t="shared" si="356"/>
        <v>0</v>
      </c>
      <c r="M523" s="626">
        <f t="shared" si="356"/>
        <v>0</v>
      </c>
      <c r="N523" s="626">
        <f t="shared" si="356"/>
        <v>0</v>
      </c>
      <c r="O523" s="626">
        <f t="shared" si="356"/>
        <v>0</v>
      </c>
      <c r="P523" s="626">
        <f t="shared" si="356"/>
        <v>0</v>
      </c>
      <c r="Q523" s="626">
        <f t="shared" si="357"/>
        <v>0</v>
      </c>
      <c r="R523" s="626">
        <f t="shared" si="357"/>
        <v>0</v>
      </c>
      <c r="S523" s="626">
        <f t="shared" si="357"/>
        <v>0</v>
      </c>
      <c r="T523" s="626">
        <f t="shared" si="357"/>
        <v>0</v>
      </c>
      <c r="U523" s="823">
        <f t="shared" si="357"/>
        <v>0</v>
      </c>
      <c r="V523" s="823">
        <f t="shared" si="357"/>
        <v>0</v>
      </c>
      <c r="W523" s="823">
        <f t="shared" si="357"/>
        <v>0</v>
      </c>
      <c r="X523" s="823">
        <f t="shared" si="357"/>
        <v>0</v>
      </c>
      <c r="Y523" s="823">
        <f t="shared" si="357"/>
        <v>0</v>
      </c>
      <c r="Z523" s="626">
        <f t="shared" si="357"/>
        <v>0</v>
      </c>
      <c r="AA523" s="626">
        <f t="shared" si="358"/>
        <v>0</v>
      </c>
      <c r="AB523" s="626">
        <f t="shared" si="358"/>
        <v>0</v>
      </c>
      <c r="AC523" s="626">
        <f t="shared" si="358"/>
        <v>0</v>
      </c>
      <c r="AD523" s="626">
        <f t="shared" si="358"/>
        <v>0</v>
      </c>
      <c r="AE523" s="626">
        <f t="shared" si="358"/>
        <v>0</v>
      </c>
      <c r="AF523" s="626">
        <f t="shared" si="358"/>
        <v>0</v>
      </c>
      <c r="AG523" s="626">
        <f t="shared" si="358"/>
        <v>0</v>
      </c>
      <c r="AH523" s="626">
        <f t="shared" si="358"/>
        <v>0</v>
      </c>
      <c r="AI523" s="626">
        <f t="shared" si="358"/>
        <v>0</v>
      </c>
      <c r="AJ523" s="626">
        <f t="shared" si="358"/>
        <v>0</v>
      </c>
      <c r="AK523" s="626">
        <f t="shared" si="359"/>
        <v>0</v>
      </c>
      <c r="AL523" s="626">
        <f t="shared" si="359"/>
        <v>0</v>
      </c>
      <c r="AM523" s="626">
        <f t="shared" si="359"/>
        <v>0</v>
      </c>
      <c r="AN523" s="626">
        <f t="shared" si="359"/>
        <v>0</v>
      </c>
      <c r="AO523" s="626">
        <f t="shared" si="359"/>
        <v>0</v>
      </c>
      <c r="AP523" s="626">
        <f t="shared" si="359"/>
        <v>0</v>
      </c>
      <c r="AQ523" s="626">
        <f t="shared" si="359"/>
        <v>0</v>
      </c>
      <c r="AR523" s="626">
        <f t="shared" si="359"/>
        <v>0</v>
      </c>
      <c r="AS523" s="626">
        <f t="shared" si="359"/>
        <v>0</v>
      </c>
      <c r="AT523" s="626">
        <f t="shared" si="359"/>
        <v>0</v>
      </c>
      <c r="AU523" s="626">
        <f t="shared" si="360"/>
        <v>0</v>
      </c>
      <c r="AV523" s="626">
        <f t="shared" si="360"/>
        <v>0</v>
      </c>
      <c r="AW523" s="626">
        <f t="shared" si="360"/>
        <v>0</v>
      </c>
      <c r="AX523" s="626">
        <f t="shared" si="360"/>
        <v>0</v>
      </c>
      <c r="AY523" s="626">
        <f t="shared" si="360"/>
        <v>0</v>
      </c>
      <c r="AZ523" s="626">
        <f t="shared" si="360"/>
        <v>0</v>
      </c>
      <c r="BA523" s="626">
        <f t="shared" si="360"/>
        <v>0</v>
      </c>
      <c r="BB523" s="626">
        <f t="shared" si="360"/>
        <v>0</v>
      </c>
      <c r="BC523" s="626">
        <f t="shared" si="360"/>
        <v>0</v>
      </c>
      <c r="BD523" s="626">
        <f t="shared" si="360"/>
        <v>0</v>
      </c>
      <c r="BE523" s="626">
        <f t="shared" si="361"/>
        <v>0</v>
      </c>
      <c r="BF523" s="626">
        <f t="shared" si="361"/>
        <v>0</v>
      </c>
      <c r="BG523" s="626">
        <f t="shared" si="361"/>
        <v>0</v>
      </c>
      <c r="BH523" s="626">
        <f t="shared" si="361"/>
        <v>0</v>
      </c>
      <c r="BI523" s="626">
        <f t="shared" si="361"/>
        <v>0</v>
      </c>
      <c r="BJ523" s="626">
        <f t="shared" si="361"/>
        <v>0</v>
      </c>
      <c r="BK523" s="626">
        <f t="shared" si="361"/>
        <v>0</v>
      </c>
      <c r="BL523" s="626">
        <f t="shared" si="361"/>
        <v>0</v>
      </c>
      <c r="BM523" s="626">
        <f t="shared" si="361"/>
        <v>0</v>
      </c>
      <c r="BN523" s="626">
        <f t="shared" si="361"/>
        <v>0</v>
      </c>
      <c r="BO523" s="626">
        <f t="shared" si="362"/>
        <v>0</v>
      </c>
      <c r="BP523" s="626">
        <f t="shared" si="362"/>
        <v>0</v>
      </c>
      <c r="BQ523" s="626">
        <f t="shared" si="362"/>
        <v>0</v>
      </c>
      <c r="BR523" s="626">
        <f t="shared" si="362"/>
        <v>0</v>
      </c>
      <c r="BS523" s="626">
        <f t="shared" si="362"/>
        <v>0</v>
      </c>
      <c r="BT523" s="626">
        <f t="shared" si="362"/>
        <v>0</v>
      </c>
      <c r="BU523" s="626">
        <f t="shared" si="362"/>
        <v>0</v>
      </c>
      <c r="BV523" s="626">
        <f t="shared" si="362"/>
        <v>0</v>
      </c>
      <c r="BW523" s="626">
        <f t="shared" si="362"/>
        <v>0</v>
      </c>
      <c r="BX523" s="626">
        <f t="shared" si="362"/>
        <v>0</v>
      </c>
      <c r="BY523" s="626">
        <f t="shared" si="362"/>
        <v>0</v>
      </c>
      <c r="BZ523" s="626">
        <f t="shared" si="362"/>
        <v>0</v>
      </c>
      <c r="CA523" s="287">
        <f t="shared" si="363"/>
        <v>0</v>
      </c>
      <c r="CB523" s="287">
        <f t="shared" si="364"/>
        <v>0</v>
      </c>
      <c r="CC523" s="287">
        <f t="shared" si="365"/>
        <v>0</v>
      </c>
      <c r="CD523" s="287">
        <f t="shared" si="366"/>
        <v>0</v>
      </c>
      <c r="CE523" s="287">
        <f t="shared" si="367"/>
        <v>0</v>
      </c>
      <c r="CF523" s="287">
        <f t="shared" si="368"/>
        <v>0</v>
      </c>
      <c r="CG523" s="61">
        <f t="shared" si="332"/>
        <v>0</v>
      </c>
      <c r="CH523" s="27"/>
      <c r="CI523" s="27"/>
      <c r="CJ523" s="27"/>
    </row>
    <row r="524" spans="2:88" ht="12" hidden="1" customHeight="1">
      <c r="B524" s="624" t="s">
        <v>41</v>
      </c>
      <c r="C524" s="623" t="str">
        <f t="shared" si="340"/>
        <v>Approval Request</v>
      </c>
      <c r="D524" s="624" t="s">
        <v>0</v>
      </c>
      <c r="E524" s="624" t="s">
        <v>10</v>
      </c>
      <c r="F524" s="625" t="s">
        <v>15</v>
      </c>
      <c r="G524" s="626">
        <f t="shared" si="356"/>
        <v>0</v>
      </c>
      <c r="H524" s="823">
        <f t="shared" si="356"/>
        <v>0</v>
      </c>
      <c r="I524" s="823">
        <f t="shared" si="356"/>
        <v>0</v>
      </c>
      <c r="J524" s="626">
        <f t="shared" si="356"/>
        <v>0</v>
      </c>
      <c r="K524" s="626">
        <f t="shared" si="356"/>
        <v>0</v>
      </c>
      <c r="L524" s="626">
        <f t="shared" si="356"/>
        <v>0</v>
      </c>
      <c r="M524" s="626">
        <f t="shared" si="356"/>
        <v>0</v>
      </c>
      <c r="N524" s="626">
        <f t="shared" si="356"/>
        <v>0</v>
      </c>
      <c r="O524" s="626">
        <f t="shared" si="356"/>
        <v>0</v>
      </c>
      <c r="P524" s="626">
        <f t="shared" si="356"/>
        <v>0</v>
      </c>
      <c r="Q524" s="626">
        <f t="shared" si="357"/>
        <v>0</v>
      </c>
      <c r="R524" s="626">
        <f t="shared" si="357"/>
        <v>0</v>
      </c>
      <c r="S524" s="626">
        <f t="shared" si="357"/>
        <v>0</v>
      </c>
      <c r="T524" s="626">
        <f t="shared" si="357"/>
        <v>0</v>
      </c>
      <c r="U524" s="823">
        <f t="shared" si="357"/>
        <v>0</v>
      </c>
      <c r="V524" s="823">
        <f t="shared" si="357"/>
        <v>0</v>
      </c>
      <c r="W524" s="823">
        <f t="shared" si="357"/>
        <v>0</v>
      </c>
      <c r="X524" s="823">
        <f t="shared" si="357"/>
        <v>0</v>
      </c>
      <c r="Y524" s="823">
        <f t="shared" si="357"/>
        <v>0</v>
      </c>
      <c r="Z524" s="626">
        <f t="shared" si="357"/>
        <v>0</v>
      </c>
      <c r="AA524" s="626">
        <f t="shared" si="358"/>
        <v>0</v>
      </c>
      <c r="AB524" s="626">
        <f t="shared" si="358"/>
        <v>0</v>
      </c>
      <c r="AC524" s="626">
        <f t="shared" si="358"/>
        <v>0</v>
      </c>
      <c r="AD524" s="626">
        <f t="shared" si="358"/>
        <v>0</v>
      </c>
      <c r="AE524" s="626">
        <f t="shared" si="358"/>
        <v>0</v>
      </c>
      <c r="AF524" s="626">
        <f t="shared" si="358"/>
        <v>0</v>
      </c>
      <c r="AG524" s="626">
        <f t="shared" si="358"/>
        <v>0</v>
      </c>
      <c r="AH524" s="626">
        <f t="shared" si="358"/>
        <v>0</v>
      </c>
      <c r="AI524" s="626">
        <f t="shared" si="358"/>
        <v>0</v>
      </c>
      <c r="AJ524" s="626">
        <f t="shared" si="358"/>
        <v>0</v>
      </c>
      <c r="AK524" s="626">
        <f t="shared" si="359"/>
        <v>0</v>
      </c>
      <c r="AL524" s="626">
        <f t="shared" si="359"/>
        <v>0</v>
      </c>
      <c r="AM524" s="626">
        <f t="shared" si="359"/>
        <v>0</v>
      </c>
      <c r="AN524" s="626">
        <f t="shared" si="359"/>
        <v>0</v>
      </c>
      <c r="AO524" s="626">
        <f t="shared" si="359"/>
        <v>0</v>
      </c>
      <c r="AP524" s="626">
        <f t="shared" si="359"/>
        <v>0</v>
      </c>
      <c r="AQ524" s="626">
        <f t="shared" si="359"/>
        <v>0</v>
      </c>
      <c r="AR524" s="626">
        <f t="shared" si="359"/>
        <v>0</v>
      </c>
      <c r="AS524" s="626">
        <f t="shared" si="359"/>
        <v>0</v>
      </c>
      <c r="AT524" s="626">
        <f t="shared" si="359"/>
        <v>0</v>
      </c>
      <c r="AU524" s="626">
        <f t="shared" si="360"/>
        <v>0</v>
      </c>
      <c r="AV524" s="626">
        <f t="shared" si="360"/>
        <v>0</v>
      </c>
      <c r="AW524" s="626">
        <f t="shared" si="360"/>
        <v>0</v>
      </c>
      <c r="AX524" s="626">
        <f t="shared" si="360"/>
        <v>0</v>
      </c>
      <c r="AY524" s="626">
        <f t="shared" si="360"/>
        <v>0</v>
      </c>
      <c r="AZ524" s="626">
        <f t="shared" si="360"/>
        <v>0</v>
      </c>
      <c r="BA524" s="626">
        <f t="shared" si="360"/>
        <v>0</v>
      </c>
      <c r="BB524" s="626">
        <f t="shared" si="360"/>
        <v>0</v>
      </c>
      <c r="BC524" s="626">
        <f t="shared" si="360"/>
        <v>0</v>
      </c>
      <c r="BD524" s="626">
        <f t="shared" si="360"/>
        <v>0</v>
      </c>
      <c r="BE524" s="626">
        <f t="shared" si="361"/>
        <v>0</v>
      </c>
      <c r="BF524" s="626">
        <f t="shared" si="361"/>
        <v>0</v>
      </c>
      <c r="BG524" s="626">
        <f t="shared" si="361"/>
        <v>0</v>
      </c>
      <c r="BH524" s="626">
        <f t="shared" si="361"/>
        <v>0</v>
      </c>
      <c r="BI524" s="626">
        <f t="shared" si="361"/>
        <v>0</v>
      </c>
      <c r="BJ524" s="626">
        <f t="shared" si="361"/>
        <v>0</v>
      </c>
      <c r="BK524" s="626">
        <f t="shared" si="361"/>
        <v>0</v>
      </c>
      <c r="BL524" s="626">
        <f t="shared" si="361"/>
        <v>0</v>
      </c>
      <c r="BM524" s="626">
        <f t="shared" si="361"/>
        <v>0</v>
      </c>
      <c r="BN524" s="626">
        <f t="shared" si="361"/>
        <v>0</v>
      </c>
      <c r="BO524" s="626">
        <f t="shared" si="362"/>
        <v>0</v>
      </c>
      <c r="BP524" s="626">
        <f t="shared" si="362"/>
        <v>0</v>
      </c>
      <c r="BQ524" s="626">
        <f t="shared" si="362"/>
        <v>0</v>
      </c>
      <c r="BR524" s="626">
        <f t="shared" si="362"/>
        <v>0</v>
      </c>
      <c r="BS524" s="626">
        <f t="shared" si="362"/>
        <v>0</v>
      </c>
      <c r="BT524" s="626">
        <f t="shared" si="362"/>
        <v>0</v>
      </c>
      <c r="BU524" s="626">
        <f t="shared" si="362"/>
        <v>0</v>
      </c>
      <c r="BV524" s="626">
        <f t="shared" si="362"/>
        <v>0</v>
      </c>
      <c r="BW524" s="626">
        <f t="shared" si="362"/>
        <v>0</v>
      </c>
      <c r="BX524" s="626">
        <f t="shared" si="362"/>
        <v>0</v>
      </c>
      <c r="BY524" s="626">
        <f t="shared" si="362"/>
        <v>0</v>
      </c>
      <c r="BZ524" s="626">
        <f t="shared" si="362"/>
        <v>0</v>
      </c>
      <c r="CA524" s="287">
        <f t="shared" si="363"/>
        <v>0</v>
      </c>
      <c r="CB524" s="287">
        <f t="shared" si="364"/>
        <v>0</v>
      </c>
      <c r="CC524" s="287">
        <f t="shared" si="365"/>
        <v>0</v>
      </c>
      <c r="CD524" s="287">
        <f t="shared" si="366"/>
        <v>0</v>
      </c>
      <c r="CE524" s="287">
        <f t="shared" si="367"/>
        <v>0</v>
      </c>
      <c r="CF524" s="287">
        <f t="shared" si="368"/>
        <v>0</v>
      </c>
      <c r="CG524" s="61">
        <f t="shared" si="332"/>
        <v>0</v>
      </c>
      <c r="CH524" s="27"/>
      <c r="CI524" s="27"/>
      <c r="CJ524" s="27"/>
    </row>
    <row r="525" spans="2:88" ht="12" hidden="1" customHeight="1">
      <c r="B525" s="624" t="s">
        <v>41</v>
      </c>
      <c r="C525" s="623" t="str">
        <f t="shared" si="340"/>
        <v>Released</v>
      </c>
      <c r="D525" s="624" t="s">
        <v>2</v>
      </c>
      <c r="E525" s="624" t="s">
        <v>9</v>
      </c>
      <c r="F525" s="625" t="s">
        <v>11</v>
      </c>
      <c r="G525" s="626">
        <f t="shared" ref="G525:P534" si="369">IF(CVP=$F525,SUMIFS(G$6:G$206,Capex_Revex,$E525,Cat_Two,$D525,Spend,$B525),0)</f>
        <v>0</v>
      </c>
      <c r="H525" s="823">
        <f t="shared" si="369"/>
        <v>0</v>
      </c>
      <c r="I525" s="823">
        <f t="shared" si="369"/>
        <v>0</v>
      </c>
      <c r="J525" s="626">
        <f t="shared" si="369"/>
        <v>0</v>
      </c>
      <c r="K525" s="626">
        <f t="shared" si="369"/>
        <v>0</v>
      </c>
      <c r="L525" s="626">
        <f t="shared" si="369"/>
        <v>0</v>
      </c>
      <c r="M525" s="626">
        <f t="shared" si="369"/>
        <v>0</v>
      </c>
      <c r="N525" s="626">
        <f t="shared" si="369"/>
        <v>0</v>
      </c>
      <c r="O525" s="626">
        <f t="shared" si="369"/>
        <v>0</v>
      </c>
      <c r="P525" s="626">
        <f t="shared" si="369"/>
        <v>0</v>
      </c>
      <c r="Q525" s="626">
        <f t="shared" ref="Q525:Z534" si="370">IF(CVP=$F525,SUMIFS(Q$6:Q$206,Capex_Revex,$E525,Cat_Two,$D525,Spend,$B525),0)</f>
        <v>0</v>
      </c>
      <c r="R525" s="626">
        <f t="shared" si="370"/>
        <v>0</v>
      </c>
      <c r="S525" s="626">
        <f t="shared" si="370"/>
        <v>0</v>
      </c>
      <c r="T525" s="626">
        <f t="shared" si="370"/>
        <v>0</v>
      </c>
      <c r="U525" s="823">
        <f t="shared" si="370"/>
        <v>0</v>
      </c>
      <c r="V525" s="823">
        <f t="shared" si="370"/>
        <v>0</v>
      </c>
      <c r="W525" s="823">
        <f t="shared" si="370"/>
        <v>0</v>
      </c>
      <c r="X525" s="823">
        <f t="shared" si="370"/>
        <v>0</v>
      </c>
      <c r="Y525" s="823">
        <f t="shared" si="370"/>
        <v>0</v>
      </c>
      <c r="Z525" s="626">
        <f t="shared" si="370"/>
        <v>0</v>
      </c>
      <c r="AA525" s="626">
        <f t="shared" ref="AA525:AJ534" si="371">IF(CVP=$F525,SUMIFS(AA$6:AA$206,Capex_Revex,$E525,Cat_Two,$D525,Spend,$B525),0)</f>
        <v>0</v>
      </c>
      <c r="AB525" s="626">
        <f t="shared" si="371"/>
        <v>0</v>
      </c>
      <c r="AC525" s="626">
        <f t="shared" si="371"/>
        <v>0</v>
      </c>
      <c r="AD525" s="626">
        <f t="shared" si="371"/>
        <v>0</v>
      </c>
      <c r="AE525" s="626">
        <f t="shared" si="371"/>
        <v>0</v>
      </c>
      <c r="AF525" s="626">
        <f t="shared" si="371"/>
        <v>0</v>
      </c>
      <c r="AG525" s="626">
        <f t="shared" si="371"/>
        <v>0</v>
      </c>
      <c r="AH525" s="626">
        <f t="shared" si="371"/>
        <v>0</v>
      </c>
      <c r="AI525" s="626">
        <f t="shared" si="371"/>
        <v>0</v>
      </c>
      <c r="AJ525" s="626">
        <f t="shared" si="371"/>
        <v>0</v>
      </c>
      <c r="AK525" s="626">
        <f t="shared" ref="AK525:AT534" si="372">IF(CVP=$F525,SUMIFS(AK$6:AK$206,Capex_Revex,$E525,Cat_Two,$D525,Spend,$B525),0)</f>
        <v>0</v>
      </c>
      <c r="AL525" s="626">
        <f t="shared" si="372"/>
        <v>0</v>
      </c>
      <c r="AM525" s="626">
        <f t="shared" si="372"/>
        <v>0</v>
      </c>
      <c r="AN525" s="626">
        <f t="shared" si="372"/>
        <v>0</v>
      </c>
      <c r="AO525" s="626">
        <f t="shared" si="372"/>
        <v>0</v>
      </c>
      <c r="AP525" s="626">
        <f t="shared" si="372"/>
        <v>0</v>
      </c>
      <c r="AQ525" s="626">
        <f t="shared" si="372"/>
        <v>0</v>
      </c>
      <c r="AR525" s="626">
        <f t="shared" si="372"/>
        <v>0</v>
      </c>
      <c r="AS525" s="626">
        <f t="shared" si="372"/>
        <v>0</v>
      </c>
      <c r="AT525" s="626">
        <f t="shared" si="372"/>
        <v>0</v>
      </c>
      <c r="AU525" s="626">
        <f t="shared" ref="AU525:BD534" si="373">IF(CVP=$F525,SUMIFS(AU$6:AU$206,Capex_Revex,$E525,Cat_Two,$D525,Spend,$B525),0)</f>
        <v>0</v>
      </c>
      <c r="AV525" s="626">
        <f t="shared" si="373"/>
        <v>0</v>
      </c>
      <c r="AW525" s="626">
        <f t="shared" si="373"/>
        <v>0</v>
      </c>
      <c r="AX525" s="626">
        <f t="shared" si="373"/>
        <v>0</v>
      </c>
      <c r="AY525" s="626">
        <f t="shared" si="373"/>
        <v>0</v>
      </c>
      <c r="AZ525" s="626">
        <f t="shared" si="373"/>
        <v>0</v>
      </c>
      <c r="BA525" s="626">
        <f t="shared" si="373"/>
        <v>0</v>
      </c>
      <c r="BB525" s="626">
        <f t="shared" si="373"/>
        <v>0</v>
      </c>
      <c r="BC525" s="626">
        <f t="shared" si="373"/>
        <v>0</v>
      </c>
      <c r="BD525" s="626">
        <f t="shared" si="373"/>
        <v>0</v>
      </c>
      <c r="BE525" s="626">
        <f t="shared" ref="BE525:BN534" si="374">IF(CVP=$F525,SUMIFS(BE$6:BE$206,Capex_Revex,$E525,Cat_Two,$D525,Spend,$B525),0)</f>
        <v>0</v>
      </c>
      <c r="BF525" s="626">
        <f t="shared" si="374"/>
        <v>0</v>
      </c>
      <c r="BG525" s="626">
        <f t="shared" si="374"/>
        <v>0</v>
      </c>
      <c r="BH525" s="626">
        <f t="shared" si="374"/>
        <v>0</v>
      </c>
      <c r="BI525" s="626">
        <f t="shared" si="374"/>
        <v>0</v>
      </c>
      <c r="BJ525" s="626">
        <f t="shared" si="374"/>
        <v>0</v>
      </c>
      <c r="BK525" s="626">
        <f t="shared" si="374"/>
        <v>0</v>
      </c>
      <c r="BL525" s="626">
        <f t="shared" si="374"/>
        <v>0</v>
      </c>
      <c r="BM525" s="626">
        <f t="shared" si="374"/>
        <v>0</v>
      </c>
      <c r="BN525" s="626">
        <f t="shared" si="374"/>
        <v>0</v>
      </c>
      <c r="BO525" s="626">
        <f t="shared" ref="BO525:BZ534" si="375">IF(CVP=$F525,SUMIFS(BO$6:BO$206,Capex_Revex,$E525,Cat_Two,$D525,Spend,$B525),0)</f>
        <v>0</v>
      </c>
      <c r="BP525" s="626">
        <f t="shared" si="375"/>
        <v>0</v>
      </c>
      <c r="BQ525" s="626">
        <f t="shared" si="375"/>
        <v>0</v>
      </c>
      <c r="BR525" s="626">
        <f t="shared" si="375"/>
        <v>0</v>
      </c>
      <c r="BS525" s="626">
        <f t="shared" si="375"/>
        <v>0</v>
      </c>
      <c r="BT525" s="626">
        <f t="shared" si="375"/>
        <v>0</v>
      </c>
      <c r="BU525" s="626">
        <f t="shared" si="375"/>
        <v>0</v>
      </c>
      <c r="BV525" s="626">
        <f t="shared" si="375"/>
        <v>0</v>
      </c>
      <c r="BW525" s="626">
        <f t="shared" si="375"/>
        <v>0</v>
      </c>
      <c r="BX525" s="626">
        <f t="shared" si="375"/>
        <v>0</v>
      </c>
      <c r="BY525" s="626">
        <f t="shared" si="375"/>
        <v>0</v>
      </c>
      <c r="BZ525" s="626">
        <f t="shared" si="375"/>
        <v>0</v>
      </c>
      <c r="CA525" s="287">
        <f t="shared" si="363"/>
        <v>0</v>
      </c>
      <c r="CB525" s="287">
        <f t="shared" si="364"/>
        <v>0</v>
      </c>
      <c r="CC525" s="287">
        <f t="shared" si="365"/>
        <v>0</v>
      </c>
      <c r="CD525" s="287">
        <f t="shared" si="366"/>
        <v>0</v>
      </c>
      <c r="CE525" s="287">
        <f t="shared" si="367"/>
        <v>0</v>
      </c>
      <c r="CF525" s="287">
        <f t="shared" si="368"/>
        <v>0</v>
      </c>
      <c r="CG525" s="61">
        <f t="shared" si="332"/>
        <v>0</v>
      </c>
      <c r="CH525" s="27"/>
      <c r="CI525" s="27"/>
      <c r="CJ525" s="27"/>
    </row>
    <row r="526" spans="2:88" ht="12" hidden="1" customHeight="1">
      <c r="B526" s="624" t="s">
        <v>41</v>
      </c>
      <c r="C526" s="623" t="str">
        <f t="shared" si="340"/>
        <v>Released</v>
      </c>
      <c r="D526" s="624" t="s">
        <v>2</v>
      </c>
      <c r="E526" s="624" t="s">
        <v>9</v>
      </c>
      <c r="F526" s="625" t="s">
        <v>12</v>
      </c>
      <c r="G526" s="626">
        <f t="shared" si="369"/>
        <v>0</v>
      </c>
      <c r="H526" s="823">
        <f t="shared" si="369"/>
        <v>0</v>
      </c>
      <c r="I526" s="823">
        <f t="shared" si="369"/>
        <v>0</v>
      </c>
      <c r="J526" s="626">
        <f t="shared" si="369"/>
        <v>0</v>
      </c>
      <c r="K526" s="626">
        <f t="shared" si="369"/>
        <v>0</v>
      </c>
      <c r="L526" s="626">
        <f t="shared" si="369"/>
        <v>0</v>
      </c>
      <c r="M526" s="626">
        <f t="shared" si="369"/>
        <v>0</v>
      </c>
      <c r="N526" s="626">
        <f t="shared" si="369"/>
        <v>0</v>
      </c>
      <c r="O526" s="626">
        <f t="shared" si="369"/>
        <v>0</v>
      </c>
      <c r="P526" s="626">
        <f t="shared" si="369"/>
        <v>0</v>
      </c>
      <c r="Q526" s="626">
        <f t="shared" si="370"/>
        <v>0</v>
      </c>
      <c r="R526" s="626">
        <f t="shared" si="370"/>
        <v>0</v>
      </c>
      <c r="S526" s="626">
        <f t="shared" si="370"/>
        <v>0</v>
      </c>
      <c r="T526" s="626">
        <f t="shared" si="370"/>
        <v>0</v>
      </c>
      <c r="U526" s="823">
        <f t="shared" si="370"/>
        <v>0</v>
      </c>
      <c r="V526" s="823">
        <f t="shared" si="370"/>
        <v>0</v>
      </c>
      <c r="W526" s="823">
        <f t="shared" si="370"/>
        <v>0</v>
      </c>
      <c r="X526" s="823">
        <f t="shared" si="370"/>
        <v>0</v>
      </c>
      <c r="Y526" s="823">
        <f t="shared" si="370"/>
        <v>0</v>
      </c>
      <c r="Z526" s="626">
        <f t="shared" si="370"/>
        <v>0</v>
      </c>
      <c r="AA526" s="626">
        <f t="shared" si="371"/>
        <v>0</v>
      </c>
      <c r="AB526" s="626">
        <f t="shared" si="371"/>
        <v>0</v>
      </c>
      <c r="AC526" s="626">
        <f t="shared" si="371"/>
        <v>0</v>
      </c>
      <c r="AD526" s="626">
        <f t="shared" si="371"/>
        <v>0</v>
      </c>
      <c r="AE526" s="626">
        <f t="shared" si="371"/>
        <v>0</v>
      </c>
      <c r="AF526" s="626">
        <f t="shared" si="371"/>
        <v>0</v>
      </c>
      <c r="AG526" s="626">
        <f t="shared" si="371"/>
        <v>0</v>
      </c>
      <c r="AH526" s="626">
        <f t="shared" si="371"/>
        <v>0</v>
      </c>
      <c r="AI526" s="626">
        <f t="shared" si="371"/>
        <v>0</v>
      </c>
      <c r="AJ526" s="626">
        <f t="shared" si="371"/>
        <v>0</v>
      </c>
      <c r="AK526" s="626">
        <f t="shared" si="372"/>
        <v>0</v>
      </c>
      <c r="AL526" s="626">
        <f t="shared" si="372"/>
        <v>0</v>
      </c>
      <c r="AM526" s="626">
        <f t="shared" si="372"/>
        <v>0</v>
      </c>
      <c r="AN526" s="626">
        <f t="shared" si="372"/>
        <v>0</v>
      </c>
      <c r="AO526" s="626">
        <f t="shared" si="372"/>
        <v>0</v>
      </c>
      <c r="AP526" s="626">
        <f t="shared" si="372"/>
        <v>0</v>
      </c>
      <c r="AQ526" s="626">
        <f t="shared" si="372"/>
        <v>0</v>
      </c>
      <c r="AR526" s="626">
        <f t="shared" si="372"/>
        <v>0</v>
      </c>
      <c r="AS526" s="626">
        <f t="shared" si="372"/>
        <v>0</v>
      </c>
      <c r="AT526" s="626">
        <f t="shared" si="372"/>
        <v>0</v>
      </c>
      <c r="AU526" s="626">
        <f t="shared" si="373"/>
        <v>0</v>
      </c>
      <c r="AV526" s="626">
        <f t="shared" si="373"/>
        <v>0</v>
      </c>
      <c r="AW526" s="626">
        <f t="shared" si="373"/>
        <v>0</v>
      </c>
      <c r="AX526" s="626">
        <f t="shared" si="373"/>
        <v>0</v>
      </c>
      <c r="AY526" s="626">
        <f t="shared" si="373"/>
        <v>0</v>
      </c>
      <c r="AZ526" s="626">
        <f t="shared" si="373"/>
        <v>0</v>
      </c>
      <c r="BA526" s="626">
        <f t="shared" si="373"/>
        <v>0</v>
      </c>
      <c r="BB526" s="626">
        <f t="shared" si="373"/>
        <v>0</v>
      </c>
      <c r="BC526" s="626">
        <f t="shared" si="373"/>
        <v>0</v>
      </c>
      <c r="BD526" s="626">
        <f t="shared" si="373"/>
        <v>0</v>
      </c>
      <c r="BE526" s="626">
        <f t="shared" si="374"/>
        <v>0</v>
      </c>
      <c r="BF526" s="626">
        <f t="shared" si="374"/>
        <v>0</v>
      </c>
      <c r="BG526" s="626">
        <f t="shared" si="374"/>
        <v>0</v>
      </c>
      <c r="BH526" s="626">
        <f t="shared" si="374"/>
        <v>0</v>
      </c>
      <c r="BI526" s="626">
        <f t="shared" si="374"/>
        <v>0</v>
      </c>
      <c r="BJ526" s="626">
        <f t="shared" si="374"/>
        <v>0</v>
      </c>
      <c r="BK526" s="626">
        <f t="shared" si="374"/>
        <v>0</v>
      </c>
      <c r="BL526" s="626">
        <f t="shared" si="374"/>
        <v>0</v>
      </c>
      <c r="BM526" s="626">
        <f t="shared" si="374"/>
        <v>0</v>
      </c>
      <c r="BN526" s="626">
        <f t="shared" si="374"/>
        <v>0</v>
      </c>
      <c r="BO526" s="626">
        <f t="shared" si="375"/>
        <v>0</v>
      </c>
      <c r="BP526" s="626">
        <f t="shared" si="375"/>
        <v>0</v>
      </c>
      <c r="BQ526" s="626">
        <f t="shared" si="375"/>
        <v>0</v>
      </c>
      <c r="BR526" s="626">
        <f t="shared" si="375"/>
        <v>0</v>
      </c>
      <c r="BS526" s="626">
        <f t="shared" si="375"/>
        <v>0</v>
      </c>
      <c r="BT526" s="626">
        <f t="shared" si="375"/>
        <v>0</v>
      </c>
      <c r="BU526" s="626">
        <f t="shared" si="375"/>
        <v>0</v>
      </c>
      <c r="BV526" s="626">
        <f t="shared" si="375"/>
        <v>0</v>
      </c>
      <c r="BW526" s="626">
        <f t="shared" si="375"/>
        <v>0</v>
      </c>
      <c r="BX526" s="626">
        <f t="shared" si="375"/>
        <v>0</v>
      </c>
      <c r="BY526" s="626">
        <f t="shared" si="375"/>
        <v>0</v>
      </c>
      <c r="BZ526" s="626">
        <f t="shared" si="375"/>
        <v>0</v>
      </c>
      <c r="CA526" s="287">
        <f t="shared" si="363"/>
        <v>0</v>
      </c>
      <c r="CB526" s="287">
        <f t="shared" si="364"/>
        <v>0</v>
      </c>
      <c r="CC526" s="287">
        <f t="shared" si="365"/>
        <v>0</v>
      </c>
      <c r="CD526" s="287">
        <f t="shared" si="366"/>
        <v>0</v>
      </c>
      <c r="CE526" s="287">
        <f t="shared" si="367"/>
        <v>0</v>
      </c>
      <c r="CF526" s="287">
        <f t="shared" si="368"/>
        <v>0</v>
      </c>
      <c r="CG526" s="61">
        <f t="shared" si="332"/>
        <v>0</v>
      </c>
      <c r="CH526" s="27"/>
      <c r="CI526" s="27"/>
      <c r="CJ526" s="27"/>
    </row>
    <row r="527" spans="2:88" ht="12" hidden="1" customHeight="1">
      <c r="B527" s="624" t="s">
        <v>41</v>
      </c>
      <c r="C527" s="623" t="str">
        <f t="shared" si="340"/>
        <v>Forecast</v>
      </c>
      <c r="D527" s="624" t="s">
        <v>2</v>
      </c>
      <c r="E527" s="624" t="s">
        <v>9</v>
      </c>
      <c r="F527" s="625" t="s">
        <v>13</v>
      </c>
      <c r="G527" s="626">
        <f t="shared" si="369"/>
        <v>0</v>
      </c>
      <c r="H527" s="823">
        <f t="shared" si="369"/>
        <v>0</v>
      </c>
      <c r="I527" s="823">
        <f t="shared" si="369"/>
        <v>0</v>
      </c>
      <c r="J527" s="626">
        <f t="shared" si="369"/>
        <v>0</v>
      </c>
      <c r="K527" s="626">
        <f t="shared" si="369"/>
        <v>0</v>
      </c>
      <c r="L527" s="626">
        <f t="shared" si="369"/>
        <v>0</v>
      </c>
      <c r="M527" s="626">
        <f t="shared" si="369"/>
        <v>0</v>
      </c>
      <c r="N527" s="626">
        <f t="shared" si="369"/>
        <v>0</v>
      </c>
      <c r="O527" s="626">
        <f t="shared" si="369"/>
        <v>0</v>
      </c>
      <c r="P527" s="626">
        <f t="shared" si="369"/>
        <v>0</v>
      </c>
      <c r="Q527" s="626">
        <f t="shared" si="370"/>
        <v>0</v>
      </c>
      <c r="R527" s="626">
        <f t="shared" si="370"/>
        <v>0</v>
      </c>
      <c r="S527" s="626">
        <f t="shared" si="370"/>
        <v>0</v>
      </c>
      <c r="T527" s="626">
        <f t="shared" si="370"/>
        <v>0</v>
      </c>
      <c r="U527" s="823">
        <f t="shared" si="370"/>
        <v>0</v>
      </c>
      <c r="V527" s="823">
        <f t="shared" si="370"/>
        <v>0</v>
      </c>
      <c r="W527" s="823">
        <f t="shared" si="370"/>
        <v>0</v>
      </c>
      <c r="X527" s="823">
        <f t="shared" si="370"/>
        <v>0</v>
      </c>
      <c r="Y527" s="823">
        <f t="shared" si="370"/>
        <v>0</v>
      </c>
      <c r="Z527" s="626">
        <f t="shared" si="370"/>
        <v>0</v>
      </c>
      <c r="AA527" s="626">
        <f t="shared" si="371"/>
        <v>0</v>
      </c>
      <c r="AB527" s="626">
        <f t="shared" si="371"/>
        <v>0</v>
      </c>
      <c r="AC527" s="626">
        <f t="shared" si="371"/>
        <v>0</v>
      </c>
      <c r="AD527" s="626">
        <f t="shared" si="371"/>
        <v>0</v>
      </c>
      <c r="AE527" s="626">
        <f t="shared" si="371"/>
        <v>0</v>
      </c>
      <c r="AF527" s="626">
        <f t="shared" si="371"/>
        <v>0</v>
      </c>
      <c r="AG527" s="626">
        <f t="shared" si="371"/>
        <v>0</v>
      </c>
      <c r="AH527" s="626">
        <f t="shared" si="371"/>
        <v>0</v>
      </c>
      <c r="AI527" s="626">
        <f t="shared" si="371"/>
        <v>0</v>
      </c>
      <c r="AJ527" s="626">
        <f t="shared" si="371"/>
        <v>0</v>
      </c>
      <c r="AK527" s="626">
        <f t="shared" si="372"/>
        <v>0</v>
      </c>
      <c r="AL527" s="626">
        <f t="shared" si="372"/>
        <v>0</v>
      </c>
      <c r="AM527" s="626">
        <f t="shared" si="372"/>
        <v>0</v>
      </c>
      <c r="AN527" s="626">
        <f t="shared" si="372"/>
        <v>0</v>
      </c>
      <c r="AO527" s="626">
        <f t="shared" si="372"/>
        <v>0</v>
      </c>
      <c r="AP527" s="626">
        <f t="shared" si="372"/>
        <v>0</v>
      </c>
      <c r="AQ527" s="626">
        <f t="shared" si="372"/>
        <v>0</v>
      </c>
      <c r="AR527" s="626">
        <f t="shared" si="372"/>
        <v>0</v>
      </c>
      <c r="AS527" s="626">
        <f t="shared" si="372"/>
        <v>0</v>
      </c>
      <c r="AT527" s="626">
        <f t="shared" si="372"/>
        <v>0</v>
      </c>
      <c r="AU527" s="626">
        <f t="shared" si="373"/>
        <v>0</v>
      </c>
      <c r="AV527" s="626">
        <f t="shared" si="373"/>
        <v>0</v>
      </c>
      <c r="AW527" s="626">
        <f t="shared" si="373"/>
        <v>0</v>
      </c>
      <c r="AX527" s="626">
        <f t="shared" si="373"/>
        <v>0</v>
      </c>
      <c r="AY527" s="626">
        <f t="shared" si="373"/>
        <v>0</v>
      </c>
      <c r="AZ527" s="626">
        <f t="shared" si="373"/>
        <v>0</v>
      </c>
      <c r="BA527" s="626">
        <f t="shared" si="373"/>
        <v>0</v>
      </c>
      <c r="BB527" s="626">
        <f t="shared" si="373"/>
        <v>0</v>
      </c>
      <c r="BC527" s="626">
        <f t="shared" si="373"/>
        <v>0</v>
      </c>
      <c r="BD527" s="626">
        <f t="shared" si="373"/>
        <v>0</v>
      </c>
      <c r="BE527" s="626">
        <f t="shared" si="374"/>
        <v>0</v>
      </c>
      <c r="BF527" s="626">
        <f t="shared" si="374"/>
        <v>0</v>
      </c>
      <c r="BG527" s="626">
        <f t="shared" si="374"/>
        <v>0</v>
      </c>
      <c r="BH527" s="626">
        <f t="shared" si="374"/>
        <v>0</v>
      </c>
      <c r="BI527" s="626">
        <f t="shared" si="374"/>
        <v>0</v>
      </c>
      <c r="BJ527" s="626">
        <f t="shared" si="374"/>
        <v>0</v>
      </c>
      <c r="BK527" s="626">
        <f t="shared" si="374"/>
        <v>0</v>
      </c>
      <c r="BL527" s="626">
        <f t="shared" si="374"/>
        <v>0</v>
      </c>
      <c r="BM527" s="626">
        <f t="shared" si="374"/>
        <v>0</v>
      </c>
      <c r="BN527" s="626">
        <f t="shared" si="374"/>
        <v>0</v>
      </c>
      <c r="BO527" s="626">
        <f t="shared" si="375"/>
        <v>0</v>
      </c>
      <c r="BP527" s="626">
        <f t="shared" si="375"/>
        <v>0</v>
      </c>
      <c r="BQ527" s="626">
        <f t="shared" si="375"/>
        <v>0</v>
      </c>
      <c r="BR527" s="626">
        <f t="shared" si="375"/>
        <v>0</v>
      </c>
      <c r="BS527" s="626">
        <f t="shared" si="375"/>
        <v>0</v>
      </c>
      <c r="BT527" s="626">
        <f t="shared" si="375"/>
        <v>0</v>
      </c>
      <c r="BU527" s="626">
        <f t="shared" si="375"/>
        <v>0</v>
      </c>
      <c r="BV527" s="626">
        <f t="shared" si="375"/>
        <v>0</v>
      </c>
      <c r="BW527" s="626">
        <f t="shared" si="375"/>
        <v>0</v>
      </c>
      <c r="BX527" s="626">
        <f t="shared" si="375"/>
        <v>0</v>
      </c>
      <c r="BY527" s="626">
        <f t="shared" si="375"/>
        <v>0</v>
      </c>
      <c r="BZ527" s="626">
        <f t="shared" si="375"/>
        <v>0</v>
      </c>
      <c r="CA527" s="287">
        <f t="shared" si="363"/>
        <v>0</v>
      </c>
      <c r="CB527" s="287">
        <f t="shared" si="364"/>
        <v>0</v>
      </c>
      <c r="CC527" s="287">
        <f t="shared" si="365"/>
        <v>0</v>
      </c>
      <c r="CD527" s="287">
        <f t="shared" si="366"/>
        <v>0</v>
      </c>
      <c r="CE527" s="287">
        <f t="shared" si="367"/>
        <v>0</v>
      </c>
      <c r="CF527" s="287">
        <f t="shared" si="368"/>
        <v>0</v>
      </c>
      <c r="CG527" s="61">
        <f t="shared" si="332"/>
        <v>0</v>
      </c>
      <c r="CH527" s="27"/>
      <c r="CI527" s="27"/>
      <c r="CJ527" s="27"/>
    </row>
    <row r="528" spans="2:88" ht="12" hidden="1" customHeight="1">
      <c r="B528" s="624" t="s">
        <v>41</v>
      </c>
      <c r="C528" s="623" t="str">
        <f t="shared" si="340"/>
        <v>Approval Request</v>
      </c>
      <c r="D528" s="624" t="s">
        <v>2</v>
      </c>
      <c r="E528" s="624" t="s">
        <v>9</v>
      </c>
      <c r="F528" s="625" t="s">
        <v>14</v>
      </c>
      <c r="G528" s="626">
        <f t="shared" si="369"/>
        <v>0</v>
      </c>
      <c r="H528" s="823">
        <f t="shared" si="369"/>
        <v>0</v>
      </c>
      <c r="I528" s="823">
        <f t="shared" si="369"/>
        <v>0</v>
      </c>
      <c r="J528" s="626">
        <f t="shared" si="369"/>
        <v>0</v>
      </c>
      <c r="K528" s="626">
        <f t="shared" si="369"/>
        <v>0</v>
      </c>
      <c r="L528" s="626">
        <f t="shared" si="369"/>
        <v>0</v>
      </c>
      <c r="M528" s="626">
        <f t="shared" si="369"/>
        <v>0</v>
      </c>
      <c r="N528" s="626">
        <f t="shared" si="369"/>
        <v>0</v>
      </c>
      <c r="O528" s="626">
        <f t="shared" si="369"/>
        <v>0</v>
      </c>
      <c r="P528" s="626">
        <f t="shared" si="369"/>
        <v>0</v>
      </c>
      <c r="Q528" s="626">
        <f t="shared" si="370"/>
        <v>0</v>
      </c>
      <c r="R528" s="626">
        <f t="shared" si="370"/>
        <v>0</v>
      </c>
      <c r="S528" s="626">
        <f t="shared" si="370"/>
        <v>0</v>
      </c>
      <c r="T528" s="626">
        <f t="shared" si="370"/>
        <v>0</v>
      </c>
      <c r="U528" s="823">
        <f t="shared" si="370"/>
        <v>0</v>
      </c>
      <c r="V528" s="823">
        <f t="shared" si="370"/>
        <v>0</v>
      </c>
      <c r="W528" s="823">
        <f t="shared" si="370"/>
        <v>0</v>
      </c>
      <c r="X528" s="823">
        <f t="shared" si="370"/>
        <v>0</v>
      </c>
      <c r="Y528" s="823">
        <f t="shared" si="370"/>
        <v>0</v>
      </c>
      <c r="Z528" s="626">
        <f t="shared" si="370"/>
        <v>0</v>
      </c>
      <c r="AA528" s="626">
        <f t="shared" si="371"/>
        <v>0</v>
      </c>
      <c r="AB528" s="626">
        <f t="shared" si="371"/>
        <v>0</v>
      </c>
      <c r="AC528" s="626">
        <f t="shared" si="371"/>
        <v>0</v>
      </c>
      <c r="AD528" s="626">
        <f t="shared" si="371"/>
        <v>0</v>
      </c>
      <c r="AE528" s="626">
        <f t="shared" si="371"/>
        <v>0</v>
      </c>
      <c r="AF528" s="626">
        <f t="shared" si="371"/>
        <v>0</v>
      </c>
      <c r="AG528" s="626">
        <f t="shared" si="371"/>
        <v>0</v>
      </c>
      <c r="AH528" s="626">
        <f t="shared" si="371"/>
        <v>0</v>
      </c>
      <c r="AI528" s="626">
        <f t="shared" si="371"/>
        <v>0</v>
      </c>
      <c r="AJ528" s="626">
        <f t="shared" si="371"/>
        <v>0</v>
      </c>
      <c r="AK528" s="626">
        <f t="shared" si="372"/>
        <v>0</v>
      </c>
      <c r="AL528" s="626">
        <f t="shared" si="372"/>
        <v>0</v>
      </c>
      <c r="AM528" s="626">
        <f t="shared" si="372"/>
        <v>0</v>
      </c>
      <c r="AN528" s="626">
        <f t="shared" si="372"/>
        <v>0</v>
      </c>
      <c r="AO528" s="626">
        <f t="shared" si="372"/>
        <v>0</v>
      </c>
      <c r="AP528" s="626">
        <f t="shared" si="372"/>
        <v>0</v>
      </c>
      <c r="AQ528" s="626">
        <f t="shared" si="372"/>
        <v>0</v>
      </c>
      <c r="AR528" s="626">
        <f t="shared" si="372"/>
        <v>0</v>
      </c>
      <c r="AS528" s="626">
        <f t="shared" si="372"/>
        <v>0</v>
      </c>
      <c r="AT528" s="626">
        <f t="shared" si="372"/>
        <v>0</v>
      </c>
      <c r="AU528" s="626">
        <f t="shared" si="373"/>
        <v>0</v>
      </c>
      <c r="AV528" s="626">
        <f t="shared" si="373"/>
        <v>0</v>
      </c>
      <c r="AW528" s="626">
        <f t="shared" si="373"/>
        <v>0</v>
      </c>
      <c r="AX528" s="626">
        <f t="shared" si="373"/>
        <v>0</v>
      </c>
      <c r="AY528" s="626">
        <f t="shared" si="373"/>
        <v>0</v>
      </c>
      <c r="AZ528" s="626">
        <f t="shared" si="373"/>
        <v>0</v>
      </c>
      <c r="BA528" s="626">
        <f t="shared" si="373"/>
        <v>0</v>
      </c>
      <c r="BB528" s="626">
        <f t="shared" si="373"/>
        <v>0</v>
      </c>
      <c r="BC528" s="626">
        <f t="shared" si="373"/>
        <v>0</v>
      </c>
      <c r="BD528" s="626">
        <f t="shared" si="373"/>
        <v>0</v>
      </c>
      <c r="BE528" s="626">
        <f t="shared" si="374"/>
        <v>0</v>
      </c>
      <c r="BF528" s="626">
        <f t="shared" si="374"/>
        <v>0</v>
      </c>
      <c r="BG528" s="626">
        <f t="shared" si="374"/>
        <v>0</v>
      </c>
      <c r="BH528" s="626">
        <f t="shared" si="374"/>
        <v>0</v>
      </c>
      <c r="BI528" s="626">
        <f t="shared" si="374"/>
        <v>0</v>
      </c>
      <c r="BJ528" s="626">
        <f t="shared" si="374"/>
        <v>0</v>
      </c>
      <c r="BK528" s="626">
        <f t="shared" si="374"/>
        <v>0</v>
      </c>
      <c r="BL528" s="626">
        <f t="shared" si="374"/>
        <v>0</v>
      </c>
      <c r="BM528" s="626">
        <f t="shared" si="374"/>
        <v>0</v>
      </c>
      <c r="BN528" s="626">
        <f t="shared" si="374"/>
        <v>0</v>
      </c>
      <c r="BO528" s="626">
        <f t="shared" si="375"/>
        <v>0</v>
      </c>
      <c r="BP528" s="626">
        <f t="shared" si="375"/>
        <v>0</v>
      </c>
      <c r="BQ528" s="626">
        <f t="shared" si="375"/>
        <v>0</v>
      </c>
      <c r="BR528" s="626">
        <f t="shared" si="375"/>
        <v>0</v>
      </c>
      <c r="BS528" s="626">
        <f t="shared" si="375"/>
        <v>0</v>
      </c>
      <c r="BT528" s="626">
        <f t="shared" si="375"/>
        <v>0</v>
      </c>
      <c r="BU528" s="626">
        <f t="shared" si="375"/>
        <v>0</v>
      </c>
      <c r="BV528" s="626">
        <f t="shared" si="375"/>
        <v>0</v>
      </c>
      <c r="BW528" s="626">
        <f t="shared" si="375"/>
        <v>0</v>
      </c>
      <c r="BX528" s="626">
        <f t="shared" si="375"/>
        <v>0</v>
      </c>
      <c r="BY528" s="626">
        <f t="shared" si="375"/>
        <v>0</v>
      </c>
      <c r="BZ528" s="626">
        <f t="shared" si="375"/>
        <v>0</v>
      </c>
      <c r="CA528" s="287">
        <f t="shared" si="363"/>
        <v>0</v>
      </c>
      <c r="CB528" s="287">
        <f t="shared" si="364"/>
        <v>0</v>
      </c>
      <c r="CC528" s="287">
        <f t="shared" si="365"/>
        <v>0</v>
      </c>
      <c r="CD528" s="287">
        <f t="shared" si="366"/>
        <v>0</v>
      </c>
      <c r="CE528" s="287">
        <f t="shared" si="367"/>
        <v>0</v>
      </c>
      <c r="CF528" s="287">
        <f t="shared" si="368"/>
        <v>0</v>
      </c>
      <c r="CG528" s="61">
        <f t="shared" si="332"/>
        <v>0</v>
      </c>
      <c r="CH528" s="27"/>
      <c r="CI528" s="27"/>
      <c r="CJ528" s="27"/>
    </row>
    <row r="529" spans="2:88" ht="12" hidden="1" customHeight="1">
      <c r="B529" s="624" t="s">
        <v>41</v>
      </c>
      <c r="C529" s="623" t="str">
        <f t="shared" si="340"/>
        <v>Approval Request</v>
      </c>
      <c r="D529" s="624" t="s">
        <v>2</v>
      </c>
      <c r="E529" s="624" t="s">
        <v>9</v>
      </c>
      <c r="F529" s="625" t="s">
        <v>15</v>
      </c>
      <c r="G529" s="626">
        <f t="shared" si="369"/>
        <v>0</v>
      </c>
      <c r="H529" s="823">
        <f t="shared" si="369"/>
        <v>0</v>
      </c>
      <c r="I529" s="823">
        <f t="shared" si="369"/>
        <v>0</v>
      </c>
      <c r="J529" s="626">
        <f t="shared" si="369"/>
        <v>0</v>
      </c>
      <c r="K529" s="626">
        <f t="shared" si="369"/>
        <v>0</v>
      </c>
      <c r="L529" s="626">
        <f t="shared" si="369"/>
        <v>0</v>
      </c>
      <c r="M529" s="626">
        <f t="shared" si="369"/>
        <v>0</v>
      </c>
      <c r="N529" s="626">
        <f t="shared" si="369"/>
        <v>0</v>
      </c>
      <c r="O529" s="626">
        <f t="shared" si="369"/>
        <v>0</v>
      </c>
      <c r="P529" s="626">
        <f t="shared" si="369"/>
        <v>0</v>
      </c>
      <c r="Q529" s="626">
        <f t="shared" si="370"/>
        <v>0</v>
      </c>
      <c r="R529" s="626">
        <f t="shared" si="370"/>
        <v>0</v>
      </c>
      <c r="S529" s="626">
        <f t="shared" si="370"/>
        <v>0</v>
      </c>
      <c r="T529" s="626">
        <f t="shared" si="370"/>
        <v>0</v>
      </c>
      <c r="U529" s="823">
        <f t="shared" si="370"/>
        <v>0</v>
      </c>
      <c r="V529" s="823">
        <f t="shared" si="370"/>
        <v>0</v>
      </c>
      <c r="W529" s="823">
        <f t="shared" si="370"/>
        <v>0</v>
      </c>
      <c r="X529" s="823">
        <f t="shared" si="370"/>
        <v>0</v>
      </c>
      <c r="Y529" s="823">
        <f t="shared" si="370"/>
        <v>0</v>
      </c>
      <c r="Z529" s="626">
        <f t="shared" si="370"/>
        <v>0</v>
      </c>
      <c r="AA529" s="626">
        <f t="shared" si="371"/>
        <v>0</v>
      </c>
      <c r="AB529" s="626">
        <f t="shared" si="371"/>
        <v>0</v>
      </c>
      <c r="AC529" s="626">
        <f t="shared" si="371"/>
        <v>0</v>
      </c>
      <c r="AD529" s="626">
        <f t="shared" si="371"/>
        <v>0</v>
      </c>
      <c r="AE529" s="626">
        <f t="shared" si="371"/>
        <v>0</v>
      </c>
      <c r="AF529" s="626">
        <f t="shared" si="371"/>
        <v>0</v>
      </c>
      <c r="AG529" s="626">
        <f t="shared" si="371"/>
        <v>0</v>
      </c>
      <c r="AH529" s="626">
        <f t="shared" si="371"/>
        <v>0</v>
      </c>
      <c r="AI529" s="626">
        <f t="shared" si="371"/>
        <v>0</v>
      </c>
      <c r="AJ529" s="626">
        <f t="shared" si="371"/>
        <v>0</v>
      </c>
      <c r="AK529" s="626">
        <f t="shared" si="372"/>
        <v>0</v>
      </c>
      <c r="AL529" s="626">
        <f t="shared" si="372"/>
        <v>0</v>
      </c>
      <c r="AM529" s="626">
        <f t="shared" si="372"/>
        <v>0</v>
      </c>
      <c r="AN529" s="626">
        <f t="shared" si="372"/>
        <v>0</v>
      </c>
      <c r="AO529" s="626">
        <f t="shared" si="372"/>
        <v>0</v>
      </c>
      <c r="AP529" s="626">
        <f t="shared" si="372"/>
        <v>0</v>
      </c>
      <c r="AQ529" s="626">
        <f t="shared" si="372"/>
        <v>0</v>
      </c>
      <c r="AR529" s="626">
        <f t="shared" si="372"/>
        <v>0</v>
      </c>
      <c r="AS529" s="626">
        <f t="shared" si="372"/>
        <v>0</v>
      </c>
      <c r="AT529" s="626">
        <f t="shared" si="372"/>
        <v>0</v>
      </c>
      <c r="AU529" s="626">
        <f t="shared" si="373"/>
        <v>0</v>
      </c>
      <c r="AV529" s="626">
        <f t="shared" si="373"/>
        <v>0</v>
      </c>
      <c r="AW529" s="626">
        <f t="shared" si="373"/>
        <v>0</v>
      </c>
      <c r="AX529" s="626">
        <f t="shared" si="373"/>
        <v>0</v>
      </c>
      <c r="AY529" s="626">
        <f t="shared" si="373"/>
        <v>0</v>
      </c>
      <c r="AZ529" s="626">
        <f t="shared" si="373"/>
        <v>0</v>
      </c>
      <c r="BA529" s="626">
        <f t="shared" si="373"/>
        <v>0</v>
      </c>
      <c r="BB529" s="626">
        <f t="shared" si="373"/>
        <v>0</v>
      </c>
      <c r="BC529" s="626">
        <f t="shared" si="373"/>
        <v>0</v>
      </c>
      <c r="BD529" s="626">
        <f t="shared" si="373"/>
        <v>0</v>
      </c>
      <c r="BE529" s="626">
        <f t="shared" si="374"/>
        <v>0</v>
      </c>
      <c r="BF529" s="626">
        <f t="shared" si="374"/>
        <v>0</v>
      </c>
      <c r="BG529" s="626">
        <f t="shared" si="374"/>
        <v>0</v>
      </c>
      <c r="BH529" s="626">
        <f t="shared" si="374"/>
        <v>0</v>
      </c>
      <c r="BI529" s="626">
        <f t="shared" si="374"/>
        <v>0</v>
      </c>
      <c r="BJ529" s="626">
        <f t="shared" si="374"/>
        <v>0</v>
      </c>
      <c r="BK529" s="626">
        <f t="shared" si="374"/>
        <v>0</v>
      </c>
      <c r="BL529" s="626">
        <f t="shared" si="374"/>
        <v>0</v>
      </c>
      <c r="BM529" s="626">
        <f t="shared" si="374"/>
        <v>0</v>
      </c>
      <c r="BN529" s="626">
        <f t="shared" si="374"/>
        <v>0</v>
      </c>
      <c r="BO529" s="626">
        <f t="shared" si="375"/>
        <v>0</v>
      </c>
      <c r="BP529" s="626">
        <f t="shared" si="375"/>
        <v>0</v>
      </c>
      <c r="BQ529" s="626">
        <f t="shared" si="375"/>
        <v>0</v>
      </c>
      <c r="BR529" s="626">
        <f t="shared" si="375"/>
        <v>0</v>
      </c>
      <c r="BS529" s="626">
        <f t="shared" si="375"/>
        <v>0</v>
      </c>
      <c r="BT529" s="626">
        <f t="shared" si="375"/>
        <v>0</v>
      </c>
      <c r="BU529" s="626">
        <f t="shared" si="375"/>
        <v>0</v>
      </c>
      <c r="BV529" s="626">
        <f t="shared" si="375"/>
        <v>0</v>
      </c>
      <c r="BW529" s="626">
        <f t="shared" si="375"/>
        <v>0</v>
      </c>
      <c r="BX529" s="626">
        <f t="shared" si="375"/>
        <v>0</v>
      </c>
      <c r="BY529" s="626">
        <f t="shared" si="375"/>
        <v>0</v>
      </c>
      <c r="BZ529" s="626">
        <f t="shared" si="375"/>
        <v>0</v>
      </c>
      <c r="CA529" s="287">
        <f t="shared" si="363"/>
        <v>0</v>
      </c>
      <c r="CB529" s="287">
        <f t="shared" si="364"/>
        <v>0</v>
      </c>
      <c r="CC529" s="287">
        <f t="shared" si="365"/>
        <v>0</v>
      </c>
      <c r="CD529" s="287">
        <f t="shared" si="366"/>
        <v>0</v>
      </c>
      <c r="CE529" s="287">
        <f t="shared" si="367"/>
        <v>0</v>
      </c>
      <c r="CF529" s="287">
        <f t="shared" si="368"/>
        <v>0</v>
      </c>
      <c r="CG529" s="61">
        <f t="shared" si="332"/>
        <v>0</v>
      </c>
      <c r="CH529" s="27"/>
      <c r="CI529" s="27"/>
      <c r="CJ529" s="27"/>
    </row>
    <row r="530" spans="2:88" ht="12" hidden="1" customHeight="1">
      <c r="B530" s="624" t="s">
        <v>41</v>
      </c>
      <c r="C530" s="623" t="str">
        <f t="shared" si="340"/>
        <v>Released</v>
      </c>
      <c r="D530" s="624" t="s">
        <v>2</v>
      </c>
      <c r="E530" s="624" t="s">
        <v>10</v>
      </c>
      <c r="F530" s="625" t="s">
        <v>11</v>
      </c>
      <c r="G530" s="626">
        <f t="shared" si="369"/>
        <v>0</v>
      </c>
      <c r="H530" s="823">
        <f t="shared" si="369"/>
        <v>0</v>
      </c>
      <c r="I530" s="823">
        <f t="shared" si="369"/>
        <v>0</v>
      </c>
      <c r="J530" s="626">
        <f t="shared" si="369"/>
        <v>0</v>
      </c>
      <c r="K530" s="626">
        <f t="shared" si="369"/>
        <v>0</v>
      </c>
      <c r="L530" s="626">
        <f t="shared" si="369"/>
        <v>0</v>
      </c>
      <c r="M530" s="626">
        <f t="shared" si="369"/>
        <v>0</v>
      </c>
      <c r="N530" s="626">
        <f t="shared" si="369"/>
        <v>0</v>
      </c>
      <c r="O530" s="626">
        <f t="shared" si="369"/>
        <v>0</v>
      </c>
      <c r="P530" s="626">
        <f t="shared" si="369"/>
        <v>0</v>
      </c>
      <c r="Q530" s="626">
        <f t="shared" si="370"/>
        <v>0</v>
      </c>
      <c r="R530" s="626">
        <f t="shared" si="370"/>
        <v>0</v>
      </c>
      <c r="S530" s="626">
        <f t="shared" si="370"/>
        <v>0</v>
      </c>
      <c r="T530" s="626">
        <f t="shared" si="370"/>
        <v>0</v>
      </c>
      <c r="U530" s="823">
        <f t="shared" si="370"/>
        <v>0</v>
      </c>
      <c r="V530" s="823">
        <f t="shared" si="370"/>
        <v>0</v>
      </c>
      <c r="W530" s="823">
        <f t="shared" si="370"/>
        <v>0</v>
      </c>
      <c r="X530" s="823">
        <f t="shared" si="370"/>
        <v>0</v>
      </c>
      <c r="Y530" s="823">
        <f t="shared" si="370"/>
        <v>0</v>
      </c>
      <c r="Z530" s="626">
        <f t="shared" si="370"/>
        <v>0</v>
      </c>
      <c r="AA530" s="626">
        <f t="shared" si="371"/>
        <v>0</v>
      </c>
      <c r="AB530" s="626">
        <f t="shared" si="371"/>
        <v>0</v>
      </c>
      <c r="AC530" s="626">
        <f t="shared" si="371"/>
        <v>0</v>
      </c>
      <c r="AD530" s="626">
        <f t="shared" si="371"/>
        <v>0</v>
      </c>
      <c r="AE530" s="626">
        <f t="shared" si="371"/>
        <v>0</v>
      </c>
      <c r="AF530" s="626">
        <f t="shared" si="371"/>
        <v>0</v>
      </c>
      <c r="AG530" s="626">
        <f t="shared" si="371"/>
        <v>0</v>
      </c>
      <c r="AH530" s="626">
        <f t="shared" si="371"/>
        <v>0</v>
      </c>
      <c r="AI530" s="626">
        <f t="shared" si="371"/>
        <v>0</v>
      </c>
      <c r="AJ530" s="626">
        <f t="shared" si="371"/>
        <v>0</v>
      </c>
      <c r="AK530" s="626">
        <f t="shared" si="372"/>
        <v>0</v>
      </c>
      <c r="AL530" s="626">
        <f t="shared" si="372"/>
        <v>0</v>
      </c>
      <c r="AM530" s="626">
        <f t="shared" si="372"/>
        <v>0</v>
      </c>
      <c r="AN530" s="626">
        <f t="shared" si="372"/>
        <v>0</v>
      </c>
      <c r="AO530" s="626">
        <f t="shared" si="372"/>
        <v>0</v>
      </c>
      <c r="AP530" s="626">
        <f t="shared" si="372"/>
        <v>0</v>
      </c>
      <c r="AQ530" s="626">
        <f t="shared" si="372"/>
        <v>0</v>
      </c>
      <c r="AR530" s="626">
        <f t="shared" si="372"/>
        <v>0</v>
      </c>
      <c r="AS530" s="626">
        <f t="shared" si="372"/>
        <v>0</v>
      </c>
      <c r="AT530" s="626">
        <f t="shared" si="372"/>
        <v>0</v>
      </c>
      <c r="AU530" s="626">
        <f t="shared" si="373"/>
        <v>0</v>
      </c>
      <c r="AV530" s="626">
        <f t="shared" si="373"/>
        <v>0</v>
      </c>
      <c r="AW530" s="626">
        <f t="shared" si="373"/>
        <v>0</v>
      </c>
      <c r="AX530" s="626">
        <f t="shared" si="373"/>
        <v>0</v>
      </c>
      <c r="AY530" s="626">
        <f t="shared" si="373"/>
        <v>0</v>
      </c>
      <c r="AZ530" s="626">
        <f t="shared" si="373"/>
        <v>0</v>
      </c>
      <c r="BA530" s="626">
        <f t="shared" si="373"/>
        <v>0</v>
      </c>
      <c r="BB530" s="626">
        <f t="shared" si="373"/>
        <v>0</v>
      </c>
      <c r="BC530" s="626">
        <f t="shared" si="373"/>
        <v>0</v>
      </c>
      <c r="BD530" s="626">
        <f t="shared" si="373"/>
        <v>0</v>
      </c>
      <c r="BE530" s="626">
        <f t="shared" si="374"/>
        <v>0</v>
      </c>
      <c r="BF530" s="626">
        <f t="shared" si="374"/>
        <v>0</v>
      </c>
      <c r="BG530" s="626">
        <f t="shared" si="374"/>
        <v>0</v>
      </c>
      <c r="BH530" s="626">
        <f t="shared" si="374"/>
        <v>0</v>
      </c>
      <c r="BI530" s="626">
        <f t="shared" si="374"/>
        <v>0</v>
      </c>
      <c r="BJ530" s="626">
        <f t="shared" si="374"/>
        <v>0</v>
      </c>
      <c r="BK530" s="626">
        <f t="shared" si="374"/>
        <v>0</v>
      </c>
      <c r="BL530" s="626">
        <f t="shared" si="374"/>
        <v>0</v>
      </c>
      <c r="BM530" s="626">
        <f t="shared" si="374"/>
        <v>0</v>
      </c>
      <c r="BN530" s="626">
        <f t="shared" si="374"/>
        <v>0</v>
      </c>
      <c r="BO530" s="626">
        <f t="shared" si="375"/>
        <v>0</v>
      </c>
      <c r="BP530" s="626">
        <f t="shared" si="375"/>
        <v>0</v>
      </c>
      <c r="BQ530" s="626">
        <f t="shared" si="375"/>
        <v>0</v>
      </c>
      <c r="BR530" s="626">
        <f t="shared" si="375"/>
        <v>0</v>
      </c>
      <c r="BS530" s="626">
        <f t="shared" si="375"/>
        <v>0</v>
      </c>
      <c r="BT530" s="626">
        <f t="shared" si="375"/>
        <v>0</v>
      </c>
      <c r="BU530" s="626">
        <f t="shared" si="375"/>
        <v>0</v>
      </c>
      <c r="BV530" s="626">
        <f t="shared" si="375"/>
        <v>0</v>
      </c>
      <c r="BW530" s="626">
        <f t="shared" si="375"/>
        <v>0</v>
      </c>
      <c r="BX530" s="626">
        <f t="shared" si="375"/>
        <v>0</v>
      </c>
      <c r="BY530" s="626">
        <f t="shared" si="375"/>
        <v>0</v>
      </c>
      <c r="BZ530" s="626">
        <f t="shared" si="375"/>
        <v>0</v>
      </c>
      <c r="CA530" s="287">
        <f t="shared" si="363"/>
        <v>0</v>
      </c>
      <c r="CB530" s="287">
        <f t="shared" si="364"/>
        <v>0</v>
      </c>
      <c r="CC530" s="287">
        <f t="shared" si="365"/>
        <v>0</v>
      </c>
      <c r="CD530" s="287">
        <f t="shared" si="366"/>
        <v>0</v>
      </c>
      <c r="CE530" s="287">
        <f t="shared" si="367"/>
        <v>0</v>
      </c>
      <c r="CF530" s="287">
        <f t="shared" si="368"/>
        <v>0</v>
      </c>
      <c r="CG530" s="61">
        <f t="shared" si="332"/>
        <v>0</v>
      </c>
      <c r="CH530" s="27"/>
      <c r="CI530" s="27"/>
      <c r="CJ530" s="27"/>
    </row>
    <row r="531" spans="2:88" ht="12" hidden="1" customHeight="1">
      <c r="B531" s="624" t="s">
        <v>41</v>
      </c>
      <c r="C531" s="623" t="str">
        <f t="shared" si="340"/>
        <v>Released</v>
      </c>
      <c r="D531" s="624" t="s">
        <v>2</v>
      </c>
      <c r="E531" s="624" t="s">
        <v>10</v>
      </c>
      <c r="F531" s="625" t="s">
        <v>12</v>
      </c>
      <c r="G531" s="626">
        <f t="shared" si="369"/>
        <v>0</v>
      </c>
      <c r="H531" s="823">
        <f t="shared" si="369"/>
        <v>0</v>
      </c>
      <c r="I531" s="823">
        <f t="shared" si="369"/>
        <v>0</v>
      </c>
      <c r="J531" s="626">
        <f t="shared" si="369"/>
        <v>0</v>
      </c>
      <c r="K531" s="626">
        <f t="shared" si="369"/>
        <v>0</v>
      </c>
      <c r="L531" s="626">
        <f t="shared" si="369"/>
        <v>0</v>
      </c>
      <c r="M531" s="626">
        <f t="shared" si="369"/>
        <v>0</v>
      </c>
      <c r="N531" s="626">
        <f t="shared" si="369"/>
        <v>0</v>
      </c>
      <c r="O531" s="626">
        <f t="shared" si="369"/>
        <v>0</v>
      </c>
      <c r="P531" s="626">
        <f t="shared" si="369"/>
        <v>0</v>
      </c>
      <c r="Q531" s="626">
        <f t="shared" si="370"/>
        <v>0</v>
      </c>
      <c r="R531" s="626">
        <f t="shared" si="370"/>
        <v>0</v>
      </c>
      <c r="S531" s="626">
        <f t="shared" si="370"/>
        <v>0</v>
      </c>
      <c r="T531" s="626">
        <f t="shared" si="370"/>
        <v>0</v>
      </c>
      <c r="U531" s="823">
        <f t="shared" si="370"/>
        <v>0</v>
      </c>
      <c r="V531" s="823">
        <f t="shared" si="370"/>
        <v>0</v>
      </c>
      <c r="W531" s="823">
        <f t="shared" si="370"/>
        <v>0</v>
      </c>
      <c r="X531" s="823">
        <f t="shared" si="370"/>
        <v>0</v>
      </c>
      <c r="Y531" s="823">
        <f t="shared" si="370"/>
        <v>0</v>
      </c>
      <c r="Z531" s="626">
        <f t="shared" si="370"/>
        <v>0</v>
      </c>
      <c r="AA531" s="626">
        <f t="shared" si="371"/>
        <v>0</v>
      </c>
      <c r="AB531" s="626">
        <f t="shared" si="371"/>
        <v>0</v>
      </c>
      <c r="AC531" s="626">
        <f t="shared" si="371"/>
        <v>0</v>
      </c>
      <c r="AD531" s="626">
        <f t="shared" si="371"/>
        <v>0</v>
      </c>
      <c r="AE531" s="626">
        <f t="shared" si="371"/>
        <v>0</v>
      </c>
      <c r="AF531" s="626">
        <f t="shared" si="371"/>
        <v>0</v>
      </c>
      <c r="AG531" s="626">
        <f t="shared" si="371"/>
        <v>0</v>
      </c>
      <c r="AH531" s="626">
        <f t="shared" si="371"/>
        <v>0</v>
      </c>
      <c r="AI531" s="626">
        <f t="shared" si="371"/>
        <v>0</v>
      </c>
      <c r="AJ531" s="626">
        <f t="shared" si="371"/>
        <v>0</v>
      </c>
      <c r="AK531" s="626">
        <f t="shared" si="372"/>
        <v>0</v>
      </c>
      <c r="AL531" s="626">
        <f t="shared" si="372"/>
        <v>0</v>
      </c>
      <c r="AM531" s="626">
        <f t="shared" si="372"/>
        <v>0</v>
      </c>
      <c r="AN531" s="626">
        <f t="shared" si="372"/>
        <v>0</v>
      </c>
      <c r="AO531" s="626">
        <f t="shared" si="372"/>
        <v>0</v>
      </c>
      <c r="AP531" s="626">
        <f t="shared" si="372"/>
        <v>0</v>
      </c>
      <c r="AQ531" s="626">
        <f t="shared" si="372"/>
        <v>0</v>
      </c>
      <c r="AR531" s="626">
        <f t="shared" si="372"/>
        <v>0</v>
      </c>
      <c r="AS531" s="626">
        <f t="shared" si="372"/>
        <v>0</v>
      </c>
      <c r="AT531" s="626">
        <f t="shared" si="372"/>
        <v>0</v>
      </c>
      <c r="AU531" s="626">
        <f t="shared" si="373"/>
        <v>0</v>
      </c>
      <c r="AV531" s="626">
        <f t="shared" si="373"/>
        <v>0</v>
      </c>
      <c r="AW531" s="626">
        <f t="shared" si="373"/>
        <v>0</v>
      </c>
      <c r="AX531" s="626">
        <f t="shared" si="373"/>
        <v>0</v>
      </c>
      <c r="AY531" s="626">
        <f t="shared" si="373"/>
        <v>0</v>
      </c>
      <c r="AZ531" s="626">
        <f t="shared" si="373"/>
        <v>0</v>
      </c>
      <c r="BA531" s="626">
        <f t="shared" si="373"/>
        <v>0</v>
      </c>
      <c r="BB531" s="626">
        <f t="shared" si="373"/>
        <v>0</v>
      </c>
      <c r="BC531" s="626">
        <f t="shared" si="373"/>
        <v>0</v>
      </c>
      <c r="BD531" s="626">
        <f t="shared" si="373"/>
        <v>0</v>
      </c>
      <c r="BE531" s="626">
        <f t="shared" si="374"/>
        <v>0</v>
      </c>
      <c r="BF531" s="626">
        <f t="shared" si="374"/>
        <v>0</v>
      </c>
      <c r="BG531" s="626">
        <f t="shared" si="374"/>
        <v>0</v>
      </c>
      <c r="BH531" s="626">
        <f t="shared" si="374"/>
        <v>0</v>
      </c>
      <c r="BI531" s="626">
        <f t="shared" si="374"/>
        <v>0</v>
      </c>
      <c r="BJ531" s="626">
        <f t="shared" si="374"/>
        <v>0</v>
      </c>
      <c r="BK531" s="626">
        <f t="shared" si="374"/>
        <v>0</v>
      </c>
      <c r="BL531" s="626">
        <f t="shared" si="374"/>
        <v>0</v>
      </c>
      <c r="BM531" s="626">
        <f t="shared" si="374"/>
        <v>0</v>
      </c>
      <c r="BN531" s="626">
        <f t="shared" si="374"/>
        <v>0</v>
      </c>
      <c r="BO531" s="626">
        <f t="shared" si="375"/>
        <v>0</v>
      </c>
      <c r="BP531" s="626">
        <f t="shared" si="375"/>
        <v>0</v>
      </c>
      <c r="BQ531" s="626">
        <f t="shared" si="375"/>
        <v>0</v>
      </c>
      <c r="BR531" s="626">
        <f t="shared" si="375"/>
        <v>0</v>
      </c>
      <c r="BS531" s="626">
        <f t="shared" si="375"/>
        <v>0</v>
      </c>
      <c r="BT531" s="626">
        <f t="shared" si="375"/>
        <v>0</v>
      </c>
      <c r="BU531" s="626">
        <f t="shared" si="375"/>
        <v>0</v>
      </c>
      <c r="BV531" s="626">
        <f t="shared" si="375"/>
        <v>0</v>
      </c>
      <c r="BW531" s="626">
        <f t="shared" si="375"/>
        <v>0</v>
      </c>
      <c r="BX531" s="626">
        <f t="shared" si="375"/>
        <v>0</v>
      </c>
      <c r="BY531" s="626">
        <f t="shared" si="375"/>
        <v>0</v>
      </c>
      <c r="BZ531" s="626">
        <f t="shared" si="375"/>
        <v>0</v>
      </c>
      <c r="CA531" s="287">
        <f t="shared" si="363"/>
        <v>0</v>
      </c>
      <c r="CB531" s="287">
        <f t="shared" si="364"/>
        <v>0</v>
      </c>
      <c r="CC531" s="287">
        <f t="shared" si="365"/>
        <v>0</v>
      </c>
      <c r="CD531" s="287">
        <f t="shared" si="366"/>
        <v>0</v>
      </c>
      <c r="CE531" s="287">
        <f t="shared" si="367"/>
        <v>0</v>
      </c>
      <c r="CF531" s="287">
        <f t="shared" si="368"/>
        <v>0</v>
      </c>
      <c r="CG531" s="61">
        <f t="shared" si="332"/>
        <v>0</v>
      </c>
      <c r="CH531" s="27"/>
      <c r="CI531" s="27"/>
      <c r="CJ531" s="27"/>
    </row>
    <row r="532" spans="2:88" ht="12" hidden="1" customHeight="1">
      <c r="B532" s="624" t="s">
        <v>41</v>
      </c>
      <c r="C532" s="623" t="str">
        <f t="shared" si="340"/>
        <v>Forecast</v>
      </c>
      <c r="D532" s="624" t="s">
        <v>2</v>
      </c>
      <c r="E532" s="624" t="s">
        <v>10</v>
      </c>
      <c r="F532" s="625" t="s">
        <v>13</v>
      </c>
      <c r="G532" s="626">
        <f t="shared" si="369"/>
        <v>0</v>
      </c>
      <c r="H532" s="823">
        <f t="shared" si="369"/>
        <v>0</v>
      </c>
      <c r="I532" s="823">
        <f t="shared" si="369"/>
        <v>0</v>
      </c>
      <c r="J532" s="626">
        <f t="shared" si="369"/>
        <v>0</v>
      </c>
      <c r="K532" s="626">
        <f t="shared" si="369"/>
        <v>0</v>
      </c>
      <c r="L532" s="626">
        <f t="shared" si="369"/>
        <v>0</v>
      </c>
      <c r="M532" s="626">
        <f t="shared" si="369"/>
        <v>0</v>
      </c>
      <c r="N532" s="626">
        <f t="shared" si="369"/>
        <v>0</v>
      </c>
      <c r="O532" s="626">
        <f t="shared" si="369"/>
        <v>0</v>
      </c>
      <c r="P532" s="626">
        <f t="shared" si="369"/>
        <v>0</v>
      </c>
      <c r="Q532" s="626">
        <f t="shared" si="370"/>
        <v>0</v>
      </c>
      <c r="R532" s="626">
        <f t="shared" si="370"/>
        <v>0</v>
      </c>
      <c r="S532" s="626">
        <f t="shared" si="370"/>
        <v>0</v>
      </c>
      <c r="T532" s="626">
        <f t="shared" si="370"/>
        <v>0</v>
      </c>
      <c r="U532" s="823">
        <f t="shared" si="370"/>
        <v>0</v>
      </c>
      <c r="V532" s="823">
        <f t="shared" si="370"/>
        <v>0</v>
      </c>
      <c r="W532" s="823">
        <f t="shared" si="370"/>
        <v>0</v>
      </c>
      <c r="X532" s="823">
        <f t="shared" si="370"/>
        <v>0</v>
      </c>
      <c r="Y532" s="823">
        <f t="shared" si="370"/>
        <v>0</v>
      </c>
      <c r="Z532" s="626">
        <f t="shared" si="370"/>
        <v>0</v>
      </c>
      <c r="AA532" s="626">
        <f t="shared" si="371"/>
        <v>0</v>
      </c>
      <c r="AB532" s="626">
        <f t="shared" si="371"/>
        <v>0</v>
      </c>
      <c r="AC532" s="626">
        <f t="shared" si="371"/>
        <v>0</v>
      </c>
      <c r="AD532" s="626">
        <f t="shared" si="371"/>
        <v>0</v>
      </c>
      <c r="AE532" s="626">
        <f t="shared" si="371"/>
        <v>0</v>
      </c>
      <c r="AF532" s="626">
        <f t="shared" si="371"/>
        <v>0</v>
      </c>
      <c r="AG532" s="626">
        <f t="shared" si="371"/>
        <v>0</v>
      </c>
      <c r="AH532" s="626">
        <f t="shared" si="371"/>
        <v>0</v>
      </c>
      <c r="AI532" s="626">
        <f t="shared" si="371"/>
        <v>0</v>
      </c>
      <c r="AJ532" s="626">
        <f t="shared" si="371"/>
        <v>0</v>
      </c>
      <c r="AK532" s="626">
        <f t="shared" si="372"/>
        <v>0</v>
      </c>
      <c r="AL532" s="626">
        <f t="shared" si="372"/>
        <v>0</v>
      </c>
      <c r="AM532" s="626">
        <f t="shared" si="372"/>
        <v>0</v>
      </c>
      <c r="AN532" s="626">
        <f t="shared" si="372"/>
        <v>0</v>
      </c>
      <c r="AO532" s="626">
        <f t="shared" si="372"/>
        <v>0</v>
      </c>
      <c r="AP532" s="626">
        <f t="shared" si="372"/>
        <v>0</v>
      </c>
      <c r="AQ532" s="626">
        <f t="shared" si="372"/>
        <v>0</v>
      </c>
      <c r="AR532" s="626">
        <f t="shared" si="372"/>
        <v>0</v>
      </c>
      <c r="AS532" s="626">
        <f t="shared" si="372"/>
        <v>0</v>
      </c>
      <c r="AT532" s="626">
        <f t="shared" si="372"/>
        <v>0</v>
      </c>
      <c r="AU532" s="626">
        <f t="shared" si="373"/>
        <v>0</v>
      </c>
      <c r="AV532" s="626">
        <f t="shared" si="373"/>
        <v>0</v>
      </c>
      <c r="AW532" s="626">
        <f t="shared" si="373"/>
        <v>0</v>
      </c>
      <c r="AX532" s="626">
        <f t="shared" si="373"/>
        <v>0</v>
      </c>
      <c r="AY532" s="626">
        <f t="shared" si="373"/>
        <v>0</v>
      </c>
      <c r="AZ532" s="626">
        <f t="shared" si="373"/>
        <v>0</v>
      </c>
      <c r="BA532" s="626">
        <f t="shared" si="373"/>
        <v>0</v>
      </c>
      <c r="BB532" s="626">
        <f t="shared" si="373"/>
        <v>0</v>
      </c>
      <c r="BC532" s="626">
        <f t="shared" si="373"/>
        <v>0</v>
      </c>
      <c r="BD532" s="626">
        <f t="shared" si="373"/>
        <v>0</v>
      </c>
      <c r="BE532" s="626">
        <f t="shared" si="374"/>
        <v>0</v>
      </c>
      <c r="BF532" s="626">
        <f t="shared" si="374"/>
        <v>0</v>
      </c>
      <c r="BG532" s="626">
        <f t="shared" si="374"/>
        <v>0</v>
      </c>
      <c r="BH532" s="626">
        <f t="shared" si="374"/>
        <v>0</v>
      </c>
      <c r="BI532" s="626">
        <f t="shared" si="374"/>
        <v>0</v>
      </c>
      <c r="BJ532" s="626">
        <f t="shared" si="374"/>
        <v>0</v>
      </c>
      <c r="BK532" s="626">
        <f t="shared" si="374"/>
        <v>0</v>
      </c>
      <c r="BL532" s="626">
        <f t="shared" si="374"/>
        <v>0</v>
      </c>
      <c r="BM532" s="626">
        <f t="shared" si="374"/>
        <v>0</v>
      </c>
      <c r="BN532" s="626">
        <f t="shared" si="374"/>
        <v>0</v>
      </c>
      <c r="BO532" s="626">
        <f t="shared" si="375"/>
        <v>0</v>
      </c>
      <c r="BP532" s="626">
        <f t="shared" si="375"/>
        <v>0</v>
      </c>
      <c r="BQ532" s="626">
        <f t="shared" si="375"/>
        <v>0</v>
      </c>
      <c r="BR532" s="626">
        <f t="shared" si="375"/>
        <v>0</v>
      </c>
      <c r="BS532" s="626">
        <f t="shared" si="375"/>
        <v>0</v>
      </c>
      <c r="BT532" s="626">
        <f t="shared" si="375"/>
        <v>0</v>
      </c>
      <c r="BU532" s="626">
        <f t="shared" si="375"/>
        <v>0</v>
      </c>
      <c r="BV532" s="626">
        <f t="shared" si="375"/>
        <v>0</v>
      </c>
      <c r="BW532" s="626">
        <f t="shared" si="375"/>
        <v>0</v>
      </c>
      <c r="BX532" s="626">
        <f t="shared" si="375"/>
        <v>0</v>
      </c>
      <c r="BY532" s="626">
        <f t="shared" si="375"/>
        <v>0</v>
      </c>
      <c r="BZ532" s="626">
        <f t="shared" si="375"/>
        <v>0</v>
      </c>
      <c r="CA532" s="287">
        <f t="shared" si="363"/>
        <v>0</v>
      </c>
      <c r="CB532" s="287">
        <f t="shared" si="364"/>
        <v>0</v>
      </c>
      <c r="CC532" s="287">
        <f t="shared" si="365"/>
        <v>0</v>
      </c>
      <c r="CD532" s="287">
        <f t="shared" si="366"/>
        <v>0</v>
      </c>
      <c r="CE532" s="287">
        <f t="shared" si="367"/>
        <v>0</v>
      </c>
      <c r="CF532" s="287">
        <f t="shared" si="368"/>
        <v>0</v>
      </c>
      <c r="CG532" s="61">
        <f t="shared" si="332"/>
        <v>0</v>
      </c>
      <c r="CH532" s="27"/>
      <c r="CI532" s="27"/>
      <c r="CJ532" s="27"/>
    </row>
    <row r="533" spans="2:88" ht="12" hidden="1" customHeight="1">
      <c r="B533" s="624" t="s">
        <v>41</v>
      </c>
      <c r="C533" s="623" t="str">
        <f t="shared" si="340"/>
        <v>Approval Request</v>
      </c>
      <c r="D533" s="624" t="s">
        <v>2</v>
      </c>
      <c r="E533" s="624" t="s">
        <v>10</v>
      </c>
      <c r="F533" s="625" t="s">
        <v>14</v>
      </c>
      <c r="G533" s="626">
        <f t="shared" si="369"/>
        <v>0</v>
      </c>
      <c r="H533" s="823">
        <f t="shared" si="369"/>
        <v>0</v>
      </c>
      <c r="I533" s="823">
        <f t="shared" si="369"/>
        <v>0</v>
      </c>
      <c r="J533" s="626">
        <f t="shared" si="369"/>
        <v>0</v>
      </c>
      <c r="K533" s="626">
        <f t="shared" si="369"/>
        <v>0</v>
      </c>
      <c r="L533" s="626">
        <f t="shared" si="369"/>
        <v>0</v>
      </c>
      <c r="M533" s="626">
        <f t="shared" si="369"/>
        <v>0</v>
      </c>
      <c r="N533" s="626">
        <f t="shared" si="369"/>
        <v>0</v>
      </c>
      <c r="O533" s="626">
        <f t="shared" si="369"/>
        <v>0</v>
      </c>
      <c r="P533" s="626">
        <f t="shared" si="369"/>
        <v>0</v>
      </c>
      <c r="Q533" s="626">
        <f t="shared" si="370"/>
        <v>0</v>
      </c>
      <c r="R533" s="626">
        <f t="shared" si="370"/>
        <v>0</v>
      </c>
      <c r="S533" s="626">
        <f t="shared" si="370"/>
        <v>0</v>
      </c>
      <c r="T533" s="626">
        <f t="shared" si="370"/>
        <v>0</v>
      </c>
      <c r="U533" s="823">
        <f t="shared" si="370"/>
        <v>0</v>
      </c>
      <c r="V533" s="823">
        <f t="shared" si="370"/>
        <v>0</v>
      </c>
      <c r="W533" s="823">
        <f t="shared" si="370"/>
        <v>0</v>
      </c>
      <c r="X533" s="823">
        <f t="shared" si="370"/>
        <v>0</v>
      </c>
      <c r="Y533" s="823">
        <f t="shared" si="370"/>
        <v>0</v>
      </c>
      <c r="Z533" s="626">
        <f t="shared" si="370"/>
        <v>0</v>
      </c>
      <c r="AA533" s="626">
        <f t="shared" si="371"/>
        <v>0</v>
      </c>
      <c r="AB533" s="626">
        <f t="shared" si="371"/>
        <v>0</v>
      </c>
      <c r="AC533" s="626">
        <f t="shared" si="371"/>
        <v>0</v>
      </c>
      <c r="AD533" s="626">
        <f t="shared" si="371"/>
        <v>0</v>
      </c>
      <c r="AE533" s="626">
        <f t="shared" si="371"/>
        <v>0</v>
      </c>
      <c r="AF533" s="626">
        <f t="shared" si="371"/>
        <v>0</v>
      </c>
      <c r="AG533" s="626">
        <f t="shared" si="371"/>
        <v>0</v>
      </c>
      <c r="AH533" s="626">
        <f t="shared" si="371"/>
        <v>0</v>
      </c>
      <c r="AI533" s="626">
        <f t="shared" si="371"/>
        <v>0</v>
      </c>
      <c r="AJ533" s="626">
        <f t="shared" si="371"/>
        <v>0</v>
      </c>
      <c r="AK533" s="626">
        <f t="shared" si="372"/>
        <v>0</v>
      </c>
      <c r="AL533" s="626">
        <f t="shared" si="372"/>
        <v>0</v>
      </c>
      <c r="AM533" s="626">
        <f t="shared" si="372"/>
        <v>0</v>
      </c>
      <c r="AN533" s="626">
        <f t="shared" si="372"/>
        <v>0</v>
      </c>
      <c r="AO533" s="626">
        <f t="shared" si="372"/>
        <v>0</v>
      </c>
      <c r="AP533" s="626">
        <f t="shared" si="372"/>
        <v>0</v>
      </c>
      <c r="AQ533" s="626">
        <f t="shared" si="372"/>
        <v>0</v>
      </c>
      <c r="AR533" s="626">
        <f t="shared" si="372"/>
        <v>0</v>
      </c>
      <c r="AS533" s="626">
        <f t="shared" si="372"/>
        <v>0</v>
      </c>
      <c r="AT533" s="626">
        <f t="shared" si="372"/>
        <v>0</v>
      </c>
      <c r="AU533" s="626">
        <f t="shared" si="373"/>
        <v>0</v>
      </c>
      <c r="AV533" s="626">
        <f t="shared" si="373"/>
        <v>0</v>
      </c>
      <c r="AW533" s="626">
        <f t="shared" si="373"/>
        <v>0</v>
      </c>
      <c r="AX533" s="626">
        <f t="shared" si="373"/>
        <v>0</v>
      </c>
      <c r="AY533" s="626">
        <f t="shared" si="373"/>
        <v>0</v>
      </c>
      <c r="AZ533" s="626">
        <f t="shared" si="373"/>
        <v>0</v>
      </c>
      <c r="BA533" s="626">
        <f t="shared" si="373"/>
        <v>0</v>
      </c>
      <c r="BB533" s="626">
        <f t="shared" si="373"/>
        <v>0</v>
      </c>
      <c r="BC533" s="626">
        <f t="shared" si="373"/>
        <v>0</v>
      </c>
      <c r="BD533" s="626">
        <f t="shared" si="373"/>
        <v>0</v>
      </c>
      <c r="BE533" s="626">
        <f t="shared" si="374"/>
        <v>0</v>
      </c>
      <c r="BF533" s="626">
        <f t="shared" si="374"/>
        <v>0</v>
      </c>
      <c r="BG533" s="626">
        <f t="shared" si="374"/>
        <v>0</v>
      </c>
      <c r="BH533" s="626">
        <f t="shared" si="374"/>
        <v>0</v>
      </c>
      <c r="BI533" s="626">
        <f t="shared" si="374"/>
        <v>0</v>
      </c>
      <c r="BJ533" s="626">
        <f t="shared" si="374"/>
        <v>0</v>
      </c>
      <c r="BK533" s="626">
        <f t="shared" si="374"/>
        <v>0</v>
      </c>
      <c r="BL533" s="626">
        <f t="shared" si="374"/>
        <v>0</v>
      </c>
      <c r="BM533" s="626">
        <f t="shared" si="374"/>
        <v>0</v>
      </c>
      <c r="BN533" s="626">
        <f t="shared" si="374"/>
        <v>0</v>
      </c>
      <c r="BO533" s="626">
        <f t="shared" si="375"/>
        <v>0</v>
      </c>
      <c r="BP533" s="626">
        <f t="shared" si="375"/>
        <v>0</v>
      </c>
      <c r="BQ533" s="626">
        <f t="shared" si="375"/>
        <v>0</v>
      </c>
      <c r="BR533" s="626">
        <f t="shared" si="375"/>
        <v>0</v>
      </c>
      <c r="BS533" s="626">
        <f t="shared" si="375"/>
        <v>0</v>
      </c>
      <c r="BT533" s="626">
        <f t="shared" si="375"/>
        <v>0</v>
      </c>
      <c r="BU533" s="626">
        <f t="shared" si="375"/>
        <v>0</v>
      </c>
      <c r="BV533" s="626">
        <f t="shared" si="375"/>
        <v>0</v>
      </c>
      <c r="BW533" s="626">
        <f t="shared" si="375"/>
        <v>0</v>
      </c>
      <c r="BX533" s="626">
        <f t="shared" si="375"/>
        <v>0</v>
      </c>
      <c r="BY533" s="626">
        <f t="shared" si="375"/>
        <v>0</v>
      </c>
      <c r="BZ533" s="626">
        <f t="shared" si="375"/>
        <v>0</v>
      </c>
      <c r="CA533" s="287">
        <f t="shared" si="363"/>
        <v>0</v>
      </c>
      <c r="CB533" s="287">
        <f t="shared" si="364"/>
        <v>0</v>
      </c>
      <c r="CC533" s="287">
        <f t="shared" si="365"/>
        <v>0</v>
      </c>
      <c r="CD533" s="287">
        <f t="shared" si="366"/>
        <v>0</v>
      </c>
      <c r="CE533" s="287">
        <f t="shared" si="367"/>
        <v>0</v>
      </c>
      <c r="CF533" s="287">
        <f t="shared" si="368"/>
        <v>0</v>
      </c>
      <c r="CG533" s="61">
        <f t="shared" si="332"/>
        <v>0</v>
      </c>
      <c r="CH533" s="27"/>
      <c r="CI533" s="27"/>
      <c r="CJ533" s="27"/>
    </row>
    <row r="534" spans="2:88" ht="12" hidden="1" customHeight="1">
      <c r="B534" s="624" t="s">
        <v>41</v>
      </c>
      <c r="C534" s="623" t="str">
        <f t="shared" si="340"/>
        <v>Approval Request</v>
      </c>
      <c r="D534" s="624" t="s">
        <v>2</v>
      </c>
      <c r="E534" s="624" t="s">
        <v>10</v>
      </c>
      <c r="F534" s="625" t="s">
        <v>15</v>
      </c>
      <c r="G534" s="626">
        <f t="shared" si="369"/>
        <v>0</v>
      </c>
      <c r="H534" s="823">
        <f t="shared" si="369"/>
        <v>0</v>
      </c>
      <c r="I534" s="823">
        <f t="shared" si="369"/>
        <v>0</v>
      </c>
      <c r="J534" s="626">
        <f t="shared" si="369"/>
        <v>0</v>
      </c>
      <c r="K534" s="626">
        <f t="shared" si="369"/>
        <v>0</v>
      </c>
      <c r="L534" s="626">
        <f t="shared" si="369"/>
        <v>0</v>
      </c>
      <c r="M534" s="626">
        <f t="shared" si="369"/>
        <v>0</v>
      </c>
      <c r="N534" s="626">
        <f t="shared" si="369"/>
        <v>0</v>
      </c>
      <c r="O534" s="626">
        <f t="shared" si="369"/>
        <v>0</v>
      </c>
      <c r="P534" s="626">
        <f t="shared" si="369"/>
        <v>0</v>
      </c>
      <c r="Q534" s="626">
        <f t="shared" si="370"/>
        <v>0</v>
      </c>
      <c r="R534" s="626">
        <f t="shared" si="370"/>
        <v>0</v>
      </c>
      <c r="S534" s="626">
        <f t="shared" si="370"/>
        <v>0</v>
      </c>
      <c r="T534" s="626">
        <f t="shared" si="370"/>
        <v>0</v>
      </c>
      <c r="U534" s="823">
        <f t="shared" si="370"/>
        <v>0</v>
      </c>
      <c r="V534" s="823">
        <f t="shared" si="370"/>
        <v>0</v>
      </c>
      <c r="W534" s="823">
        <f t="shared" si="370"/>
        <v>0</v>
      </c>
      <c r="X534" s="823">
        <f t="shared" si="370"/>
        <v>0</v>
      </c>
      <c r="Y534" s="823">
        <f t="shared" si="370"/>
        <v>0</v>
      </c>
      <c r="Z534" s="626">
        <f t="shared" si="370"/>
        <v>0</v>
      </c>
      <c r="AA534" s="626">
        <f t="shared" si="371"/>
        <v>0</v>
      </c>
      <c r="AB534" s="626">
        <f t="shared" si="371"/>
        <v>0</v>
      </c>
      <c r="AC534" s="626">
        <f t="shared" si="371"/>
        <v>0</v>
      </c>
      <c r="AD534" s="626">
        <f t="shared" si="371"/>
        <v>0</v>
      </c>
      <c r="AE534" s="626">
        <f t="shared" si="371"/>
        <v>0</v>
      </c>
      <c r="AF534" s="626">
        <f t="shared" si="371"/>
        <v>0</v>
      </c>
      <c r="AG534" s="626">
        <f t="shared" si="371"/>
        <v>0</v>
      </c>
      <c r="AH534" s="626">
        <f t="shared" si="371"/>
        <v>0</v>
      </c>
      <c r="AI534" s="626">
        <f t="shared" si="371"/>
        <v>0</v>
      </c>
      <c r="AJ534" s="626">
        <f t="shared" si="371"/>
        <v>0</v>
      </c>
      <c r="AK534" s="626">
        <f t="shared" si="372"/>
        <v>0</v>
      </c>
      <c r="AL534" s="626">
        <f t="shared" si="372"/>
        <v>0</v>
      </c>
      <c r="AM534" s="626">
        <f t="shared" si="372"/>
        <v>0</v>
      </c>
      <c r="AN534" s="626">
        <f t="shared" si="372"/>
        <v>0</v>
      </c>
      <c r="AO534" s="626">
        <f t="shared" si="372"/>
        <v>0</v>
      </c>
      <c r="AP534" s="626">
        <f t="shared" si="372"/>
        <v>0</v>
      </c>
      <c r="AQ534" s="626">
        <f t="shared" si="372"/>
        <v>0</v>
      </c>
      <c r="AR534" s="626">
        <f t="shared" si="372"/>
        <v>0</v>
      </c>
      <c r="AS534" s="626">
        <f t="shared" si="372"/>
        <v>0</v>
      </c>
      <c r="AT534" s="626">
        <f t="shared" si="372"/>
        <v>0</v>
      </c>
      <c r="AU534" s="626">
        <f t="shared" si="373"/>
        <v>0</v>
      </c>
      <c r="AV534" s="626">
        <f t="shared" si="373"/>
        <v>0</v>
      </c>
      <c r="AW534" s="626">
        <f t="shared" si="373"/>
        <v>0</v>
      </c>
      <c r="AX534" s="626">
        <f t="shared" si="373"/>
        <v>0</v>
      </c>
      <c r="AY534" s="626">
        <f t="shared" si="373"/>
        <v>0</v>
      </c>
      <c r="AZ534" s="626">
        <f t="shared" si="373"/>
        <v>0</v>
      </c>
      <c r="BA534" s="626">
        <f t="shared" si="373"/>
        <v>0</v>
      </c>
      <c r="BB534" s="626">
        <f t="shared" si="373"/>
        <v>0</v>
      </c>
      <c r="BC534" s="626">
        <f t="shared" si="373"/>
        <v>0</v>
      </c>
      <c r="BD534" s="626">
        <f t="shared" si="373"/>
        <v>0</v>
      </c>
      <c r="BE534" s="626">
        <f t="shared" si="374"/>
        <v>0</v>
      </c>
      <c r="BF534" s="626">
        <f t="shared" si="374"/>
        <v>0</v>
      </c>
      <c r="BG534" s="626">
        <f t="shared" si="374"/>
        <v>0</v>
      </c>
      <c r="BH534" s="626">
        <f t="shared" si="374"/>
        <v>0</v>
      </c>
      <c r="BI534" s="626">
        <f t="shared" si="374"/>
        <v>0</v>
      </c>
      <c r="BJ534" s="626">
        <f t="shared" si="374"/>
        <v>0</v>
      </c>
      <c r="BK534" s="626">
        <f t="shared" si="374"/>
        <v>0</v>
      </c>
      <c r="BL534" s="626">
        <f t="shared" si="374"/>
        <v>0</v>
      </c>
      <c r="BM534" s="626">
        <f t="shared" si="374"/>
        <v>0</v>
      </c>
      <c r="BN534" s="626">
        <f t="shared" si="374"/>
        <v>0</v>
      </c>
      <c r="BO534" s="626">
        <f t="shared" si="375"/>
        <v>0</v>
      </c>
      <c r="BP534" s="626">
        <f t="shared" si="375"/>
        <v>0</v>
      </c>
      <c r="BQ534" s="626">
        <f t="shared" si="375"/>
        <v>0</v>
      </c>
      <c r="BR534" s="626">
        <f t="shared" si="375"/>
        <v>0</v>
      </c>
      <c r="BS534" s="626">
        <f t="shared" si="375"/>
        <v>0</v>
      </c>
      <c r="BT534" s="626">
        <f t="shared" si="375"/>
        <v>0</v>
      </c>
      <c r="BU534" s="626">
        <f t="shared" si="375"/>
        <v>0</v>
      </c>
      <c r="BV534" s="626">
        <f t="shared" si="375"/>
        <v>0</v>
      </c>
      <c r="BW534" s="626">
        <f t="shared" si="375"/>
        <v>0</v>
      </c>
      <c r="BX534" s="626">
        <f t="shared" si="375"/>
        <v>0</v>
      </c>
      <c r="BY534" s="626">
        <f t="shared" si="375"/>
        <v>0</v>
      </c>
      <c r="BZ534" s="626">
        <f t="shared" si="375"/>
        <v>0</v>
      </c>
      <c r="CA534" s="287">
        <f t="shared" si="363"/>
        <v>0</v>
      </c>
      <c r="CB534" s="287">
        <f t="shared" si="364"/>
        <v>0</v>
      </c>
      <c r="CC534" s="287">
        <f t="shared" si="365"/>
        <v>0</v>
      </c>
      <c r="CD534" s="287">
        <f t="shared" si="366"/>
        <v>0</v>
      </c>
      <c r="CE534" s="287">
        <f t="shared" si="367"/>
        <v>0</v>
      </c>
      <c r="CF534" s="287">
        <f t="shared" si="368"/>
        <v>0</v>
      </c>
      <c r="CG534" s="61">
        <f t="shared" si="332"/>
        <v>0</v>
      </c>
      <c r="CH534" s="27"/>
      <c r="CI534" s="27"/>
      <c r="CJ534" s="27"/>
    </row>
    <row r="535" spans="2:88" ht="12" hidden="1" customHeight="1">
      <c r="B535" s="624" t="s">
        <v>41</v>
      </c>
      <c r="C535" s="623" t="str">
        <f t="shared" si="340"/>
        <v>Released</v>
      </c>
      <c r="D535" s="624" t="s">
        <v>403</v>
      </c>
      <c r="E535" s="624" t="s">
        <v>9</v>
      </c>
      <c r="F535" s="625" t="s">
        <v>11</v>
      </c>
      <c r="G535" s="626">
        <f t="shared" ref="G535:P544" si="376">IF(CVP=$F535,SUMIFS(G$6:G$206,Capex_Revex,$E535,Cat_Two,$D535,Spend,$B535),0)</f>
        <v>0</v>
      </c>
      <c r="H535" s="823">
        <f t="shared" si="376"/>
        <v>0</v>
      </c>
      <c r="I535" s="823">
        <f t="shared" si="376"/>
        <v>0</v>
      </c>
      <c r="J535" s="626">
        <f t="shared" si="376"/>
        <v>0</v>
      </c>
      <c r="K535" s="626">
        <f t="shared" si="376"/>
        <v>0</v>
      </c>
      <c r="L535" s="626">
        <f t="shared" si="376"/>
        <v>0</v>
      </c>
      <c r="M535" s="626">
        <f t="shared" si="376"/>
        <v>0</v>
      </c>
      <c r="N535" s="626">
        <f t="shared" si="376"/>
        <v>0</v>
      </c>
      <c r="O535" s="626">
        <f t="shared" si="376"/>
        <v>0</v>
      </c>
      <c r="P535" s="626">
        <f t="shared" si="376"/>
        <v>0</v>
      </c>
      <c r="Q535" s="626">
        <f t="shared" ref="Q535:Z544" si="377">IF(CVP=$F535,SUMIFS(Q$6:Q$206,Capex_Revex,$E535,Cat_Two,$D535,Spend,$B535),0)</f>
        <v>0</v>
      </c>
      <c r="R535" s="626">
        <f t="shared" si="377"/>
        <v>0</v>
      </c>
      <c r="S535" s="626">
        <f t="shared" si="377"/>
        <v>0</v>
      </c>
      <c r="T535" s="626">
        <f t="shared" si="377"/>
        <v>0</v>
      </c>
      <c r="U535" s="823">
        <f t="shared" si="377"/>
        <v>0</v>
      </c>
      <c r="V535" s="823">
        <f t="shared" si="377"/>
        <v>0</v>
      </c>
      <c r="W535" s="823">
        <f t="shared" si="377"/>
        <v>0</v>
      </c>
      <c r="X535" s="823">
        <f t="shared" si="377"/>
        <v>0</v>
      </c>
      <c r="Y535" s="823">
        <f t="shared" si="377"/>
        <v>0</v>
      </c>
      <c r="Z535" s="626">
        <f t="shared" si="377"/>
        <v>0</v>
      </c>
      <c r="AA535" s="626">
        <f t="shared" ref="AA535:AJ544" si="378">IF(CVP=$F535,SUMIFS(AA$6:AA$206,Capex_Revex,$E535,Cat_Two,$D535,Spend,$B535),0)</f>
        <v>0</v>
      </c>
      <c r="AB535" s="626">
        <f t="shared" si="378"/>
        <v>0</v>
      </c>
      <c r="AC535" s="626">
        <f t="shared" si="378"/>
        <v>0</v>
      </c>
      <c r="AD535" s="626">
        <f t="shared" si="378"/>
        <v>0</v>
      </c>
      <c r="AE535" s="626">
        <f t="shared" si="378"/>
        <v>0</v>
      </c>
      <c r="AF535" s="626">
        <f t="shared" si="378"/>
        <v>0</v>
      </c>
      <c r="AG535" s="626">
        <f t="shared" si="378"/>
        <v>0</v>
      </c>
      <c r="AH535" s="626">
        <f t="shared" si="378"/>
        <v>0</v>
      </c>
      <c r="AI535" s="626">
        <f t="shared" si="378"/>
        <v>0</v>
      </c>
      <c r="AJ535" s="626">
        <f t="shared" si="378"/>
        <v>0</v>
      </c>
      <c r="AK535" s="626">
        <f t="shared" ref="AK535:AT544" si="379">IF(CVP=$F535,SUMIFS(AK$6:AK$206,Capex_Revex,$E535,Cat_Two,$D535,Spend,$B535),0)</f>
        <v>0</v>
      </c>
      <c r="AL535" s="626">
        <f t="shared" si="379"/>
        <v>0</v>
      </c>
      <c r="AM535" s="626">
        <f t="shared" si="379"/>
        <v>0</v>
      </c>
      <c r="AN535" s="626">
        <f t="shared" si="379"/>
        <v>0</v>
      </c>
      <c r="AO535" s="626">
        <f t="shared" si="379"/>
        <v>0</v>
      </c>
      <c r="AP535" s="626">
        <f t="shared" si="379"/>
        <v>0</v>
      </c>
      <c r="AQ535" s="626">
        <f t="shared" si="379"/>
        <v>0</v>
      </c>
      <c r="AR535" s="626">
        <f t="shared" si="379"/>
        <v>0</v>
      </c>
      <c r="AS535" s="626">
        <f t="shared" si="379"/>
        <v>0</v>
      </c>
      <c r="AT535" s="626">
        <f t="shared" si="379"/>
        <v>0</v>
      </c>
      <c r="AU535" s="626">
        <f t="shared" ref="AU535:BD544" si="380">IF(CVP=$F535,SUMIFS(AU$6:AU$206,Capex_Revex,$E535,Cat_Two,$D535,Spend,$B535),0)</f>
        <v>0</v>
      </c>
      <c r="AV535" s="626">
        <f t="shared" si="380"/>
        <v>0</v>
      </c>
      <c r="AW535" s="626">
        <f t="shared" si="380"/>
        <v>0</v>
      </c>
      <c r="AX535" s="626">
        <f t="shared" si="380"/>
        <v>0</v>
      </c>
      <c r="AY535" s="626">
        <f t="shared" si="380"/>
        <v>0</v>
      </c>
      <c r="AZ535" s="626">
        <f t="shared" si="380"/>
        <v>0</v>
      </c>
      <c r="BA535" s="626">
        <f t="shared" si="380"/>
        <v>0</v>
      </c>
      <c r="BB535" s="626">
        <f t="shared" si="380"/>
        <v>0</v>
      </c>
      <c r="BC535" s="626">
        <f t="shared" si="380"/>
        <v>0</v>
      </c>
      <c r="BD535" s="626">
        <f t="shared" si="380"/>
        <v>0</v>
      </c>
      <c r="BE535" s="626">
        <f t="shared" ref="BE535:BN544" si="381">IF(CVP=$F535,SUMIFS(BE$6:BE$206,Capex_Revex,$E535,Cat_Two,$D535,Spend,$B535),0)</f>
        <v>0</v>
      </c>
      <c r="BF535" s="626">
        <f t="shared" si="381"/>
        <v>0</v>
      </c>
      <c r="BG535" s="626">
        <f t="shared" si="381"/>
        <v>0</v>
      </c>
      <c r="BH535" s="626">
        <f t="shared" si="381"/>
        <v>0</v>
      </c>
      <c r="BI535" s="626">
        <f t="shared" si="381"/>
        <v>0</v>
      </c>
      <c r="BJ535" s="626">
        <f t="shared" si="381"/>
        <v>0</v>
      </c>
      <c r="BK535" s="626">
        <f t="shared" si="381"/>
        <v>0</v>
      </c>
      <c r="BL535" s="626">
        <f t="shared" si="381"/>
        <v>0</v>
      </c>
      <c r="BM535" s="626">
        <f t="shared" si="381"/>
        <v>0</v>
      </c>
      <c r="BN535" s="626">
        <f t="shared" si="381"/>
        <v>0</v>
      </c>
      <c r="BO535" s="626">
        <f t="shared" ref="BO535:BZ544" si="382">IF(CVP=$F535,SUMIFS(BO$6:BO$206,Capex_Revex,$E535,Cat_Two,$D535,Spend,$B535),0)</f>
        <v>0</v>
      </c>
      <c r="BP535" s="626">
        <f t="shared" si="382"/>
        <v>0</v>
      </c>
      <c r="BQ535" s="626">
        <f t="shared" si="382"/>
        <v>0</v>
      </c>
      <c r="BR535" s="626">
        <f t="shared" si="382"/>
        <v>0</v>
      </c>
      <c r="BS535" s="626">
        <f t="shared" si="382"/>
        <v>0</v>
      </c>
      <c r="BT535" s="626">
        <f t="shared" si="382"/>
        <v>0</v>
      </c>
      <c r="BU535" s="626">
        <f t="shared" si="382"/>
        <v>0</v>
      </c>
      <c r="BV535" s="626">
        <f t="shared" si="382"/>
        <v>0</v>
      </c>
      <c r="BW535" s="626">
        <f t="shared" si="382"/>
        <v>0</v>
      </c>
      <c r="BX535" s="626">
        <f t="shared" si="382"/>
        <v>0</v>
      </c>
      <c r="BY535" s="626">
        <f t="shared" si="382"/>
        <v>0</v>
      </c>
      <c r="BZ535" s="626">
        <f t="shared" si="382"/>
        <v>0</v>
      </c>
      <c r="CA535" s="287">
        <f t="shared" si="363"/>
        <v>0</v>
      </c>
      <c r="CB535" s="287">
        <f t="shared" si="364"/>
        <v>0</v>
      </c>
      <c r="CC535" s="287">
        <f t="shared" si="365"/>
        <v>0</v>
      </c>
      <c r="CD535" s="287">
        <f t="shared" si="366"/>
        <v>0</v>
      </c>
      <c r="CE535" s="287">
        <f t="shared" si="367"/>
        <v>0</v>
      </c>
      <c r="CF535" s="287">
        <f t="shared" si="368"/>
        <v>0</v>
      </c>
      <c r="CG535" s="61">
        <f t="shared" si="332"/>
        <v>0</v>
      </c>
      <c r="CH535" s="27"/>
      <c r="CI535" s="27"/>
      <c r="CJ535" s="27"/>
    </row>
    <row r="536" spans="2:88" ht="12" hidden="1" customHeight="1">
      <c r="B536" s="624" t="s">
        <v>41</v>
      </c>
      <c r="C536" s="623" t="str">
        <f t="shared" si="340"/>
        <v>Released</v>
      </c>
      <c r="D536" s="624" t="s">
        <v>403</v>
      </c>
      <c r="E536" s="624" t="s">
        <v>9</v>
      </c>
      <c r="F536" s="625" t="s">
        <v>12</v>
      </c>
      <c r="G536" s="626">
        <f t="shared" si="376"/>
        <v>0</v>
      </c>
      <c r="H536" s="823">
        <f t="shared" si="376"/>
        <v>0</v>
      </c>
      <c r="I536" s="823">
        <f t="shared" si="376"/>
        <v>0</v>
      </c>
      <c r="J536" s="626">
        <f t="shared" si="376"/>
        <v>0</v>
      </c>
      <c r="K536" s="626">
        <f t="shared" si="376"/>
        <v>0</v>
      </c>
      <c r="L536" s="626">
        <f t="shared" si="376"/>
        <v>0</v>
      </c>
      <c r="M536" s="626">
        <f t="shared" si="376"/>
        <v>0</v>
      </c>
      <c r="N536" s="626">
        <f t="shared" si="376"/>
        <v>0</v>
      </c>
      <c r="O536" s="626">
        <f t="shared" si="376"/>
        <v>0</v>
      </c>
      <c r="P536" s="626">
        <f t="shared" si="376"/>
        <v>0</v>
      </c>
      <c r="Q536" s="626">
        <f t="shared" si="377"/>
        <v>0</v>
      </c>
      <c r="R536" s="626">
        <f t="shared" si="377"/>
        <v>0</v>
      </c>
      <c r="S536" s="626">
        <f t="shared" si="377"/>
        <v>0</v>
      </c>
      <c r="T536" s="626">
        <f t="shared" si="377"/>
        <v>0</v>
      </c>
      <c r="U536" s="823">
        <f t="shared" si="377"/>
        <v>0</v>
      </c>
      <c r="V536" s="823">
        <f t="shared" si="377"/>
        <v>0</v>
      </c>
      <c r="W536" s="823">
        <f t="shared" si="377"/>
        <v>0</v>
      </c>
      <c r="X536" s="823">
        <f t="shared" si="377"/>
        <v>0</v>
      </c>
      <c r="Y536" s="823">
        <f t="shared" si="377"/>
        <v>0</v>
      </c>
      <c r="Z536" s="626">
        <f t="shared" si="377"/>
        <v>0</v>
      </c>
      <c r="AA536" s="626">
        <f t="shared" si="378"/>
        <v>0</v>
      </c>
      <c r="AB536" s="626">
        <f t="shared" si="378"/>
        <v>0</v>
      </c>
      <c r="AC536" s="626">
        <f t="shared" si="378"/>
        <v>0</v>
      </c>
      <c r="AD536" s="626">
        <f t="shared" si="378"/>
        <v>0</v>
      </c>
      <c r="AE536" s="626">
        <f t="shared" si="378"/>
        <v>0</v>
      </c>
      <c r="AF536" s="626">
        <f t="shared" si="378"/>
        <v>0</v>
      </c>
      <c r="AG536" s="626">
        <f t="shared" si="378"/>
        <v>0</v>
      </c>
      <c r="AH536" s="626">
        <f t="shared" si="378"/>
        <v>0</v>
      </c>
      <c r="AI536" s="626">
        <f t="shared" si="378"/>
        <v>0</v>
      </c>
      <c r="AJ536" s="626">
        <f t="shared" si="378"/>
        <v>0</v>
      </c>
      <c r="AK536" s="626">
        <f t="shared" si="379"/>
        <v>0</v>
      </c>
      <c r="AL536" s="626">
        <f t="shared" si="379"/>
        <v>0</v>
      </c>
      <c r="AM536" s="626">
        <f t="shared" si="379"/>
        <v>0</v>
      </c>
      <c r="AN536" s="626">
        <f t="shared" si="379"/>
        <v>0</v>
      </c>
      <c r="AO536" s="626">
        <f t="shared" si="379"/>
        <v>0</v>
      </c>
      <c r="AP536" s="626">
        <f t="shared" si="379"/>
        <v>0</v>
      </c>
      <c r="AQ536" s="626">
        <f t="shared" si="379"/>
        <v>0</v>
      </c>
      <c r="AR536" s="626">
        <f t="shared" si="379"/>
        <v>0</v>
      </c>
      <c r="AS536" s="626">
        <f t="shared" si="379"/>
        <v>0</v>
      </c>
      <c r="AT536" s="626">
        <f t="shared" si="379"/>
        <v>0</v>
      </c>
      <c r="AU536" s="626">
        <f t="shared" si="380"/>
        <v>0</v>
      </c>
      <c r="AV536" s="626">
        <f t="shared" si="380"/>
        <v>0</v>
      </c>
      <c r="AW536" s="626">
        <f t="shared" si="380"/>
        <v>0</v>
      </c>
      <c r="AX536" s="626">
        <f t="shared" si="380"/>
        <v>0</v>
      </c>
      <c r="AY536" s="626">
        <f t="shared" si="380"/>
        <v>0</v>
      </c>
      <c r="AZ536" s="626">
        <f t="shared" si="380"/>
        <v>0</v>
      </c>
      <c r="BA536" s="626">
        <f t="shared" si="380"/>
        <v>0</v>
      </c>
      <c r="BB536" s="626">
        <f t="shared" si="380"/>
        <v>0</v>
      </c>
      <c r="BC536" s="626">
        <f t="shared" si="380"/>
        <v>0</v>
      </c>
      <c r="BD536" s="626">
        <f t="shared" si="380"/>
        <v>0</v>
      </c>
      <c r="BE536" s="626">
        <f t="shared" si="381"/>
        <v>0</v>
      </c>
      <c r="BF536" s="626">
        <f t="shared" si="381"/>
        <v>0</v>
      </c>
      <c r="BG536" s="626">
        <f t="shared" si="381"/>
        <v>0</v>
      </c>
      <c r="BH536" s="626">
        <f t="shared" si="381"/>
        <v>0</v>
      </c>
      <c r="BI536" s="626">
        <f t="shared" si="381"/>
        <v>0</v>
      </c>
      <c r="BJ536" s="626">
        <f t="shared" si="381"/>
        <v>0</v>
      </c>
      <c r="BK536" s="626">
        <f t="shared" si="381"/>
        <v>0</v>
      </c>
      <c r="BL536" s="626">
        <f t="shared" si="381"/>
        <v>0</v>
      </c>
      <c r="BM536" s="626">
        <f t="shared" si="381"/>
        <v>0</v>
      </c>
      <c r="BN536" s="626">
        <f t="shared" si="381"/>
        <v>0</v>
      </c>
      <c r="BO536" s="626">
        <f t="shared" si="382"/>
        <v>0</v>
      </c>
      <c r="BP536" s="626">
        <f t="shared" si="382"/>
        <v>0</v>
      </c>
      <c r="BQ536" s="626">
        <f t="shared" si="382"/>
        <v>0</v>
      </c>
      <c r="BR536" s="626">
        <f t="shared" si="382"/>
        <v>0</v>
      </c>
      <c r="BS536" s="626">
        <f t="shared" si="382"/>
        <v>0</v>
      </c>
      <c r="BT536" s="626">
        <f t="shared" si="382"/>
        <v>0</v>
      </c>
      <c r="BU536" s="626">
        <f t="shared" si="382"/>
        <v>0</v>
      </c>
      <c r="BV536" s="626">
        <f t="shared" si="382"/>
        <v>0</v>
      </c>
      <c r="BW536" s="626">
        <f t="shared" si="382"/>
        <v>0</v>
      </c>
      <c r="BX536" s="626">
        <f t="shared" si="382"/>
        <v>0</v>
      </c>
      <c r="BY536" s="626">
        <f t="shared" si="382"/>
        <v>0</v>
      </c>
      <c r="BZ536" s="626">
        <f t="shared" si="382"/>
        <v>0</v>
      </c>
      <c r="CA536" s="287">
        <f t="shared" si="363"/>
        <v>0</v>
      </c>
      <c r="CB536" s="287">
        <f t="shared" si="364"/>
        <v>0</v>
      </c>
      <c r="CC536" s="287">
        <f t="shared" si="365"/>
        <v>0</v>
      </c>
      <c r="CD536" s="287">
        <f t="shared" si="366"/>
        <v>0</v>
      </c>
      <c r="CE536" s="287">
        <f t="shared" si="367"/>
        <v>0</v>
      </c>
      <c r="CF536" s="287">
        <f t="shared" si="368"/>
        <v>0</v>
      </c>
      <c r="CG536" s="61">
        <f t="shared" si="332"/>
        <v>0</v>
      </c>
      <c r="CH536" s="27"/>
      <c r="CI536" s="27"/>
      <c r="CJ536" s="27"/>
    </row>
    <row r="537" spans="2:88" ht="12" hidden="1" customHeight="1">
      <c r="B537" s="624" t="s">
        <v>41</v>
      </c>
      <c r="C537" s="623" t="str">
        <f t="shared" si="340"/>
        <v>Forecast</v>
      </c>
      <c r="D537" s="624" t="s">
        <v>403</v>
      </c>
      <c r="E537" s="624" t="s">
        <v>9</v>
      </c>
      <c r="F537" s="625" t="s">
        <v>13</v>
      </c>
      <c r="G537" s="626">
        <f t="shared" si="376"/>
        <v>0</v>
      </c>
      <c r="H537" s="823">
        <f t="shared" si="376"/>
        <v>0</v>
      </c>
      <c r="I537" s="823">
        <f t="shared" si="376"/>
        <v>0</v>
      </c>
      <c r="J537" s="626">
        <f t="shared" si="376"/>
        <v>0</v>
      </c>
      <c r="K537" s="626">
        <f t="shared" si="376"/>
        <v>0</v>
      </c>
      <c r="L537" s="626">
        <f t="shared" si="376"/>
        <v>0</v>
      </c>
      <c r="M537" s="626">
        <f t="shared" si="376"/>
        <v>0</v>
      </c>
      <c r="N537" s="626">
        <f t="shared" si="376"/>
        <v>0</v>
      </c>
      <c r="O537" s="626">
        <f t="shared" si="376"/>
        <v>0</v>
      </c>
      <c r="P537" s="626">
        <f t="shared" si="376"/>
        <v>0</v>
      </c>
      <c r="Q537" s="626">
        <f t="shared" si="377"/>
        <v>0</v>
      </c>
      <c r="R537" s="626">
        <f t="shared" si="377"/>
        <v>0</v>
      </c>
      <c r="S537" s="626">
        <f t="shared" si="377"/>
        <v>0</v>
      </c>
      <c r="T537" s="626">
        <f t="shared" si="377"/>
        <v>0</v>
      </c>
      <c r="U537" s="823">
        <f t="shared" si="377"/>
        <v>0</v>
      </c>
      <c r="V537" s="823">
        <f t="shared" si="377"/>
        <v>0</v>
      </c>
      <c r="W537" s="823">
        <f t="shared" si="377"/>
        <v>0</v>
      </c>
      <c r="X537" s="823">
        <f t="shared" si="377"/>
        <v>0</v>
      </c>
      <c r="Y537" s="823">
        <f t="shared" si="377"/>
        <v>0</v>
      </c>
      <c r="Z537" s="626">
        <f t="shared" si="377"/>
        <v>0</v>
      </c>
      <c r="AA537" s="626">
        <f t="shared" si="378"/>
        <v>0</v>
      </c>
      <c r="AB537" s="626">
        <f t="shared" si="378"/>
        <v>0</v>
      </c>
      <c r="AC537" s="626">
        <f t="shared" si="378"/>
        <v>0</v>
      </c>
      <c r="AD537" s="626">
        <f t="shared" si="378"/>
        <v>0</v>
      </c>
      <c r="AE537" s="626">
        <f t="shared" si="378"/>
        <v>0</v>
      </c>
      <c r="AF537" s="626">
        <f t="shared" si="378"/>
        <v>0</v>
      </c>
      <c r="AG537" s="626">
        <f t="shared" si="378"/>
        <v>0</v>
      </c>
      <c r="AH537" s="626">
        <f t="shared" si="378"/>
        <v>0</v>
      </c>
      <c r="AI537" s="626">
        <f t="shared" si="378"/>
        <v>0</v>
      </c>
      <c r="AJ537" s="626">
        <f t="shared" si="378"/>
        <v>0</v>
      </c>
      <c r="AK537" s="626">
        <f t="shared" si="379"/>
        <v>0</v>
      </c>
      <c r="AL537" s="626">
        <f t="shared" si="379"/>
        <v>0</v>
      </c>
      <c r="AM537" s="626">
        <f t="shared" si="379"/>
        <v>0</v>
      </c>
      <c r="AN537" s="626">
        <f t="shared" si="379"/>
        <v>0</v>
      </c>
      <c r="AO537" s="626">
        <f t="shared" si="379"/>
        <v>0</v>
      </c>
      <c r="AP537" s="626">
        <f t="shared" si="379"/>
        <v>0</v>
      </c>
      <c r="AQ537" s="626">
        <f t="shared" si="379"/>
        <v>0</v>
      </c>
      <c r="AR537" s="626">
        <f t="shared" si="379"/>
        <v>0</v>
      </c>
      <c r="AS537" s="626">
        <f t="shared" si="379"/>
        <v>0</v>
      </c>
      <c r="AT537" s="626">
        <f t="shared" si="379"/>
        <v>0</v>
      </c>
      <c r="AU537" s="626">
        <f t="shared" si="380"/>
        <v>0</v>
      </c>
      <c r="AV537" s="626">
        <f t="shared" si="380"/>
        <v>0</v>
      </c>
      <c r="AW537" s="626">
        <f t="shared" si="380"/>
        <v>0</v>
      </c>
      <c r="AX537" s="626">
        <f t="shared" si="380"/>
        <v>0</v>
      </c>
      <c r="AY537" s="626">
        <f t="shared" si="380"/>
        <v>0</v>
      </c>
      <c r="AZ537" s="626">
        <f t="shared" si="380"/>
        <v>0</v>
      </c>
      <c r="BA537" s="626">
        <f t="shared" si="380"/>
        <v>0</v>
      </c>
      <c r="BB537" s="626">
        <f t="shared" si="380"/>
        <v>0</v>
      </c>
      <c r="BC537" s="626">
        <f t="shared" si="380"/>
        <v>0</v>
      </c>
      <c r="BD537" s="626">
        <f t="shared" si="380"/>
        <v>0</v>
      </c>
      <c r="BE537" s="626">
        <f t="shared" si="381"/>
        <v>0</v>
      </c>
      <c r="BF537" s="626">
        <f t="shared" si="381"/>
        <v>0</v>
      </c>
      <c r="BG537" s="626">
        <f t="shared" si="381"/>
        <v>0</v>
      </c>
      <c r="BH537" s="626">
        <f t="shared" si="381"/>
        <v>0</v>
      </c>
      <c r="BI537" s="626">
        <f t="shared" si="381"/>
        <v>0</v>
      </c>
      <c r="BJ537" s="626">
        <f t="shared" si="381"/>
        <v>0</v>
      </c>
      <c r="BK537" s="626">
        <f t="shared" si="381"/>
        <v>0</v>
      </c>
      <c r="BL537" s="626">
        <f t="shared" si="381"/>
        <v>0</v>
      </c>
      <c r="BM537" s="626">
        <f t="shared" si="381"/>
        <v>0</v>
      </c>
      <c r="BN537" s="626">
        <f t="shared" si="381"/>
        <v>0</v>
      </c>
      <c r="BO537" s="626">
        <f t="shared" si="382"/>
        <v>0</v>
      </c>
      <c r="BP537" s="626">
        <f t="shared" si="382"/>
        <v>0</v>
      </c>
      <c r="BQ537" s="626">
        <f t="shared" si="382"/>
        <v>0</v>
      </c>
      <c r="BR537" s="626">
        <f t="shared" si="382"/>
        <v>0</v>
      </c>
      <c r="BS537" s="626">
        <f t="shared" si="382"/>
        <v>0</v>
      </c>
      <c r="BT537" s="626">
        <f t="shared" si="382"/>
        <v>0</v>
      </c>
      <c r="BU537" s="626">
        <f t="shared" si="382"/>
        <v>0</v>
      </c>
      <c r="BV537" s="626">
        <f t="shared" si="382"/>
        <v>0</v>
      </c>
      <c r="BW537" s="626">
        <f t="shared" si="382"/>
        <v>0</v>
      </c>
      <c r="BX537" s="626">
        <f t="shared" si="382"/>
        <v>0</v>
      </c>
      <c r="BY537" s="626">
        <f t="shared" si="382"/>
        <v>0</v>
      </c>
      <c r="BZ537" s="626">
        <f t="shared" si="382"/>
        <v>0</v>
      </c>
      <c r="CA537" s="287">
        <f t="shared" si="363"/>
        <v>0</v>
      </c>
      <c r="CB537" s="287">
        <f t="shared" si="364"/>
        <v>0</v>
      </c>
      <c r="CC537" s="287">
        <f t="shared" si="365"/>
        <v>0</v>
      </c>
      <c r="CD537" s="287">
        <f t="shared" si="366"/>
        <v>0</v>
      </c>
      <c r="CE537" s="287">
        <f t="shared" si="367"/>
        <v>0</v>
      </c>
      <c r="CF537" s="287">
        <f t="shared" si="368"/>
        <v>0</v>
      </c>
      <c r="CG537" s="61">
        <f t="shared" si="332"/>
        <v>0</v>
      </c>
      <c r="CH537" s="27"/>
      <c r="CI537" s="27"/>
      <c r="CJ537" s="27"/>
    </row>
    <row r="538" spans="2:88" ht="12" hidden="1" customHeight="1">
      <c r="B538" s="624" t="s">
        <v>41</v>
      </c>
      <c r="C538" s="623" t="str">
        <f t="shared" si="340"/>
        <v>Approval Request</v>
      </c>
      <c r="D538" s="624" t="s">
        <v>403</v>
      </c>
      <c r="E538" s="624" t="s">
        <v>9</v>
      </c>
      <c r="F538" s="625" t="s">
        <v>14</v>
      </c>
      <c r="G538" s="626">
        <f t="shared" si="376"/>
        <v>0</v>
      </c>
      <c r="H538" s="823">
        <f t="shared" si="376"/>
        <v>0</v>
      </c>
      <c r="I538" s="823">
        <f t="shared" si="376"/>
        <v>0</v>
      </c>
      <c r="J538" s="626">
        <f t="shared" si="376"/>
        <v>0</v>
      </c>
      <c r="K538" s="626">
        <f t="shared" si="376"/>
        <v>0</v>
      </c>
      <c r="L538" s="626">
        <f t="shared" si="376"/>
        <v>0</v>
      </c>
      <c r="M538" s="626">
        <f t="shared" si="376"/>
        <v>0</v>
      </c>
      <c r="N538" s="626">
        <f t="shared" si="376"/>
        <v>0</v>
      </c>
      <c r="O538" s="626">
        <f t="shared" si="376"/>
        <v>0</v>
      </c>
      <c r="P538" s="626">
        <f t="shared" si="376"/>
        <v>0</v>
      </c>
      <c r="Q538" s="626">
        <f t="shared" si="377"/>
        <v>0</v>
      </c>
      <c r="R538" s="626">
        <f t="shared" si="377"/>
        <v>0</v>
      </c>
      <c r="S538" s="626">
        <f t="shared" si="377"/>
        <v>0</v>
      </c>
      <c r="T538" s="626">
        <f t="shared" si="377"/>
        <v>0</v>
      </c>
      <c r="U538" s="823">
        <f t="shared" si="377"/>
        <v>0</v>
      </c>
      <c r="V538" s="823">
        <f t="shared" si="377"/>
        <v>0</v>
      </c>
      <c r="W538" s="823">
        <f t="shared" si="377"/>
        <v>0</v>
      </c>
      <c r="X538" s="823">
        <f t="shared" si="377"/>
        <v>0</v>
      </c>
      <c r="Y538" s="823">
        <f t="shared" si="377"/>
        <v>0</v>
      </c>
      <c r="Z538" s="626">
        <f t="shared" si="377"/>
        <v>0</v>
      </c>
      <c r="AA538" s="626">
        <f t="shared" si="378"/>
        <v>0</v>
      </c>
      <c r="AB538" s="626">
        <f t="shared" si="378"/>
        <v>0</v>
      </c>
      <c r="AC538" s="626">
        <f t="shared" si="378"/>
        <v>0</v>
      </c>
      <c r="AD538" s="626">
        <f t="shared" si="378"/>
        <v>0</v>
      </c>
      <c r="AE538" s="626">
        <f t="shared" si="378"/>
        <v>0</v>
      </c>
      <c r="AF538" s="626">
        <f t="shared" si="378"/>
        <v>0</v>
      </c>
      <c r="AG538" s="626">
        <f t="shared" si="378"/>
        <v>0</v>
      </c>
      <c r="AH538" s="626">
        <f t="shared" si="378"/>
        <v>0</v>
      </c>
      <c r="AI538" s="626">
        <f t="shared" si="378"/>
        <v>0</v>
      </c>
      <c r="AJ538" s="626">
        <f t="shared" si="378"/>
        <v>0</v>
      </c>
      <c r="AK538" s="626">
        <f t="shared" si="379"/>
        <v>0</v>
      </c>
      <c r="AL538" s="626">
        <f t="shared" si="379"/>
        <v>0</v>
      </c>
      <c r="AM538" s="626">
        <f t="shared" si="379"/>
        <v>0</v>
      </c>
      <c r="AN538" s="626">
        <f t="shared" si="379"/>
        <v>0</v>
      </c>
      <c r="AO538" s="626">
        <f t="shared" si="379"/>
        <v>0</v>
      </c>
      <c r="AP538" s="626">
        <f t="shared" si="379"/>
        <v>0</v>
      </c>
      <c r="AQ538" s="626">
        <f t="shared" si="379"/>
        <v>0</v>
      </c>
      <c r="AR538" s="626">
        <f t="shared" si="379"/>
        <v>0</v>
      </c>
      <c r="AS538" s="626">
        <f t="shared" si="379"/>
        <v>0</v>
      </c>
      <c r="AT538" s="626">
        <f t="shared" si="379"/>
        <v>0</v>
      </c>
      <c r="AU538" s="626">
        <f t="shared" si="380"/>
        <v>0</v>
      </c>
      <c r="AV538" s="626">
        <f t="shared" si="380"/>
        <v>0</v>
      </c>
      <c r="AW538" s="626">
        <f t="shared" si="380"/>
        <v>0</v>
      </c>
      <c r="AX538" s="626">
        <f t="shared" si="380"/>
        <v>0</v>
      </c>
      <c r="AY538" s="626">
        <f t="shared" si="380"/>
        <v>0</v>
      </c>
      <c r="AZ538" s="626">
        <f t="shared" si="380"/>
        <v>0</v>
      </c>
      <c r="BA538" s="626">
        <f t="shared" si="380"/>
        <v>0</v>
      </c>
      <c r="BB538" s="626">
        <f t="shared" si="380"/>
        <v>0</v>
      </c>
      <c r="BC538" s="626">
        <f t="shared" si="380"/>
        <v>0</v>
      </c>
      <c r="BD538" s="626">
        <f t="shared" si="380"/>
        <v>0</v>
      </c>
      <c r="BE538" s="626">
        <f t="shared" si="381"/>
        <v>0</v>
      </c>
      <c r="BF538" s="626">
        <f t="shared" si="381"/>
        <v>0</v>
      </c>
      <c r="BG538" s="626">
        <f t="shared" si="381"/>
        <v>0</v>
      </c>
      <c r="BH538" s="626">
        <f t="shared" si="381"/>
        <v>0</v>
      </c>
      <c r="BI538" s="626">
        <f t="shared" si="381"/>
        <v>0</v>
      </c>
      <c r="BJ538" s="626">
        <f t="shared" si="381"/>
        <v>0</v>
      </c>
      <c r="BK538" s="626">
        <f t="shared" si="381"/>
        <v>0</v>
      </c>
      <c r="BL538" s="626">
        <f t="shared" si="381"/>
        <v>0</v>
      </c>
      <c r="BM538" s="626">
        <f t="shared" si="381"/>
        <v>0</v>
      </c>
      <c r="BN538" s="626">
        <f t="shared" si="381"/>
        <v>0</v>
      </c>
      <c r="BO538" s="626">
        <f t="shared" si="382"/>
        <v>0</v>
      </c>
      <c r="BP538" s="626">
        <f t="shared" si="382"/>
        <v>0</v>
      </c>
      <c r="BQ538" s="626">
        <f t="shared" si="382"/>
        <v>0</v>
      </c>
      <c r="BR538" s="626">
        <f t="shared" si="382"/>
        <v>0</v>
      </c>
      <c r="BS538" s="626">
        <f t="shared" si="382"/>
        <v>0</v>
      </c>
      <c r="BT538" s="626">
        <f t="shared" si="382"/>
        <v>0</v>
      </c>
      <c r="BU538" s="626">
        <f t="shared" si="382"/>
        <v>0</v>
      </c>
      <c r="BV538" s="626">
        <f t="shared" si="382"/>
        <v>0</v>
      </c>
      <c r="BW538" s="626">
        <f t="shared" si="382"/>
        <v>0</v>
      </c>
      <c r="BX538" s="626">
        <f t="shared" si="382"/>
        <v>0</v>
      </c>
      <c r="BY538" s="626">
        <f t="shared" si="382"/>
        <v>0</v>
      </c>
      <c r="BZ538" s="626">
        <f t="shared" si="382"/>
        <v>0</v>
      </c>
      <c r="CA538" s="287">
        <f t="shared" si="363"/>
        <v>0</v>
      </c>
      <c r="CB538" s="287">
        <f t="shared" si="364"/>
        <v>0</v>
      </c>
      <c r="CC538" s="287">
        <f t="shared" si="365"/>
        <v>0</v>
      </c>
      <c r="CD538" s="287">
        <f t="shared" si="366"/>
        <v>0</v>
      </c>
      <c r="CE538" s="287">
        <f t="shared" si="367"/>
        <v>0</v>
      </c>
      <c r="CF538" s="287">
        <f t="shared" si="368"/>
        <v>0</v>
      </c>
      <c r="CG538" s="61">
        <f t="shared" si="332"/>
        <v>0</v>
      </c>
      <c r="CH538" s="27"/>
      <c r="CI538" s="27"/>
      <c r="CJ538" s="27"/>
    </row>
    <row r="539" spans="2:88" ht="12" hidden="1" customHeight="1">
      <c r="B539" s="624" t="s">
        <v>41</v>
      </c>
      <c r="C539" s="623" t="str">
        <f t="shared" si="340"/>
        <v>Approval Request</v>
      </c>
      <c r="D539" s="624" t="s">
        <v>403</v>
      </c>
      <c r="E539" s="624" t="s">
        <v>9</v>
      </c>
      <c r="F539" s="625" t="s">
        <v>15</v>
      </c>
      <c r="G539" s="626">
        <f t="shared" si="376"/>
        <v>0</v>
      </c>
      <c r="H539" s="823">
        <f t="shared" si="376"/>
        <v>0</v>
      </c>
      <c r="I539" s="823">
        <f t="shared" si="376"/>
        <v>0</v>
      </c>
      <c r="J539" s="626">
        <f t="shared" si="376"/>
        <v>0</v>
      </c>
      <c r="K539" s="626">
        <f t="shared" si="376"/>
        <v>0</v>
      </c>
      <c r="L539" s="626">
        <f t="shared" si="376"/>
        <v>0</v>
      </c>
      <c r="M539" s="626">
        <f t="shared" si="376"/>
        <v>0</v>
      </c>
      <c r="N539" s="626">
        <f t="shared" si="376"/>
        <v>0</v>
      </c>
      <c r="O539" s="626">
        <f t="shared" si="376"/>
        <v>0</v>
      </c>
      <c r="P539" s="626">
        <f t="shared" si="376"/>
        <v>0</v>
      </c>
      <c r="Q539" s="626">
        <f t="shared" si="377"/>
        <v>0</v>
      </c>
      <c r="R539" s="626">
        <f t="shared" si="377"/>
        <v>0</v>
      </c>
      <c r="S539" s="626">
        <f t="shared" si="377"/>
        <v>0</v>
      </c>
      <c r="T539" s="626">
        <f t="shared" si="377"/>
        <v>0</v>
      </c>
      <c r="U539" s="823">
        <f t="shared" si="377"/>
        <v>0</v>
      </c>
      <c r="V539" s="823">
        <f t="shared" si="377"/>
        <v>0</v>
      </c>
      <c r="W539" s="823">
        <f t="shared" si="377"/>
        <v>0</v>
      </c>
      <c r="X539" s="823">
        <f t="shared" si="377"/>
        <v>0</v>
      </c>
      <c r="Y539" s="823">
        <f t="shared" si="377"/>
        <v>0</v>
      </c>
      <c r="Z539" s="626">
        <f t="shared" si="377"/>
        <v>0</v>
      </c>
      <c r="AA539" s="626">
        <f t="shared" si="378"/>
        <v>0</v>
      </c>
      <c r="AB539" s="626">
        <f t="shared" si="378"/>
        <v>0</v>
      </c>
      <c r="AC539" s="626">
        <f t="shared" si="378"/>
        <v>0</v>
      </c>
      <c r="AD539" s="626">
        <f t="shared" si="378"/>
        <v>0</v>
      </c>
      <c r="AE539" s="626">
        <f t="shared" si="378"/>
        <v>0</v>
      </c>
      <c r="AF539" s="626">
        <f t="shared" si="378"/>
        <v>0</v>
      </c>
      <c r="AG539" s="626">
        <f t="shared" si="378"/>
        <v>0</v>
      </c>
      <c r="AH539" s="626">
        <f t="shared" si="378"/>
        <v>0</v>
      </c>
      <c r="AI539" s="626">
        <f t="shared" si="378"/>
        <v>0</v>
      </c>
      <c r="AJ539" s="626">
        <f t="shared" si="378"/>
        <v>0</v>
      </c>
      <c r="AK539" s="626">
        <f t="shared" si="379"/>
        <v>0</v>
      </c>
      <c r="AL539" s="626">
        <f t="shared" si="379"/>
        <v>0</v>
      </c>
      <c r="AM539" s="626">
        <f t="shared" si="379"/>
        <v>0</v>
      </c>
      <c r="AN539" s="626">
        <f t="shared" si="379"/>
        <v>0</v>
      </c>
      <c r="AO539" s="626">
        <f t="shared" si="379"/>
        <v>0</v>
      </c>
      <c r="AP539" s="626">
        <f t="shared" si="379"/>
        <v>0</v>
      </c>
      <c r="AQ539" s="626">
        <f t="shared" si="379"/>
        <v>0</v>
      </c>
      <c r="AR539" s="626">
        <f t="shared" si="379"/>
        <v>0</v>
      </c>
      <c r="AS539" s="626">
        <f t="shared" si="379"/>
        <v>0</v>
      </c>
      <c r="AT539" s="626">
        <f t="shared" si="379"/>
        <v>0</v>
      </c>
      <c r="AU539" s="626">
        <f t="shared" si="380"/>
        <v>0</v>
      </c>
      <c r="AV539" s="626">
        <f t="shared" si="380"/>
        <v>0</v>
      </c>
      <c r="AW539" s="626">
        <f t="shared" si="380"/>
        <v>0</v>
      </c>
      <c r="AX539" s="626">
        <f t="shared" si="380"/>
        <v>0</v>
      </c>
      <c r="AY539" s="626">
        <f t="shared" si="380"/>
        <v>0</v>
      </c>
      <c r="AZ539" s="626">
        <f t="shared" si="380"/>
        <v>0</v>
      </c>
      <c r="BA539" s="626">
        <f t="shared" si="380"/>
        <v>0</v>
      </c>
      <c r="BB539" s="626">
        <f t="shared" si="380"/>
        <v>0</v>
      </c>
      <c r="BC539" s="626">
        <f t="shared" si="380"/>
        <v>0</v>
      </c>
      <c r="BD539" s="626">
        <f t="shared" si="380"/>
        <v>0</v>
      </c>
      <c r="BE539" s="626">
        <f t="shared" si="381"/>
        <v>0</v>
      </c>
      <c r="BF539" s="626">
        <f t="shared" si="381"/>
        <v>0</v>
      </c>
      <c r="BG539" s="626">
        <f t="shared" si="381"/>
        <v>0</v>
      </c>
      <c r="BH539" s="626">
        <f t="shared" si="381"/>
        <v>0</v>
      </c>
      <c r="BI539" s="626">
        <f t="shared" si="381"/>
        <v>0</v>
      </c>
      <c r="BJ539" s="626">
        <f t="shared" si="381"/>
        <v>0</v>
      </c>
      <c r="BK539" s="626">
        <f t="shared" si="381"/>
        <v>0</v>
      </c>
      <c r="BL539" s="626">
        <f t="shared" si="381"/>
        <v>0</v>
      </c>
      <c r="BM539" s="626">
        <f t="shared" si="381"/>
        <v>0</v>
      </c>
      <c r="BN539" s="626">
        <f t="shared" si="381"/>
        <v>0</v>
      </c>
      <c r="BO539" s="626">
        <f t="shared" si="382"/>
        <v>0</v>
      </c>
      <c r="BP539" s="626">
        <f t="shared" si="382"/>
        <v>0</v>
      </c>
      <c r="BQ539" s="626">
        <f t="shared" si="382"/>
        <v>0</v>
      </c>
      <c r="BR539" s="626">
        <f t="shared" si="382"/>
        <v>0</v>
      </c>
      <c r="BS539" s="626">
        <f t="shared" si="382"/>
        <v>0</v>
      </c>
      <c r="BT539" s="626">
        <f t="shared" si="382"/>
        <v>0</v>
      </c>
      <c r="BU539" s="626">
        <f t="shared" si="382"/>
        <v>0</v>
      </c>
      <c r="BV539" s="626">
        <f t="shared" si="382"/>
        <v>0</v>
      </c>
      <c r="BW539" s="626">
        <f t="shared" si="382"/>
        <v>0</v>
      </c>
      <c r="BX539" s="626">
        <f t="shared" si="382"/>
        <v>0</v>
      </c>
      <c r="BY539" s="626">
        <f t="shared" si="382"/>
        <v>0</v>
      </c>
      <c r="BZ539" s="626">
        <f t="shared" si="382"/>
        <v>0</v>
      </c>
      <c r="CA539" s="287">
        <f t="shared" si="363"/>
        <v>0</v>
      </c>
      <c r="CB539" s="287">
        <f t="shared" si="364"/>
        <v>0</v>
      </c>
      <c r="CC539" s="287">
        <f t="shared" si="365"/>
        <v>0</v>
      </c>
      <c r="CD539" s="287">
        <f t="shared" si="366"/>
        <v>0</v>
      </c>
      <c r="CE539" s="287">
        <f t="shared" si="367"/>
        <v>0</v>
      </c>
      <c r="CF539" s="287">
        <f t="shared" si="368"/>
        <v>0</v>
      </c>
      <c r="CG539" s="61">
        <f t="shared" si="332"/>
        <v>0</v>
      </c>
      <c r="CH539" s="27"/>
      <c r="CI539" s="27"/>
      <c r="CJ539" s="27"/>
    </row>
    <row r="540" spans="2:88" ht="12" hidden="1" customHeight="1">
      <c r="B540" s="624" t="s">
        <v>41</v>
      </c>
      <c r="C540" s="623" t="str">
        <f t="shared" si="340"/>
        <v>Released</v>
      </c>
      <c r="D540" s="624" t="s">
        <v>403</v>
      </c>
      <c r="E540" s="624" t="s">
        <v>10</v>
      </c>
      <c r="F540" s="625" t="s">
        <v>11</v>
      </c>
      <c r="G540" s="626">
        <f t="shared" si="376"/>
        <v>0</v>
      </c>
      <c r="H540" s="823">
        <f t="shared" si="376"/>
        <v>0</v>
      </c>
      <c r="I540" s="823">
        <f t="shared" si="376"/>
        <v>0</v>
      </c>
      <c r="J540" s="626">
        <f t="shared" si="376"/>
        <v>0</v>
      </c>
      <c r="K540" s="626">
        <f t="shared" si="376"/>
        <v>0</v>
      </c>
      <c r="L540" s="626">
        <f t="shared" si="376"/>
        <v>0</v>
      </c>
      <c r="M540" s="626">
        <f t="shared" si="376"/>
        <v>0</v>
      </c>
      <c r="N540" s="626">
        <f t="shared" si="376"/>
        <v>0</v>
      </c>
      <c r="O540" s="626">
        <f t="shared" si="376"/>
        <v>0</v>
      </c>
      <c r="P540" s="626">
        <f t="shared" si="376"/>
        <v>0</v>
      </c>
      <c r="Q540" s="626">
        <f t="shared" si="377"/>
        <v>0</v>
      </c>
      <c r="R540" s="626">
        <f t="shared" si="377"/>
        <v>0</v>
      </c>
      <c r="S540" s="626">
        <f t="shared" si="377"/>
        <v>0</v>
      </c>
      <c r="T540" s="626">
        <f t="shared" si="377"/>
        <v>0</v>
      </c>
      <c r="U540" s="823">
        <f t="shared" si="377"/>
        <v>0</v>
      </c>
      <c r="V540" s="823">
        <f t="shared" si="377"/>
        <v>0</v>
      </c>
      <c r="W540" s="823">
        <f t="shared" si="377"/>
        <v>0</v>
      </c>
      <c r="X540" s="823">
        <f t="shared" si="377"/>
        <v>0</v>
      </c>
      <c r="Y540" s="823">
        <f t="shared" si="377"/>
        <v>0</v>
      </c>
      <c r="Z540" s="626">
        <f t="shared" si="377"/>
        <v>0</v>
      </c>
      <c r="AA540" s="626">
        <f t="shared" si="378"/>
        <v>0</v>
      </c>
      <c r="AB540" s="626">
        <f t="shared" si="378"/>
        <v>0</v>
      </c>
      <c r="AC540" s="626">
        <f t="shared" si="378"/>
        <v>0</v>
      </c>
      <c r="AD540" s="626">
        <f t="shared" si="378"/>
        <v>0</v>
      </c>
      <c r="AE540" s="626">
        <f t="shared" si="378"/>
        <v>0</v>
      </c>
      <c r="AF540" s="626">
        <f t="shared" si="378"/>
        <v>0</v>
      </c>
      <c r="AG540" s="626">
        <f t="shared" si="378"/>
        <v>0</v>
      </c>
      <c r="AH540" s="626">
        <f t="shared" si="378"/>
        <v>0</v>
      </c>
      <c r="AI540" s="626">
        <f t="shared" si="378"/>
        <v>0</v>
      </c>
      <c r="AJ540" s="626">
        <f t="shared" si="378"/>
        <v>0</v>
      </c>
      <c r="AK540" s="626">
        <f t="shared" si="379"/>
        <v>0</v>
      </c>
      <c r="AL540" s="626">
        <f t="shared" si="379"/>
        <v>0</v>
      </c>
      <c r="AM540" s="626">
        <f t="shared" si="379"/>
        <v>0</v>
      </c>
      <c r="AN540" s="626">
        <f t="shared" si="379"/>
        <v>0</v>
      </c>
      <c r="AO540" s="626">
        <f t="shared" si="379"/>
        <v>0</v>
      </c>
      <c r="AP540" s="626">
        <f t="shared" si="379"/>
        <v>0</v>
      </c>
      <c r="AQ540" s="626">
        <f t="shared" si="379"/>
        <v>0</v>
      </c>
      <c r="AR540" s="626">
        <f t="shared" si="379"/>
        <v>0</v>
      </c>
      <c r="AS540" s="626">
        <f t="shared" si="379"/>
        <v>0</v>
      </c>
      <c r="AT540" s="626">
        <f t="shared" si="379"/>
        <v>0</v>
      </c>
      <c r="AU540" s="626">
        <f t="shared" si="380"/>
        <v>0</v>
      </c>
      <c r="AV540" s="626">
        <f t="shared" si="380"/>
        <v>0</v>
      </c>
      <c r="AW540" s="626">
        <f t="shared" si="380"/>
        <v>0</v>
      </c>
      <c r="AX540" s="626">
        <f t="shared" si="380"/>
        <v>0</v>
      </c>
      <c r="AY540" s="626">
        <f t="shared" si="380"/>
        <v>0</v>
      </c>
      <c r="AZ540" s="626">
        <f t="shared" si="380"/>
        <v>0</v>
      </c>
      <c r="BA540" s="626">
        <f t="shared" si="380"/>
        <v>0</v>
      </c>
      <c r="BB540" s="626">
        <f t="shared" si="380"/>
        <v>0</v>
      </c>
      <c r="BC540" s="626">
        <f t="shared" si="380"/>
        <v>0</v>
      </c>
      <c r="BD540" s="626">
        <f t="shared" si="380"/>
        <v>0</v>
      </c>
      <c r="BE540" s="626">
        <f t="shared" si="381"/>
        <v>0</v>
      </c>
      <c r="BF540" s="626">
        <f t="shared" si="381"/>
        <v>0</v>
      </c>
      <c r="BG540" s="626">
        <f t="shared" si="381"/>
        <v>0</v>
      </c>
      <c r="BH540" s="626">
        <f t="shared" si="381"/>
        <v>0</v>
      </c>
      <c r="BI540" s="626">
        <f t="shared" si="381"/>
        <v>0</v>
      </c>
      <c r="BJ540" s="626">
        <f t="shared" si="381"/>
        <v>0</v>
      </c>
      <c r="BK540" s="626">
        <f t="shared" si="381"/>
        <v>0</v>
      </c>
      <c r="BL540" s="626">
        <f t="shared" si="381"/>
        <v>0</v>
      </c>
      <c r="BM540" s="626">
        <f t="shared" si="381"/>
        <v>0</v>
      </c>
      <c r="BN540" s="626">
        <f t="shared" si="381"/>
        <v>0</v>
      </c>
      <c r="BO540" s="626">
        <f t="shared" si="382"/>
        <v>0</v>
      </c>
      <c r="BP540" s="626">
        <f t="shared" si="382"/>
        <v>0</v>
      </c>
      <c r="BQ540" s="626">
        <f t="shared" si="382"/>
        <v>0</v>
      </c>
      <c r="BR540" s="626">
        <f t="shared" si="382"/>
        <v>0</v>
      </c>
      <c r="BS540" s="626">
        <f t="shared" si="382"/>
        <v>0</v>
      </c>
      <c r="BT540" s="626">
        <f t="shared" si="382"/>
        <v>0</v>
      </c>
      <c r="BU540" s="626">
        <f t="shared" si="382"/>
        <v>0</v>
      </c>
      <c r="BV540" s="626">
        <f t="shared" si="382"/>
        <v>0</v>
      </c>
      <c r="BW540" s="626">
        <f t="shared" si="382"/>
        <v>0</v>
      </c>
      <c r="BX540" s="626">
        <f t="shared" si="382"/>
        <v>0</v>
      </c>
      <c r="BY540" s="626">
        <f t="shared" si="382"/>
        <v>0</v>
      </c>
      <c r="BZ540" s="626">
        <f t="shared" si="382"/>
        <v>0</v>
      </c>
      <c r="CA540" s="287">
        <f t="shared" si="363"/>
        <v>0</v>
      </c>
      <c r="CB540" s="287">
        <f t="shared" si="364"/>
        <v>0</v>
      </c>
      <c r="CC540" s="287">
        <f t="shared" si="365"/>
        <v>0</v>
      </c>
      <c r="CD540" s="287">
        <f t="shared" si="366"/>
        <v>0</v>
      </c>
      <c r="CE540" s="287">
        <f t="shared" si="367"/>
        <v>0</v>
      </c>
      <c r="CF540" s="287">
        <f t="shared" si="368"/>
        <v>0</v>
      </c>
      <c r="CG540" s="61">
        <f t="shared" si="332"/>
        <v>0</v>
      </c>
      <c r="CH540" s="27"/>
      <c r="CI540" s="27"/>
      <c r="CJ540" s="27"/>
    </row>
    <row r="541" spans="2:88" ht="12" hidden="1" customHeight="1">
      <c r="B541" s="624" t="s">
        <v>41</v>
      </c>
      <c r="C541" s="623" t="str">
        <f t="shared" si="340"/>
        <v>Released</v>
      </c>
      <c r="D541" s="624" t="s">
        <v>403</v>
      </c>
      <c r="E541" s="624" t="s">
        <v>10</v>
      </c>
      <c r="F541" s="625" t="s">
        <v>12</v>
      </c>
      <c r="G541" s="626">
        <f t="shared" si="376"/>
        <v>0</v>
      </c>
      <c r="H541" s="823">
        <f t="shared" si="376"/>
        <v>0</v>
      </c>
      <c r="I541" s="823">
        <f t="shared" si="376"/>
        <v>0</v>
      </c>
      <c r="J541" s="626">
        <f t="shared" si="376"/>
        <v>0</v>
      </c>
      <c r="K541" s="626">
        <f t="shared" si="376"/>
        <v>0</v>
      </c>
      <c r="L541" s="626">
        <f t="shared" si="376"/>
        <v>0</v>
      </c>
      <c r="M541" s="626">
        <f t="shared" si="376"/>
        <v>0</v>
      </c>
      <c r="N541" s="626">
        <f t="shared" si="376"/>
        <v>0</v>
      </c>
      <c r="O541" s="626">
        <f t="shared" si="376"/>
        <v>0</v>
      </c>
      <c r="P541" s="626">
        <f t="shared" si="376"/>
        <v>0</v>
      </c>
      <c r="Q541" s="626">
        <f t="shared" si="377"/>
        <v>0</v>
      </c>
      <c r="R541" s="626">
        <f t="shared" si="377"/>
        <v>0</v>
      </c>
      <c r="S541" s="626">
        <f t="shared" si="377"/>
        <v>0</v>
      </c>
      <c r="T541" s="626">
        <f t="shared" si="377"/>
        <v>0</v>
      </c>
      <c r="U541" s="823">
        <f t="shared" si="377"/>
        <v>0</v>
      </c>
      <c r="V541" s="823">
        <f t="shared" si="377"/>
        <v>0</v>
      </c>
      <c r="W541" s="823">
        <f t="shared" si="377"/>
        <v>0</v>
      </c>
      <c r="X541" s="823">
        <f t="shared" si="377"/>
        <v>0</v>
      </c>
      <c r="Y541" s="823">
        <f t="shared" si="377"/>
        <v>0</v>
      </c>
      <c r="Z541" s="626">
        <f t="shared" si="377"/>
        <v>0</v>
      </c>
      <c r="AA541" s="626">
        <f t="shared" si="378"/>
        <v>0</v>
      </c>
      <c r="AB541" s="626">
        <f t="shared" si="378"/>
        <v>0</v>
      </c>
      <c r="AC541" s="626">
        <f t="shared" si="378"/>
        <v>0</v>
      </c>
      <c r="AD541" s="626">
        <f t="shared" si="378"/>
        <v>0</v>
      </c>
      <c r="AE541" s="626">
        <f t="shared" si="378"/>
        <v>0</v>
      </c>
      <c r="AF541" s="626">
        <f t="shared" si="378"/>
        <v>0</v>
      </c>
      <c r="AG541" s="626">
        <f t="shared" si="378"/>
        <v>0</v>
      </c>
      <c r="AH541" s="626">
        <f t="shared" si="378"/>
        <v>0</v>
      </c>
      <c r="AI541" s="626">
        <f t="shared" si="378"/>
        <v>0</v>
      </c>
      <c r="AJ541" s="626">
        <f t="shared" si="378"/>
        <v>0</v>
      </c>
      <c r="AK541" s="626">
        <f t="shared" si="379"/>
        <v>0</v>
      </c>
      <c r="AL541" s="626">
        <f t="shared" si="379"/>
        <v>0</v>
      </c>
      <c r="AM541" s="626">
        <f t="shared" si="379"/>
        <v>0</v>
      </c>
      <c r="AN541" s="626">
        <f t="shared" si="379"/>
        <v>0</v>
      </c>
      <c r="AO541" s="626">
        <f t="shared" si="379"/>
        <v>0</v>
      </c>
      <c r="AP541" s="626">
        <f t="shared" si="379"/>
        <v>0</v>
      </c>
      <c r="AQ541" s="626">
        <f t="shared" si="379"/>
        <v>0</v>
      </c>
      <c r="AR541" s="626">
        <f t="shared" si="379"/>
        <v>0</v>
      </c>
      <c r="AS541" s="626">
        <f t="shared" si="379"/>
        <v>0</v>
      </c>
      <c r="AT541" s="626">
        <f t="shared" si="379"/>
        <v>0</v>
      </c>
      <c r="AU541" s="626">
        <f t="shared" si="380"/>
        <v>0</v>
      </c>
      <c r="AV541" s="626">
        <f t="shared" si="380"/>
        <v>0</v>
      </c>
      <c r="AW541" s="626">
        <f t="shared" si="380"/>
        <v>0</v>
      </c>
      <c r="AX541" s="626">
        <f t="shared" si="380"/>
        <v>0</v>
      </c>
      <c r="AY541" s="626">
        <f t="shared" si="380"/>
        <v>0</v>
      </c>
      <c r="AZ541" s="626">
        <f t="shared" si="380"/>
        <v>0</v>
      </c>
      <c r="BA541" s="626">
        <f t="shared" si="380"/>
        <v>0</v>
      </c>
      <c r="BB541" s="626">
        <f t="shared" si="380"/>
        <v>0</v>
      </c>
      <c r="BC541" s="626">
        <f t="shared" si="380"/>
        <v>0</v>
      </c>
      <c r="BD541" s="626">
        <f t="shared" si="380"/>
        <v>0</v>
      </c>
      <c r="BE541" s="626">
        <f t="shared" si="381"/>
        <v>0</v>
      </c>
      <c r="BF541" s="626">
        <f t="shared" si="381"/>
        <v>0</v>
      </c>
      <c r="BG541" s="626">
        <f t="shared" si="381"/>
        <v>0</v>
      </c>
      <c r="BH541" s="626">
        <f t="shared" si="381"/>
        <v>0</v>
      </c>
      <c r="BI541" s="626">
        <f t="shared" si="381"/>
        <v>0</v>
      </c>
      <c r="BJ541" s="626">
        <f t="shared" si="381"/>
        <v>0</v>
      </c>
      <c r="BK541" s="626">
        <f t="shared" si="381"/>
        <v>0</v>
      </c>
      <c r="BL541" s="626">
        <f t="shared" si="381"/>
        <v>0</v>
      </c>
      <c r="BM541" s="626">
        <f t="shared" si="381"/>
        <v>0</v>
      </c>
      <c r="BN541" s="626">
        <f t="shared" si="381"/>
        <v>0</v>
      </c>
      <c r="BO541" s="626">
        <f t="shared" si="382"/>
        <v>0</v>
      </c>
      <c r="BP541" s="626">
        <f t="shared" si="382"/>
        <v>0</v>
      </c>
      <c r="BQ541" s="626">
        <f t="shared" si="382"/>
        <v>0</v>
      </c>
      <c r="BR541" s="626">
        <f t="shared" si="382"/>
        <v>0</v>
      </c>
      <c r="BS541" s="626">
        <f t="shared" si="382"/>
        <v>0</v>
      </c>
      <c r="BT541" s="626">
        <f t="shared" si="382"/>
        <v>0</v>
      </c>
      <c r="BU541" s="626">
        <f t="shared" si="382"/>
        <v>0</v>
      </c>
      <c r="BV541" s="626">
        <f t="shared" si="382"/>
        <v>0</v>
      </c>
      <c r="BW541" s="626">
        <f t="shared" si="382"/>
        <v>0</v>
      </c>
      <c r="BX541" s="626">
        <f t="shared" si="382"/>
        <v>0</v>
      </c>
      <c r="BY541" s="626">
        <f t="shared" si="382"/>
        <v>0</v>
      </c>
      <c r="BZ541" s="626">
        <f t="shared" si="382"/>
        <v>0</v>
      </c>
      <c r="CA541" s="287">
        <f t="shared" si="363"/>
        <v>0</v>
      </c>
      <c r="CB541" s="287">
        <f t="shared" si="364"/>
        <v>0</v>
      </c>
      <c r="CC541" s="287">
        <f t="shared" si="365"/>
        <v>0</v>
      </c>
      <c r="CD541" s="287">
        <f t="shared" si="366"/>
        <v>0</v>
      </c>
      <c r="CE541" s="287">
        <f t="shared" si="367"/>
        <v>0</v>
      </c>
      <c r="CF541" s="287">
        <f t="shared" si="368"/>
        <v>0</v>
      </c>
      <c r="CG541" s="61">
        <f t="shared" si="332"/>
        <v>0</v>
      </c>
      <c r="CH541" s="27"/>
      <c r="CI541" s="27"/>
      <c r="CJ541" s="27"/>
    </row>
    <row r="542" spans="2:88" ht="12" hidden="1" customHeight="1">
      <c r="B542" s="624" t="s">
        <v>41</v>
      </c>
      <c r="C542" s="623" t="str">
        <f t="shared" si="340"/>
        <v>Forecast</v>
      </c>
      <c r="D542" s="624" t="s">
        <v>403</v>
      </c>
      <c r="E542" s="624" t="s">
        <v>10</v>
      </c>
      <c r="F542" s="625" t="s">
        <v>13</v>
      </c>
      <c r="G542" s="626">
        <f t="shared" si="376"/>
        <v>0</v>
      </c>
      <c r="H542" s="823">
        <f t="shared" si="376"/>
        <v>0</v>
      </c>
      <c r="I542" s="823">
        <f t="shared" si="376"/>
        <v>0</v>
      </c>
      <c r="J542" s="626">
        <f t="shared" si="376"/>
        <v>0</v>
      </c>
      <c r="K542" s="626">
        <f t="shared" si="376"/>
        <v>0</v>
      </c>
      <c r="L542" s="626">
        <f t="shared" si="376"/>
        <v>0</v>
      </c>
      <c r="M542" s="626">
        <f t="shared" si="376"/>
        <v>0</v>
      </c>
      <c r="N542" s="626">
        <f t="shared" si="376"/>
        <v>0</v>
      </c>
      <c r="O542" s="626">
        <f t="shared" si="376"/>
        <v>0</v>
      </c>
      <c r="P542" s="626">
        <f t="shared" si="376"/>
        <v>0</v>
      </c>
      <c r="Q542" s="626">
        <f t="shared" si="377"/>
        <v>0</v>
      </c>
      <c r="R542" s="626">
        <f t="shared" si="377"/>
        <v>0</v>
      </c>
      <c r="S542" s="626">
        <f t="shared" si="377"/>
        <v>0</v>
      </c>
      <c r="T542" s="626">
        <f t="shared" si="377"/>
        <v>0</v>
      </c>
      <c r="U542" s="823">
        <f t="shared" si="377"/>
        <v>0</v>
      </c>
      <c r="V542" s="823">
        <f t="shared" si="377"/>
        <v>0</v>
      </c>
      <c r="W542" s="823">
        <f t="shared" si="377"/>
        <v>0</v>
      </c>
      <c r="X542" s="823">
        <f t="shared" si="377"/>
        <v>0</v>
      </c>
      <c r="Y542" s="823">
        <f t="shared" si="377"/>
        <v>0</v>
      </c>
      <c r="Z542" s="626">
        <f t="shared" si="377"/>
        <v>0</v>
      </c>
      <c r="AA542" s="626">
        <f t="shared" si="378"/>
        <v>0</v>
      </c>
      <c r="AB542" s="626">
        <f t="shared" si="378"/>
        <v>0</v>
      </c>
      <c r="AC542" s="626">
        <f t="shared" si="378"/>
        <v>0</v>
      </c>
      <c r="AD542" s="626">
        <f t="shared" si="378"/>
        <v>0</v>
      </c>
      <c r="AE542" s="626">
        <f t="shared" si="378"/>
        <v>0</v>
      </c>
      <c r="AF542" s="626">
        <f t="shared" si="378"/>
        <v>0</v>
      </c>
      <c r="AG542" s="626">
        <f t="shared" si="378"/>
        <v>0</v>
      </c>
      <c r="AH542" s="626">
        <f t="shared" si="378"/>
        <v>0</v>
      </c>
      <c r="AI542" s="626">
        <f t="shared" si="378"/>
        <v>0</v>
      </c>
      <c r="AJ542" s="626">
        <f t="shared" si="378"/>
        <v>0</v>
      </c>
      <c r="AK542" s="626">
        <f t="shared" si="379"/>
        <v>0</v>
      </c>
      <c r="AL542" s="626">
        <f t="shared" si="379"/>
        <v>0</v>
      </c>
      <c r="AM542" s="626">
        <f t="shared" si="379"/>
        <v>0</v>
      </c>
      <c r="AN542" s="626">
        <f t="shared" si="379"/>
        <v>0</v>
      </c>
      <c r="AO542" s="626">
        <f t="shared" si="379"/>
        <v>0</v>
      </c>
      <c r="AP542" s="626">
        <f t="shared" si="379"/>
        <v>0</v>
      </c>
      <c r="AQ542" s="626">
        <f t="shared" si="379"/>
        <v>0</v>
      </c>
      <c r="AR542" s="626">
        <f t="shared" si="379"/>
        <v>0</v>
      </c>
      <c r="AS542" s="626">
        <f t="shared" si="379"/>
        <v>0</v>
      </c>
      <c r="AT542" s="626">
        <f t="shared" si="379"/>
        <v>0</v>
      </c>
      <c r="AU542" s="626">
        <f t="shared" si="380"/>
        <v>0</v>
      </c>
      <c r="AV542" s="626">
        <f t="shared" si="380"/>
        <v>0</v>
      </c>
      <c r="AW542" s="626">
        <f t="shared" si="380"/>
        <v>0</v>
      </c>
      <c r="AX542" s="626">
        <f t="shared" si="380"/>
        <v>0</v>
      </c>
      <c r="AY542" s="626">
        <f t="shared" si="380"/>
        <v>0</v>
      </c>
      <c r="AZ542" s="626">
        <f t="shared" si="380"/>
        <v>0</v>
      </c>
      <c r="BA542" s="626">
        <f t="shared" si="380"/>
        <v>0</v>
      </c>
      <c r="BB542" s="626">
        <f t="shared" si="380"/>
        <v>0</v>
      </c>
      <c r="BC542" s="626">
        <f t="shared" si="380"/>
        <v>0</v>
      </c>
      <c r="BD542" s="626">
        <f t="shared" si="380"/>
        <v>0</v>
      </c>
      <c r="BE542" s="626">
        <f t="shared" si="381"/>
        <v>0</v>
      </c>
      <c r="BF542" s="626">
        <f t="shared" si="381"/>
        <v>0</v>
      </c>
      <c r="BG542" s="626">
        <f t="shared" si="381"/>
        <v>0</v>
      </c>
      <c r="BH542" s="626">
        <f t="shared" si="381"/>
        <v>0</v>
      </c>
      <c r="BI542" s="626">
        <f t="shared" si="381"/>
        <v>0</v>
      </c>
      <c r="BJ542" s="626">
        <f t="shared" si="381"/>
        <v>0</v>
      </c>
      <c r="BK542" s="626">
        <f t="shared" si="381"/>
        <v>0</v>
      </c>
      <c r="BL542" s="626">
        <f t="shared" si="381"/>
        <v>0</v>
      </c>
      <c r="BM542" s="626">
        <f t="shared" si="381"/>
        <v>0</v>
      </c>
      <c r="BN542" s="626">
        <f t="shared" si="381"/>
        <v>0</v>
      </c>
      <c r="BO542" s="626">
        <f t="shared" si="382"/>
        <v>0</v>
      </c>
      <c r="BP542" s="626">
        <f t="shared" si="382"/>
        <v>0</v>
      </c>
      <c r="BQ542" s="626">
        <f t="shared" si="382"/>
        <v>0</v>
      </c>
      <c r="BR542" s="626">
        <f t="shared" si="382"/>
        <v>0</v>
      </c>
      <c r="BS542" s="626">
        <f t="shared" si="382"/>
        <v>0</v>
      </c>
      <c r="BT542" s="626">
        <f t="shared" si="382"/>
        <v>0</v>
      </c>
      <c r="BU542" s="626">
        <f t="shared" si="382"/>
        <v>0</v>
      </c>
      <c r="BV542" s="626">
        <f t="shared" si="382"/>
        <v>0</v>
      </c>
      <c r="BW542" s="626">
        <f t="shared" si="382"/>
        <v>0</v>
      </c>
      <c r="BX542" s="626">
        <f t="shared" si="382"/>
        <v>0</v>
      </c>
      <c r="BY542" s="626">
        <f t="shared" si="382"/>
        <v>0</v>
      </c>
      <c r="BZ542" s="626">
        <f t="shared" si="382"/>
        <v>0</v>
      </c>
      <c r="CA542" s="287">
        <f t="shared" si="363"/>
        <v>0</v>
      </c>
      <c r="CB542" s="287">
        <f t="shared" si="364"/>
        <v>0</v>
      </c>
      <c r="CC542" s="287">
        <f t="shared" si="365"/>
        <v>0</v>
      </c>
      <c r="CD542" s="287">
        <f t="shared" si="366"/>
        <v>0</v>
      </c>
      <c r="CE542" s="287">
        <f t="shared" si="367"/>
        <v>0</v>
      </c>
      <c r="CF542" s="287">
        <f t="shared" si="368"/>
        <v>0</v>
      </c>
      <c r="CG542" s="61">
        <f t="shared" si="332"/>
        <v>0</v>
      </c>
      <c r="CH542" s="27"/>
      <c r="CI542" s="27"/>
      <c r="CJ542" s="27"/>
    </row>
    <row r="543" spans="2:88" ht="12" hidden="1" customHeight="1">
      <c r="B543" s="624" t="s">
        <v>41</v>
      </c>
      <c r="C543" s="623" t="str">
        <f t="shared" si="340"/>
        <v>Approval Request</v>
      </c>
      <c r="D543" s="624" t="s">
        <v>403</v>
      </c>
      <c r="E543" s="624" t="s">
        <v>10</v>
      </c>
      <c r="F543" s="625" t="s">
        <v>14</v>
      </c>
      <c r="G543" s="626">
        <f t="shared" si="376"/>
        <v>0</v>
      </c>
      <c r="H543" s="823">
        <f t="shared" si="376"/>
        <v>0</v>
      </c>
      <c r="I543" s="823">
        <f t="shared" si="376"/>
        <v>0</v>
      </c>
      <c r="J543" s="626">
        <f t="shared" si="376"/>
        <v>0</v>
      </c>
      <c r="K543" s="626">
        <f t="shared" si="376"/>
        <v>0</v>
      </c>
      <c r="L543" s="626">
        <f t="shared" si="376"/>
        <v>0</v>
      </c>
      <c r="M543" s="626">
        <f t="shared" si="376"/>
        <v>0</v>
      </c>
      <c r="N543" s="626">
        <f t="shared" si="376"/>
        <v>0</v>
      </c>
      <c r="O543" s="626">
        <f t="shared" si="376"/>
        <v>0</v>
      </c>
      <c r="P543" s="626">
        <f t="shared" si="376"/>
        <v>0</v>
      </c>
      <c r="Q543" s="626">
        <f t="shared" si="377"/>
        <v>0</v>
      </c>
      <c r="R543" s="626">
        <f t="shared" si="377"/>
        <v>0</v>
      </c>
      <c r="S543" s="626">
        <f t="shared" si="377"/>
        <v>0</v>
      </c>
      <c r="T543" s="626">
        <f t="shared" si="377"/>
        <v>0</v>
      </c>
      <c r="U543" s="823">
        <f t="shared" si="377"/>
        <v>0</v>
      </c>
      <c r="V543" s="823">
        <f t="shared" si="377"/>
        <v>0</v>
      </c>
      <c r="W543" s="823">
        <f t="shared" si="377"/>
        <v>0</v>
      </c>
      <c r="X543" s="823">
        <f t="shared" si="377"/>
        <v>0</v>
      </c>
      <c r="Y543" s="823">
        <f t="shared" si="377"/>
        <v>0</v>
      </c>
      <c r="Z543" s="626">
        <f t="shared" si="377"/>
        <v>0</v>
      </c>
      <c r="AA543" s="626">
        <f t="shared" si="378"/>
        <v>0</v>
      </c>
      <c r="AB543" s="626">
        <f t="shared" si="378"/>
        <v>0</v>
      </c>
      <c r="AC543" s="626">
        <f t="shared" si="378"/>
        <v>0</v>
      </c>
      <c r="AD543" s="626">
        <f t="shared" si="378"/>
        <v>0</v>
      </c>
      <c r="AE543" s="626">
        <f t="shared" si="378"/>
        <v>0</v>
      </c>
      <c r="AF543" s="626">
        <f t="shared" si="378"/>
        <v>0</v>
      </c>
      <c r="AG543" s="626">
        <f t="shared" si="378"/>
        <v>0</v>
      </c>
      <c r="AH543" s="626">
        <f t="shared" si="378"/>
        <v>0</v>
      </c>
      <c r="AI543" s="626">
        <f t="shared" si="378"/>
        <v>0</v>
      </c>
      <c r="AJ543" s="626">
        <f t="shared" si="378"/>
        <v>0</v>
      </c>
      <c r="AK543" s="626">
        <f t="shared" si="379"/>
        <v>0</v>
      </c>
      <c r="AL543" s="626">
        <f t="shared" si="379"/>
        <v>0</v>
      </c>
      <c r="AM543" s="626">
        <f t="shared" si="379"/>
        <v>0</v>
      </c>
      <c r="AN543" s="626">
        <f t="shared" si="379"/>
        <v>0</v>
      </c>
      <c r="AO543" s="626">
        <f t="shared" si="379"/>
        <v>0</v>
      </c>
      <c r="AP543" s="626">
        <f t="shared" si="379"/>
        <v>0</v>
      </c>
      <c r="AQ543" s="626">
        <f t="shared" si="379"/>
        <v>0</v>
      </c>
      <c r="AR543" s="626">
        <f t="shared" si="379"/>
        <v>0</v>
      </c>
      <c r="AS543" s="626">
        <f t="shared" si="379"/>
        <v>0</v>
      </c>
      <c r="AT543" s="626">
        <f t="shared" si="379"/>
        <v>0</v>
      </c>
      <c r="AU543" s="626">
        <f t="shared" si="380"/>
        <v>0</v>
      </c>
      <c r="AV543" s="626">
        <f t="shared" si="380"/>
        <v>0</v>
      </c>
      <c r="AW543" s="626">
        <f t="shared" si="380"/>
        <v>0</v>
      </c>
      <c r="AX543" s="626">
        <f t="shared" si="380"/>
        <v>0</v>
      </c>
      <c r="AY543" s="626">
        <f t="shared" si="380"/>
        <v>0</v>
      </c>
      <c r="AZ543" s="626">
        <f t="shared" si="380"/>
        <v>0</v>
      </c>
      <c r="BA543" s="626">
        <f t="shared" si="380"/>
        <v>0</v>
      </c>
      <c r="BB543" s="626">
        <f t="shared" si="380"/>
        <v>0</v>
      </c>
      <c r="BC543" s="626">
        <f t="shared" si="380"/>
        <v>0</v>
      </c>
      <c r="BD543" s="626">
        <f t="shared" si="380"/>
        <v>0</v>
      </c>
      <c r="BE543" s="626">
        <f t="shared" si="381"/>
        <v>0</v>
      </c>
      <c r="BF543" s="626">
        <f t="shared" si="381"/>
        <v>0</v>
      </c>
      <c r="BG543" s="626">
        <f t="shared" si="381"/>
        <v>0</v>
      </c>
      <c r="BH543" s="626">
        <f t="shared" si="381"/>
        <v>0</v>
      </c>
      <c r="BI543" s="626">
        <f t="shared" si="381"/>
        <v>0</v>
      </c>
      <c r="BJ543" s="626">
        <f t="shared" si="381"/>
        <v>0</v>
      </c>
      <c r="BK543" s="626">
        <f t="shared" si="381"/>
        <v>0</v>
      </c>
      <c r="BL543" s="626">
        <f t="shared" si="381"/>
        <v>0</v>
      </c>
      <c r="BM543" s="626">
        <f t="shared" si="381"/>
        <v>0</v>
      </c>
      <c r="BN543" s="626">
        <f t="shared" si="381"/>
        <v>0</v>
      </c>
      <c r="BO543" s="626">
        <f t="shared" si="382"/>
        <v>0</v>
      </c>
      <c r="BP543" s="626">
        <f t="shared" si="382"/>
        <v>0</v>
      </c>
      <c r="BQ543" s="626">
        <f t="shared" si="382"/>
        <v>0</v>
      </c>
      <c r="BR543" s="626">
        <f t="shared" si="382"/>
        <v>0</v>
      </c>
      <c r="BS543" s="626">
        <f t="shared" si="382"/>
        <v>0</v>
      </c>
      <c r="BT543" s="626">
        <f t="shared" si="382"/>
        <v>0</v>
      </c>
      <c r="BU543" s="626">
        <f t="shared" si="382"/>
        <v>0</v>
      </c>
      <c r="BV543" s="626">
        <f t="shared" si="382"/>
        <v>0</v>
      </c>
      <c r="BW543" s="626">
        <f t="shared" si="382"/>
        <v>0</v>
      </c>
      <c r="BX543" s="626">
        <f t="shared" si="382"/>
        <v>0</v>
      </c>
      <c r="BY543" s="626">
        <f t="shared" si="382"/>
        <v>0</v>
      </c>
      <c r="BZ543" s="626">
        <f t="shared" si="382"/>
        <v>0</v>
      </c>
      <c r="CA543" s="287">
        <f t="shared" si="363"/>
        <v>0</v>
      </c>
      <c r="CB543" s="287">
        <f t="shared" si="364"/>
        <v>0</v>
      </c>
      <c r="CC543" s="287">
        <f t="shared" si="365"/>
        <v>0</v>
      </c>
      <c r="CD543" s="287">
        <f t="shared" si="366"/>
        <v>0</v>
      </c>
      <c r="CE543" s="287">
        <f t="shared" si="367"/>
        <v>0</v>
      </c>
      <c r="CF543" s="287">
        <f t="shared" si="368"/>
        <v>0</v>
      </c>
      <c r="CG543" s="61">
        <f t="shared" si="332"/>
        <v>0</v>
      </c>
      <c r="CH543" s="27"/>
      <c r="CI543" s="27"/>
      <c r="CJ543" s="27"/>
    </row>
    <row r="544" spans="2:88" ht="12" hidden="1" customHeight="1">
      <c r="B544" s="624" t="s">
        <v>41</v>
      </c>
      <c r="C544" s="623" t="str">
        <f t="shared" si="340"/>
        <v>Approval Request</v>
      </c>
      <c r="D544" s="624" t="s">
        <v>403</v>
      </c>
      <c r="E544" s="624" t="s">
        <v>10</v>
      </c>
      <c r="F544" s="625" t="s">
        <v>15</v>
      </c>
      <c r="G544" s="626">
        <f t="shared" si="376"/>
        <v>0</v>
      </c>
      <c r="H544" s="823">
        <f t="shared" si="376"/>
        <v>0</v>
      </c>
      <c r="I544" s="823">
        <f t="shared" si="376"/>
        <v>0</v>
      </c>
      <c r="J544" s="626">
        <f t="shared" si="376"/>
        <v>0</v>
      </c>
      <c r="K544" s="626">
        <f t="shared" si="376"/>
        <v>0</v>
      </c>
      <c r="L544" s="626">
        <f t="shared" si="376"/>
        <v>0</v>
      </c>
      <c r="M544" s="626">
        <f t="shared" si="376"/>
        <v>0</v>
      </c>
      <c r="N544" s="626">
        <f t="shared" si="376"/>
        <v>0</v>
      </c>
      <c r="O544" s="626">
        <f t="shared" si="376"/>
        <v>0</v>
      </c>
      <c r="P544" s="626">
        <f t="shared" si="376"/>
        <v>0</v>
      </c>
      <c r="Q544" s="626">
        <f t="shared" si="377"/>
        <v>0</v>
      </c>
      <c r="R544" s="626">
        <f t="shared" si="377"/>
        <v>0</v>
      </c>
      <c r="S544" s="626">
        <f t="shared" si="377"/>
        <v>0</v>
      </c>
      <c r="T544" s="626">
        <f t="shared" si="377"/>
        <v>0</v>
      </c>
      <c r="U544" s="823">
        <f t="shared" si="377"/>
        <v>0</v>
      </c>
      <c r="V544" s="823">
        <f t="shared" si="377"/>
        <v>0</v>
      </c>
      <c r="W544" s="823">
        <f t="shared" si="377"/>
        <v>0</v>
      </c>
      <c r="X544" s="823">
        <f t="shared" si="377"/>
        <v>0</v>
      </c>
      <c r="Y544" s="823">
        <f t="shared" si="377"/>
        <v>0</v>
      </c>
      <c r="Z544" s="626">
        <f t="shared" si="377"/>
        <v>0</v>
      </c>
      <c r="AA544" s="626">
        <f t="shared" si="378"/>
        <v>0</v>
      </c>
      <c r="AB544" s="626">
        <f t="shared" si="378"/>
        <v>0</v>
      </c>
      <c r="AC544" s="626">
        <f t="shared" si="378"/>
        <v>0</v>
      </c>
      <c r="AD544" s="626">
        <f t="shared" si="378"/>
        <v>0</v>
      </c>
      <c r="AE544" s="626">
        <f t="shared" si="378"/>
        <v>0</v>
      </c>
      <c r="AF544" s="626">
        <f t="shared" si="378"/>
        <v>0</v>
      </c>
      <c r="AG544" s="626">
        <f t="shared" si="378"/>
        <v>0</v>
      </c>
      <c r="AH544" s="626">
        <f t="shared" si="378"/>
        <v>0</v>
      </c>
      <c r="AI544" s="626">
        <f t="shared" si="378"/>
        <v>0</v>
      </c>
      <c r="AJ544" s="626">
        <f t="shared" si="378"/>
        <v>0</v>
      </c>
      <c r="AK544" s="626">
        <f t="shared" si="379"/>
        <v>0</v>
      </c>
      <c r="AL544" s="626">
        <f t="shared" si="379"/>
        <v>0</v>
      </c>
      <c r="AM544" s="626">
        <f t="shared" si="379"/>
        <v>0</v>
      </c>
      <c r="AN544" s="626">
        <f t="shared" si="379"/>
        <v>0</v>
      </c>
      <c r="AO544" s="626">
        <f t="shared" si="379"/>
        <v>0</v>
      </c>
      <c r="AP544" s="626">
        <f t="shared" si="379"/>
        <v>0</v>
      </c>
      <c r="AQ544" s="626">
        <f t="shared" si="379"/>
        <v>0</v>
      </c>
      <c r="AR544" s="626">
        <f t="shared" si="379"/>
        <v>0</v>
      </c>
      <c r="AS544" s="626">
        <f t="shared" si="379"/>
        <v>0</v>
      </c>
      <c r="AT544" s="626">
        <f t="shared" si="379"/>
        <v>0</v>
      </c>
      <c r="AU544" s="626">
        <f t="shared" si="380"/>
        <v>0</v>
      </c>
      <c r="AV544" s="626">
        <f t="shared" si="380"/>
        <v>0</v>
      </c>
      <c r="AW544" s="626">
        <f t="shared" si="380"/>
        <v>0</v>
      </c>
      <c r="AX544" s="626">
        <f t="shared" si="380"/>
        <v>0</v>
      </c>
      <c r="AY544" s="626">
        <f t="shared" si="380"/>
        <v>0</v>
      </c>
      <c r="AZ544" s="626">
        <f t="shared" si="380"/>
        <v>0</v>
      </c>
      <c r="BA544" s="626">
        <f t="shared" si="380"/>
        <v>0</v>
      </c>
      <c r="BB544" s="626">
        <f t="shared" si="380"/>
        <v>0</v>
      </c>
      <c r="BC544" s="626">
        <f t="shared" si="380"/>
        <v>0</v>
      </c>
      <c r="BD544" s="626">
        <f t="shared" si="380"/>
        <v>0</v>
      </c>
      <c r="BE544" s="626">
        <f t="shared" si="381"/>
        <v>0</v>
      </c>
      <c r="BF544" s="626">
        <f t="shared" si="381"/>
        <v>0</v>
      </c>
      <c r="BG544" s="626">
        <f t="shared" si="381"/>
        <v>0</v>
      </c>
      <c r="BH544" s="626">
        <f t="shared" si="381"/>
        <v>0</v>
      </c>
      <c r="BI544" s="626">
        <f t="shared" si="381"/>
        <v>0</v>
      </c>
      <c r="BJ544" s="626">
        <f t="shared" si="381"/>
        <v>0</v>
      </c>
      <c r="BK544" s="626">
        <f t="shared" si="381"/>
        <v>0</v>
      </c>
      <c r="BL544" s="626">
        <f t="shared" si="381"/>
        <v>0</v>
      </c>
      <c r="BM544" s="626">
        <f t="shared" si="381"/>
        <v>0</v>
      </c>
      <c r="BN544" s="626">
        <f t="shared" si="381"/>
        <v>0</v>
      </c>
      <c r="BO544" s="626">
        <f t="shared" si="382"/>
        <v>0</v>
      </c>
      <c r="BP544" s="626">
        <f t="shared" si="382"/>
        <v>0</v>
      </c>
      <c r="BQ544" s="626">
        <f t="shared" si="382"/>
        <v>0</v>
      </c>
      <c r="BR544" s="626">
        <f t="shared" si="382"/>
        <v>0</v>
      </c>
      <c r="BS544" s="626">
        <f t="shared" si="382"/>
        <v>0</v>
      </c>
      <c r="BT544" s="626">
        <f t="shared" si="382"/>
        <v>0</v>
      </c>
      <c r="BU544" s="626">
        <f t="shared" si="382"/>
        <v>0</v>
      </c>
      <c r="BV544" s="626">
        <f t="shared" si="382"/>
        <v>0</v>
      </c>
      <c r="BW544" s="626">
        <f t="shared" si="382"/>
        <v>0</v>
      </c>
      <c r="BX544" s="626">
        <f t="shared" si="382"/>
        <v>0</v>
      </c>
      <c r="BY544" s="626">
        <f t="shared" si="382"/>
        <v>0</v>
      </c>
      <c r="BZ544" s="626">
        <f t="shared" si="382"/>
        <v>0</v>
      </c>
      <c r="CA544" s="287">
        <f t="shared" si="363"/>
        <v>0</v>
      </c>
      <c r="CB544" s="287">
        <f t="shared" si="364"/>
        <v>0</v>
      </c>
      <c r="CC544" s="287">
        <f t="shared" si="365"/>
        <v>0</v>
      </c>
      <c r="CD544" s="287">
        <f t="shared" si="366"/>
        <v>0</v>
      </c>
      <c r="CE544" s="287">
        <f t="shared" si="367"/>
        <v>0</v>
      </c>
      <c r="CF544" s="287">
        <f t="shared" si="368"/>
        <v>0</v>
      </c>
      <c r="CG544" s="61">
        <f t="shared" si="332"/>
        <v>0</v>
      </c>
      <c r="CH544" s="27"/>
      <c r="CI544" s="27"/>
      <c r="CJ544" s="27"/>
    </row>
    <row r="545" spans="2:88" ht="12" hidden="1" customHeight="1">
      <c r="B545" s="624" t="s">
        <v>41</v>
      </c>
      <c r="C545" s="623" t="str">
        <f t="shared" si="340"/>
        <v>Released</v>
      </c>
      <c r="D545" s="624" t="s">
        <v>843</v>
      </c>
      <c r="E545" s="624" t="s">
        <v>9</v>
      </c>
      <c r="F545" s="625" t="s">
        <v>11</v>
      </c>
      <c r="G545" s="626">
        <f t="shared" ref="G545:P554" si="383">IF(CVP=$F545,SUMIFS(G$6:G$206,Capex_Revex,$E545,Cat_Two,$D545,Spend,$B545),0)</f>
        <v>0</v>
      </c>
      <c r="H545" s="823">
        <f t="shared" si="383"/>
        <v>0</v>
      </c>
      <c r="I545" s="823">
        <f t="shared" si="383"/>
        <v>0</v>
      </c>
      <c r="J545" s="626">
        <f t="shared" si="383"/>
        <v>0</v>
      </c>
      <c r="K545" s="626">
        <f t="shared" si="383"/>
        <v>0</v>
      </c>
      <c r="L545" s="626">
        <f t="shared" si="383"/>
        <v>0</v>
      </c>
      <c r="M545" s="626">
        <f t="shared" si="383"/>
        <v>0</v>
      </c>
      <c r="N545" s="626">
        <f t="shared" si="383"/>
        <v>0</v>
      </c>
      <c r="O545" s="626">
        <f t="shared" si="383"/>
        <v>0</v>
      </c>
      <c r="P545" s="626">
        <f t="shared" si="383"/>
        <v>0</v>
      </c>
      <c r="Q545" s="626">
        <f t="shared" ref="Q545:Z554" si="384">IF(CVP=$F545,SUMIFS(Q$6:Q$206,Capex_Revex,$E545,Cat_Two,$D545,Spend,$B545),0)</f>
        <v>0</v>
      </c>
      <c r="R545" s="626">
        <f t="shared" si="384"/>
        <v>0</v>
      </c>
      <c r="S545" s="626">
        <f t="shared" si="384"/>
        <v>0</v>
      </c>
      <c r="T545" s="626">
        <f t="shared" si="384"/>
        <v>0</v>
      </c>
      <c r="U545" s="823">
        <f t="shared" si="384"/>
        <v>0</v>
      </c>
      <c r="V545" s="823">
        <f t="shared" si="384"/>
        <v>0</v>
      </c>
      <c r="W545" s="823">
        <f t="shared" si="384"/>
        <v>0</v>
      </c>
      <c r="X545" s="823">
        <f t="shared" si="384"/>
        <v>0</v>
      </c>
      <c r="Y545" s="823">
        <f t="shared" si="384"/>
        <v>0</v>
      </c>
      <c r="Z545" s="626">
        <f t="shared" si="384"/>
        <v>0</v>
      </c>
      <c r="AA545" s="626">
        <f t="shared" ref="AA545:AJ554" si="385">IF(CVP=$F545,SUMIFS(AA$6:AA$206,Capex_Revex,$E545,Cat_Two,$D545,Spend,$B545),0)</f>
        <v>0</v>
      </c>
      <c r="AB545" s="626">
        <f t="shared" si="385"/>
        <v>0</v>
      </c>
      <c r="AC545" s="626">
        <f t="shared" si="385"/>
        <v>0</v>
      </c>
      <c r="AD545" s="626">
        <f t="shared" si="385"/>
        <v>0</v>
      </c>
      <c r="AE545" s="626">
        <f t="shared" si="385"/>
        <v>0</v>
      </c>
      <c r="AF545" s="626">
        <f t="shared" si="385"/>
        <v>0</v>
      </c>
      <c r="AG545" s="626">
        <f t="shared" si="385"/>
        <v>0</v>
      </c>
      <c r="AH545" s="626">
        <f t="shared" si="385"/>
        <v>0</v>
      </c>
      <c r="AI545" s="626">
        <f t="shared" si="385"/>
        <v>0</v>
      </c>
      <c r="AJ545" s="626">
        <f t="shared" si="385"/>
        <v>0</v>
      </c>
      <c r="AK545" s="626">
        <f t="shared" ref="AK545:AT554" si="386">IF(CVP=$F545,SUMIFS(AK$6:AK$206,Capex_Revex,$E545,Cat_Two,$D545,Spend,$B545),0)</f>
        <v>0</v>
      </c>
      <c r="AL545" s="626">
        <f t="shared" si="386"/>
        <v>0</v>
      </c>
      <c r="AM545" s="626">
        <f t="shared" si="386"/>
        <v>0</v>
      </c>
      <c r="AN545" s="626">
        <f t="shared" si="386"/>
        <v>0</v>
      </c>
      <c r="AO545" s="626">
        <f t="shared" si="386"/>
        <v>0</v>
      </c>
      <c r="AP545" s="626">
        <f t="shared" si="386"/>
        <v>0</v>
      </c>
      <c r="AQ545" s="626">
        <f t="shared" si="386"/>
        <v>0</v>
      </c>
      <c r="AR545" s="626">
        <f t="shared" si="386"/>
        <v>0</v>
      </c>
      <c r="AS545" s="626">
        <f t="shared" si="386"/>
        <v>0</v>
      </c>
      <c r="AT545" s="626">
        <f t="shared" si="386"/>
        <v>0</v>
      </c>
      <c r="AU545" s="626">
        <f t="shared" ref="AU545:BD554" si="387">IF(CVP=$F545,SUMIFS(AU$6:AU$206,Capex_Revex,$E545,Cat_Two,$D545,Spend,$B545),0)</f>
        <v>0</v>
      </c>
      <c r="AV545" s="626">
        <f t="shared" si="387"/>
        <v>0</v>
      </c>
      <c r="AW545" s="626">
        <f t="shared" si="387"/>
        <v>0</v>
      </c>
      <c r="AX545" s="626">
        <f t="shared" si="387"/>
        <v>0</v>
      </c>
      <c r="AY545" s="626">
        <f t="shared" si="387"/>
        <v>0</v>
      </c>
      <c r="AZ545" s="626">
        <f t="shared" si="387"/>
        <v>0</v>
      </c>
      <c r="BA545" s="626">
        <f t="shared" si="387"/>
        <v>0</v>
      </c>
      <c r="BB545" s="626">
        <f t="shared" si="387"/>
        <v>0</v>
      </c>
      <c r="BC545" s="626">
        <f t="shared" si="387"/>
        <v>0</v>
      </c>
      <c r="BD545" s="626">
        <f t="shared" si="387"/>
        <v>0</v>
      </c>
      <c r="BE545" s="626">
        <f t="shared" ref="BE545:BN554" si="388">IF(CVP=$F545,SUMIFS(BE$6:BE$206,Capex_Revex,$E545,Cat_Two,$D545,Spend,$B545),0)</f>
        <v>0</v>
      </c>
      <c r="BF545" s="626">
        <f t="shared" si="388"/>
        <v>0</v>
      </c>
      <c r="BG545" s="626">
        <f t="shared" si="388"/>
        <v>0</v>
      </c>
      <c r="BH545" s="626">
        <f t="shared" si="388"/>
        <v>0</v>
      </c>
      <c r="BI545" s="626">
        <f t="shared" si="388"/>
        <v>0</v>
      </c>
      <c r="BJ545" s="626">
        <f t="shared" si="388"/>
        <v>0</v>
      </c>
      <c r="BK545" s="626">
        <f t="shared" si="388"/>
        <v>0</v>
      </c>
      <c r="BL545" s="626">
        <f t="shared" si="388"/>
        <v>0</v>
      </c>
      <c r="BM545" s="626">
        <f t="shared" si="388"/>
        <v>0</v>
      </c>
      <c r="BN545" s="626">
        <f t="shared" si="388"/>
        <v>0</v>
      </c>
      <c r="BO545" s="626">
        <f t="shared" ref="BO545:BZ554" si="389">IF(CVP=$F545,SUMIFS(BO$6:BO$206,Capex_Revex,$E545,Cat_Two,$D545,Spend,$B545),0)</f>
        <v>0</v>
      </c>
      <c r="BP545" s="626">
        <f t="shared" si="389"/>
        <v>0</v>
      </c>
      <c r="BQ545" s="626">
        <f t="shared" si="389"/>
        <v>0</v>
      </c>
      <c r="BR545" s="626">
        <f t="shared" si="389"/>
        <v>0</v>
      </c>
      <c r="BS545" s="626">
        <f t="shared" si="389"/>
        <v>0</v>
      </c>
      <c r="BT545" s="626">
        <f t="shared" si="389"/>
        <v>0</v>
      </c>
      <c r="BU545" s="626">
        <f t="shared" si="389"/>
        <v>0</v>
      </c>
      <c r="BV545" s="626">
        <f t="shared" si="389"/>
        <v>0</v>
      </c>
      <c r="BW545" s="626">
        <f t="shared" si="389"/>
        <v>0</v>
      </c>
      <c r="BX545" s="626">
        <f t="shared" si="389"/>
        <v>0</v>
      </c>
      <c r="BY545" s="626">
        <f t="shared" si="389"/>
        <v>0</v>
      </c>
      <c r="BZ545" s="626">
        <f t="shared" si="389"/>
        <v>0</v>
      </c>
      <c r="CA545" s="287">
        <f t="shared" si="363"/>
        <v>0</v>
      </c>
      <c r="CB545" s="287">
        <f t="shared" si="364"/>
        <v>0</v>
      </c>
      <c r="CC545" s="287">
        <f t="shared" si="365"/>
        <v>0</v>
      </c>
      <c r="CD545" s="287">
        <f t="shared" si="366"/>
        <v>0</v>
      </c>
      <c r="CE545" s="287">
        <f t="shared" si="367"/>
        <v>0</v>
      </c>
      <c r="CF545" s="287">
        <f t="shared" si="368"/>
        <v>0</v>
      </c>
      <c r="CG545" s="61">
        <f t="shared" si="332"/>
        <v>0</v>
      </c>
      <c r="CH545" s="27"/>
      <c r="CI545" s="27"/>
      <c r="CJ545" s="27"/>
    </row>
    <row r="546" spans="2:88" ht="12" hidden="1" customHeight="1">
      <c r="B546" s="624" t="s">
        <v>41</v>
      </c>
      <c r="C546" s="623" t="str">
        <f t="shared" si="340"/>
        <v>Released</v>
      </c>
      <c r="D546" s="624" t="s">
        <v>843</v>
      </c>
      <c r="E546" s="624" t="s">
        <v>9</v>
      </c>
      <c r="F546" s="625" t="s">
        <v>12</v>
      </c>
      <c r="G546" s="626">
        <f t="shared" si="383"/>
        <v>0</v>
      </c>
      <c r="H546" s="823">
        <f t="shared" si="383"/>
        <v>0</v>
      </c>
      <c r="I546" s="823">
        <f t="shared" si="383"/>
        <v>0</v>
      </c>
      <c r="J546" s="626">
        <f t="shared" si="383"/>
        <v>0</v>
      </c>
      <c r="K546" s="626">
        <f t="shared" si="383"/>
        <v>0</v>
      </c>
      <c r="L546" s="626">
        <f t="shared" si="383"/>
        <v>0</v>
      </c>
      <c r="M546" s="626">
        <f t="shared" si="383"/>
        <v>0</v>
      </c>
      <c r="N546" s="626">
        <f t="shared" si="383"/>
        <v>0</v>
      </c>
      <c r="O546" s="626">
        <f t="shared" si="383"/>
        <v>0</v>
      </c>
      <c r="P546" s="626">
        <f t="shared" si="383"/>
        <v>0</v>
      </c>
      <c r="Q546" s="626">
        <f t="shared" si="384"/>
        <v>0</v>
      </c>
      <c r="R546" s="626">
        <f t="shared" si="384"/>
        <v>0</v>
      </c>
      <c r="S546" s="626">
        <f t="shared" si="384"/>
        <v>0</v>
      </c>
      <c r="T546" s="626">
        <f t="shared" si="384"/>
        <v>0</v>
      </c>
      <c r="U546" s="823">
        <f t="shared" si="384"/>
        <v>0</v>
      </c>
      <c r="V546" s="823">
        <f t="shared" si="384"/>
        <v>0</v>
      </c>
      <c r="W546" s="823">
        <f t="shared" si="384"/>
        <v>0</v>
      </c>
      <c r="X546" s="823">
        <f t="shared" si="384"/>
        <v>0</v>
      </c>
      <c r="Y546" s="823">
        <f t="shared" si="384"/>
        <v>0</v>
      </c>
      <c r="Z546" s="626">
        <f t="shared" si="384"/>
        <v>0</v>
      </c>
      <c r="AA546" s="626">
        <f t="shared" si="385"/>
        <v>0</v>
      </c>
      <c r="AB546" s="626">
        <f t="shared" si="385"/>
        <v>0</v>
      </c>
      <c r="AC546" s="626">
        <f t="shared" si="385"/>
        <v>0</v>
      </c>
      <c r="AD546" s="626">
        <f t="shared" si="385"/>
        <v>0</v>
      </c>
      <c r="AE546" s="626">
        <f t="shared" si="385"/>
        <v>0</v>
      </c>
      <c r="AF546" s="626">
        <f t="shared" si="385"/>
        <v>0</v>
      </c>
      <c r="AG546" s="626">
        <f t="shared" si="385"/>
        <v>0</v>
      </c>
      <c r="AH546" s="626">
        <f t="shared" si="385"/>
        <v>0</v>
      </c>
      <c r="AI546" s="626">
        <f t="shared" si="385"/>
        <v>0</v>
      </c>
      <c r="AJ546" s="626">
        <f t="shared" si="385"/>
        <v>0</v>
      </c>
      <c r="AK546" s="626">
        <f t="shared" si="386"/>
        <v>0</v>
      </c>
      <c r="AL546" s="626">
        <f t="shared" si="386"/>
        <v>0</v>
      </c>
      <c r="AM546" s="626">
        <f t="shared" si="386"/>
        <v>0</v>
      </c>
      <c r="AN546" s="626">
        <f t="shared" si="386"/>
        <v>0</v>
      </c>
      <c r="AO546" s="626">
        <f t="shared" si="386"/>
        <v>0</v>
      </c>
      <c r="AP546" s="626">
        <f t="shared" si="386"/>
        <v>0</v>
      </c>
      <c r="AQ546" s="626">
        <f t="shared" si="386"/>
        <v>0</v>
      </c>
      <c r="AR546" s="626">
        <f t="shared" si="386"/>
        <v>0</v>
      </c>
      <c r="AS546" s="626">
        <f t="shared" si="386"/>
        <v>0</v>
      </c>
      <c r="AT546" s="626">
        <f t="shared" si="386"/>
        <v>0</v>
      </c>
      <c r="AU546" s="626">
        <f t="shared" si="387"/>
        <v>0</v>
      </c>
      <c r="AV546" s="626">
        <f t="shared" si="387"/>
        <v>0</v>
      </c>
      <c r="AW546" s="626">
        <f t="shared" si="387"/>
        <v>0</v>
      </c>
      <c r="AX546" s="626">
        <f t="shared" si="387"/>
        <v>0</v>
      </c>
      <c r="AY546" s="626">
        <f t="shared" si="387"/>
        <v>0</v>
      </c>
      <c r="AZ546" s="626">
        <f t="shared" si="387"/>
        <v>0</v>
      </c>
      <c r="BA546" s="626">
        <f t="shared" si="387"/>
        <v>0</v>
      </c>
      <c r="BB546" s="626">
        <f t="shared" si="387"/>
        <v>0</v>
      </c>
      <c r="BC546" s="626">
        <f t="shared" si="387"/>
        <v>0</v>
      </c>
      <c r="BD546" s="626">
        <f t="shared" si="387"/>
        <v>0</v>
      </c>
      <c r="BE546" s="626">
        <f t="shared" si="388"/>
        <v>0</v>
      </c>
      <c r="BF546" s="626">
        <f t="shared" si="388"/>
        <v>0</v>
      </c>
      <c r="BG546" s="626">
        <f t="shared" si="388"/>
        <v>0</v>
      </c>
      <c r="BH546" s="626">
        <f t="shared" si="388"/>
        <v>0</v>
      </c>
      <c r="BI546" s="626">
        <f t="shared" si="388"/>
        <v>0</v>
      </c>
      <c r="BJ546" s="626">
        <f t="shared" si="388"/>
        <v>0</v>
      </c>
      <c r="BK546" s="626">
        <f t="shared" si="388"/>
        <v>0</v>
      </c>
      <c r="BL546" s="626">
        <f t="shared" si="388"/>
        <v>0</v>
      </c>
      <c r="BM546" s="626">
        <f t="shared" si="388"/>
        <v>0</v>
      </c>
      <c r="BN546" s="626">
        <f t="shared" si="388"/>
        <v>0</v>
      </c>
      <c r="BO546" s="626">
        <f t="shared" si="389"/>
        <v>0</v>
      </c>
      <c r="BP546" s="626">
        <f t="shared" si="389"/>
        <v>0</v>
      </c>
      <c r="BQ546" s="626">
        <f t="shared" si="389"/>
        <v>0</v>
      </c>
      <c r="BR546" s="626">
        <f t="shared" si="389"/>
        <v>0</v>
      </c>
      <c r="BS546" s="626">
        <f t="shared" si="389"/>
        <v>0</v>
      </c>
      <c r="BT546" s="626">
        <f t="shared" si="389"/>
        <v>0</v>
      </c>
      <c r="BU546" s="626">
        <f t="shared" si="389"/>
        <v>0</v>
      </c>
      <c r="BV546" s="626">
        <f t="shared" si="389"/>
        <v>0</v>
      </c>
      <c r="BW546" s="626">
        <f t="shared" si="389"/>
        <v>0</v>
      </c>
      <c r="BX546" s="626">
        <f t="shared" si="389"/>
        <v>0</v>
      </c>
      <c r="BY546" s="626">
        <f t="shared" si="389"/>
        <v>0</v>
      </c>
      <c r="BZ546" s="626">
        <f t="shared" si="389"/>
        <v>0</v>
      </c>
      <c r="CA546" s="287">
        <f t="shared" si="363"/>
        <v>0</v>
      </c>
      <c r="CB546" s="287">
        <f t="shared" si="364"/>
        <v>0</v>
      </c>
      <c r="CC546" s="287">
        <f t="shared" si="365"/>
        <v>0</v>
      </c>
      <c r="CD546" s="287">
        <f t="shared" si="366"/>
        <v>0</v>
      </c>
      <c r="CE546" s="287">
        <f t="shared" si="367"/>
        <v>0</v>
      </c>
      <c r="CF546" s="287">
        <f t="shared" si="368"/>
        <v>0</v>
      </c>
      <c r="CG546" s="61">
        <f t="shared" si="332"/>
        <v>0</v>
      </c>
      <c r="CH546" s="27"/>
      <c r="CI546" s="27"/>
      <c r="CJ546" s="27"/>
    </row>
    <row r="547" spans="2:88" ht="12" hidden="1" customHeight="1">
      <c r="B547" s="624" t="s">
        <v>41</v>
      </c>
      <c r="C547" s="623" t="str">
        <f t="shared" si="340"/>
        <v>Forecast</v>
      </c>
      <c r="D547" s="624" t="s">
        <v>843</v>
      </c>
      <c r="E547" s="624" t="s">
        <v>9</v>
      </c>
      <c r="F547" s="625" t="s">
        <v>13</v>
      </c>
      <c r="G547" s="626">
        <f t="shared" si="383"/>
        <v>0</v>
      </c>
      <c r="H547" s="823">
        <f t="shared" si="383"/>
        <v>0</v>
      </c>
      <c r="I547" s="823">
        <f t="shared" si="383"/>
        <v>0</v>
      </c>
      <c r="J547" s="626">
        <f t="shared" si="383"/>
        <v>0</v>
      </c>
      <c r="K547" s="626">
        <f t="shared" si="383"/>
        <v>0</v>
      </c>
      <c r="L547" s="626">
        <f t="shared" si="383"/>
        <v>0</v>
      </c>
      <c r="M547" s="626">
        <f t="shared" si="383"/>
        <v>0</v>
      </c>
      <c r="N547" s="626">
        <f t="shared" si="383"/>
        <v>0</v>
      </c>
      <c r="O547" s="626">
        <f t="shared" si="383"/>
        <v>0</v>
      </c>
      <c r="P547" s="626">
        <f t="shared" si="383"/>
        <v>0</v>
      </c>
      <c r="Q547" s="626">
        <f t="shared" si="384"/>
        <v>0</v>
      </c>
      <c r="R547" s="626">
        <f t="shared" si="384"/>
        <v>0</v>
      </c>
      <c r="S547" s="626">
        <f t="shared" si="384"/>
        <v>0</v>
      </c>
      <c r="T547" s="626">
        <f t="shared" si="384"/>
        <v>0</v>
      </c>
      <c r="U547" s="823">
        <f t="shared" si="384"/>
        <v>0</v>
      </c>
      <c r="V547" s="823">
        <f t="shared" si="384"/>
        <v>0</v>
      </c>
      <c r="W547" s="823">
        <f t="shared" si="384"/>
        <v>0</v>
      </c>
      <c r="X547" s="823">
        <f t="shared" si="384"/>
        <v>0</v>
      </c>
      <c r="Y547" s="823">
        <f t="shared" si="384"/>
        <v>0</v>
      </c>
      <c r="Z547" s="626">
        <f t="shared" si="384"/>
        <v>0</v>
      </c>
      <c r="AA547" s="626">
        <f t="shared" si="385"/>
        <v>0</v>
      </c>
      <c r="AB547" s="626">
        <f t="shared" si="385"/>
        <v>0</v>
      </c>
      <c r="AC547" s="626">
        <f t="shared" si="385"/>
        <v>0</v>
      </c>
      <c r="AD547" s="626">
        <f t="shared" si="385"/>
        <v>0</v>
      </c>
      <c r="AE547" s="626">
        <f t="shared" si="385"/>
        <v>0</v>
      </c>
      <c r="AF547" s="626">
        <f t="shared" si="385"/>
        <v>0</v>
      </c>
      <c r="AG547" s="626">
        <f t="shared" si="385"/>
        <v>0</v>
      </c>
      <c r="AH547" s="626">
        <f t="shared" si="385"/>
        <v>0</v>
      </c>
      <c r="AI547" s="626">
        <f t="shared" si="385"/>
        <v>0</v>
      </c>
      <c r="AJ547" s="626">
        <f t="shared" si="385"/>
        <v>0</v>
      </c>
      <c r="AK547" s="626">
        <f t="shared" si="386"/>
        <v>0</v>
      </c>
      <c r="AL547" s="626">
        <f t="shared" si="386"/>
        <v>0</v>
      </c>
      <c r="AM547" s="626">
        <f t="shared" si="386"/>
        <v>0</v>
      </c>
      <c r="AN547" s="626">
        <f t="shared" si="386"/>
        <v>0</v>
      </c>
      <c r="AO547" s="626">
        <f t="shared" si="386"/>
        <v>0</v>
      </c>
      <c r="AP547" s="626">
        <f t="shared" si="386"/>
        <v>0</v>
      </c>
      <c r="AQ547" s="626">
        <f t="shared" si="386"/>
        <v>0</v>
      </c>
      <c r="AR547" s="626">
        <f t="shared" si="386"/>
        <v>0</v>
      </c>
      <c r="AS547" s="626">
        <f t="shared" si="386"/>
        <v>0</v>
      </c>
      <c r="AT547" s="626">
        <f t="shared" si="386"/>
        <v>0</v>
      </c>
      <c r="AU547" s="626">
        <f t="shared" si="387"/>
        <v>0</v>
      </c>
      <c r="AV547" s="626">
        <f t="shared" si="387"/>
        <v>0</v>
      </c>
      <c r="AW547" s="626">
        <f t="shared" si="387"/>
        <v>0</v>
      </c>
      <c r="AX547" s="626">
        <f t="shared" si="387"/>
        <v>0</v>
      </c>
      <c r="AY547" s="626">
        <f t="shared" si="387"/>
        <v>0</v>
      </c>
      <c r="AZ547" s="626">
        <f t="shared" si="387"/>
        <v>0</v>
      </c>
      <c r="BA547" s="626">
        <f t="shared" si="387"/>
        <v>0</v>
      </c>
      <c r="BB547" s="626">
        <f t="shared" si="387"/>
        <v>0</v>
      </c>
      <c r="BC547" s="626">
        <f t="shared" si="387"/>
        <v>0</v>
      </c>
      <c r="BD547" s="626">
        <f t="shared" si="387"/>
        <v>0</v>
      </c>
      <c r="BE547" s="626">
        <f t="shared" si="388"/>
        <v>0</v>
      </c>
      <c r="BF547" s="626">
        <f t="shared" si="388"/>
        <v>0</v>
      </c>
      <c r="BG547" s="626">
        <f t="shared" si="388"/>
        <v>0</v>
      </c>
      <c r="BH547" s="626">
        <f t="shared" si="388"/>
        <v>0</v>
      </c>
      <c r="BI547" s="626">
        <f t="shared" si="388"/>
        <v>0</v>
      </c>
      <c r="BJ547" s="626">
        <f t="shared" si="388"/>
        <v>0</v>
      </c>
      <c r="BK547" s="626">
        <f t="shared" si="388"/>
        <v>0</v>
      </c>
      <c r="BL547" s="626">
        <f t="shared" si="388"/>
        <v>0</v>
      </c>
      <c r="BM547" s="626">
        <f t="shared" si="388"/>
        <v>0</v>
      </c>
      <c r="BN547" s="626">
        <f t="shared" si="388"/>
        <v>0</v>
      </c>
      <c r="BO547" s="626">
        <f t="shared" si="389"/>
        <v>0</v>
      </c>
      <c r="BP547" s="626">
        <f t="shared" si="389"/>
        <v>0</v>
      </c>
      <c r="BQ547" s="626">
        <f t="shared" si="389"/>
        <v>0</v>
      </c>
      <c r="BR547" s="626">
        <f t="shared" si="389"/>
        <v>0</v>
      </c>
      <c r="BS547" s="626">
        <f t="shared" si="389"/>
        <v>0</v>
      </c>
      <c r="BT547" s="626">
        <f t="shared" si="389"/>
        <v>0</v>
      </c>
      <c r="BU547" s="626">
        <f t="shared" si="389"/>
        <v>0</v>
      </c>
      <c r="BV547" s="626">
        <f t="shared" si="389"/>
        <v>0</v>
      </c>
      <c r="BW547" s="626">
        <f t="shared" si="389"/>
        <v>0</v>
      </c>
      <c r="BX547" s="626">
        <f t="shared" si="389"/>
        <v>0</v>
      </c>
      <c r="BY547" s="626">
        <f t="shared" si="389"/>
        <v>0</v>
      </c>
      <c r="BZ547" s="626">
        <f t="shared" si="389"/>
        <v>0</v>
      </c>
      <c r="CA547" s="287">
        <f t="shared" si="363"/>
        <v>0</v>
      </c>
      <c r="CB547" s="287">
        <f t="shared" si="364"/>
        <v>0</v>
      </c>
      <c r="CC547" s="287">
        <f t="shared" si="365"/>
        <v>0</v>
      </c>
      <c r="CD547" s="287">
        <f t="shared" si="366"/>
        <v>0</v>
      </c>
      <c r="CE547" s="287">
        <f t="shared" si="367"/>
        <v>0</v>
      </c>
      <c r="CF547" s="287">
        <f t="shared" si="368"/>
        <v>0</v>
      </c>
      <c r="CG547" s="61">
        <f t="shared" si="332"/>
        <v>0</v>
      </c>
      <c r="CH547" s="27"/>
      <c r="CI547" s="27"/>
      <c r="CJ547" s="27"/>
    </row>
    <row r="548" spans="2:88" ht="12" hidden="1" customHeight="1">
      <c r="B548" s="624" t="s">
        <v>41</v>
      </c>
      <c r="C548" s="623" t="str">
        <f t="shared" si="340"/>
        <v>Approval Request</v>
      </c>
      <c r="D548" s="624" t="s">
        <v>843</v>
      </c>
      <c r="E548" s="624" t="s">
        <v>9</v>
      </c>
      <c r="F548" s="625" t="s">
        <v>14</v>
      </c>
      <c r="G548" s="626">
        <f t="shared" si="383"/>
        <v>0</v>
      </c>
      <c r="H548" s="823">
        <f t="shared" si="383"/>
        <v>0</v>
      </c>
      <c r="I548" s="823">
        <f t="shared" si="383"/>
        <v>0</v>
      </c>
      <c r="J548" s="626">
        <f t="shared" si="383"/>
        <v>0</v>
      </c>
      <c r="K548" s="626">
        <f t="shared" si="383"/>
        <v>0</v>
      </c>
      <c r="L548" s="626">
        <f t="shared" si="383"/>
        <v>0</v>
      </c>
      <c r="M548" s="626">
        <f t="shared" si="383"/>
        <v>0</v>
      </c>
      <c r="N548" s="626">
        <f t="shared" si="383"/>
        <v>0</v>
      </c>
      <c r="O548" s="626">
        <f t="shared" si="383"/>
        <v>0</v>
      </c>
      <c r="P548" s="626">
        <f t="shared" si="383"/>
        <v>0</v>
      </c>
      <c r="Q548" s="626">
        <f t="shared" si="384"/>
        <v>0</v>
      </c>
      <c r="R548" s="626">
        <f t="shared" si="384"/>
        <v>0</v>
      </c>
      <c r="S548" s="626">
        <f t="shared" si="384"/>
        <v>0</v>
      </c>
      <c r="T548" s="626">
        <f t="shared" si="384"/>
        <v>0</v>
      </c>
      <c r="U548" s="823">
        <f t="shared" si="384"/>
        <v>0</v>
      </c>
      <c r="V548" s="823">
        <f t="shared" si="384"/>
        <v>0</v>
      </c>
      <c r="W548" s="823">
        <f t="shared" si="384"/>
        <v>0</v>
      </c>
      <c r="X548" s="823">
        <f t="shared" si="384"/>
        <v>0</v>
      </c>
      <c r="Y548" s="823">
        <f t="shared" si="384"/>
        <v>0</v>
      </c>
      <c r="Z548" s="626">
        <f t="shared" si="384"/>
        <v>0</v>
      </c>
      <c r="AA548" s="626">
        <f t="shared" si="385"/>
        <v>0</v>
      </c>
      <c r="AB548" s="626">
        <f t="shared" si="385"/>
        <v>0</v>
      </c>
      <c r="AC548" s="626">
        <f t="shared" si="385"/>
        <v>0</v>
      </c>
      <c r="AD548" s="626">
        <f t="shared" si="385"/>
        <v>0</v>
      </c>
      <c r="AE548" s="626">
        <f t="shared" si="385"/>
        <v>0</v>
      </c>
      <c r="AF548" s="626">
        <f t="shared" si="385"/>
        <v>0</v>
      </c>
      <c r="AG548" s="626">
        <f t="shared" si="385"/>
        <v>0</v>
      </c>
      <c r="AH548" s="626">
        <f t="shared" si="385"/>
        <v>0</v>
      </c>
      <c r="AI548" s="626">
        <f t="shared" si="385"/>
        <v>0</v>
      </c>
      <c r="AJ548" s="626">
        <f t="shared" si="385"/>
        <v>0</v>
      </c>
      <c r="AK548" s="626">
        <f t="shared" si="386"/>
        <v>0</v>
      </c>
      <c r="AL548" s="626">
        <f t="shared" si="386"/>
        <v>0</v>
      </c>
      <c r="AM548" s="626">
        <f t="shared" si="386"/>
        <v>0</v>
      </c>
      <c r="AN548" s="626">
        <f t="shared" si="386"/>
        <v>0</v>
      </c>
      <c r="AO548" s="626">
        <f t="shared" si="386"/>
        <v>0</v>
      </c>
      <c r="AP548" s="626">
        <f t="shared" si="386"/>
        <v>0</v>
      </c>
      <c r="AQ548" s="626">
        <f t="shared" si="386"/>
        <v>0</v>
      </c>
      <c r="AR548" s="626">
        <f t="shared" si="386"/>
        <v>0</v>
      </c>
      <c r="AS548" s="626">
        <f t="shared" si="386"/>
        <v>0</v>
      </c>
      <c r="AT548" s="626">
        <f t="shared" si="386"/>
        <v>0</v>
      </c>
      <c r="AU548" s="626">
        <f t="shared" si="387"/>
        <v>0</v>
      </c>
      <c r="AV548" s="626">
        <f t="shared" si="387"/>
        <v>0</v>
      </c>
      <c r="AW548" s="626">
        <f t="shared" si="387"/>
        <v>0</v>
      </c>
      <c r="AX548" s="626">
        <f t="shared" si="387"/>
        <v>0</v>
      </c>
      <c r="AY548" s="626">
        <f t="shared" si="387"/>
        <v>0</v>
      </c>
      <c r="AZ548" s="626">
        <f t="shared" si="387"/>
        <v>0</v>
      </c>
      <c r="BA548" s="626">
        <f t="shared" si="387"/>
        <v>0</v>
      </c>
      <c r="BB548" s="626">
        <f t="shared" si="387"/>
        <v>0</v>
      </c>
      <c r="BC548" s="626">
        <f t="shared" si="387"/>
        <v>0</v>
      </c>
      <c r="BD548" s="626">
        <f t="shared" si="387"/>
        <v>0</v>
      </c>
      <c r="BE548" s="626">
        <f t="shared" si="388"/>
        <v>0</v>
      </c>
      <c r="BF548" s="626">
        <f t="shared" si="388"/>
        <v>0</v>
      </c>
      <c r="BG548" s="626">
        <f t="shared" si="388"/>
        <v>0</v>
      </c>
      <c r="BH548" s="626">
        <f t="shared" si="388"/>
        <v>0</v>
      </c>
      <c r="BI548" s="626">
        <f t="shared" si="388"/>
        <v>0</v>
      </c>
      <c r="BJ548" s="626">
        <f t="shared" si="388"/>
        <v>0</v>
      </c>
      <c r="BK548" s="626">
        <f t="shared" si="388"/>
        <v>0</v>
      </c>
      <c r="BL548" s="626">
        <f t="shared" si="388"/>
        <v>0</v>
      </c>
      <c r="BM548" s="626">
        <f t="shared" si="388"/>
        <v>0</v>
      </c>
      <c r="BN548" s="626">
        <f t="shared" si="388"/>
        <v>0</v>
      </c>
      <c r="BO548" s="626">
        <f t="shared" si="389"/>
        <v>0</v>
      </c>
      <c r="BP548" s="626">
        <f t="shared" si="389"/>
        <v>0</v>
      </c>
      <c r="BQ548" s="626">
        <f t="shared" si="389"/>
        <v>0</v>
      </c>
      <c r="BR548" s="626">
        <f t="shared" si="389"/>
        <v>0</v>
      </c>
      <c r="BS548" s="626">
        <f t="shared" si="389"/>
        <v>0</v>
      </c>
      <c r="BT548" s="626">
        <f t="shared" si="389"/>
        <v>0</v>
      </c>
      <c r="BU548" s="626">
        <f t="shared" si="389"/>
        <v>0</v>
      </c>
      <c r="BV548" s="626">
        <f t="shared" si="389"/>
        <v>0</v>
      </c>
      <c r="BW548" s="626">
        <f t="shared" si="389"/>
        <v>0</v>
      </c>
      <c r="BX548" s="626">
        <f t="shared" si="389"/>
        <v>0</v>
      </c>
      <c r="BY548" s="626">
        <f t="shared" si="389"/>
        <v>0</v>
      </c>
      <c r="BZ548" s="626">
        <f t="shared" si="389"/>
        <v>0</v>
      </c>
      <c r="CA548" s="287">
        <f t="shared" si="363"/>
        <v>0</v>
      </c>
      <c r="CB548" s="287">
        <f t="shared" si="364"/>
        <v>0</v>
      </c>
      <c r="CC548" s="287">
        <f t="shared" si="365"/>
        <v>0</v>
      </c>
      <c r="CD548" s="287">
        <f t="shared" si="366"/>
        <v>0</v>
      </c>
      <c r="CE548" s="287">
        <f t="shared" si="367"/>
        <v>0</v>
      </c>
      <c r="CF548" s="287">
        <f t="shared" si="368"/>
        <v>0</v>
      </c>
      <c r="CG548" s="61">
        <f t="shared" si="332"/>
        <v>0</v>
      </c>
      <c r="CH548" s="27"/>
      <c r="CI548" s="27"/>
      <c r="CJ548" s="27"/>
    </row>
    <row r="549" spans="2:88" ht="12" hidden="1" customHeight="1">
      <c r="B549" s="624" t="s">
        <v>41</v>
      </c>
      <c r="C549" s="623" t="str">
        <f t="shared" si="340"/>
        <v>Approval Request</v>
      </c>
      <c r="D549" s="624" t="s">
        <v>843</v>
      </c>
      <c r="E549" s="624" t="s">
        <v>9</v>
      </c>
      <c r="F549" s="625" t="s">
        <v>15</v>
      </c>
      <c r="G549" s="626">
        <f t="shared" si="383"/>
        <v>0</v>
      </c>
      <c r="H549" s="823">
        <f t="shared" si="383"/>
        <v>0</v>
      </c>
      <c r="I549" s="823">
        <f t="shared" si="383"/>
        <v>0</v>
      </c>
      <c r="J549" s="626">
        <f t="shared" si="383"/>
        <v>0</v>
      </c>
      <c r="K549" s="626">
        <f t="shared" si="383"/>
        <v>0</v>
      </c>
      <c r="L549" s="626">
        <f t="shared" si="383"/>
        <v>0</v>
      </c>
      <c r="M549" s="626">
        <f t="shared" si="383"/>
        <v>0</v>
      </c>
      <c r="N549" s="626">
        <f t="shared" si="383"/>
        <v>0</v>
      </c>
      <c r="O549" s="626">
        <f t="shared" si="383"/>
        <v>0</v>
      </c>
      <c r="P549" s="626">
        <f t="shared" si="383"/>
        <v>0</v>
      </c>
      <c r="Q549" s="626">
        <f t="shared" si="384"/>
        <v>0</v>
      </c>
      <c r="R549" s="626">
        <f t="shared" si="384"/>
        <v>0</v>
      </c>
      <c r="S549" s="626">
        <f t="shared" si="384"/>
        <v>0</v>
      </c>
      <c r="T549" s="626">
        <f t="shared" si="384"/>
        <v>0</v>
      </c>
      <c r="U549" s="823">
        <f t="shared" si="384"/>
        <v>0</v>
      </c>
      <c r="V549" s="823">
        <f t="shared" si="384"/>
        <v>0</v>
      </c>
      <c r="W549" s="823">
        <f t="shared" si="384"/>
        <v>0</v>
      </c>
      <c r="X549" s="823">
        <f t="shared" si="384"/>
        <v>0</v>
      </c>
      <c r="Y549" s="823">
        <f t="shared" si="384"/>
        <v>0</v>
      </c>
      <c r="Z549" s="626">
        <f t="shared" si="384"/>
        <v>0</v>
      </c>
      <c r="AA549" s="626">
        <f t="shared" si="385"/>
        <v>0</v>
      </c>
      <c r="AB549" s="626">
        <f t="shared" si="385"/>
        <v>0</v>
      </c>
      <c r="AC549" s="626">
        <f t="shared" si="385"/>
        <v>0</v>
      </c>
      <c r="AD549" s="626">
        <f t="shared" si="385"/>
        <v>0</v>
      </c>
      <c r="AE549" s="626">
        <f t="shared" si="385"/>
        <v>0</v>
      </c>
      <c r="AF549" s="626">
        <f t="shared" si="385"/>
        <v>0</v>
      </c>
      <c r="AG549" s="626">
        <f t="shared" si="385"/>
        <v>0</v>
      </c>
      <c r="AH549" s="626">
        <f t="shared" si="385"/>
        <v>0</v>
      </c>
      <c r="AI549" s="626">
        <f t="shared" si="385"/>
        <v>0</v>
      </c>
      <c r="AJ549" s="626">
        <f t="shared" si="385"/>
        <v>0</v>
      </c>
      <c r="AK549" s="626">
        <f t="shared" si="386"/>
        <v>0</v>
      </c>
      <c r="AL549" s="626">
        <f t="shared" si="386"/>
        <v>0</v>
      </c>
      <c r="AM549" s="626">
        <f t="shared" si="386"/>
        <v>0</v>
      </c>
      <c r="AN549" s="626">
        <f t="shared" si="386"/>
        <v>0</v>
      </c>
      <c r="AO549" s="626">
        <f t="shared" si="386"/>
        <v>0</v>
      </c>
      <c r="AP549" s="626">
        <f t="shared" si="386"/>
        <v>0</v>
      </c>
      <c r="AQ549" s="626">
        <f t="shared" si="386"/>
        <v>0</v>
      </c>
      <c r="AR549" s="626">
        <f t="shared" si="386"/>
        <v>0</v>
      </c>
      <c r="AS549" s="626">
        <f t="shared" si="386"/>
        <v>0</v>
      </c>
      <c r="AT549" s="626">
        <f t="shared" si="386"/>
        <v>0</v>
      </c>
      <c r="AU549" s="626">
        <f t="shared" si="387"/>
        <v>0</v>
      </c>
      <c r="AV549" s="626">
        <f t="shared" si="387"/>
        <v>0</v>
      </c>
      <c r="AW549" s="626">
        <f t="shared" si="387"/>
        <v>0</v>
      </c>
      <c r="AX549" s="626">
        <f t="shared" si="387"/>
        <v>0</v>
      </c>
      <c r="AY549" s="626">
        <f t="shared" si="387"/>
        <v>0</v>
      </c>
      <c r="AZ549" s="626">
        <f t="shared" si="387"/>
        <v>0</v>
      </c>
      <c r="BA549" s="626">
        <f t="shared" si="387"/>
        <v>0</v>
      </c>
      <c r="BB549" s="626">
        <f t="shared" si="387"/>
        <v>0</v>
      </c>
      <c r="BC549" s="626">
        <f t="shared" si="387"/>
        <v>0</v>
      </c>
      <c r="BD549" s="626">
        <f t="shared" si="387"/>
        <v>0</v>
      </c>
      <c r="BE549" s="626">
        <f t="shared" si="388"/>
        <v>0</v>
      </c>
      <c r="BF549" s="626">
        <f t="shared" si="388"/>
        <v>0</v>
      </c>
      <c r="BG549" s="626">
        <f t="shared" si="388"/>
        <v>0</v>
      </c>
      <c r="BH549" s="626">
        <f t="shared" si="388"/>
        <v>0</v>
      </c>
      <c r="BI549" s="626">
        <f t="shared" si="388"/>
        <v>0</v>
      </c>
      <c r="BJ549" s="626">
        <f t="shared" si="388"/>
        <v>0</v>
      </c>
      <c r="BK549" s="626">
        <f t="shared" si="388"/>
        <v>0</v>
      </c>
      <c r="BL549" s="626">
        <f t="shared" si="388"/>
        <v>0</v>
      </c>
      <c r="BM549" s="626">
        <f t="shared" si="388"/>
        <v>0</v>
      </c>
      <c r="BN549" s="626">
        <f t="shared" si="388"/>
        <v>0</v>
      </c>
      <c r="BO549" s="626">
        <f t="shared" si="389"/>
        <v>0</v>
      </c>
      <c r="BP549" s="626">
        <f t="shared" si="389"/>
        <v>0</v>
      </c>
      <c r="BQ549" s="626">
        <f t="shared" si="389"/>
        <v>0</v>
      </c>
      <c r="BR549" s="626">
        <f t="shared" si="389"/>
        <v>0</v>
      </c>
      <c r="BS549" s="626">
        <f t="shared" si="389"/>
        <v>0</v>
      </c>
      <c r="BT549" s="626">
        <f t="shared" si="389"/>
        <v>0</v>
      </c>
      <c r="BU549" s="626">
        <f t="shared" si="389"/>
        <v>0</v>
      </c>
      <c r="BV549" s="626">
        <f t="shared" si="389"/>
        <v>0</v>
      </c>
      <c r="BW549" s="626">
        <f t="shared" si="389"/>
        <v>0</v>
      </c>
      <c r="BX549" s="626">
        <f t="shared" si="389"/>
        <v>0</v>
      </c>
      <c r="BY549" s="626">
        <f t="shared" si="389"/>
        <v>0</v>
      </c>
      <c r="BZ549" s="626">
        <f t="shared" si="389"/>
        <v>0</v>
      </c>
      <c r="CA549" s="287">
        <f t="shared" si="363"/>
        <v>0</v>
      </c>
      <c r="CB549" s="287">
        <f t="shared" si="364"/>
        <v>0</v>
      </c>
      <c r="CC549" s="287">
        <f t="shared" si="365"/>
        <v>0</v>
      </c>
      <c r="CD549" s="287">
        <f t="shared" si="366"/>
        <v>0</v>
      </c>
      <c r="CE549" s="287">
        <f t="shared" si="367"/>
        <v>0</v>
      </c>
      <c r="CF549" s="287">
        <f t="shared" si="368"/>
        <v>0</v>
      </c>
      <c r="CG549" s="61">
        <f t="shared" si="332"/>
        <v>0</v>
      </c>
      <c r="CH549" s="27"/>
      <c r="CI549" s="27"/>
      <c r="CJ549" s="27"/>
    </row>
    <row r="550" spans="2:88" ht="12" hidden="1" customHeight="1">
      <c r="B550" s="624" t="s">
        <v>41</v>
      </c>
      <c r="C550" s="623" t="str">
        <f t="shared" si="340"/>
        <v>Released</v>
      </c>
      <c r="D550" s="624" t="s">
        <v>843</v>
      </c>
      <c r="E550" s="624" t="s">
        <v>10</v>
      </c>
      <c r="F550" s="625" t="s">
        <v>11</v>
      </c>
      <c r="G550" s="626">
        <f t="shared" si="383"/>
        <v>0</v>
      </c>
      <c r="H550" s="823">
        <f t="shared" si="383"/>
        <v>0</v>
      </c>
      <c r="I550" s="823">
        <f t="shared" si="383"/>
        <v>0</v>
      </c>
      <c r="J550" s="626">
        <f t="shared" si="383"/>
        <v>0</v>
      </c>
      <c r="K550" s="626">
        <f t="shared" si="383"/>
        <v>0</v>
      </c>
      <c r="L550" s="626">
        <f t="shared" si="383"/>
        <v>0</v>
      </c>
      <c r="M550" s="626">
        <f t="shared" si="383"/>
        <v>0</v>
      </c>
      <c r="N550" s="626">
        <f t="shared" si="383"/>
        <v>0</v>
      </c>
      <c r="O550" s="626">
        <f t="shared" si="383"/>
        <v>0</v>
      </c>
      <c r="P550" s="626">
        <f t="shared" si="383"/>
        <v>0</v>
      </c>
      <c r="Q550" s="626">
        <f t="shared" si="384"/>
        <v>0</v>
      </c>
      <c r="R550" s="626">
        <f t="shared" si="384"/>
        <v>0</v>
      </c>
      <c r="S550" s="626">
        <f t="shared" si="384"/>
        <v>0</v>
      </c>
      <c r="T550" s="626">
        <f t="shared" si="384"/>
        <v>0</v>
      </c>
      <c r="U550" s="823">
        <f t="shared" si="384"/>
        <v>0</v>
      </c>
      <c r="V550" s="823">
        <f t="shared" si="384"/>
        <v>0</v>
      </c>
      <c r="W550" s="823">
        <f t="shared" si="384"/>
        <v>0</v>
      </c>
      <c r="X550" s="823">
        <f t="shared" si="384"/>
        <v>0</v>
      </c>
      <c r="Y550" s="823">
        <f t="shared" si="384"/>
        <v>0</v>
      </c>
      <c r="Z550" s="626">
        <f t="shared" si="384"/>
        <v>0</v>
      </c>
      <c r="AA550" s="626">
        <f t="shared" si="385"/>
        <v>0</v>
      </c>
      <c r="AB550" s="626">
        <f t="shared" si="385"/>
        <v>0</v>
      </c>
      <c r="AC550" s="626">
        <f t="shared" si="385"/>
        <v>0</v>
      </c>
      <c r="AD550" s="626">
        <f t="shared" si="385"/>
        <v>0</v>
      </c>
      <c r="AE550" s="626">
        <f t="shared" si="385"/>
        <v>0</v>
      </c>
      <c r="AF550" s="626">
        <f t="shared" si="385"/>
        <v>0</v>
      </c>
      <c r="AG550" s="626">
        <f t="shared" si="385"/>
        <v>0</v>
      </c>
      <c r="AH550" s="626">
        <f t="shared" si="385"/>
        <v>0</v>
      </c>
      <c r="AI550" s="626">
        <f t="shared" si="385"/>
        <v>0</v>
      </c>
      <c r="AJ550" s="626">
        <f t="shared" si="385"/>
        <v>0</v>
      </c>
      <c r="AK550" s="626">
        <f t="shared" si="386"/>
        <v>0</v>
      </c>
      <c r="AL550" s="626">
        <f t="shared" si="386"/>
        <v>0</v>
      </c>
      <c r="AM550" s="626">
        <f t="shared" si="386"/>
        <v>0</v>
      </c>
      <c r="AN550" s="626">
        <f t="shared" si="386"/>
        <v>0</v>
      </c>
      <c r="AO550" s="626">
        <f t="shared" si="386"/>
        <v>0</v>
      </c>
      <c r="AP550" s="626">
        <f t="shared" si="386"/>
        <v>0</v>
      </c>
      <c r="AQ550" s="626">
        <f t="shared" si="386"/>
        <v>0</v>
      </c>
      <c r="AR550" s="626">
        <f t="shared" si="386"/>
        <v>0</v>
      </c>
      <c r="AS550" s="626">
        <f t="shared" si="386"/>
        <v>0</v>
      </c>
      <c r="AT550" s="626">
        <f t="shared" si="386"/>
        <v>0</v>
      </c>
      <c r="AU550" s="626">
        <f t="shared" si="387"/>
        <v>0</v>
      </c>
      <c r="AV550" s="626">
        <f t="shared" si="387"/>
        <v>0</v>
      </c>
      <c r="AW550" s="626">
        <f t="shared" si="387"/>
        <v>0</v>
      </c>
      <c r="AX550" s="626">
        <f t="shared" si="387"/>
        <v>0</v>
      </c>
      <c r="AY550" s="626">
        <f t="shared" si="387"/>
        <v>0</v>
      </c>
      <c r="AZ550" s="626">
        <f t="shared" si="387"/>
        <v>0</v>
      </c>
      <c r="BA550" s="626">
        <f t="shared" si="387"/>
        <v>0</v>
      </c>
      <c r="BB550" s="626">
        <f t="shared" si="387"/>
        <v>0</v>
      </c>
      <c r="BC550" s="626">
        <f t="shared" si="387"/>
        <v>0</v>
      </c>
      <c r="BD550" s="626">
        <f t="shared" si="387"/>
        <v>0</v>
      </c>
      <c r="BE550" s="626">
        <f t="shared" si="388"/>
        <v>0</v>
      </c>
      <c r="BF550" s="626">
        <f t="shared" si="388"/>
        <v>0</v>
      </c>
      <c r="BG550" s="626">
        <f t="shared" si="388"/>
        <v>0</v>
      </c>
      <c r="BH550" s="626">
        <f t="shared" si="388"/>
        <v>0</v>
      </c>
      <c r="BI550" s="626">
        <f t="shared" si="388"/>
        <v>0</v>
      </c>
      <c r="BJ550" s="626">
        <f t="shared" si="388"/>
        <v>0</v>
      </c>
      <c r="BK550" s="626">
        <f t="shared" si="388"/>
        <v>0</v>
      </c>
      <c r="BL550" s="626">
        <f t="shared" si="388"/>
        <v>0</v>
      </c>
      <c r="BM550" s="626">
        <f t="shared" si="388"/>
        <v>0</v>
      </c>
      <c r="BN550" s="626">
        <f t="shared" si="388"/>
        <v>0</v>
      </c>
      <c r="BO550" s="626">
        <f t="shared" si="389"/>
        <v>0</v>
      </c>
      <c r="BP550" s="626">
        <f t="shared" si="389"/>
        <v>0</v>
      </c>
      <c r="BQ550" s="626">
        <f t="shared" si="389"/>
        <v>0</v>
      </c>
      <c r="BR550" s="626">
        <f t="shared" si="389"/>
        <v>0</v>
      </c>
      <c r="BS550" s="626">
        <f t="shared" si="389"/>
        <v>0</v>
      </c>
      <c r="BT550" s="626">
        <f t="shared" si="389"/>
        <v>0</v>
      </c>
      <c r="BU550" s="626">
        <f t="shared" si="389"/>
        <v>0</v>
      </c>
      <c r="BV550" s="626">
        <f t="shared" si="389"/>
        <v>0</v>
      </c>
      <c r="BW550" s="626">
        <f t="shared" si="389"/>
        <v>0</v>
      </c>
      <c r="BX550" s="626">
        <f t="shared" si="389"/>
        <v>0</v>
      </c>
      <c r="BY550" s="626">
        <f t="shared" si="389"/>
        <v>0</v>
      </c>
      <c r="BZ550" s="626">
        <f t="shared" si="389"/>
        <v>0</v>
      </c>
      <c r="CA550" s="287">
        <f t="shared" si="363"/>
        <v>0</v>
      </c>
      <c r="CB550" s="287">
        <f t="shared" si="364"/>
        <v>0</v>
      </c>
      <c r="CC550" s="287">
        <f t="shared" si="365"/>
        <v>0</v>
      </c>
      <c r="CD550" s="287">
        <f t="shared" si="366"/>
        <v>0</v>
      </c>
      <c r="CE550" s="287">
        <f t="shared" si="367"/>
        <v>0</v>
      </c>
      <c r="CF550" s="287">
        <f t="shared" si="368"/>
        <v>0</v>
      </c>
      <c r="CG550" s="61">
        <f t="shared" si="332"/>
        <v>0</v>
      </c>
      <c r="CH550" s="27"/>
      <c r="CI550" s="27"/>
      <c r="CJ550" s="27"/>
    </row>
    <row r="551" spans="2:88" ht="12" hidden="1" customHeight="1">
      <c r="B551" s="624" t="s">
        <v>41</v>
      </c>
      <c r="C551" s="623" t="str">
        <f t="shared" si="340"/>
        <v>Released</v>
      </c>
      <c r="D551" s="624" t="s">
        <v>843</v>
      </c>
      <c r="E551" s="624" t="s">
        <v>10</v>
      </c>
      <c r="F551" s="625" t="s">
        <v>12</v>
      </c>
      <c r="G551" s="626">
        <f t="shared" si="383"/>
        <v>0</v>
      </c>
      <c r="H551" s="823">
        <f t="shared" si="383"/>
        <v>0</v>
      </c>
      <c r="I551" s="823">
        <f t="shared" si="383"/>
        <v>0</v>
      </c>
      <c r="J551" s="626">
        <f t="shared" si="383"/>
        <v>0</v>
      </c>
      <c r="K551" s="626">
        <f t="shared" si="383"/>
        <v>0</v>
      </c>
      <c r="L551" s="626">
        <f t="shared" si="383"/>
        <v>0</v>
      </c>
      <c r="M551" s="626">
        <f t="shared" si="383"/>
        <v>0</v>
      </c>
      <c r="N551" s="626">
        <f t="shared" si="383"/>
        <v>0</v>
      </c>
      <c r="O551" s="626">
        <f t="shared" si="383"/>
        <v>0</v>
      </c>
      <c r="P551" s="626">
        <f t="shared" si="383"/>
        <v>0</v>
      </c>
      <c r="Q551" s="626">
        <f t="shared" si="384"/>
        <v>0</v>
      </c>
      <c r="R551" s="626">
        <f t="shared" si="384"/>
        <v>0</v>
      </c>
      <c r="S551" s="626">
        <f t="shared" si="384"/>
        <v>0</v>
      </c>
      <c r="T551" s="626">
        <f t="shared" si="384"/>
        <v>0</v>
      </c>
      <c r="U551" s="823">
        <f t="shared" si="384"/>
        <v>0</v>
      </c>
      <c r="V551" s="823">
        <f t="shared" si="384"/>
        <v>0</v>
      </c>
      <c r="W551" s="823">
        <f t="shared" si="384"/>
        <v>0</v>
      </c>
      <c r="X551" s="823">
        <f t="shared" si="384"/>
        <v>0</v>
      </c>
      <c r="Y551" s="823">
        <f t="shared" si="384"/>
        <v>0</v>
      </c>
      <c r="Z551" s="626">
        <f t="shared" si="384"/>
        <v>0</v>
      </c>
      <c r="AA551" s="626">
        <f t="shared" si="385"/>
        <v>0</v>
      </c>
      <c r="AB551" s="626">
        <f t="shared" si="385"/>
        <v>0</v>
      </c>
      <c r="AC551" s="626">
        <f t="shared" si="385"/>
        <v>0</v>
      </c>
      <c r="AD551" s="626">
        <f t="shared" si="385"/>
        <v>0</v>
      </c>
      <c r="AE551" s="626">
        <f t="shared" si="385"/>
        <v>0</v>
      </c>
      <c r="AF551" s="626">
        <f t="shared" si="385"/>
        <v>0</v>
      </c>
      <c r="AG551" s="626">
        <f t="shared" si="385"/>
        <v>0</v>
      </c>
      <c r="AH551" s="626">
        <f t="shared" si="385"/>
        <v>0</v>
      </c>
      <c r="AI551" s="626">
        <f t="shared" si="385"/>
        <v>0</v>
      </c>
      <c r="AJ551" s="626">
        <f t="shared" si="385"/>
        <v>0</v>
      </c>
      <c r="AK551" s="626">
        <f t="shared" si="386"/>
        <v>0</v>
      </c>
      <c r="AL551" s="626">
        <f t="shared" si="386"/>
        <v>0</v>
      </c>
      <c r="AM551" s="626">
        <f t="shared" si="386"/>
        <v>0</v>
      </c>
      <c r="AN551" s="626">
        <f t="shared" si="386"/>
        <v>0</v>
      </c>
      <c r="AO551" s="626">
        <f t="shared" si="386"/>
        <v>0</v>
      </c>
      <c r="AP551" s="626">
        <f t="shared" si="386"/>
        <v>0</v>
      </c>
      <c r="AQ551" s="626">
        <f t="shared" si="386"/>
        <v>0</v>
      </c>
      <c r="AR551" s="626">
        <f t="shared" si="386"/>
        <v>0</v>
      </c>
      <c r="AS551" s="626">
        <f t="shared" si="386"/>
        <v>0</v>
      </c>
      <c r="AT551" s="626">
        <f t="shared" si="386"/>
        <v>0</v>
      </c>
      <c r="AU551" s="626">
        <f t="shared" si="387"/>
        <v>0</v>
      </c>
      <c r="AV551" s="626">
        <f t="shared" si="387"/>
        <v>0</v>
      </c>
      <c r="AW551" s="626">
        <f t="shared" si="387"/>
        <v>0</v>
      </c>
      <c r="AX551" s="626">
        <f t="shared" si="387"/>
        <v>0</v>
      </c>
      <c r="AY551" s="626">
        <f t="shared" si="387"/>
        <v>0</v>
      </c>
      <c r="AZ551" s="626">
        <f t="shared" si="387"/>
        <v>0</v>
      </c>
      <c r="BA551" s="626">
        <f t="shared" si="387"/>
        <v>0</v>
      </c>
      <c r="BB551" s="626">
        <f t="shared" si="387"/>
        <v>0</v>
      </c>
      <c r="BC551" s="626">
        <f t="shared" si="387"/>
        <v>0</v>
      </c>
      <c r="BD551" s="626">
        <f t="shared" si="387"/>
        <v>0</v>
      </c>
      <c r="BE551" s="626">
        <f t="shared" si="388"/>
        <v>0</v>
      </c>
      <c r="BF551" s="626">
        <f t="shared" si="388"/>
        <v>0</v>
      </c>
      <c r="BG551" s="626">
        <f t="shared" si="388"/>
        <v>0</v>
      </c>
      <c r="BH551" s="626">
        <f t="shared" si="388"/>
        <v>0</v>
      </c>
      <c r="BI551" s="626">
        <f t="shared" si="388"/>
        <v>0</v>
      </c>
      <c r="BJ551" s="626">
        <f t="shared" si="388"/>
        <v>0</v>
      </c>
      <c r="BK551" s="626">
        <f t="shared" si="388"/>
        <v>0</v>
      </c>
      <c r="BL551" s="626">
        <f t="shared" si="388"/>
        <v>0</v>
      </c>
      <c r="BM551" s="626">
        <f t="shared" si="388"/>
        <v>0</v>
      </c>
      <c r="BN551" s="626">
        <f t="shared" si="388"/>
        <v>0</v>
      </c>
      <c r="BO551" s="626">
        <f t="shared" si="389"/>
        <v>0</v>
      </c>
      <c r="BP551" s="626">
        <f t="shared" si="389"/>
        <v>0</v>
      </c>
      <c r="BQ551" s="626">
        <f t="shared" si="389"/>
        <v>0</v>
      </c>
      <c r="BR551" s="626">
        <f t="shared" si="389"/>
        <v>0</v>
      </c>
      <c r="BS551" s="626">
        <f t="shared" si="389"/>
        <v>0</v>
      </c>
      <c r="BT551" s="626">
        <f t="shared" si="389"/>
        <v>0</v>
      </c>
      <c r="BU551" s="626">
        <f t="shared" si="389"/>
        <v>0</v>
      </c>
      <c r="BV551" s="626">
        <f t="shared" si="389"/>
        <v>0</v>
      </c>
      <c r="BW551" s="626">
        <f t="shared" si="389"/>
        <v>0</v>
      </c>
      <c r="BX551" s="626">
        <f t="shared" si="389"/>
        <v>0</v>
      </c>
      <c r="BY551" s="626">
        <f t="shared" si="389"/>
        <v>0</v>
      </c>
      <c r="BZ551" s="626">
        <f t="shared" si="389"/>
        <v>0</v>
      </c>
      <c r="CA551" s="287">
        <f t="shared" si="363"/>
        <v>0</v>
      </c>
      <c r="CB551" s="287">
        <f t="shared" si="364"/>
        <v>0</v>
      </c>
      <c r="CC551" s="287">
        <f t="shared" si="365"/>
        <v>0</v>
      </c>
      <c r="CD551" s="287">
        <f t="shared" si="366"/>
        <v>0</v>
      </c>
      <c r="CE551" s="287">
        <f t="shared" si="367"/>
        <v>0</v>
      </c>
      <c r="CF551" s="287">
        <f t="shared" si="368"/>
        <v>0</v>
      </c>
      <c r="CG551" s="61">
        <f t="shared" si="332"/>
        <v>0</v>
      </c>
      <c r="CH551" s="27"/>
      <c r="CI551" s="27"/>
      <c r="CJ551" s="27"/>
    </row>
    <row r="552" spans="2:88" ht="12" hidden="1" customHeight="1">
      <c r="B552" s="624" t="s">
        <v>41</v>
      </c>
      <c r="C552" s="623" t="str">
        <f t="shared" si="340"/>
        <v>Forecast</v>
      </c>
      <c r="D552" s="624" t="s">
        <v>843</v>
      </c>
      <c r="E552" s="624" t="s">
        <v>10</v>
      </c>
      <c r="F552" s="625" t="s">
        <v>13</v>
      </c>
      <c r="G552" s="626">
        <f t="shared" si="383"/>
        <v>0</v>
      </c>
      <c r="H552" s="823">
        <f t="shared" si="383"/>
        <v>0</v>
      </c>
      <c r="I552" s="823">
        <f t="shared" si="383"/>
        <v>0</v>
      </c>
      <c r="J552" s="626">
        <f t="shared" si="383"/>
        <v>0</v>
      </c>
      <c r="K552" s="626">
        <f t="shared" si="383"/>
        <v>0</v>
      </c>
      <c r="L552" s="626">
        <f t="shared" si="383"/>
        <v>0</v>
      </c>
      <c r="M552" s="626">
        <f t="shared" si="383"/>
        <v>0</v>
      </c>
      <c r="N552" s="626">
        <f t="shared" si="383"/>
        <v>0</v>
      </c>
      <c r="O552" s="626">
        <f t="shared" si="383"/>
        <v>0</v>
      </c>
      <c r="P552" s="626">
        <f t="shared" si="383"/>
        <v>0</v>
      </c>
      <c r="Q552" s="626">
        <f t="shared" si="384"/>
        <v>0</v>
      </c>
      <c r="R552" s="626">
        <f t="shared" si="384"/>
        <v>0</v>
      </c>
      <c r="S552" s="626">
        <f t="shared" si="384"/>
        <v>0</v>
      </c>
      <c r="T552" s="626">
        <f t="shared" si="384"/>
        <v>0</v>
      </c>
      <c r="U552" s="823">
        <f t="shared" si="384"/>
        <v>0</v>
      </c>
      <c r="V552" s="823">
        <f t="shared" si="384"/>
        <v>0</v>
      </c>
      <c r="W552" s="823">
        <f t="shared" si="384"/>
        <v>0</v>
      </c>
      <c r="X552" s="823">
        <f t="shared" si="384"/>
        <v>0</v>
      </c>
      <c r="Y552" s="823">
        <f t="shared" si="384"/>
        <v>0</v>
      </c>
      <c r="Z552" s="626">
        <f t="shared" si="384"/>
        <v>0</v>
      </c>
      <c r="AA552" s="626">
        <f t="shared" si="385"/>
        <v>0</v>
      </c>
      <c r="AB552" s="626">
        <f t="shared" si="385"/>
        <v>0</v>
      </c>
      <c r="AC552" s="626">
        <f t="shared" si="385"/>
        <v>0</v>
      </c>
      <c r="AD552" s="626">
        <f t="shared" si="385"/>
        <v>0</v>
      </c>
      <c r="AE552" s="626">
        <f t="shared" si="385"/>
        <v>0</v>
      </c>
      <c r="AF552" s="626">
        <f t="shared" si="385"/>
        <v>0</v>
      </c>
      <c r="AG552" s="626">
        <f t="shared" si="385"/>
        <v>0</v>
      </c>
      <c r="AH552" s="626">
        <f t="shared" si="385"/>
        <v>0</v>
      </c>
      <c r="AI552" s="626">
        <f t="shared" si="385"/>
        <v>0</v>
      </c>
      <c r="AJ552" s="626">
        <f t="shared" si="385"/>
        <v>0</v>
      </c>
      <c r="AK552" s="626">
        <f t="shared" si="386"/>
        <v>0</v>
      </c>
      <c r="AL552" s="626">
        <f t="shared" si="386"/>
        <v>0</v>
      </c>
      <c r="AM552" s="626">
        <f t="shared" si="386"/>
        <v>0</v>
      </c>
      <c r="AN552" s="626">
        <f t="shared" si="386"/>
        <v>0</v>
      </c>
      <c r="AO552" s="626">
        <f t="shared" si="386"/>
        <v>0</v>
      </c>
      <c r="AP552" s="626">
        <f t="shared" si="386"/>
        <v>0</v>
      </c>
      <c r="AQ552" s="626">
        <f t="shared" si="386"/>
        <v>0</v>
      </c>
      <c r="AR552" s="626">
        <f t="shared" si="386"/>
        <v>0</v>
      </c>
      <c r="AS552" s="626">
        <f t="shared" si="386"/>
        <v>0</v>
      </c>
      <c r="AT552" s="626">
        <f t="shared" si="386"/>
        <v>0</v>
      </c>
      <c r="AU552" s="626">
        <f t="shared" si="387"/>
        <v>0</v>
      </c>
      <c r="AV552" s="626">
        <f t="shared" si="387"/>
        <v>0</v>
      </c>
      <c r="AW552" s="626">
        <f t="shared" si="387"/>
        <v>0</v>
      </c>
      <c r="AX552" s="626">
        <f t="shared" si="387"/>
        <v>0</v>
      </c>
      <c r="AY552" s="626">
        <f t="shared" si="387"/>
        <v>0</v>
      </c>
      <c r="AZ552" s="626">
        <f t="shared" si="387"/>
        <v>0</v>
      </c>
      <c r="BA552" s="626">
        <f t="shared" si="387"/>
        <v>0</v>
      </c>
      <c r="BB552" s="626">
        <f t="shared" si="387"/>
        <v>0</v>
      </c>
      <c r="BC552" s="626">
        <f t="shared" si="387"/>
        <v>0</v>
      </c>
      <c r="BD552" s="626">
        <f t="shared" si="387"/>
        <v>0</v>
      </c>
      <c r="BE552" s="626">
        <f t="shared" si="388"/>
        <v>0</v>
      </c>
      <c r="BF552" s="626">
        <f t="shared" si="388"/>
        <v>0</v>
      </c>
      <c r="BG552" s="626">
        <f t="shared" si="388"/>
        <v>0</v>
      </c>
      <c r="BH552" s="626">
        <f t="shared" si="388"/>
        <v>0</v>
      </c>
      <c r="BI552" s="626">
        <f t="shared" si="388"/>
        <v>0</v>
      </c>
      <c r="BJ552" s="626">
        <f t="shared" si="388"/>
        <v>0</v>
      </c>
      <c r="BK552" s="626">
        <f t="shared" si="388"/>
        <v>0</v>
      </c>
      <c r="BL552" s="626">
        <f t="shared" si="388"/>
        <v>0</v>
      </c>
      <c r="BM552" s="626">
        <f t="shared" si="388"/>
        <v>0</v>
      </c>
      <c r="BN552" s="626">
        <f t="shared" si="388"/>
        <v>0</v>
      </c>
      <c r="BO552" s="626">
        <f t="shared" si="389"/>
        <v>0</v>
      </c>
      <c r="BP552" s="626">
        <f t="shared" si="389"/>
        <v>0</v>
      </c>
      <c r="BQ552" s="626">
        <f t="shared" si="389"/>
        <v>0</v>
      </c>
      <c r="BR552" s="626">
        <f t="shared" si="389"/>
        <v>0</v>
      </c>
      <c r="BS552" s="626">
        <f t="shared" si="389"/>
        <v>0</v>
      </c>
      <c r="BT552" s="626">
        <f t="shared" si="389"/>
        <v>0</v>
      </c>
      <c r="BU552" s="626">
        <f t="shared" si="389"/>
        <v>0</v>
      </c>
      <c r="BV552" s="626">
        <f t="shared" si="389"/>
        <v>0</v>
      </c>
      <c r="BW552" s="626">
        <f t="shared" si="389"/>
        <v>0</v>
      </c>
      <c r="BX552" s="626">
        <f t="shared" si="389"/>
        <v>0</v>
      </c>
      <c r="BY552" s="626">
        <f t="shared" si="389"/>
        <v>0</v>
      </c>
      <c r="BZ552" s="626">
        <f t="shared" si="389"/>
        <v>0</v>
      </c>
      <c r="CA552" s="287">
        <f t="shared" si="363"/>
        <v>0</v>
      </c>
      <c r="CB552" s="287">
        <f t="shared" si="364"/>
        <v>0</v>
      </c>
      <c r="CC552" s="287">
        <f t="shared" si="365"/>
        <v>0</v>
      </c>
      <c r="CD552" s="287">
        <f t="shared" si="366"/>
        <v>0</v>
      </c>
      <c r="CE552" s="287">
        <f t="shared" si="367"/>
        <v>0</v>
      </c>
      <c r="CF552" s="287">
        <f t="shared" si="368"/>
        <v>0</v>
      </c>
      <c r="CG552" s="61">
        <f t="shared" ref="CG552:CG625" si="390">SUM(CA552:CF552)</f>
        <v>0</v>
      </c>
      <c r="CH552" s="27"/>
      <c r="CI552" s="27"/>
      <c r="CJ552" s="27"/>
    </row>
    <row r="553" spans="2:88" ht="12" hidden="1" customHeight="1">
      <c r="B553" s="624" t="s">
        <v>41</v>
      </c>
      <c r="C553" s="623" t="str">
        <f t="shared" si="340"/>
        <v>Approval Request</v>
      </c>
      <c r="D553" s="624" t="s">
        <v>843</v>
      </c>
      <c r="E553" s="624" t="s">
        <v>10</v>
      </c>
      <c r="F553" s="625" t="s">
        <v>14</v>
      </c>
      <c r="G553" s="626">
        <f t="shared" si="383"/>
        <v>0</v>
      </c>
      <c r="H553" s="823">
        <f t="shared" si="383"/>
        <v>0</v>
      </c>
      <c r="I553" s="823">
        <f t="shared" si="383"/>
        <v>0</v>
      </c>
      <c r="J553" s="626">
        <f t="shared" si="383"/>
        <v>0</v>
      </c>
      <c r="K553" s="626">
        <f t="shared" si="383"/>
        <v>0</v>
      </c>
      <c r="L553" s="626">
        <f t="shared" si="383"/>
        <v>0</v>
      </c>
      <c r="M553" s="626">
        <f t="shared" si="383"/>
        <v>0</v>
      </c>
      <c r="N553" s="626">
        <f t="shared" si="383"/>
        <v>0</v>
      </c>
      <c r="O553" s="626">
        <f t="shared" si="383"/>
        <v>0</v>
      </c>
      <c r="P553" s="626">
        <f t="shared" si="383"/>
        <v>0</v>
      </c>
      <c r="Q553" s="626">
        <f t="shared" si="384"/>
        <v>0</v>
      </c>
      <c r="R553" s="626">
        <f t="shared" si="384"/>
        <v>0</v>
      </c>
      <c r="S553" s="626">
        <f t="shared" si="384"/>
        <v>0</v>
      </c>
      <c r="T553" s="626">
        <f t="shared" si="384"/>
        <v>0</v>
      </c>
      <c r="U553" s="823">
        <f t="shared" si="384"/>
        <v>0</v>
      </c>
      <c r="V553" s="823">
        <f t="shared" si="384"/>
        <v>0</v>
      </c>
      <c r="W553" s="823">
        <f t="shared" si="384"/>
        <v>0</v>
      </c>
      <c r="X553" s="823">
        <f t="shared" si="384"/>
        <v>0</v>
      </c>
      <c r="Y553" s="823">
        <f t="shared" si="384"/>
        <v>0</v>
      </c>
      <c r="Z553" s="626">
        <f t="shared" si="384"/>
        <v>0</v>
      </c>
      <c r="AA553" s="626">
        <f t="shared" si="385"/>
        <v>0</v>
      </c>
      <c r="AB553" s="626">
        <f t="shared" si="385"/>
        <v>0</v>
      </c>
      <c r="AC553" s="626">
        <f t="shared" si="385"/>
        <v>0</v>
      </c>
      <c r="AD553" s="626">
        <f t="shared" si="385"/>
        <v>0</v>
      </c>
      <c r="AE553" s="626">
        <f t="shared" si="385"/>
        <v>0</v>
      </c>
      <c r="AF553" s="626">
        <f t="shared" si="385"/>
        <v>0</v>
      </c>
      <c r="AG553" s="626">
        <f t="shared" si="385"/>
        <v>0</v>
      </c>
      <c r="AH553" s="626">
        <f t="shared" si="385"/>
        <v>0</v>
      </c>
      <c r="AI553" s="626">
        <f t="shared" si="385"/>
        <v>0</v>
      </c>
      <c r="AJ553" s="626">
        <f t="shared" si="385"/>
        <v>0</v>
      </c>
      <c r="AK553" s="626">
        <f t="shared" si="386"/>
        <v>0</v>
      </c>
      <c r="AL553" s="626">
        <f t="shared" si="386"/>
        <v>0</v>
      </c>
      <c r="AM553" s="626">
        <f t="shared" si="386"/>
        <v>0</v>
      </c>
      <c r="AN553" s="626">
        <f t="shared" si="386"/>
        <v>0</v>
      </c>
      <c r="AO553" s="626">
        <f t="shared" si="386"/>
        <v>0</v>
      </c>
      <c r="AP553" s="626">
        <f t="shared" si="386"/>
        <v>0</v>
      </c>
      <c r="AQ553" s="626">
        <f t="shared" si="386"/>
        <v>0</v>
      </c>
      <c r="AR553" s="626">
        <f t="shared" si="386"/>
        <v>0</v>
      </c>
      <c r="AS553" s="626">
        <f t="shared" si="386"/>
        <v>0</v>
      </c>
      <c r="AT553" s="626">
        <f t="shared" si="386"/>
        <v>0</v>
      </c>
      <c r="AU553" s="626">
        <f t="shared" si="387"/>
        <v>0</v>
      </c>
      <c r="AV553" s="626">
        <f t="shared" si="387"/>
        <v>0</v>
      </c>
      <c r="AW553" s="626">
        <f t="shared" si="387"/>
        <v>0</v>
      </c>
      <c r="AX553" s="626">
        <f t="shared" si="387"/>
        <v>0</v>
      </c>
      <c r="AY553" s="626">
        <f t="shared" si="387"/>
        <v>0</v>
      </c>
      <c r="AZ553" s="626">
        <f t="shared" si="387"/>
        <v>0</v>
      </c>
      <c r="BA553" s="626">
        <f t="shared" si="387"/>
        <v>0</v>
      </c>
      <c r="BB553" s="626">
        <f t="shared" si="387"/>
        <v>0</v>
      </c>
      <c r="BC553" s="626">
        <f t="shared" si="387"/>
        <v>0</v>
      </c>
      <c r="BD553" s="626">
        <f t="shared" si="387"/>
        <v>0</v>
      </c>
      <c r="BE553" s="626">
        <f t="shared" si="388"/>
        <v>0</v>
      </c>
      <c r="BF553" s="626">
        <f t="shared" si="388"/>
        <v>0</v>
      </c>
      <c r="BG553" s="626">
        <f t="shared" si="388"/>
        <v>0</v>
      </c>
      <c r="BH553" s="626">
        <f t="shared" si="388"/>
        <v>0</v>
      </c>
      <c r="BI553" s="626">
        <f t="shared" si="388"/>
        <v>0</v>
      </c>
      <c r="BJ553" s="626">
        <f t="shared" si="388"/>
        <v>0</v>
      </c>
      <c r="BK553" s="626">
        <f t="shared" si="388"/>
        <v>0</v>
      </c>
      <c r="BL553" s="626">
        <f t="shared" si="388"/>
        <v>0</v>
      </c>
      <c r="BM553" s="626">
        <f t="shared" si="388"/>
        <v>0</v>
      </c>
      <c r="BN553" s="626">
        <f t="shared" si="388"/>
        <v>0</v>
      </c>
      <c r="BO553" s="626">
        <f t="shared" si="389"/>
        <v>0</v>
      </c>
      <c r="BP553" s="626">
        <f t="shared" si="389"/>
        <v>0</v>
      </c>
      <c r="BQ553" s="626">
        <f t="shared" si="389"/>
        <v>0</v>
      </c>
      <c r="BR553" s="626">
        <f t="shared" si="389"/>
        <v>0</v>
      </c>
      <c r="BS553" s="626">
        <f t="shared" si="389"/>
        <v>0</v>
      </c>
      <c r="BT553" s="626">
        <f t="shared" si="389"/>
        <v>0</v>
      </c>
      <c r="BU553" s="626">
        <f t="shared" si="389"/>
        <v>0</v>
      </c>
      <c r="BV553" s="626">
        <f t="shared" si="389"/>
        <v>0</v>
      </c>
      <c r="BW553" s="626">
        <f t="shared" si="389"/>
        <v>0</v>
      </c>
      <c r="BX553" s="626">
        <f t="shared" si="389"/>
        <v>0</v>
      </c>
      <c r="BY553" s="626">
        <f t="shared" si="389"/>
        <v>0</v>
      </c>
      <c r="BZ553" s="626">
        <f t="shared" si="389"/>
        <v>0</v>
      </c>
      <c r="CA553" s="287">
        <f t="shared" si="363"/>
        <v>0</v>
      </c>
      <c r="CB553" s="287">
        <f t="shared" si="364"/>
        <v>0</v>
      </c>
      <c r="CC553" s="287">
        <f t="shared" si="365"/>
        <v>0</v>
      </c>
      <c r="CD553" s="287">
        <f t="shared" si="366"/>
        <v>0</v>
      </c>
      <c r="CE553" s="287">
        <f t="shared" si="367"/>
        <v>0</v>
      </c>
      <c r="CF553" s="287">
        <f t="shared" si="368"/>
        <v>0</v>
      </c>
      <c r="CG553" s="61">
        <f t="shared" si="390"/>
        <v>0</v>
      </c>
      <c r="CH553" s="27"/>
      <c r="CI553" s="27"/>
      <c r="CJ553" s="27"/>
    </row>
    <row r="554" spans="2:88" ht="12" hidden="1" customHeight="1">
      <c r="B554" s="624" t="s">
        <v>41</v>
      </c>
      <c r="C554" s="623" t="str">
        <f t="shared" si="340"/>
        <v>Approval Request</v>
      </c>
      <c r="D554" s="624" t="s">
        <v>843</v>
      </c>
      <c r="E554" s="624" t="s">
        <v>10</v>
      </c>
      <c r="F554" s="625" t="s">
        <v>15</v>
      </c>
      <c r="G554" s="626">
        <f t="shared" si="383"/>
        <v>0</v>
      </c>
      <c r="H554" s="823">
        <f t="shared" si="383"/>
        <v>0</v>
      </c>
      <c r="I554" s="823">
        <f t="shared" si="383"/>
        <v>0</v>
      </c>
      <c r="J554" s="626">
        <f t="shared" si="383"/>
        <v>0</v>
      </c>
      <c r="K554" s="626">
        <f t="shared" si="383"/>
        <v>0</v>
      </c>
      <c r="L554" s="626">
        <f t="shared" si="383"/>
        <v>0</v>
      </c>
      <c r="M554" s="626">
        <f t="shared" si="383"/>
        <v>0</v>
      </c>
      <c r="N554" s="626">
        <f t="shared" si="383"/>
        <v>0</v>
      </c>
      <c r="O554" s="626">
        <f t="shared" si="383"/>
        <v>0</v>
      </c>
      <c r="P554" s="626">
        <f t="shared" si="383"/>
        <v>0</v>
      </c>
      <c r="Q554" s="626">
        <f t="shared" si="384"/>
        <v>0</v>
      </c>
      <c r="R554" s="626">
        <f t="shared" si="384"/>
        <v>0</v>
      </c>
      <c r="S554" s="626">
        <f t="shared" si="384"/>
        <v>0</v>
      </c>
      <c r="T554" s="626">
        <f t="shared" si="384"/>
        <v>0</v>
      </c>
      <c r="U554" s="823">
        <f t="shared" si="384"/>
        <v>0</v>
      </c>
      <c r="V554" s="823">
        <f t="shared" si="384"/>
        <v>0</v>
      </c>
      <c r="W554" s="823">
        <f t="shared" si="384"/>
        <v>0</v>
      </c>
      <c r="X554" s="823">
        <f t="shared" si="384"/>
        <v>0</v>
      </c>
      <c r="Y554" s="823">
        <f t="shared" si="384"/>
        <v>0</v>
      </c>
      <c r="Z554" s="626">
        <f t="shared" si="384"/>
        <v>0</v>
      </c>
      <c r="AA554" s="626">
        <f t="shared" si="385"/>
        <v>0</v>
      </c>
      <c r="AB554" s="626">
        <f t="shared" si="385"/>
        <v>0</v>
      </c>
      <c r="AC554" s="626">
        <f t="shared" si="385"/>
        <v>0</v>
      </c>
      <c r="AD554" s="626">
        <f t="shared" si="385"/>
        <v>0</v>
      </c>
      <c r="AE554" s="626">
        <f t="shared" si="385"/>
        <v>0</v>
      </c>
      <c r="AF554" s="626">
        <f t="shared" si="385"/>
        <v>0</v>
      </c>
      <c r="AG554" s="626">
        <f t="shared" si="385"/>
        <v>0</v>
      </c>
      <c r="AH554" s="626">
        <f t="shared" si="385"/>
        <v>0</v>
      </c>
      <c r="AI554" s="626">
        <f t="shared" si="385"/>
        <v>0</v>
      </c>
      <c r="AJ554" s="626">
        <f t="shared" si="385"/>
        <v>0</v>
      </c>
      <c r="AK554" s="626">
        <f t="shared" si="386"/>
        <v>0</v>
      </c>
      <c r="AL554" s="626">
        <f t="shared" si="386"/>
        <v>0</v>
      </c>
      <c r="AM554" s="626">
        <f t="shared" si="386"/>
        <v>0</v>
      </c>
      <c r="AN554" s="626">
        <f t="shared" si="386"/>
        <v>0</v>
      </c>
      <c r="AO554" s="626">
        <f t="shared" si="386"/>
        <v>0</v>
      </c>
      <c r="AP554" s="626">
        <f t="shared" si="386"/>
        <v>0</v>
      </c>
      <c r="AQ554" s="626">
        <f t="shared" si="386"/>
        <v>0</v>
      </c>
      <c r="AR554" s="626">
        <f t="shared" si="386"/>
        <v>0</v>
      </c>
      <c r="AS554" s="626">
        <f t="shared" si="386"/>
        <v>0</v>
      </c>
      <c r="AT554" s="626">
        <f t="shared" si="386"/>
        <v>0</v>
      </c>
      <c r="AU554" s="626">
        <f t="shared" si="387"/>
        <v>0</v>
      </c>
      <c r="AV554" s="626">
        <f t="shared" si="387"/>
        <v>0</v>
      </c>
      <c r="AW554" s="626">
        <f t="shared" si="387"/>
        <v>0</v>
      </c>
      <c r="AX554" s="626">
        <f t="shared" si="387"/>
        <v>0</v>
      </c>
      <c r="AY554" s="626">
        <f t="shared" si="387"/>
        <v>0</v>
      </c>
      <c r="AZ554" s="626">
        <f t="shared" si="387"/>
        <v>0</v>
      </c>
      <c r="BA554" s="626">
        <f t="shared" si="387"/>
        <v>0</v>
      </c>
      <c r="BB554" s="626">
        <f t="shared" si="387"/>
        <v>0</v>
      </c>
      <c r="BC554" s="626">
        <f t="shared" si="387"/>
        <v>0</v>
      </c>
      <c r="BD554" s="626">
        <f t="shared" si="387"/>
        <v>0</v>
      </c>
      <c r="BE554" s="626">
        <f t="shared" si="388"/>
        <v>0</v>
      </c>
      <c r="BF554" s="626">
        <f t="shared" si="388"/>
        <v>0</v>
      </c>
      <c r="BG554" s="626">
        <f t="shared" si="388"/>
        <v>0</v>
      </c>
      <c r="BH554" s="626">
        <f t="shared" si="388"/>
        <v>0</v>
      </c>
      <c r="BI554" s="626">
        <f t="shared" si="388"/>
        <v>0</v>
      </c>
      <c r="BJ554" s="626">
        <f t="shared" si="388"/>
        <v>0</v>
      </c>
      <c r="BK554" s="626">
        <f t="shared" si="388"/>
        <v>0</v>
      </c>
      <c r="BL554" s="626">
        <f t="shared" si="388"/>
        <v>0</v>
      </c>
      <c r="BM554" s="626">
        <f t="shared" si="388"/>
        <v>0</v>
      </c>
      <c r="BN554" s="626">
        <f t="shared" si="388"/>
        <v>0</v>
      </c>
      <c r="BO554" s="626">
        <f t="shared" si="389"/>
        <v>0</v>
      </c>
      <c r="BP554" s="626">
        <f t="shared" si="389"/>
        <v>0</v>
      </c>
      <c r="BQ554" s="626">
        <f t="shared" si="389"/>
        <v>0</v>
      </c>
      <c r="BR554" s="626">
        <f t="shared" si="389"/>
        <v>0</v>
      </c>
      <c r="BS554" s="626">
        <f t="shared" si="389"/>
        <v>0</v>
      </c>
      <c r="BT554" s="626">
        <f t="shared" si="389"/>
        <v>0</v>
      </c>
      <c r="BU554" s="626">
        <f t="shared" si="389"/>
        <v>0</v>
      </c>
      <c r="BV554" s="626">
        <f t="shared" si="389"/>
        <v>0</v>
      </c>
      <c r="BW554" s="626">
        <f t="shared" si="389"/>
        <v>0</v>
      </c>
      <c r="BX554" s="626">
        <f t="shared" si="389"/>
        <v>0</v>
      </c>
      <c r="BY554" s="626">
        <f t="shared" si="389"/>
        <v>0</v>
      </c>
      <c r="BZ554" s="626">
        <f t="shared" si="389"/>
        <v>0</v>
      </c>
      <c r="CA554" s="287">
        <f t="shared" si="363"/>
        <v>0</v>
      </c>
      <c r="CB554" s="287">
        <f t="shared" si="364"/>
        <v>0</v>
      </c>
      <c r="CC554" s="287">
        <f t="shared" si="365"/>
        <v>0</v>
      </c>
      <c r="CD554" s="287">
        <f t="shared" si="366"/>
        <v>0</v>
      </c>
      <c r="CE554" s="287">
        <f t="shared" si="367"/>
        <v>0</v>
      </c>
      <c r="CF554" s="287">
        <f t="shared" si="368"/>
        <v>0</v>
      </c>
      <c r="CG554" s="61">
        <f t="shared" si="390"/>
        <v>0</v>
      </c>
      <c r="CH554" s="27"/>
      <c r="CI554" s="27"/>
      <c r="CJ554" s="27"/>
    </row>
    <row r="555" spans="2:88" ht="12" hidden="1" customHeight="1">
      <c r="B555" s="624" t="s">
        <v>41</v>
      </c>
      <c r="C555" s="623" t="str">
        <f t="shared" si="340"/>
        <v>Released</v>
      </c>
      <c r="D555" s="624" t="s">
        <v>844</v>
      </c>
      <c r="E555" s="624" t="s">
        <v>9</v>
      </c>
      <c r="F555" s="625" t="s">
        <v>11</v>
      </c>
      <c r="G555" s="626">
        <f t="shared" ref="G555:P564" si="391">IF(CVP=$F555,SUMIFS(G$6:G$206,Capex_Revex,$E555,Cat_Two,$D555,Spend,$B555),0)</f>
        <v>0</v>
      </c>
      <c r="H555" s="823">
        <f t="shared" si="391"/>
        <v>0</v>
      </c>
      <c r="I555" s="823">
        <f t="shared" si="391"/>
        <v>0</v>
      </c>
      <c r="J555" s="626">
        <f t="shared" si="391"/>
        <v>0</v>
      </c>
      <c r="K555" s="626">
        <f t="shared" si="391"/>
        <v>0</v>
      </c>
      <c r="L555" s="626">
        <f t="shared" si="391"/>
        <v>0</v>
      </c>
      <c r="M555" s="626">
        <f t="shared" si="391"/>
        <v>0</v>
      </c>
      <c r="N555" s="626">
        <f t="shared" si="391"/>
        <v>0</v>
      </c>
      <c r="O555" s="626">
        <f t="shared" si="391"/>
        <v>0</v>
      </c>
      <c r="P555" s="626">
        <f t="shared" si="391"/>
        <v>0</v>
      </c>
      <c r="Q555" s="626">
        <f t="shared" ref="Q555:Z564" si="392">IF(CVP=$F555,SUMIFS(Q$6:Q$206,Capex_Revex,$E555,Cat_Two,$D555,Spend,$B555),0)</f>
        <v>0</v>
      </c>
      <c r="R555" s="626">
        <f t="shared" si="392"/>
        <v>0</v>
      </c>
      <c r="S555" s="626">
        <f t="shared" si="392"/>
        <v>0</v>
      </c>
      <c r="T555" s="626">
        <f t="shared" si="392"/>
        <v>0</v>
      </c>
      <c r="U555" s="823">
        <f t="shared" si="392"/>
        <v>0</v>
      </c>
      <c r="V555" s="823">
        <f t="shared" si="392"/>
        <v>0</v>
      </c>
      <c r="W555" s="823">
        <f t="shared" si="392"/>
        <v>0</v>
      </c>
      <c r="X555" s="823">
        <f t="shared" si="392"/>
        <v>0</v>
      </c>
      <c r="Y555" s="823">
        <f t="shared" si="392"/>
        <v>0</v>
      </c>
      <c r="Z555" s="626">
        <f t="shared" si="392"/>
        <v>0</v>
      </c>
      <c r="AA555" s="626">
        <f t="shared" ref="AA555:AJ564" si="393">IF(CVP=$F555,SUMIFS(AA$6:AA$206,Capex_Revex,$E555,Cat_Two,$D555,Spend,$B555),0)</f>
        <v>0</v>
      </c>
      <c r="AB555" s="626">
        <f t="shared" si="393"/>
        <v>0</v>
      </c>
      <c r="AC555" s="626">
        <f t="shared" si="393"/>
        <v>0</v>
      </c>
      <c r="AD555" s="626">
        <f t="shared" si="393"/>
        <v>0</v>
      </c>
      <c r="AE555" s="626">
        <f t="shared" si="393"/>
        <v>0</v>
      </c>
      <c r="AF555" s="626">
        <f t="shared" si="393"/>
        <v>0</v>
      </c>
      <c r="AG555" s="626">
        <f t="shared" si="393"/>
        <v>0</v>
      </c>
      <c r="AH555" s="626">
        <f t="shared" si="393"/>
        <v>0</v>
      </c>
      <c r="AI555" s="626">
        <f t="shared" si="393"/>
        <v>0</v>
      </c>
      <c r="AJ555" s="626">
        <f t="shared" si="393"/>
        <v>0</v>
      </c>
      <c r="AK555" s="626">
        <f t="shared" ref="AK555:AT564" si="394">IF(CVP=$F555,SUMIFS(AK$6:AK$206,Capex_Revex,$E555,Cat_Two,$D555,Spend,$B555),0)</f>
        <v>0</v>
      </c>
      <c r="AL555" s="626">
        <f t="shared" si="394"/>
        <v>0</v>
      </c>
      <c r="AM555" s="626">
        <f t="shared" si="394"/>
        <v>0</v>
      </c>
      <c r="AN555" s="626">
        <f t="shared" si="394"/>
        <v>0</v>
      </c>
      <c r="AO555" s="626">
        <f t="shared" si="394"/>
        <v>0</v>
      </c>
      <c r="AP555" s="626">
        <f t="shared" si="394"/>
        <v>0</v>
      </c>
      <c r="AQ555" s="626">
        <f t="shared" si="394"/>
        <v>0</v>
      </c>
      <c r="AR555" s="626">
        <f t="shared" si="394"/>
        <v>0</v>
      </c>
      <c r="AS555" s="626">
        <f t="shared" si="394"/>
        <v>0</v>
      </c>
      <c r="AT555" s="626">
        <f t="shared" si="394"/>
        <v>0</v>
      </c>
      <c r="AU555" s="626">
        <f t="shared" ref="AU555:BD564" si="395">IF(CVP=$F555,SUMIFS(AU$6:AU$206,Capex_Revex,$E555,Cat_Two,$D555,Spend,$B555),0)</f>
        <v>0</v>
      </c>
      <c r="AV555" s="626">
        <f t="shared" si="395"/>
        <v>0</v>
      </c>
      <c r="AW555" s="626">
        <f t="shared" si="395"/>
        <v>0</v>
      </c>
      <c r="AX555" s="626">
        <f t="shared" si="395"/>
        <v>0</v>
      </c>
      <c r="AY555" s="626">
        <f t="shared" si="395"/>
        <v>0</v>
      </c>
      <c r="AZ555" s="626">
        <f t="shared" si="395"/>
        <v>0</v>
      </c>
      <c r="BA555" s="626">
        <f t="shared" si="395"/>
        <v>0</v>
      </c>
      <c r="BB555" s="626">
        <f t="shared" si="395"/>
        <v>0</v>
      </c>
      <c r="BC555" s="626">
        <f t="shared" si="395"/>
        <v>0</v>
      </c>
      <c r="BD555" s="626">
        <f t="shared" si="395"/>
        <v>0</v>
      </c>
      <c r="BE555" s="626">
        <f t="shared" ref="BE555:BN564" si="396">IF(CVP=$F555,SUMIFS(BE$6:BE$206,Capex_Revex,$E555,Cat_Two,$D555,Spend,$B555),0)</f>
        <v>0</v>
      </c>
      <c r="BF555" s="626">
        <f t="shared" si="396"/>
        <v>0</v>
      </c>
      <c r="BG555" s="626">
        <f t="shared" si="396"/>
        <v>0</v>
      </c>
      <c r="BH555" s="626">
        <f t="shared" si="396"/>
        <v>0</v>
      </c>
      <c r="BI555" s="626">
        <f t="shared" si="396"/>
        <v>0</v>
      </c>
      <c r="BJ555" s="626">
        <f t="shared" si="396"/>
        <v>0</v>
      </c>
      <c r="BK555" s="626">
        <f t="shared" si="396"/>
        <v>0</v>
      </c>
      <c r="BL555" s="626">
        <f t="shared" si="396"/>
        <v>0</v>
      </c>
      <c r="BM555" s="626">
        <f t="shared" si="396"/>
        <v>0</v>
      </c>
      <c r="BN555" s="626">
        <f t="shared" si="396"/>
        <v>0</v>
      </c>
      <c r="BO555" s="626">
        <f t="shared" ref="BO555:BZ564" si="397">IF(CVP=$F555,SUMIFS(BO$6:BO$206,Capex_Revex,$E555,Cat_Two,$D555,Spend,$B555),0)</f>
        <v>0</v>
      </c>
      <c r="BP555" s="626">
        <f t="shared" si="397"/>
        <v>0</v>
      </c>
      <c r="BQ555" s="626">
        <f t="shared" si="397"/>
        <v>0</v>
      </c>
      <c r="BR555" s="626">
        <f t="shared" si="397"/>
        <v>0</v>
      </c>
      <c r="BS555" s="626">
        <f t="shared" si="397"/>
        <v>0</v>
      </c>
      <c r="BT555" s="626">
        <f t="shared" si="397"/>
        <v>0</v>
      </c>
      <c r="BU555" s="626">
        <f t="shared" si="397"/>
        <v>0</v>
      </c>
      <c r="BV555" s="626">
        <f t="shared" si="397"/>
        <v>0</v>
      </c>
      <c r="BW555" s="626">
        <f t="shared" si="397"/>
        <v>0</v>
      </c>
      <c r="BX555" s="626">
        <f t="shared" si="397"/>
        <v>0</v>
      </c>
      <c r="BY555" s="626">
        <f t="shared" si="397"/>
        <v>0</v>
      </c>
      <c r="BZ555" s="626">
        <f t="shared" si="397"/>
        <v>0</v>
      </c>
      <c r="CA555" s="287">
        <f t="shared" si="363"/>
        <v>0</v>
      </c>
      <c r="CB555" s="287">
        <f t="shared" si="364"/>
        <v>0</v>
      </c>
      <c r="CC555" s="287">
        <f t="shared" si="365"/>
        <v>0</v>
      </c>
      <c r="CD555" s="287">
        <f t="shared" si="366"/>
        <v>0</v>
      </c>
      <c r="CE555" s="287">
        <f t="shared" si="367"/>
        <v>0</v>
      </c>
      <c r="CF555" s="287">
        <f t="shared" si="368"/>
        <v>0</v>
      </c>
      <c r="CG555" s="61">
        <f t="shared" si="390"/>
        <v>0</v>
      </c>
      <c r="CH555" s="27"/>
      <c r="CI555" s="27"/>
      <c r="CJ555" s="27"/>
    </row>
    <row r="556" spans="2:88" ht="12" hidden="1" customHeight="1">
      <c r="B556" s="624" t="s">
        <v>41</v>
      </c>
      <c r="C556" s="623" t="str">
        <f t="shared" si="340"/>
        <v>Released</v>
      </c>
      <c r="D556" s="624" t="s">
        <v>844</v>
      </c>
      <c r="E556" s="624" t="s">
        <v>9</v>
      </c>
      <c r="F556" s="625" t="s">
        <v>12</v>
      </c>
      <c r="G556" s="626">
        <f t="shared" si="391"/>
        <v>0</v>
      </c>
      <c r="H556" s="823">
        <f t="shared" si="391"/>
        <v>0</v>
      </c>
      <c r="I556" s="823">
        <f t="shared" si="391"/>
        <v>0</v>
      </c>
      <c r="J556" s="626">
        <f t="shared" si="391"/>
        <v>0</v>
      </c>
      <c r="K556" s="626">
        <f t="shared" si="391"/>
        <v>0</v>
      </c>
      <c r="L556" s="626">
        <f t="shared" si="391"/>
        <v>0</v>
      </c>
      <c r="M556" s="626">
        <f t="shared" si="391"/>
        <v>0</v>
      </c>
      <c r="N556" s="626">
        <f t="shared" si="391"/>
        <v>0</v>
      </c>
      <c r="O556" s="626">
        <f t="shared" si="391"/>
        <v>0</v>
      </c>
      <c r="P556" s="626">
        <f t="shared" si="391"/>
        <v>0</v>
      </c>
      <c r="Q556" s="626">
        <f t="shared" si="392"/>
        <v>0</v>
      </c>
      <c r="R556" s="626">
        <f t="shared" si="392"/>
        <v>0</v>
      </c>
      <c r="S556" s="626">
        <f t="shared" si="392"/>
        <v>0</v>
      </c>
      <c r="T556" s="626">
        <f t="shared" si="392"/>
        <v>0</v>
      </c>
      <c r="U556" s="823">
        <f t="shared" si="392"/>
        <v>0</v>
      </c>
      <c r="V556" s="823">
        <f t="shared" si="392"/>
        <v>0</v>
      </c>
      <c r="W556" s="823">
        <f t="shared" si="392"/>
        <v>0</v>
      </c>
      <c r="X556" s="823">
        <f t="shared" si="392"/>
        <v>0</v>
      </c>
      <c r="Y556" s="823">
        <f t="shared" si="392"/>
        <v>0</v>
      </c>
      <c r="Z556" s="626">
        <f t="shared" si="392"/>
        <v>0</v>
      </c>
      <c r="AA556" s="626">
        <f t="shared" si="393"/>
        <v>0</v>
      </c>
      <c r="AB556" s="626">
        <f t="shared" si="393"/>
        <v>0</v>
      </c>
      <c r="AC556" s="626">
        <f t="shared" si="393"/>
        <v>0</v>
      </c>
      <c r="AD556" s="626">
        <f t="shared" si="393"/>
        <v>0</v>
      </c>
      <c r="AE556" s="626">
        <f t="shared" si="393"/>
        <v>0</v>
      </c>
      <c r="AF556" s="626">
        <f t="shared" si="393"/>
        <v>0</v>
      </c>
      <c r="AG556" s="626">
        <f t="shared" si="393"/>
        <v>0</v>
      </c>
      <c r="AH556" s="626">
        <f t="shared" si="393"/>
        <v>0</v>
      </c>
      <c r="AI556" s="626">
        <f t="shared" si="393"/>
        <v>0</v>
      </c>
      <c r="AJ556" s="626">
        <f t="shared" si="393"/>
        <v>0</v>
      </c>
      <c r="AK556" s="626">
        <f t="shared" si="394"/>
        <v>0</v>
      </c>
      <c r="AL556" s="626">
        <f t="shared" si="394"/>
        <v>0</v>
      </c>
      <c r="AM556" s="626">
        <f t="shared" si="394"/>
        <v>0</v>
      </c>
      <c r="AN556" s="626">
        <f t="shared" si="394"/>
        <v>0</v>
      </c>
      <c r="AO556" s="626">
        <f t="shared" si="394"/>
        <v>0</v>
      </c>
      <c r="AP556" s="626">
        <f t="shared" si="394"/>
        <v>0</v>
      </c>
      <c r="AQ556" s="626">
        <f t="shared" si="394"/>
        <v>0</v>
      </c>
      <c r="AR556" s="626">
        <f t="shared" si="394"/>
        <v>0</v>
      </c>
      <c r="AS556" s="626">
        <f t="shared" si="394"/>
        <v>0</v>
      </c>
      <c r="AT556" s="626">
        <f t="shared" si="394"/>
        <v>0</v>
      </c>
      <c r="AU556" s="626">
        <f t="shared" si="395"/>
        <v>0</v>
      </c>
      <c r="AV556" s="626">
        <f t="shared" si="395"/>
        <v>0</v>
      </c>
      <c r="AW556" s="626">
        <f t="shared" si="395"/>
        <v>0</v>
      </c>
      <c r="AX556" s="626">
        <f t="shared" si="395"/>
        <v>0</v>
      </c>
      <c r="AY556" s="626">
        <f t="shared" si="395"/>
        <v>0</v>
      </c>
      <c r="AZ556" s="626">
        <f t="shared" si="395"/>
        <v>0</v>
      </c>
      <c r="BA556" s="626">
        <f t="shared" si="395"/>
        <v>0</v>
      </c>
      <c r="BB556" s="626">
        <f t="shared" si="395"/>
        <v>0</v>
      </c>
      <c r="BC556" s="626">
        <f t="shared" si="395"/>
        <v>0</v>
      </c>
      <c r="BD556" s="626">
        <f t="shared" si="395"/>
        <v>0</v>
      </c>
      <c r="BE556" s="626">
        <f t="shared" si="396"/>
        <v>0</v>
      </c>
      <c r="BF556" s="626">
        <f t="shared" si="396"/>
        <v>0</v>
      </c>
      <c r="BG556" s="626">
        <f t="shared" si="396"/>
        <v>0</v>
      </c>
      <c r="BH556" s="626">
        <f t="shared" si="396"/>
        <v>0</v>
      </c>
      <c r="BI556" s="626">
        <f t="shared" si="396"/>
        <v>0</v>
      </c>
      <c r="BJ556" s="626">
        <f t="shared" si="396"/>
        <v>0</v>
      </c>
      <c r="BK556" s="626">
        <f t="shared" si="396"/>
        <v>0</v>
      </c>
      <c r="BL556" s="626">
        <f t="shared" si="396"/>
        <v>0</v>
      </c>
      <c r="BM556" s="626">
        <f t="shared" si="396"/>
        <v>0</v>
      </c>
      <c r="BN556" s="626">
        <f t="shared" si="396"/>
        <v>0</v>
      </c>
      <c r="BO556" s="626">
        <f t="shared" si="397"/>
        <v>0</v>
      </c>
      <c r="BP556" s="626">
        <f t="shared" si="397"/>
        <v>0</v>
      </c>
      <c r="BQ556" s="626">
        <f t="shared" si="397"/>
        <v>0</v>
      </c>
      <c r="BR556" s="626">
        <f t="shared" si="397"/>
        <v>0</v>
      </c>
      <c r="BS556" s="626">
        <f t="shared" si="397"/>
        <v>0</v>
      </c>
      <c r="BT556" s="626">
        <f t="shared" si="397"/>
        <v>0</v>
      </c>
      <c r="BU556" s="626">
        <f t="shared" si="397"/>
        <v>0</v>
      </c>
      <c r="BV556" s="626">
        <f t="shared" si="397"/>
        <v>0</v>
      </c>
      <c r="BW556" s="626">
        <f t="shared" si="397"/>
        <v>0</v>
      </c>
      <c r="BX556" s="626">
        <f t="shared" si="397"/>
        <v>0</v>
      </c>
      <c r="BY556" s="626">
        <f t="shared" si="397"/>
        <v>0</v>
      </c>
      <c r="BZ556" s="626">
        <f t="shared" si="397"/>
        <v>0</v>
      </c>
      <c r="CA556" s="287">
        <f t="shared" si="363"/>
        <v>0</v>
      </c>
      <c r="CB556" s="287">
        <f t="shared" si="364"/>
        <v>0</v>
      </c>
      <c r="CC556" s="287">
        <f t="shared" si="365"/>
        <v>0</v>
      </c>
      <c r="CD556" s="287">
        <f t="shared" si="366"/>
        <v>0</v>
      </c>
      <c r="CE556" s="287">
        <f t="shared" si="367"/>
        <v>0</v>
      </c>
      <c r="CF556" s="287">
        <f t="shared" si="368"/>
        <v>0</v>
      </c>
      <c r="CG556" s="61">
        <f t="shared" si="390"/>
        <v>0</v>
      </c>
      <c r="CH556" s="27"/>
      <c r="CI556" s="27"/>
      <c r="CJ556" s="27"/>
    </row>
    <row r="557" spans="2:88" ht="12" hidden="1" customHeight="1">
      <c r="B557" s="624" t="s">
        <v>41</v>
      </c>
      <c r="C557" s="623" t="str">
        <f t="shared" si="340"/>
        <v>Forecast</v>
      </c>
      <c r="D557" s="624" t="s">
        <v>844</v>
      </c>
      <c r="E557" s="624" t="s">
        <v>9</v>
      </c>
      <c r="F557" s="625" t="s">
        <v>13</v>
      </c>
      <c r="G557" s="626">
        <f t="shared" si="391"/>
        <v>0</v>
      </c>
      <c r="H557" s="823">
        <f t="shared" si="391"/>
        <v>0</v>
      </c>
      <c r="I557" s="823">
        <f t="shared" si="391"/>
        <v>0</v>
      </c>
      <c r="J557" s="626">
        <f t="shared" si="391"/>
        <v>0</v>
      </c>
      <c r="K557" s="626">
        <f t="shared" si="391"/>
        <v>0</v>
      </c>
      <c r="L557" s="626">
        <f t="shared" si="391"/>
        <v>0</v>
      </c>
      <c r="M557" s="626">
        <f t="shared" si="391"/>
        <v>0</v>
      </c>
      <c r="N557" s="626">
        <f t="shared" si="391"/>
        <v>0</v>
      </c>
      <c r="O557" s="626">
        <f t="shared" si="391"/>
        <v>0</v>
      </c>
      <c r="P557" s="626">
        <f t="shared" si="391"/>
        <v>0</v>
      </c>
      <c r="Q557" s="626">
        <f t="shared" si="392"/>
        <v>0</v>
      </c>
      <c r="R557" s="626">
        <f t="shared" si="392"/>
        <v>0</v>
      </c>
      <c r="S557" s="626">
        <f t="shared" si="392"/>
        <v>0</v>
      </c>
      <c r="T557" s="626">
        <f t="shared" si="392"/>
        <v>0</v>
      </c>
      <c r="U557" s="823">
        <f t="shared" si="392"/>
        <v>0</v>
      </c>
      <c r="V557" s="823">
        <f t="shared" si="392"/>
        <v>0</v>
      </c>
      <c r="W557" s="823">
        <f t="shared" si="392"/>
        <v>0</v>
      </c>
      <c r="X557" s="823">
        <f t="shared" si="392"/>
        <v>0</v>
      </c>
      <c r="Y557" s="823">
        <f t="shared" si="392"/>
        <v>0</v>
      </c>
      <c r="Z557" s="626">
        <f t="shared" si="392"/>
        <v>0</v>
      </c>
      <c r="AA557" s="626">
        <f t="shared" si="393"/>
        <v>0</v>
      </c>
      <c r="AB557" s="626">
        <f t="shared" si="393"/>
        <v>0</v>
      </c>
      <c r="AC557" s="626">
        <f t="shared" si="393"/>
        <v>0</v>
      </c>
      <c r="AD557" s="626">
        <f t="shared" si="393"/>
        <v>0</v>
      </c>
      <c r="AE557" s="626">
        <f t="shared" si="393"/>
        <v>0</v>
      </c>
      <c r="AF557" s="626">
        <f t="shared" si="393"/>
        <v>0</v>
      </c>
      <c r="AG557" s="626">
        <f t="shared" si="393"/>
        <v>0</v>
      </c>
      <c r="AH557" s="626">
        <f t="shared" si="393"/>
        <v>0</v>
      </c>
      <c r="AI557" s="626">
        <f t="shared" si="393"/>
        <v>0</v>
      </c>
      <c r="AJ557" s="626">
        <f t="shared" si="393"/>
        <v>0</v>
      </c>
      <c r="AK557" s="626">
        <f t="shared" si="394"/>
        <v>0</v>
      </c>
      <c r="AL557" s="626">
        <f t="shared" si="394"/>
        <v>0</v>
      </c>
      <c r="AM557" s="626">
        <f t="shared" si="394"/>
        <v>0</v>
      </c>
      <c r="AN557" s="626">
        <f t="shared" si="394"/>
        <v>0</v>
      </c>
      <c r="AO557" s="626">
        <f t="shared" si="394"/>
        <v>0</v>
      </c>
      <c r="AP557" s="626">
        <f t="shared" si="394"/>
        <v>0</v>
      </c>
      <c r="AQ557" s="626">
        <f t="shared" si="394"/>
        <v>0</v>
      </c>
      <c r="AR557" s="626">
        <f t="shared" si="394"/>
        <v>0</v>
      </c>
      <c r="AS557" s="626">
        <f t="shared" si="394"/>
        <v>0</v>
      </c>
      <c r="AT557" s="626">
        <f t="shared" si="394"/>
        <v>0</v>
      </c>
      <c r="AU557" s="626">
        <f t="shared" si="395"/>
        <v>0</v>
      </c>
      <c r="AV557" s="626">
        <f t="shared" si="395"/>
        <v>0</v>
      </c>
      <c r="AW557" s="626">
        <f t="shared" si="395"/>
        <v>0</v>
      </c>
      <c r="AX557" s="626">
        <f t="shared" si="395"/>
        <v>0</v>
      </c>
      <c r="AY557" s="626">
        <f t="shared" si="395"/>
        <v>0</v>
      </c>
      <c r="AZ557" s="626">
        <f t="shared" si="395"/>
        <v>0</v>
      </c>
      <c r="BA557" s="626">
        <f t="shared" si="395"/>
        <v>0</v>
      </c>
      <c r="BB557" s="626">
        <f t="shared" si="395"/>
        <v>0</v>
      </c>
      <c r="BC557" s="626">
        <f t="shared" si="395"/>
        <v>0</v>
      </c>
      <c r="BD557" s="626">
        <f t="shared" si="395"/>
        <v>0</v>
      </c>
      <c r="BE557" s="626">
        <f t="shared" si="396"/>
        <v>0</v>
      </c>
      <c r="BF557" s="626">
        <f t="shared" si="396"/>
        <v>0</v>
      </c>
      <c r="BG557" s="626">
        <f t="shared" si="396"/>
        <v>0</v>
      </c>
      <c r="BH557" s="626">
        <f t="shared" si="396"/>
        <v>0</v>
      </c>
      <c r="BI557" s="626">
        <f t="shared" si="396"/>
        <v>0</v>
      </c>
      <c r="BJ557" s="626">
        <f t="shared" si="396"/>
        <v>0</v>
      </c>
      <c r="BK557" s="626">
        <f t="shared" si="396"/>
        <v>0</v>
      </c>
      <c r="BL557" s="626">
        <f t="shared" si="396"/>
        <v>0</v>
      </c>
      <c r="BM557" s="626">
        <f t="shared" si="396"/>
        <v>0</v>
      </c>
      <c r="BN557" s="626">
        <f t="shared" si="396"/>
        <v>0</v>
      </c>
      <c r="BO557" s="626">
        <f t="shared" si="397"/>
        <v>0</v>
      </c>
      <c r="BP557" s="626">
        <f t="shared" si="397"/>
        <v>0</v>
      </c>
      <c r="BQ557" s="626">
        <f t="shared" si="397"/>
        <v>0</v>
      </c>
      <c r="BR557" s="626">
        <f t="shared" si="397"/>
        <v>0</v>
      </c>
      <c r="BS557" s="626">
        <f t="shared" si="397"/>
        <v>0</v>
      </c>
      <c r="BT557" s="626">
        <f t="shared" si="397"/>
        <v>0</v>
      </c>
      <c r="BU557" s="626">
        <f t="shared" si="397"/>
        <v>0</v>
      </c>
      <c r="BV557" s="626">
        <f t="shared" si="397"/>
        <v>0</v>
      </c>
      <c r="BW557" s="626">
        <f t="shared" si="397"/>
        <v>0</v>
      </c>
      <c r="BX557" s="626">
        <f t="shared" si="397"/>
        <v>0</v>
      </c>
      <c r="BY557" s="626">
        <f t="shared" si="397"/>
        <v>0</v>
      </c>
      <c r="BZ557" s="626">
        <f t="shared" si="397"/>
        <v>0</v>
      </c>
      <c r="CA557" s="287">
        <f t="shared" si="363"/>
        <v>0</v>
      </c>
      <c r="CB557" s="287">
        <f t="shared" si="364"/>
        <v>0</v>
      </c>
      <c r="CC557" s="287">
        <f t="shared" si="365"/>
        <v>0</v>
      </c>
      <c r="CD557" s="287">
        <f t="shared" si="366"/>
        <v>0</v>
      </c>
      <c r="CE557" s="287">
        <f t="shared" si="367"/>
        <v>0</v>
      </c>
      <c r="CF557" s="287">
        <f t="shared" si="368"/>
        <v>0</v>
      </c>
      <c r="CG557" s="61">
        <f t="shared" si="390"/>
        <v>0</v>
      </c>
      <c r="CH557" s="27"/>
      <c r="CI557" s="27"/>
      <c r="CJ557" s="27"/>
    </row>
    <row r="558" spans="2:88" ht="12" hidden="1" customHeight="1">
      <c r="B558" s="624" t="s">
        <v>41</v>
      </c>
      <c r="C558" s="623" t="str">
        <f t="shared" si="340"/>
        <v>Approval Request</v>
      </c>
      <c r="D558" s="624" t="s">
        <v>844</v>
      </c>
      <c r="E558" s="624" t="s">
        <v>9</v>
      </c>
      <c r="F558" s="625" t="s">
        <v>14</v>
      </c>
      <c r="G558" s="626">
        <f t="shared" si="391"/>
        <v>0</v>
      </c>
      <c r="H558" s="823">
        <f t="shared" si="391"/>
        <v>0</v>
      </c>
      <c r="I558" s="823">
        <f t="shared" si="391"/>
        <v>0</v>
      </c>
      <c r="J558" s="626">
        <f t="shared" si="391"/>
        <v>0</v>
      </c>
      <c r="K558" s="626">
        <f t="shared" si="391"/>
        <v>0</v>
      </c>
      <c r="L558" s="626">
        <f t="shared" si="391"/>
        <v>0</v>
      </c>
      <c r="M558" s="626">
        <f t="shared" si="391"/>
        <v>0</v>
      </c>
      <c r="N558" s="626">
        <f t="shared" si="391"/>
        <v>0</v>
      </c>
      <c r="O558" s="626">
        <f t="shared" si="391"/>
        <v>0</v>
      </c>
      <c r="P558" s="626">
        <f t="shared" si="391"/>
        <v>0</v>
      </c>
      <c r="Q558" s="626">
        <f t="shared" si="392"/>
        <v>0</v>
      </c>
      <c r="R558" s="626">
        <f t="shared" si="392"/>
        <v>0</v>
      </c>
      <c r="S558" s="626">
        <f t="shared" si="392"/>
        <v>0</v>
      </c>
      <c r="T558" s="626">
        <f t="shared" si="392"/>
        <v>0</v>
      </c>
      <c r="U558" s="823">
        <f t="shared" si="392"/>
        <v>0</v>
      </c>
      <c r="V558" s="823">
        <f t="shared" si="392"/>
        <v>0</v>
      </c>
      <c r="W558" s="823">
        <f t="shared" si="392"/>
        <v>0</v>
      </c>
      <c r="X558" s="823">
        <f t="shared" si="392"/>
        <v>0</v>
      </c>
      <c r="Y558" s="823">
        <f t="shared" si="392"/>
        <v>0</v>
      </c>
      <c r="Z558" s="626">
        <f t="shared" si="392"/>
        <v>0</v>
      </c>
      <c r="AA558" s="626">
        <f t="shared" si="393"/>
        <v>0</v>
      </c>
      <c r="AB558" s="626">
        <f t="shared" si="393"/>
        <v>0</v>
      </c>
      <c r="AC558" s="626">
        <f t="shared" si="393"/>
        <v>0</v>
      </c>
      <c r="AD558" s="626">
        <f t="shared" si="393"/>
        <v>0</v>
      </c>
      <c r="AE558" s="626">
        <f t="shared" si="393"/>
        <v>0</v>
      </c>
      <c r="AF558" s="626">
        <f t="shared" si="393"/>
        <v>0</v>
      </c>
      <c r="AG558" s="626">
        <f t="shared" si="393"/>
        <v>0</v>
      </c>
      <c r="AH558" s="626">
        <f t="shared" si="393"/>
        <v>0</v>
      </c>
      <c r="AI558" s="626">
        <f t="shared" si="393"/>
        <v>0</v>
      </c>
      <c r="AJ558" s="626">
        <f t="shared" si="393"/>
        <v>0</v>
      </c>
      <c r="AK558" s="626">
        <f t="shared" si="394"/>
        <v>0</v>
      </c>
      <c r="AL558" s="626">
        <f t="shared" si="394"/>
        <v>0</v>
      </c>
      <c r="AM558" s="626">
        <f t="shared" si="394"/>
        <v>0</v>
      </c>
      <c r="AN558" s="626">
        <f t="shared" si="394"/>
        <v>0</v>
      </c>
      <c r="AO558" s="626">
        <f t="shared" si="394"/>
        <v>0</v>
      </c>
      <c r="AP558" s="626">
        <f t="shared" si="394"/>
        <v>0</v>
      </c>
      <c r="AQ558" s="626">
        <f t="shared" si="394"/>
        <v>0</v>
      </c>
      <c r="AR558" s="626">
        <f t="shared" si="394"/>
        <v>0</v>
      </c>
      <c r="AS558" s="626">
        <f t="shared" si="394"/>
        <v>0</v>
      </c>
      <c r="AT558" s="626">
        <f t="shared" si="394"/>
        <v>0</v>
      </c>
      <c r="AU558" s="626">
        <f t="shared" si="395"/>
        <v>0</v>
      </c>
      <c r="AV558" s="626">
        <f t="shared" si="395"/>
        <v>0</v>
      </c>
      <c r="AW558" s="626">
        <f t="shared" si="395"/>
        <v>0</v>
      </c>
      <c r="AX558" s="626">
        <f t="shared" si="395"/>
        <v>0</v>
      </c>
      <c r="AY558" s="626">
        <f t="shared" si="395"/>
        <v>0</v>
      </c>
      <c r="AZ558" s="626">
        <f t="shared" si="395"/>
        <v>0</v>
      </c>
      <c r="BA558" s="626">
        <f t="shared" si="395"/>
        <v>0</v>
      </c>
      <c r="BB558" s="626">
        <f t="shared" si="395"/>
        <v>0</v>
      </c>
      <c r="BC558" s="626">
        <f t="shared" si="395"/>
        <v>0</v>
      </c>
      <c r="BD558" s="626">
        <f t="shared" si="395"/>
        <v>0</v>
      </c>
      <c r="BE558" s="626">
        <f t="shared" si="396"/>
        <v>0</v>
      </c>
      <c r="BF558" s="626">
        <f t="shared" si="396"/>
        <v>0</v>
      </c>
      <c r="BG558" s="626">
        <f t="shared" si="396"/>
        <v>0</v>
      </c>
      <c r="BH558" s="626">
        <f t="shared" si="396"/>
        <v>0</v>
      </c>
      <c r="BI558" s="626">
        <f t="shared" si="396"/>
        <v>0</v>
      </c>
      <c r="BJ558" s="626">
        <f t="shared" si="396"/>
        <v>0</v>
      </c>
      <c r="BK558" s="626">
        <f t="shared" si="396"/>
        <v>0</v>
      </c>
      <c r="BL558" s="626">
        <f t="shared" si="396"/>
        <v>0</v>
      </c>
      <c r="BM558" s="626">
        <f t="shared" si="396"/>
        <v>0</v>
      </c>
      <c r="BN558" s="626">
        <f t="shared" si="396"/>
        <v>0</v>
      </c>
      <c r="BO558" s="626">
        <f t="shared" si="397"/>
        <v>0</v>
      </c>
      <c r="BP558" s="626">
        <f t="shared" si="397"/>
        <v>0</v>
      </c>
      <c r="BQ558" s="626">
        <f t="shared" si="397"/>
        <v>0</v>
      </c>
      <c r="BR558" s="626">
        <f t="shared" si="397"/>
        <v>0</v>
      </c>
      <c r="BS558" s="626">
        <f t="shared" si="397"/>
        <v>0</v>
      </c>
      <c r="BT558" s="626">
        <f t="shared" si="397"/>
        <v>0</v>
      </c>
      <c r="BU558" s="626">
        <f t="shared" si="397"/>
        <v>0</v>
      </c>
      <c r="BV558" s="626">
        <f t="shared" si="397"/>
        <v>0</v>
      </c>
      <c r="BW558" s="626">
        <f t="shared" si="397"/>
        <v>0</v>
      </c>
      <c r="BX558" s="626">
        <f t="shared" si="397"/>
        <v>0</v>
      </c>
      <c r="BY558" s="626">
        <f t="shared" si="397"/>
        <v>0</v>
      </c>
      <c r="BZ558" s="626">
        <f t="shared" si="397"/>
        <v>0</v>
      </c>
      <c r="CA558" s="287">
        <f t="shared" si="363"/>
        <v>0</v>
      </c>
      <c r="CB558" s="287">
        <f t="shared" si="364"/>
        <v>0</v>
      </c>
      <c r="CC558" s="287">
        <f t="shared" si="365"/>
        <v>0</v>
      </c>
      <c r="CD558" s="287">
        <f t="shared" si="366"/>
        <v>0</v>
      </c>
      <c r="CE558" s="287">
        <f t="shared" si="367"/>
        <v>0</v>
      </c>
      <c r="CF558" s="287">
        <f t="shared" si="368"/>
        <v>0</v>
      </c>
      <c r="CG558" s="61">
        <f t="shared" si="390"/>
        <v>0</v>
      </c>
      <c r="CH558" s="27"/>
      <c r="CI558" s="27"/>
      <c r="CJ558" s="27"/>
    </row>
    <row r="559" spans="2:88" ht="12" hidden="1" customHeight="1">
      <c r="B559" s="624" t="s">
        <v>41</v>
      </c>
      <c r="C559" s="623" t="str">
        <f t="shared" si="340"/>
        <v>Approval Request</v>
      </c>
      <c r="D559" s="624" t="s">
        <v>844</v>
      </c>
      <c r="E559" s="624" t="s">
        <v>9</v>
      </c>
      <c r="F559" s="625" t="s">
        <v>15</v>
      </c>
      <c r="G559" s="626">
        <f t="shared" si="391"/>
        <v>0</v>
      </c>
      <c r="H559" s="823">
        <f t="shared" si="391"/>
        <v>0</v>
      </c>
      <c r="I559" s="823">
        <f t="shared" si="391"/>
        <v>0</v>
      </c>
      <c r="J559" s="626">
        <f t="shared" si="391"/>
        <v>0</v>
      </c>
      <c r="K559" s="626">
        <f t="shared" si="391"/>
        <v>0</v>
      </c>
      <c r="L559" s="626">
        <f t="shared" si="391"/>
        <v>0</v>
      </c>
      <c r="M559" s="626">
        <f t="shared" si="391"/>
        <v>0</v>
      </c>
      <c r="N559" s="626">
        <f t="shared" si="391"/>
        <v>0</v>
      </c>
      <c r="O559" s="626">
        <f t="shared" si="391"/>
        <v>0</v>
      </c>
      <c r="P559" s="626">
        <f t="shared" si="391"/>
        <v>0</v>
      </c>
      <c r="Q559" s="626">
        <f t="shared" si="392"/>
        <v>0</v>
      </c>
      <c r="R559" s="626">
        <f t="shared" si="392"/>
        <v>0</v>
      </c>
      <c r="S559" s="626">
        <f t="shared" si="392"/>
        <v>0</v>
      </c>
      <c r="T559" s="626">
        <f t="shared" si="392"/>
        <v>0</v>
      </c>
      <c r="U559" s="823">
        <f t="shared" si="392"/>
        <v>0</v>
      </c>
      <c r="V559" s="823">
        <f t="shared" si="392"/>
        <v>0</v>
      </c>
      <c r="W559" s="823">
        <f t="shared" si="392"/>
        <v>0</v>
      </c>
      <c r="X559" s="823">
        <f t="shared" si="392"/>
        <v>0</v>
      </c>
      <c r="Y559" s="823">
        <f t="shared" si="392"/>
        <v>0</v>
      </c>
      <c r="Z559" s="626">
        <f t="shared" si="392"/>
        <v>0</v>
      </c>
      <c r="AA559" s="626">
        <f t="shared" si="393"/>
        <v>0</v>
      </c>
      <c r="AB559" s="626">
        <f t="shared" si="393"/>
        <v>0</v>
      </c>
      <c r="AC559" s="626">
        <f t="shared" si="393"/>
        <v>0</v>
      </c>
      <c r="AD559" s="626">
        <f t="shared" si="393"/>
        <v>0</v>
      </c>
      <c r="AE559" s="626">
        <f t="shared" si="393"/>
        <v>0</v>
      </c>
      <c r="AF559" s="626">
        <f t="shared" si="393"/>
        <v>0</v>
      </c>
      <c r="AG559" s="626">
        <f t="shared" si="393"/>
        <v>0</v>
      </c>
      <c r="AH559" s="626">
        <f t="shared" si="393"/>
        <v>0</v>
      </c>
      <c r="AI559" s="626">
        <f t="shared" si="393"/>
        <v>0</v>
      </c>
      <c r="AJ559" s="626">
        <f t="shared" si="393"/>
        <v>0</v>
      </c>
      <c r="AK559" s="626">
        <f t="shared" si="394"/>
        <v>0</v>
      </c>
      <c r="AL559" s="626">
        <f t="shared" si="394"/>
        <v>0</v>
      </c>
      <c r="AM559" s="626">
        <f t="shared" si="394"/>
        <v>0</v>
      </c>
      <c r="AN559" s="626">
        <f t="shared" si="394"/>
        <v>0</v>
      </c>
      <c r="AO559" s="626">
        <f t="shared" si="394"/>
        <v>0</v>
      </c>
      <c r="AP559" s="626">
        <f t="shared" si="394"/>
        <v>0</v>
      </c>
      <c r="AQ559" s="626">
        <f t="shared" si="394"/>
        <v>0</v>
      </c>
      <c r="AR559" s="626">
        <f t="shared" si="394"/>
        <v>0</v>
      </c>
      <c r="AS559" s="626">
        <f t="shared" si="394"/>
        <v>0</v>
      </c>
      <c r="AT559" s="626">
        <f t="shared" si="394"/>
        <v>0</v>
      </c>
      <c r="AU559" s="626">
        <f t="shared" si="395"/>
        <v>0</v>
      </c>
      <c r="AV559" s="626">
        <f t="shared" si="395"/>
        <v>0</v>
      </c>
      <c r="AW559" s="626">
        <f t="shared" si="395"/>
        <v>0</v>
      </c>
      <c r="AX559" s="626">
        <f t="shared" si="395"/>
        <v>0</v>
      </c>
      <c r="AY559" s="626">
        <f t="shared" si="395"/>
        <v>0</v>
      </c>
      <c r="AZ559" s="626">
        <f t="shared" si="395"/>
        <v>0</v>
      </c>
      <c r="BA559" s="626">
        <f t="shared" si="395"/>
        <v>0</v>
      </c>
      <c r="BB559" s="626">
        <f t="shared" si="395"/>
        <v>0</v>
      </c>
      <c r="BC559" s="626">
        <f t="shared" si="395"/>
        <v>0</v>
      </c>
      <c r="BD559" s="626">
        <f t="shared" si="395"/>
        <v>0</v>
      </c>
      <c r="BE559" s="626">
        <f t="shared" si="396"/>
        <v>0</v>
      </c>
      <c r="BF559" s="626">
        <f t="shared" si="396"/>
        <v>0</v>
      </c>
      <c r="BG559" s="626">
        <f t="shared" si="396"/>
        <v>0</v>
      </c>
      <c r="BH559" s="626">
        <f t="shared" si="396"/>
        <v>0</v>
      </c>
      <c r="BI559" s="626">
        <f t="shared" si="396"/>
        <v>0</v>
      </c>
      <c r="BJ559" s="626">
        <f t="shared" si="396"/>
        <v>0</v>
      </c>
      <c r="BK559" s="626">
        <f t="shared" si="396"/>
        <v>0</v>
      </c>
      <c r="BL559" s="626">
        <f t="shared" si="396"/>
        <v>0</v>
      </c>
      <c r="BM559" s="626">
        <f t="shared" si="396"/>
        <v>0</v>
      </c>
      <c r="BN559" s="626">
        <f t="shared" si="396"/>
        <v>0</v>
      </c>
      <c r="BO559" s="626">
        <f t="shared" si="397"/>
        <v>0</v>
      </c>
      <c r="BP559" s="626">
        <f t="shared" si="397"/>
        <v>0</v>
      </c>
      <c r="BQ559" s="626">
        <f t="shared" si="397"/>
        <v>0</v>
      </c>
      <c r="BR559" s="626">
        <f t="shared" si="397"/>
        <v>0</v>
      </c>
      <c r="BS559" s="626">
        <f t="shared" si="397"/>
        <v>0</v>
      </c>
      <c r="BT559" s="626">
        <f t="shared" si="397"/>
        <v>0</v>
      </c>
      <c r="BU559" s="626">
        <f t="shared" si="397"/>
        <v>0</v>
      </c>
      <c r="BV559" s="626">
        <f t="shared" si="397"/>
        <v>0</v>
      </c>
      <c r="BW559" s="626">
        <f t="shared" si="397"/>
        <v>0</v>
      </c>
      <c r="BX559" s="626">
        <f t="shared" si="397"/>
        <v>0</v>
      </c>
      <c r="BY559" s="626">
        <f t="shared" si="397"/>
        <v>0</v>
      </c>
      <c r="BZ559" s="626">
        <f t="shared" si="397"/>
        <v>0</v>
      </c>
      <c r="CA559" s="287">
        <f t="shared" si="363"/>
        <v>0</v>
      </c>
      <c r="CB559" s="287">
        <f t="shared" si="364"/>
        <v>0</v>
      </c>
      <c r="CC559" s="287">
        <f t="shared" si="365"/>
        <v>0</v>
      </c>
      <c r="CD559" s="287">
        <f t="shared" si="366"/>
        <v>0</v>
      </c>
      <c r="CE559" s="287">
        <f t="shared" si="367"/>
        <v>0</v>
      </c>
      <c r="CF559" s="287">
        <f t="shared" si="368"/>
        <v>0</v>
      </c>
      <c r="CG559" s="61">
        <f t="shared" si="390"/>
        <v>0</v>
      </c>
      <c r="CH559" s="27"/>
      <c r="CI559" s="27"/>
      <c r="CJ559" s="27"/>
    </row>
    <row r="560" spans="2:88" ht="12" hidden="1" customHeight="1">
      <c r="B560" s="624" t="s">
        <v>41</v>
      </c>
      <c r="C560" s="623" t="str">
        <f t="shared" si="340"/>
        <v>Released</v>
      </c>
      <c r="D560" s="624" t="s">
        <v>844</v>
      </c>
      <c r="E560" s="624" t="s">
        <v>10</v>
      </c>
      <c r="F560" s="625" t="s">
        <v>11</v>
      </c>
      <c r="G560" s="626">
        <f t="shared" si="391"/>
        <v>0</v>
      </c>
      <c r="H560" s="823">
        <f t="shared" si="391"/>
        <v>0</v>
      </c>
      <c r="I560" s="823">
        <f t="shared" si="391"/>
        <v>0</v>
      </c>
      <c r="J560" s="626">
        <f t="shared" si="391"/>
        <v>0</v>
      </c>
      <c r="K560" s="626">
        <f t="shared" si="391"/>
        <v>0</v>
      </c>
      <c r="L560" s="626">
        <f t="shared" si="391"/>
        <v>0</v>
      </c>
      <c r="M560" s="626">
        <f t="shared" si="391"/>
        <v>0</v>
      </c>
      <c r="N560" s="626">
        <f t="shared" si="391"/>
        <v>0</v>
      </c>
      <c r="O560" s="626">
        <f t="shared" si="391"/>
        <v>0</v>
      </c>
      <c r="P560" s="626">
        <f t="shared" si="391"/>
        <v>0</v>
      </c>
      <c r="Q560" s="626">
        <f t="shared" si="392"/>
        <v>0</v>
      </c>
      <c r="R560" s="626">
        <f t="shared" si="392"/>
        <v>0</v>
      </c>
      <c r="S560" s="626">
        <f t="shared" si="392"/>
        <v>0</v>
      </c>
      <c r="T560" s="626">
        <f t="shared" si="392"/>
        <v>0</v>
      </c>
      <c r="U560" s="823">
        <f t="shared" si="392"/>
        <v>0</v>
      </c>
      <c r="V560" s="823">
        <f t="shared" si="392"/>
        <v>0</v>
      </c>
      <c r="W560" s="823">
        <f t="shared" si="392"/>
        <v>0</v>
      </c>
      <c r="X560" s="823">
        <f t="shared" si="392"/>
        <v>0</v>
      </c>
      <c r="Y560" s="823">
        <f t="shared" si="392"/>
        <v>0</v>
      </c>
      <c r="Z560" s="626">
        <f t="shared" si="392"/>
        <v>0</v>
      </c>
      <c r="AA560" s="626">
        <f t="shared" si="393"/>
        <v>0</v>
      </c>
      <c r="AB560" s="626">
        <f t="shared" si="393"/>
        <v>0</v>
      </c>
      <c r="AC560" s="626">
        <f t="shared" si="393"/>
        <v>0</v>
      </c>
      <c r="AD560" s="626">
        <f t="shared" si="393"/>
        <v>0</v>
      </c>
      <c r="AE560" s="626">
        <f t="shared" si="393"/>
        <v>0</v>
      </c>
      <c r="AF560" s="626">
        <f t="shared" si="393"/>
        <v>0</v>
      </c>
      <c r="AG560" s="626">
        <f t="shared" si="393"/>
        <v>0</v>
      </c>
      <c r="AH560" s="626">
        <f t="shared" si="393"/>
        <v>0</v>
      </c>
      <c r="AI560" s="626">
        <f t="shared" si="393"/>
        <v>0</v>
      </c>
      <c r="AJ560" s="626">
        <f t="shared" si="393"/>
        <v>0</v>
      </c>
      <c r="AK560" s="626">
        <f t="shared" si="394"/>
        <v>0</v>
      </c>
      <c r="AL560" s="626">
        <f t="shared" si="394"/>
        <v>0</v>
      </c>
      <c r="AM560" s="626">
        <f t="shared" si="394"/>
        <v>0</v>
      </c>
      <c r="AN560" s="626">
        <f t="shared" si="394"/>
        <v>0</v>
      </c>
      <c r="AO560" s="626">
        <f t="shared" si="394"/>
        <v>0</v>
      </c>
      <c r="AP560" s="626">
        <f t="shared" si="394"/>
        <v>0</v>
      </c>
      <c r="AQ560" s="626">
        <f t="shared" si="394"/>
        <v>0</v>
      </c>
      <c r="AR560" s="626">
        <f t="shared" si="394"/>
        <v>0</v>
      </c>
      <c r="AS560" s="626">
        <f t="shared" si="394"/>
        <v>0</v>
      </c>
      <c r="AT560" s="626">
        <f t="shared" si="394"/>
        <v>0</v>
      </c>
      <c r="AU560" s="626">
        <f t="shared" si="395"/>
        <v>0</v>
      </c>
      <c r="AV560" s="626">
        <f t="shared" si="395"/>
        <v>0</v>
      </c>
      <c r="AW560" s="626">
        <f t="shared" si="395"/>
        <v>0</v>
      </c>
      <c r="AX560" s="626">
        <f t="shared" si="395"/>
        <v>0</v>
      </c>
      <c r="AY560" s="626">
        <f t="shared" si="395"/>
        <v>0</v>
      </c>
      <c r="AZ560" s="626">
        <f t="shared" si="395"/>
        <v>0</v>
      </c>
      <c r="BA560" s="626">
        <f t="shared" si="395"/>
        <v>0</v>
      </c>
      <c r="BB560" s="626">
        <f t="shared" si="395"/>
        <v>0</v>
      </c>
      <c r="BC560" s="626">
        <f t="shared" si="395"/>
        <v>0</v>
      </c>
      <c r="BD560" s="626">
        <f t="shared" si="395"/>
        <v>0</v>
      </c>
      <c r="BE560" s="626">
        <f t="shared" si="396"/>
        <v>0</v>
      </c>
      <c r="BF560" s="626">
        <f t="shared" si="396"/>
        <v>0</v>
      </c>
      <c r="BG560" s="626">
        <f t="shared" si="396"/>
        <v>0</v>
      </c>
      <c r="BH560" s="626">
        <f t="shared" si="396"/>
        <v>0</v>
      </c>
      <c r="BI560" s="626">
        <f t="shared" si="396"/>
        <v>0</v>
      </c>
      <c r="BJ560" s="626">
        <f t="shared" si="396"/>
        <v>0</v>
      </c>
      <c r="BK560" s="626">
        <f t="shared" si="396"/>
        <v>0</v>
      </c>
      <c r="BL560" s="626">
        <f t="shared" si="396"/>
        <v>0</v>
      </c>
      <c r="BM560" s="626">
        <f t="shared" si="396"/>
        <v>0</v>
      </c>
      <c r="BN560" s="626">
        <f t="shared" si="396"/>
        <v>0</v>
      </c>
      <c r="BO560" s="626">
        <f t="shared" si="397"/>
        <v>0</v>
      </c>
      <c r="BP560" s="626">
        <f t="shared" si="397"/>
        <v>0</v>
      </c>
      <c r="BQ560" s="626">
        <f t="shared" si="397"/>
        <v>0</v>
      </c>
      <c r="BR560" s="626">
        <f t="shared" si="397"/>
        <v>0</v>
      </c>
      <c r="BS560" s="626">
        <f t="shared" si="397"/>
        <v>0</v>
      </c>
      <c r="BT560" s="626">
        <f t="shared" si="397"/>
        <v>0</v>
      </c>
      <c r="BU560" s="626">
        <f t="shared" si="397"/>
        <v>0</v>
      </c>
      <c r="BV560" s="626">
        <f t="shared" si="397"/>
        <v>0</v>
      </c>
      <c r="BW560" s="626">
        <f t="shared" si="397"/>
        <v>0</v>
      </c>
      <c r="BX560" s="626">
        <f t="shared" si="397"/>
        <v>0</v>
      </c>
      <c r="BY560" s="626">
        <f t="shared" si="397"/>
        <v>0</v>
      </c>
      <c r="BZ560" s="626">
        <f t="shared" si="397"/>
        <v>0</v>
      </c>
      <c r="CA560" s="287">
        <f t="shared" si="363"/>
        <v>0</v>
      </c>
      <c r="CB560" s="287">
        <f t="shared" si="364"/>
        <v>0</v>
      </c>
      <c r="CC560" s="287">
        <f t="shared" si="365"/>
        <v>0</v>
      </c>
      <c r="CD560" s="287">
        <f t="shared" si="366"/>
        <v>0</v>
      </c>
      <c r="CE560" s="287">
        <f t="shared" si="367"/>
        <v>0</v>
      </c>
      <c r="CF560" s="287">
        <f t="shared" si="368"/>
        <v>0</v>
      </c>
      <c r="CG560" s="61">
        <f t="shared" si="390"/>
        <v>0</v>
      </c>
      <c r="CH560" s="27"/>
      <c r="CI560" s="27"/>
      <c r="CJ560" s="27"/>
    </row>
    <row r="561" spans="2:88" ht="12" hidden="1" customHeight="1">
      <c r="B561" s="624" t="s">
        <v>41</v>
      </c>
      <c r="C561" s="623" t="str">
        <f t="shared" si="340"/>
        <v>Released</v>
      </c>
      <c r="D561" s="624" t="s">
        <v>844</v>
      </c>
      <c r="E561" s="624" t="s">
        <v>10</v>
      </c>
      <c r="F561" s="625" t="s">
        <v>12</v>
      </c>
      <c r="G561" s="626">
        <f t="shared" si="391"/>
        <v>0</v>
      </c>
      <c r="H561" s="823">
        <f t="shared" si="391"/>
        <v>0</v>
      </c>
      <c r="I561" s="823">
        <f t="shared" si="391"/>
        <v>0</v>
      </c>
      <c r="J561" s="626">
        <f t="shared" si="391"/>
        <v>0</v>
      </c>
      <c r="K561" s="626">
        <f t="shared" si="391"/>
        <v>0</v>
      </c>
      <c r="L561" s="626">
        <f t="shared" si="391"/>
        <v>0</v>
      </c>
      <c r="M561" s="626">
        <f t="shared" si="391"/>
        <v>0</v>
      </c>
      <c r="N561" s="626">
        <f t="shared" si="391"/>
        <v>0</v>
      </c>
      <c r="O561" s="626">
        <f t="shared" si="391"/>
        <v>0</v>
      </c>
      <c r="P561" s="626">
        <f t="shared" si="391"/>
        <v>0</v>
      </c>
      <c r="Q561" s="626">
        <f t="shared" si="392"/>
        <v>0</v>
      </c>
      <c r="R561" s="626">
        <f t="shared" si="392"/>
        <v>0</v>
      </c>
      <c r="S561" s="626">
        <f t="shared" si="392"/>
        <v>0</v>
      </c>
      <c r="T561" s="626">
        <f t="shared" si="392"/>
        <v>0</v>
      </c>
      <c r="U561" s="823">
        <f t="shared" si="392"/>
        <v>0</v>
      </c>
      <c r="V561" s="823">
        <f t="shared" si="392"/>
        <v>0</v>
      </c>
      <c r="W561" s="823">
        <f t="shared" si="392"/>
        <v>0</v>
      </c>
      <c r="X561" s="823">
        <f t="shared" si="392"/>
        <v>0</v>
      </c>
      <c r="Y561" s="823">
        <f t="shared" si="392"/>
        <v>0</v>
      </c>
      <c r="Z561" s="626">
        <f t="shared" si="392"/>
        <v>0</v>
      </c>
      <c r="AA561" s="626">
        <f t="shared" si="393"/>
        <v>0</v>
      </c>
      <c r="AB561" s="626">
        <f t="shared" si="393"/>
        <v>0</v>
      </c>
      <c r="AC561" s="626">
        <f t="shared" si="393"/>
        <v>0</v>
      </c>
      <c r="AD561" s="626">
        <f t="shared" si="393"/>
        <v>0</v>
      </c>
      <c r="AE561" s="626">
        <f t="shared" si="393"/>
        <v>0</v>
      </c>
      <c r="AF561" s="626">
        <f t="shared" si="393"/>
        <v>0</v>
      </c>
      <c r="AG561" s="626">
        <f t="shared" si="393"/>
        <v>0</v>
      </c>
      <c r="AH561" s="626">
        <f t="shared" si="393"/>
        <v>0</v>
      </c>
      <c r="AI561" s="626">
        <f t="shared" si="393"/>
        <v>0</v>
      </c>
      <c r="AJ561" s="626">
        <f t="shared" si="393"/>
        <v>0</v>
      </c>
      <c r="AK561" s="626">
        <f t="shared" si="394"/>
        <v>0</v>
      </c>
      <c r="AL561" s="626">
        <f t="shared" si="394"/>
        <v>0</v>
      </c>
      <c r="AM561" s="626">
        <f t="shared" si="394"/>
        <v>0</v>
      </c>
      <c r="AN561" s="626">
        <f t="shared" si="394"/>
        <v>0</v>
      </c>
      <c r="AO561" s="626">
        <f t="shared" si="394"/>
        <v>0</v>
      </c>
      <c r="AP561" s="626">
        <f t="shared" si="394"/>
        <v>0</v>
      </c>
      <c r="AQ561" s="626">
        <f t="shared" si="394"/>
        <v>0</v>
      </c>
      <c r="AR561" s="626">
        <f t="shared" si="394"/>
        <v>0</v>
      </c>
      <c r="AS561" s="626">
        <f t="shared" si="394"/>
        <v>0</v>
      </c>
      <c r="AT561" s="626">
        <f t="shared" si="394"/>
        <v>0</v>
      </c>
      <c r="AU561" s="626">
        <f t="shared" si="395"/>
        <v>0</v>
      </c>
      <c r="AV561" s="626">
        <f t="shared" si="395"/>
        <v>0</v>
      </c>
      <c r="AW561" s="626">
        <f t="shared" si="395"/>
        <v>0</v>
      </c>
      <c r="AX561" s="626">
        <f t="shared" si="395"/>
        <v>0</v>
      </c>
      <c r="AY561" s="626">
        <f t="shared" si="395"/>
        <v>0</v>
      </c>
      <c r="AZ561" s="626">
        <f t="shared" si="395"/>
        <v>0</v>
      </c>
      <c r="BA561" s="626">
        <f t="shared" si="395"/>
        <v>0</v>
      </c>
      <c r="BB561" s="626">
        <f t="shared" si="395"/>
        <v>0</v>
      </c>
      <c r="BC561" s="626">
        <f t="shared" si="395"/>
        <v>0</v>
      </c>
      <c r="BD561" s="626">
        <f t="shared" si="395"/>
        <v>0</v>
      </c>
      <c r="BE561" s="626">
        <f t="shared" si="396"/>
        <v>0</v>
      </c>
      <c r="BF561" s="626">
        <f t="shared" si="396"/>
        <v>0</v>
      </c>
      <c r="BG561" s="626">
        <f t="shared" si="396"/>
        <v>0</v>
      </c>
      <c r="BH561" s="626">
        <f t="shared" si="396"/>
        <v>0</v>
      </c>
      <c r="BI561" s="626">
        <f t="shared" si="396"/>
        <v>0</v>
      </c>
      <c r="BJ561" s="626">
        <f t="shared" si="396"/>
        <v>0</v>
      </c>
      <c r="BK561" s="626">
        <f t="shared" si="396"/>
        <v>0</v>
      </c>
      <c r="BL561" s="626">
        <f t="shared" si="396"/>
        <v>0</v>
      </c>
      <c r="BM561" s="626">
        <f t="shared" si="396"/>
        <v>0</v>
      </c>
      <c r="BN561" s="626">
        <f t="shared" si="396"/>
        <v>0</v>
      </c>
      <c r="BO561" s="626">
        <f t="shared" si="397"/>
        <v>0</v>
      </c>
      <c r="BP561" s="626">
        <f t="shared" si="397"/>
        <v>0</v>
      </c>
      <c r="BQ561" s="626">
        <f t="shared" si="397"/>
        <v>0</v>
      </c>
      <c r="BR561" s="626">
        <f t="shared" si="397"/>
        <v>0</v>
      </c>
      <c r="BS561" s="626">
        <f t="shared" si="397"/>
        <v>0</v>
      </c>
      <c r="BT561" s="626">
        <f t="shared" si="397"/>
        <v>0</v>
      </c>
      <c r="BU561" s="626">
        <f t="shared" si="397"/>
        <v>0</v>
      </c>
      <c r="BV561" s="626">
        <f t="shared" si="397"/>
        <v>0</v>
      </c>
      <c r="BW561" s="626">
        <f t="shared" si="397"/>
        <v>0</v>
      </c>
      <c r="BX561" s="626">
        <f t="shared" si="397"/>
        <v>0</v>
      </c>
      <c r="BY561" s="626">
        <f t="shared" si="397"/>
        <v>0</v>
      </c>
      <c r="BZ561" s="626">
        <f t="shared" si="397"/>
        <v>0</v>
      </c>
      <c r="CA561" s="287">
        <f t="shared" si="363"/>
        <v>0</v>
      </c>
      <c r="CB561" s="287">
        <f t="shared" si="364"/>
        <v>0</v>
      </c>
      <c r="CC561" s="287">
        <f t="shared" si="365"/>
        <v>0</v>
      </c>
      <c r="CD561" s="287">
        <f t="shared" si="366"/>
        <v>0</v>
      </c>
      <c r="CE561" s="287">
        <f t="shared" si="367"/>
        <v>0</v>
      </c>
      <c r="CF561" s="287">
        <f t="shared" si="368"/>
        <v>0</v>
      </c>
      <c r="CG561" s="61">
        <f t="shared" si="390"/>
        <v>0</v>
      </c>
      <c r="CH561" s="27"/>
      <c r="CI561" s="27"/>
      <c r="CJ561" s="27"/>
    </row>
    <row r="562" spans="2:88" ht="12" hidden="1" customHeight="1">
      <c r="B562" s="624" t="s">
        <v>41</v>
      </c>
      <c r="C562" s="623" t="str">
        <f t="shared" si="340"/>
        <v>Forecast</v>
      </c>
      <c r="D562" s="624" t="s">
        <v>844</v>
      </c>
      <c r="E562" s="624" t="s">
        <v>10</v>
      </c>
      <c r="F562" s="625" t="s">
        <v>13</v>
      </c>
      <c r="G562" s="626">
        <f t="shared" si="391"/>
        <v>0</v>
      </c>
      <c r="H562" s="823">
        <f t="shared" si="391"/>
        <v>0</v>
      </c>
      <c r="I562" s="823">
        <f t="shared" si="391"/>
        <v>0</v>
      </c>
      <c r="J562" s="626">
        <f t="shared" si="391"/>
        <v>0</v>
      </c>
      <c r="K562" s="626">
        <f t="shared" si="391"/>
        <v>0</v>
      </c>
      <c r="L562" s="626">
        <f t="shared" si="391"/>
        <v>0</v>
      </c>
      <c r="M562" s="626">
        <f t="shared" si="391"/>
        <v>0</v>
      </c>
      <c r="N562" s="626">
        <f t="shared" si="391"/>
        <v>0</v>
      </c>
      <c r="O562" s="626">
        <f t="shared" si="391"/>
        <v>0</v>
      </c>
      <c r="P562" s="626">
        <f t="shared" si="391"/>
        <v>0</v>
      </c>
      <c r="Q562" s="626">
        <f t="shared" si="392"/>
        <v>0</v>
      </c>
      <c r="R562" s="626">
        <f t="shared" si="392"/>
        <v>0</v>
      </c>
      <c r="S562" s="626">
        <f t="shared" si="392"/>
        <v>0</v>
      </c>
      <c r="T562" s="626">
        <f t="shared" si="392"/>
        <v>0</v>
      </c>
      <c r="U562" s="823">
        <f t="shared" si="392"/>
        <v>0</v>
      </c>
      <c r="V562" s="823">
        <f t="shared" si="392"/>
        <v>0</v>
      </c>
      <c r="W562" s="823">
        <f t="shared" si="392"/>
        <v>0</v>
      </c>
      <c r="X562" s="823">
        <f t="shared" si="392"/>
        <v>0</v>
      </c>
      <c r="Y562" s="823">
        <f t="shared" si="392"/>
        <v>0</v>
      </c>
      <c r="Z562" s="626">
        <f t="shared" si="392"/>
        <v>0</v>
      </c>
      <c r="AA562" s="626">
        <f t="shared" si="393"/>
        <v>0</v>
      </c>
      <c r="AB562" s="626">
        <f t="shared" si="393"/>
        <v>0</v>
      </c>
      <c r="AC562" s="626">
        <f t="shared" si="393"/>
        <v>0</v>
      </c>
      <c r="AD562" s="626">
        <f t="shared" si="393"/>
        <v>0</v>
      </c>
      <c r="AE562" s="626">
        <f t="shared" si="393"/>
        <v>0</v>
      </c>
      <c r="AF562" s="626">
        <f t="shared" si="393"/>
        <v>0</v>
      </c>
      <c r="AG562" s="626">
        <f t="shared" si="393"/>
        <v>0</v>
      </c>
      <c r="AH562" s="626">
        <f t="shared" si="393"/>
        <v>0</v>
      </c>
      <c r="AI562" s="626">
        <f t="shared" si="393"/>
        <v>0</v>
      </c>
      <c r="AJ562" s="626">
        <f t="shared" si="393"/>
        <v>0</v>
      </c>
      <c r="AK562" s="626">
        <f t="shared" si="394"/>
        <v>0</v>
      </c>
      <c r="AL562" s="626">
        <f t="shared" si="394"/>
        <v>0</v>
      </c>
      <c r="AM562" s="626">
        <f t="shared" si="394"/>
        <v>0</v>
      </c>
      <c r="AN562" s="626">
        <f t="shared" si="394"/>
        <v>0</v>
      </c>
      <c r="AO562" s="626">
        <f t="shared" si="394"/>
        <v>0</v>
      </c>
      <c r="AP562" s="626">
        <f t="shared" si="394"/>
        <v>0</v>
      </c>
      <c r="AQ562" s="626">
        <f t="shared" si="394"/>
        <v>0</v>
      </c>
      <c r="AR562" s="626">
        <f t="shared" si="394"/>
        <v>0</v>
      </c>
      <c r="AS562" s="626">
        <f t="shared" si="394"/>
        <v>0</v>
      </c>
      <c r="AT562" s="626">
        <f t="shared" si="394"/>
        <v>0</v>
      </c>
      <c r="AU562" s="626">
        <f t="shared" si="395"/>
        <v>0</v>
      </c>
      <c r="AV562" s="626">
        <f t="shared" si="395"/>
        <v>0</v>
      </c>
      <c r="AW562" s="626">
        <f t="shared" si="395"/>
        <v>0</v>
      </c>
      <c r="AX562" s="626">
        <f t="shared" si="395"/>
        <v>0</v>
      </c>
      <c r="AY562" s="626">
        <f t="shared" si="395"/>
        <v>0</v>
      </c>
      <c r="AZ562" s="626">
        <f t="shared" si="395"/>
        <v>0</v>
      </c>
      <c r="BA562" s="626">
        <f t="shared" si="395"/>
        <v>0</v>
      </c>
      <c r="BB562" s="626">
        <f t="shared" si="395"/>
        <v>0</v>
      </c>
      <c r="BC562" s="626">
        <f t="shared" si="395"/>
        <v>0</v>
      </c>
      <c r="BD562" s="626">
        <f t="shared" si="395"/>
        <v>0</v>
      </c>
      <c r="BE562" s="626">
        <f t="shared" si="396"/>
        <v>0</v>
      </c>
      <c r="BF562" s="626">
        <f t="shared" si="396"/>
        <v>0</v>
      </c>
      <c r="BG562" s="626">
        <f t="shared" si="396"/>
        <v>0</v>
      </c>
      <c r="BH562" s="626">
        <f t="shared" si="396"/>
        <v>0</v>
      </c>
      <c r="BI562" s="626">
        <f t="shared" si="396"/>
        <v>0</v>
      </c>
      <c r="BJ562" s="626">
        <f t="shared" si="396"/>
        <v>0</v>
      </c>
      <c r="BK562" s="626">
        <f t="shared" si="396"/>
        <v>0</v>
      </c>
      <c r="BL562" s="626">
        <f t="shared" si="396"/>
        <v>0</v>
      </c>
      <c r="BM562" s="626">
        <f t="shared" si="396"/>
        <v>0</v>
      </c>
      <c r="BN562" s="626">
        <f t="shared" si="396"/>
        <v>0</v>
      </c>
      <c r="BO562" s="626">
        <f t="shared" si="397"/>
        <v>0</v>
      </c>
      <c r="BP562" s="626">
        <f t="shared" si="397"/>
        <v>0</v>
      </c>
      <c r="BQ562" s="626">
        <f t="shared" si="397"/>
        <v>0</v>
      </c>
      <c r="BR562" s="626">
        <f t="shared" si="397"/>
        <v>0</v>
      </c>
      <c r="BS562" s="626">
        <f t="shared" si="397"/>
        <v>0</v>
      </c>
      <c r="BT562" s="626">
        <f t="shared" si="397"/>
        <v>0</v>
      </c>
      <c r="BU562" s="626">
        <f t="shared" si="397"/>
        <v>0</v>
      </c>
      <c r="BV562" s="626">
        <f t="shared" si="397"/>
        <v>0</v>
      </c>
      <c r="BW562" s="626">
        <f t="shared" si="397"/>
        <v>0</v>
      </c>
      <c r="BX562" s="626">
        <f t="shared" si="397"/>
        <v>0</v>
      </c>
      <c r="BY562" s="626">
        <f t="shared" si="397"/>
        <v>0</v>
      </c>
      <c r="BZ562" s="626">
        <f t="shared" si="397"/>
        <v>0</v>
      </c>
      <c r="CA562" s="287">
        <f t="shared" si="363"/>
        <v>0</v>
      </c>
      <c r="CB562" s="287">
        <f t="shared" si="364"/>
        <v>0</v>
      </c>
      <c r="CC562" s="287">
        <f t="shared" si="365"/>
        <v>0</v>
      </c>
      <c r="CD562" s="287">
        <f t="shared" si="366"/>
        <v>0</v>
      </c>
      <c r="CE562" s="287">
        <f t="shared" si="367"/>
        <v>0</v>
      </c>
      <c r="CF562" s="287">
        <f t="shared" si="368"/>
        <v>0</v>
      </c>
      <c r="CG562" s="61">
        <f t="shared" si="390"/>
        <v>0</v>
      </c>
      <c r="CH562" s="27"/>
      <c r="CI562" s="27"/>
      <c r="CJ562" s="27"/>
    </row>
    <row r="563" spans="2:88" ht="12" hidden="1" customHeight="1">
      <c r="B563" s="624" t="s">
        <v>41</v>
      </c>
      <c r="C563" s="623" t="str">
        <f t="shared" si="340"/>
        <v>Approval Request</v>
      </c>
      <c r="D563" s="624" t="s">
        <v>844</v>
      </c>
      <c r="E563" s="624" t="s">
        <v>10</v>
      </c>
      <c r="F563" s="625" t="s">
        <v>14</v>
      </c>
      <c r="G563" s="626">
        <f t="shared" si="391"/>
        <v>0</v>
      </c>
      <c r="H563" s="823">
        <f t="shared" si="391"/>
        <v>0</v>
      </c>
      <c r="I563" s="823">
        <f t="shared" si="391"/>
        <v>0</v>
      </c>
      <c r="J563" s="626">
        <f t="shared" si="391"/>
        <v>0</v>
      </c>
      <c r="K563" s="626">
        <f t="shared" si="391"/>
        <v>0</v>
      </c>
      <c r="L563" s="626">
        <f t="shared" si="391"/>
        <v>0</v>
      </c>
      <c r="M563" s="626">
        <f t="shared" si="391"/>
        <v>0</v>
      </c>
      <c r="N563" s="626">
        <f t="shared" si="391"/>
        <v>0</v>
      </c>
      <c r="O563" s="626">
        <f t="shared" si="391"/>
        <v>0</v>
      </c>
      <c r="P563" s="626">
        <f t="shared" si="391"/>
        <v>0</v>
      </c>
      <c r="Q563" s="626">
        <f t="shared" si="392"/>
        <v>0</v>
      </c>
      <c r="R563" s="626">
        <f t="shared" si="392"/>
        <v>0</v>
      </c>
      <c r="S563" s="626">
        <f t="shared" si="392"/>
        <v>0</v>
      </c>
      <c r="T563" s="626">
        <f t="shared" si="392"/>
        <v>0</v>
      </c>
      <c r="U563" s="823">
        <f t="shared" si="392"/>
        <v>0</v>
      </c>
      <c r="V563" s="823">
        <f t="shared" si="392"/>
        <v>0</v>
      </c>
      <c r="W563" s="823">
        <f t="shared" si="392"/>
        <v>0</v>
      </c>
      <c r="X563" s="823">
        <f t="shared" si="392"/>
        <v>0</v>
      </c>
      <c r="Y563" s="823">
        <f t="shared" si="392"/>
        <v>0</v>
      </c>
      <c r="Z563" s="626">
        <f t="shared" si="392"/>
        <v>0</v>
      </c>
      <c r="AA563" s="626">
        <f t="shared" si="393"/>
        <v>0</v>
      </c>
      <c r="AB563" s="626">
        <f t="shared" si="393"/>
        <v>0</v>
      </c>
      <c r="AC563" s="626">
        <f t="shared" si="393"/>
        <v>0</v>
      </c>
      <c r="AD563" s="626">
        <f t="shared" si="393"/>
        <v>0</v>
      </c>
      <c r="AE563" s="626">
        <f t="shared" si="393"/>
        <v>0</v>
      </c>
      <c r="AF563" s="626">
        <f t="shared" si="393"/>
        <v>0</v>
      </c>
      <c r="AG563" s="626">
        <f t="shared" si="393"/>
        <v>0</v>
      </c>
      <c r="AH563" s="626">
        <f t="shared" si="393"/>
        <v>0</v>
      </c>
      <c r="AI563" s="626">
        <f t="shared" si="393"/>
        <v>0</v>
      </c>
      <c r="AJ563" s="626">
        <f t="shared" si="393"/>
        <v>0</v>
      </c>
      <c r="AK563" s="626">
        <f t="shared" si="394"/>
        <v>0</v>
      </c>
      <c r="AL563" s="626">
        <f t="shared" si="394"/>
        <v>0</v>
      </c>
      <c r="AM563" s="626">
        <f t="shared" si="394"/>
        <v>0</v>
      </c>
      <c r="AN563" s="626">
        <f t="shared" si="394"/>
        <v>0</v>
      </c>
      <c r="AO563" s="626">
        <f t="shared" si="394"/>
        <v>0</v>
      </c>
      <c r="AP563" s="626">
        <f t="shared" si="394"/>
        <v>0</v>
      </c>
      <c r="AQ563" s="626">
        <f t="shared" si="394"/>
        <v>0</v>
      </c>
      <c r="AR563" s="626">
        <f t="shared" si="394"/>
        <v>0</v>
      </c>
      <c r="AS563" s="626">
        <f t="shared" si="394"/>
        <v>0</v>
      </c>
      <c r="AT563" s="626">
        <f t="shared" si="394"/>
        <v>0</v>
      </c>
      <c r="AU563" s="626">
        <f t="shared" si="395"/>
        <v>0</v>
      </c>
      <c r="AV563" s="626">
        <f t="shared" si="395"/>
        <v>0</v>
      </c>
      <c r="AW563" s="626">
        <f t="shared" si="395"/>
        <v>0</v>
      </c>
      <c r="AX563" s="626">
        <f t="shared" si="395"/>
        <v>0</v>
      </c>
      <c r="AY563" s="626">
        <f t="shared" si="395"/>
        <v>0</v>
      </c>
      <c r="AZ563" s="626">
        <f t="shared" si="395"/>
        <v>0</v>
      </c>
      <c r="BA563" s="626">
        <f t="shared" si="395"/>
        <v>0</v>
      </c>
      <c r="BB563" s="626">
        <f t="shared" si="395"/>
        <v>0</v>
      </c>
      <c r="BC563" s="626">
        <f t="shared" si="395"/>
        <v>0</v>
      </c>
      <c r="BD563" s="626">
        <f t="shared" si="395"/>
        <v>0</v>
      </c>
      <c r="BE563" s="626">
        <f t="shared" si="396"/>
        <v>0</v>
      </c>
      <c r="BF563" s="626">
        <f t="shared" si="396"/>
        <v>0</v>
      </c>
      <c r="BG563" s="626">
        <f t="shared" si="396"/>
        <v>0</v>
      </c>
      <c r="BH563" s="626">
        <f t="shared" si="396"/>
        <v>0</v>
      </c>
      <c r="BI563" s="626">
        <f t="shared" si="396"/>
        <v>0</v>
      </c>
      <c r="BJ563" s="626">
        <f t="shared" si="396"/>
        <v>0</v>
      </c>
      <c r="BK563" s="626">
        <f t="shared" si="396"/>
        <v>0</v>
      </c>
      <c r="BL563" s="626">
        <f t="shared" si="396"/>
        <v>0</v>
      </c>
      <c r="BM563" s="626">
        <f t="shared" si="396"/>
        <v>0</v>
      </c>
      <c r="BN563" s="626">
        <f t="shared" si="396"/>
        <v>0</v>
      </c>
      <c r="BO563" s="626">
        <f t="shared" si="397"/>
        <v>0</v>
      </c>
      <c r="BP563" s="626">
        <f t="shared" si="397"/>
        <v>0</v>
      </c>
      <c r="BQ563" s="626">
        <f t="shared" si="397"/>
        <v>0</v>
      </c>
      <c r="BR563" s="626">
        <f t="shared" si="397"/>
        <v>0</v>
      </c>
      <c r="BS563" s="626">
        <f t="shared" si="397"/>
        <v>0</v>
      </c>
      <c r="BT563" s="626">
        <f t="shared" si="397"/>
        <v>0</v>
      </c>
      <c r="BU563" s="626">
        <f t="shared" si="397"/>
        <v>0</v>
      </c>
      <c r="BV563" s="626">
        <f t="shared" si="397"/>
        <v>0</v>
      </c>
      <c r="BW563" s="626">
        <f t="shared" si="397"/>
        <v>0</v>
      </c>
      <c r="BX563" s="626">
        <f t="shared" si="397"/>
        <v>0</v>
      </c>
      <c r="BY563" s="626">
        <f t="shared" si="397"/>
        <v>0</v>
      </c>
      <c r="BZ563" s="626">
        <f t="shared" si="397"/>
        <v>0</v>
      </c>
      <c r="CA563" s="287">
        <f t="shared" si="363"/>
        <v>0</v>
      </c>
      <c r="CB563" s="287">
        <f t="shared" si="364"/>
        <v>0</v>
      </c>
      <c r="CC563" s="287">
        <f t="shared" si="365"/>
        <v>0</v>
      </c>
      <c r="CD563" s="287">
        <f t="shared" si="366"/>
        <v>0</v>
      </c>
      <c r="CE563" s="287">
        <f t="shared" si="367"/>
        <v>0</v>
      </c>
      <c r="CF563" s="287">
        <f t="shared" si="368"/>
        <v>0</v>
      </c>
      <c r="CG563" s="61">
        <f t="shared" si="390"/>
        <v>0</v>
      </c>
      <c r="CH563" s="27"/>
      <c r="CI563" s="27"/>
      <c r="CJ563" s="27"/>
    </row>
    <row r="564" spans="2:88" ht="12" hidden="1" customHeight="1">
      <c r="B564" s="624" t="s">
        <v>41</v>
      </c>
      <c r="C564" s="623" t="str">
        <f t="shared" ref="C564:C594" si="398">C559</f>
        <v>Approval Request</v>
      </c>
      <c r="D564" s="624" t="s">
        <v>844</v>
      </c>
      <c r="E564" s="624" t="s">
        <v>10</v>
      </c>
      <c r="F564" s="625" t="s">
        <v>15</v>
      </c>
      <c r="G564" s="626">
        <f t="shared" si="391"/>
        <v>0</v>
      </c>
      <c r="H564" s="823">
        <f t="shared" si="391"/>
        <v>0</v>
      </c>
      <c r="I564" s="823">
        <f t="shared" si="391"/>
        <v>0</v>
      </c>
      <c r="J564" s="626">
        <f t="shared" si="391"/>
        <v>0</v>
      </c>
      <c r="K564" s="626">
        <f t="shared" si="391"/>
        <v>0</v>
      </c>
      <c r="L564" s="626">
        <f t="shared" si="391"/>
        <v>0</v>
      </c>
      <c r="M564" s="626">
        <f t="shared" si="391"/>
        <v>0</v>
      </c>
      <c r="N564" s="626">
        <f t="shared" si="391"/>
        <v>0</v>
      </c>
      <c r="O564" s="626">
        <f t="shared" si="391"/>
        <v>0</v>
      </c>
      <c r="P564" s="626">
        <f t="shared" si="391"/>
        <v>0</v>
      </c>
      <c r="Q564" s="626">
        <f t="shared" si="392"/>
        <v>0</v>
      </c>
      <c r="R564" s="626">
        <f t="shared" si="392"/>
        <v>0</v>
      </c>
      <c r="S564" s="626">
        <f t="shared" si="392"/>
        <v>0</v>
      </c>
      <c r="T564" s="626">
        <f t="shared" si="392"/>
        <v>0</v>
      </c>
      <c r="U564" s="823">
        <f t="shared" si="392"/>
        <v>0</v>
      </c>
      <c r="V564" s="823">
        <f t="shared" si="392"/>
        <v>0</v>
      </c>
      <c r="W564" s="823">
        <f t="shared" si="392"/>
        <v>0</v>
      </c>
      <c r="X564" s="823">
        <f t="shared" si="392"/>
        <v>0</v>
      </c>
      <c r="Y564" s="823">
        <f t="shared" si="392"/>
        <v>0</v>
      </c>
      <c r="Z564" s="626">
        <f t="shared" si="392"/>
        <v>0</v>
      </c>
      <c r="AA564" s="626">
        <f t="shared" si="393"/>
        <v>0</v>
      </c>
      <c r="AB564" s="626">
        <f t="shared" si="393"/>
        <v>0</v>
      </c>
      <c r="AC564" s="626">
        <f t="shared" si="393"/>
        <v>0</v>
      </c>
      <c r="AD564" s="626">
        <f t="shared" si="393"/>
        <v>0</v>
      </c>
      <c r="AE564" s="626">
        <f t="shared" si="393"/>
        <v>0</v>
      </c>
      <c r="AF564" s="626">
        <f t="shared" si="393"/>
        <v>0</v>
      </c>
      <c r="AG564" s="626">
        <f t="shared" si="393"/>
        <v>0</v>
      </c>
      <c r="AH564" s="626">
        <f t="shared" si="393"/>
        <v>0</v>
      </c>
      <c r="AI564" s="626">
        <f t="shared" si="393"/>
        <v>0</v>
      </c>
      <c r="AJ564" s="626">
        <f t="shared" si="393"/>
        <v>0</v>
      </c>
      <c r="AK564" s="626">
        <f t="shared" si="394"/>
        <v>0</v>
      </c>
      <c r="AL564" s="626">
        <f t="shared" si="394"/>
        <v>0</v>
      </c>
      <c r="AM564" s="626">
        <f t="shared" si="394"/>
        <v>0</v>
      </c>
      <c r="AN564" s="626">
        <f t="shared" si="394"/>
        <v>0</v>
      </c>
      <c r="AO564" s="626">
        <f t="shared" si="394"/>
        <v>0</v>
      </c>
      <c r="AP564" s="626">
        <f t="shared" si="394"/>
        <v>0</v>
      </c>
      <c r="AQ564" s="626">
        <f t="shared" si="394"/>
        <v>0</v>
      </c>
      <c r="AR564" s="626">
        <f t="shared" si="394"/>
        <v>0</v>
      </c>
      <c r="AS564" s="626">
        <f t="shared" si="394"/>
        <v>0</v>
      </c>
      <c r="AT564" s="626">
        <f t="shared" si="394"/>
        <v>0</v>
      </c>
      <c r="AU564" s="626">
        <f t="shared" si="395"/>
        <v>0</v>
      </c>
      <c r="AV564" s="626">
        <f t="shared" si="395"/>
        <v>0</v>
      </c>
      <c r="AW564" s="626">
        <f t="shared" si="395"/>
        <v>0</v>
      </c>
      <c r="AX564" s="626">
        <f t="shared" si="395"/>
        <v>0</v>
      </c>
      <c r="AY564" s="626">
        <f t="shared" si="395"/>
        <v>0</v>
      </c>
      <c r="AZ564" s="626">
        <f t="shared" si="395"/>
        <v>0</v>
      </c>
      <c r="BA564" s="626">
        <f t="shared" si="395"/>
        <v>0</v>
      </c>
      <c r="BB564" s="626">
        <f t="shared" si="395"/>
        <v>0</v>
      </c>
      <c r="BC564" s="626">
        <f t="shared" si="395"/>
        <v>0</v>
      </c>
      <c r="BD564" s="626">
        <f t="shared" si="395"/>
        <v>0</v>
      </c>
      <c r="BE564" s="626">
        <f t="shared" si="396"/>
        <v>0</v>
      </c>
      <c r="BF564" s="626">
        <f t="shared" si="396"/>
        <v>0</v>
      </c>
      <c r="BG564" s="626">
        <f t="shared" si="396"/>
        <v>0</v>
      </c>
      <c r="BH564" s="626">
        <f t="shared" si="396"/>
        <v>0</v>
      </c>
      <c r="BI564" s="626">
        <f t="shared" si="396"/>
        <v>0</v>
      </c>
      <c r="BJ564" s="626">
        <f t="shared" si="396"/>
        <v>0</v>
      </c>
      <c r="BK564" s="626">
        <f t="shared" si="396"/>
        <v>0</v>
      </c>
      <c r="BL564" s="626">
        <f t="shared" si="396"/>
        <v>0</v>
      </c>
      <c r="BM564" s="626">
        <f t="shared" si="396"/>
        <v>0</v>
      </c>
      <c r="BN564" s="626">
        <f t="shared" si="396"/>
        <v>0</v>
      </c>
      <c r="BO564" s="626">
        <f t="shared" si="397"/>
        <v>0</v>
      </c>
      <c r="BP564" s="626">
        <f t="shared" si="397"/>
        <v>0</v>
      </c>
      <c r="BQ564" s="626">
        <f t="shared" si="397"/>
        <v>0</v>
      </c>
      <c r="BR564" s="626">
        <f t="shared" si="397"/>
        <v>0</v>
      </c>
      <c r="BS564" s="626">
        <f t="shared" si="397"/>
        <v>0</v>
      </c>
      <c r="BT564" s="626">
        <f t="shared" si="397"/>
        <v>0</v>
      </c>
      <c r="BU564" s="626">
        <f t="shared" si="397"/>
        <v>0</v>
      </c>
      <c r="BV564" s="626">
        <f t="shared" si="397"/>
        <v>0</v>
      </c>
      <c r="BW564" s="626">
        <f t="shared" si="397"/>
        <v>0</v>
      </c>
      <c r="BX564" s="626">
        <f t="shared" si="397"/>
        <v>0</v>
      </c>
      <c r="BY564" s="626">
        <f t="shared" si="397"/>
        <v>0</v>
      </c>
      <c r="BZ564" s="626">
        <f t="shared" si="397"/>
        <v>0</v>
      </c>
      <c r="CA564" s="287">
        <f t="shared" si="363"/>
        <v>0</v>
      </c>
      <c r="CB564" s="287">
        <f t="shared" si="364"/>
        <v>0</v>
      </c>
      <c r="CC564" s="287">
        <f t="shared" si="365"/>
        <v>0</v>
      </c>
      <c r="CD564" s="287">
        <f t="shared" si="366"/>
        <v>0</v>
      </c>
      <c r="CE564" s="287">
        <f t="shared" si="367"/>
        <v>0</v>
      </c>
      <c r="CF564" s="287">
        <f t="shared" si="368"/>
        <v>0</v>
      </c>
      <c r="CG564" s="61">
        <f t="shared" si="390"/>
        <v>0</v>
      </c>
      <c r="CH564" s="27"/>
      <c r="CI564" s="27"/>
      <c r="CJ564" s="27"/>
    </row>
    <row r="565" spans="2:88" ht="12" hidden="1" customHeight="1">
      <c r="B565" s="624" t="s">
        <v>41</v>
      </c>
      <c r="C565" s="623" t="str">
        <f t="shared" si="398"/>
        <v>Released</v>
      </c>
      <c r="D565" s="624" t="s">
        <v>51</v>
      </c>
      <c r="E565" s="624" t="s">
        <v>9</v>
      </c>
      <c r="F565" s="625" t="s">
        <v>11</v>
      </c>
      <c r="G565" s="626">
        <f t="shared" ref="G565:P574" si="399">IF(CVP=$F565,SUMIFS(G$6:G$206,Capex_Revex,$E565,Cat_Two,$D565,Spend,$B565),0)</f>
        <v>0</v>
      </c>
      <c r="H565" s="823">
        <f t="shared" si="399"/>
        <v>0</v>
      </c>
      <c r="I565" s="823">
        <f t="shared" si="399"/>
        <v>0</v>
      </c>
      <c r="J565" s="626">
        <f t="shared" si="399"/>
        <v>0</v>
      </c>
      <c r="K565" s="626">
        <f t="shared" si="399"/>
        <v>0</v>
      </c>
      <c r="L565" s="626">
        <f t="shared" si="399"/>
        <v>0</v>
      </c>
      <c r="M565" s="626">
        <f t="shared" si="399"/>
        <v>0</v>
      </c>
      <c r="N565" s="626">
        <f t="shared" si="399"/>
        <v>0</v>
      </c>
      <c r="O565" s="626">
        <f t="shared" si="399"/>
        <v>0</v>
      </c>
      <c r="P565" s="626">
        <f t="shared" si="399"/>
        <v>0</v>
      </c>
      <c r="Q565" s="626">
        <f t="shared" ref="Q565:Z574" si="400">IF(CVP=$F565,SUMIFS(Q$6:Q$206,Capex_Revex,$E565,Cat_Two,$D565,Spend,$B565),0)</f>
        <v>0</v>
      </c>
      <c r="R565" s="626">
        <f t="shared" si="400"/>
        <v>0</v>
      </c>
      <c r="S565" s="626">
        <f t="shared" si="400"/>
        <v>0</v>
      </c>
      <c r="T565" s="626">
        <f t="shared" si="400"/>
        <v>0</v>
      </c>
      <c r="U565" s="823">
        <f t="shared" si="400"/>
        <v>0</v>
      </c>
      <c r="V565" s="823">
        <f t="shared" si="400"/>
        <v>0</v>
      </c>
      <c r="W565" s="823">
        <f t="shared" si="400"/>
        <v>0</v>
      </c>
      <c r="X565" s="823">
        <f t="shared" si="400"/>
        <v>0</v>
      </c>
      <c r="Y565" s="823">
        <f t="shared" si="400"/>
        <v>0</v>
      </c>
      <c r="Z565" s="626">
        <f t="shared" si="400"/>
        <v>0</v>
      </c>
      <c r="AA565" s="626">
        <f t="shared" ref="AA565:AJ574" si="401">IF(CVP=$F565,SUMIFS(AA$6:AA$206,Capex_Revex,$E565,Cat_Two,$D565,Spend,$B565),0)</f>
        <v>0</v>
      </c>
      <c r="AB565" s="626">
        <f t="shared" si="401"/>
        <v>0</v>
      </c>
      <c r="AC565" s="626">
        <f t="shared" si="401"/>
        <v>0</v>
      </c>
      <c r="AD565" s="626">
        <f t="shared" si="401"/>
        <v>0</v>
      </c>
      <c r="AE565" s="626">
        <f t="shared" si="401"/>
        <v>0</v>
      </c>
      <c r="AF565" s="626">
        <f t="shared" si="401"/>
        <v>0</v>
      </c>
      <c r="AG565" s="626">
        <f t="shared" si="401"/>
        <v>0</v>
      </c>
      <c r="AH565" s="626">
        <f t="shared" si="401"/>
        <v>0</v>
      </c>
      <c r="AI565" s="626">
        <f t="shared" si="401"/>
        <v>0</v>
      </c>
      <c r="AJ565" s="626">
        <f t="shared" si="401"/>
        <v>0</v>
      </c>
      <c r="AK565" s="626">
        <f t="shared" ref="AK565:AT574" si="402">IF(CVP=$F565,SUMIFS(AK$6:AK$206,Capex_Revex,$E565,Cat_Two,$D565,Spend,$B565),0)</f>
        <v>0</v>
      </c>
      <c r="AL565" s="626">
        <f t="shared" si="402"/>
        <v>0</v>
      </c>
      <c r="AM565" s="626">
        <f t="shared" si="402"/>
        <v>0</v>
      </c>
      <c r="AN565" s="626">
        <f t="shared" si="402"/>
        <v>0</v>
      </c>
      <c r="AO565" s="626">
        <f t="shared" si="402"/>
        <v>0</v>
      </c>
      <c r="AP565" s="626">
        <f t="shared" si="402"/>
        <v>0</v>
      </c>
      <c r="AQ565" s="626">
        <f t="shared" si="402"/>
        <v>0</v>
      </c>
      <c r="AR565" s="626">
        <f t="shared" si="402"/>
        <v>0</v>
      </c>
      <c r="AS565" s="626">
        <f t="shared" si="402"/>
        <v>0</v>
      </c>
      <c r="AT565" s="626">
        <f t="shared" si="402"/>
        <v>0</v>
      </c>
      <c r="AU565" s="626">
        <f t="shared" ref="AU565:BD574" si="403">IF(CVP=$F565,SUMIFS(AU$6:AU$206,Capex_Revex,$E565,Cat_Two,$D565,Spend,$B565),0)</f>
        <v>0</v>
      </c>
      <c r="AV565" s="626">
        <f t="shared" si="403"/>
        <v>0</v>
      </c>
      <c r="AW565" s="626">
        <f t="shared" si="403"/>
        <v>0</v>
      </c>
      <c r="AX565" s="626">
        <f t="shared" si="403"/>
        <v>0</v>
      </c>
      <c r="AY565" s="626">
        <f t="shared" si="403"/>
        <v>0</v>
      </c>
      <c r="AZ565" s="626">
        <f t="shared" si="403"/>
        <v>0</v>
      </c>
      <c r="BA565" s="626">
        <f t="shared" si="403"/>
        <v>0</v>
      </c>
      <c r="BB565" s="626">
        <f t="shared" si="403"/>
        <v>0</v>
      </c>
      <c r="BC565" s="626">
        <f t="shared" si="403"/>
        <v>0</v>
      </c>
      <c r="BD565" s="626">
        <f t="shared" si="403"/>
        <v>0</v>
      </c>
      <c r="BE565" s="626">
        <f t="shared" ref="BE565:BN574" si="404">IF(CVP=$F565,SUMIFS(BE$6:BE$206,Capex_Revex,$E565,Cat_Two,$D565,Spend,$B565),0)</f>
        <v>0</v>
      </c>
      <c r="BF565" s="626">
        <f t="shared" si="404"/>
        <v>0</v>
      </c>
      <c r="BG565" s="626">
        <f t="shared" si="404"/>
        <v>0</v>
      </c>
      <c r="BH565" s="626">
        <f t="shared" si="404"/>
        <v>0</v>
      </c>
      <c r="BI565" s="626">
        <f t="shared" si="404"/>
        <v>0</v>
      </c>
      <c r="BJ565" s="626">
        <f t="shared" si="404"/>
        <v>0</v>
      </c>
      <c r="BK565" s="626">
        <f t="shared" si="404"/>
        <v>0</v>
      </c>
      <c r="BL565" s="626">
        <f t="shared" si="404"/>
        <v>0</v>
      </c>
      <c r="BM565" s="626">
        <f t="shared" si="404"/>
        <v>0</v>
      </c>
      <c r="BN565" s="626">
        <f t="shared" si="404"/>
        <v>0</v>
      </c>
      <c r="BO565" s="626">
        <f t="shared" ref="BO565:BZ574" si="405">IF(CVP=$F565,SUMIFS(BO$6:BO$206,Capex_Revex,$E565,Cat_Two,$D565,Spend,$B565),0)</f>
        <v>0</v>
      </c>
      <c r="BP565" s="626">
        <f t="shared" si="405"/>
        <v>0</v>
      </c>
      <c r="BQ565" s="626">
        <f t="shared" si="405"/>
        <v>0</v>
      </c>
      <c r="BR565" s="626">
        <f t="shared" si="405"/>
        <v>0</v>
      </c>
      <c r="BS565" s="626">
        <f t="shared" si="405"/>
        <v>0</v>
      </c>
      <c r="BT565" s="626">
        <f t="shared" si="405"/>
        <v>0</v>
      </c>
      <c r="BU565" s="626">
        <f t="shared" si="405"/>
        <v>0</v>
      </c>
      <c r="BV565" s="626">
        <f t="shared" si="405"/>
        <v>0</v>
      </c>
      <c r="BW565" s="626">
        <f t="shared" si="405"/>
        <v>0</v>
      </c>
      <c r="BX565" s="626">
        <f t="shared" si="405"/>
        <v>0</v>
      </c>
      <c r="BY565" s="626">
        <f t="shared" si="405"/>
        <v>0</v>
      </c>
      <c r="BZ565" s="626">
        <f t="shared" si="405"/>
        <v>0</v>
      </c>
      <c r="CA565" s="287">
        <f t="shared" si="363"/>
        <v>0</v>
      </c>
      <c r="CB565" s="287">
        <f t="shared" si="364"/>
        <v>0</v>
      </c>
      <c r="CC565" s="287">
        <f t="shared" si="365"/>
        <v>0</v>
      </c>
      <c r="CD565" s="287">
        <f t="shared" si="366"/>
        <v>0</v>
      </c>
      <c r="CE565" s="287">
        <f t="shared" si="367"/>
        <v>0</v>
      </c>
      <c r="CF565" s="287">
        <f t="shared" si="368"/>
        <v>0</v>
      </c>
      <c r="CG565" s="61">
        <f t="shared" si="390"/>
        <v>0</v>
      </c>
      <c r="CH565" s="27"/>
      <c r="CI565" s="27"/>
      <c r="CJ565" s="27"/>
    </row>
    <row r="566" spans="2:88" ht="12" hidden="1" customHeight="1">
      <c r="B566" s="624" t="s">
        <v>41</v>
      </c>
      <c r="C566" s="623" t="str">
        <f t="shared" si="398"/>
        <v>Released</v>
      </c>
      <c r="D566" s="624" t="s">
        <v>51</v>
      </c>
      <c r="E566" s="624" t="s">
        <v>9</v>
      </c>
      <c r="F566" s="625" t="s">
        <v>12</v>
      </c>
      <c r="G566" s="626">
        <f t="shared" si="399"/>
        <v>0</v>
      </c>
      <c r="H566" s="823">
        <f t="shared" si="399"/>
        <v>0</v>
      </c>
      <c r="I566" s="823">
        <f t="shared" si="399"/>
        <v>0</v>
      </c>
      <c r="J566" s="626">
        <f t="shared" si="399"/>
        <v>0</v>
      </c>
      <c r="K566" s="626">
        <f t="shared" si="399"/>
        <v>0</v>
      </c>
      <c r="L566" s="626">
        <f t="shared" si="399"/>
        <v>0</v>
      </c>
      <c r="M566" s="626">
        <f t="shared" si="399"/>
        <v>0</v>
      </c>
      <c r="N566" s="626">
        <f t="shared" si="399"/>
        <v>0</v>
      </c>
      <c r="O566" s="626">
        <f t="shared" si="399"/>
        <v>0</v>
      </c>
      <c r="P566" s="626">
        <f t="shared" si="399"/>
        <v>0</v>
      </c>
      <c r="Q566" s="626">
        <f t="shared" si="400"/>
        <v>0</v>
      </c>
      <c r="R566" s="626">
        <f t="shared" si="400"/>
        <v>0</v>
      </c>
      <c r="S566" s="626">
        <f t="shared" si="400"/>
        <v>0</v>
      </c>
      <c r="T566" s="626">
        <f t="shared" si="400"/>
        <v>0</v>
      </c>
      <c r="U566" s="823">
        <f t="shared" si="400"/>
        <v>0</v>
      </c>
      <c r="V566" s="823">
        <f t="shared" si="400"/>
        <v>0</v>
      </c>
      <c r="W566" s="823">
        <f t="shared" si="400"/>
        <v>0</v>
      </c>
      <c r="X566" s="823">
        <f t="shared" si="400"/>
        <v>0</v>
      </c>
      <c r="Y566" s="823">
        <f t="shared" si="400"/>
        <v>0</v>
      </c>
      <c r="Z566" s="626">
        <f t="shared" si="400"/>
        <v>0</v>
      </c>
      <c r="AA566" s="626">
        <f t="shared" si="401"/>
        <v>0</v>
      </c>
      <c r="AB566" s="626">
        <f t="shared" si="401"/>
        <v>0</v>
      </c>
      <c r="AC566" s="626">
        <f t="shared" si="401"/>
        <v>0</v>
      </c>
      <c r="AD566" s="626">
        <f t="shared" si="401"/>
        <v>0</v>
      </c>
      <c r="AE566" s="626">
        <f t="shared" si="401"/>
        <v>0</v>
      </c>
      <c r="AF566" s="626">
        <f t="shared" si="401"/>
        <v>0</v>
      </c>
      <c r="AG566" s="626">
        <f t="shared" si="401"/>
        <v>0</v>
      </c>
      <c r="AH566" s="626">
        <f t="shared" si="401"/>
        <v>0</v>
      </c>
      <c r="AI566" s="626">
        <f t="shared" si="401"/>
        <v>0</v>
      </c>
      <c r="AJ566" s="626">
        <f t="shared" si="401"/>
        <v>0</v>
      </c>
      <c r="AK566" s="626">
        <f t="shared" si="402"/>
        <v>0</v>
      </c>
      <c r="AL566" s="626">
        <f t="shared" si="402"/>
        <v>0</v>
      </c>
      <c r="AM566" s="626">
        <f t="shared" si="402"/>
        <v>0</v>
      </c>
      <c r="AN566" s="626">
        <f t="shared" si="402"/>
        <v>0</v>
      </c>
      <c r="AO566" s="626">
        <f t="shared" si="402"/>
        <v>0</v>
      </c>
      <c r="AP566" s="626">
        <f t="shared" si="402"/>
        <v>0</v>
      </c>
      <c r="AQ566" s="626">
        <f t="shared" si="402"/>
        <v>0</v>
      </c>
      <c r="AR566" s="626">
        <f t="shared" si="402"/>
        <v>0</v>
      </c>
      <c r="AS566" s="626">
        <f t="shared" si="402"/>
        <v>0</v>
      </c>
      <c r="AT566" s="626">
        <f t="shared" si="402"/>
        <v>0</v>
      </c>
      <c r="AU566" s="626">
        <f t="shared" si="403"/>
        <v>0</v>
      </c>
      <c r="AV566" s="626">
        <f t="shared" si="403"/>
        <v>0</v>
      </c>
      <c r="AW566" s="626">
        <f t="shared" si="403"/>
        <v>0</v>
      </c>
      <c r="AX566" s="626">
        <f t="shared" si="403"/>
        <v>0</v>
      </c>
      <c r="AY566" s="626">
        <f t="shared" si="403"/>
        <v>0</v>
      </c>
      <c r="AZ566" s="626">
        <f t="shared" si="403"/>
        <v>0</v>
      </c>
      <c r="BA566" s="626">
        <f t="shared" si="403"/>
        <v>0</v>
      </c>
      <c r="BB566" s="626">
        <f t="shared" si="403"/>
        <v>0</v>
      </c>
      <c r="BC566" s="626">
        <f t="shared" si="403"/>
        <v>0</v>
      </c>
      <c r="BD566" s="626">
        <f t="shared" si="403"/>
        <v>0</v>
      </c>
      <c r="BE566" s="626">
        <f t="shared" si="404"/>
        <v>0</v>
      </c>
      <c r="BF566" s="626">
        <f t="shared" si="404"/>
        <v>0</v>
      </c>
      <c r="BG566" s="626">
        <f t="shared" si="404"/>
        <v>0</v>
      </c>
      <c r="BH566" s="626">
        <f t="shared" si="404"/>
        <v>0</v>
      </c>
      <c r="BI566" s="626">
        <f t="shared" si="404"/>
        <v>0</v>
      </c>
      <c r="BJ566" s="626">
        <f t="shared" si="404"/>
        <v>0</v>
      </c>
      <c r="BK566" s="626">
        <f t="shared" si="404"/>
        <v>0</v>
      </c>
      <c r="BL566" s="626">
        <f t="shared" si="404"/>
        <v>0</v>
      </c>
      <c r="BM566" s="626">
        <f t="shared" si="404"/>
        <v>0</v>
      </c>
      <c r="BN566" s="626">
        <f t="shared" si="404"/>
        <v>0</v>
      </c>
      <c r="BO566" s="626">
        <f t="shared" si="405"/>
        <v>0</v>
      </c>
      <c r="BP566" s="626">
        <f t="shared" si="405"/>
        <v>0</v>
      </c>
      <c r="BQ566" s="626">
        <f t="shared" si="405"/>
        <v>0</v>
      </c>
      <c r="BR566" s="626">
        <f t="shared" si="405"/>
        <v>0</v>
      </c>
      <c r="BS566" s="626">
        <f t="shared" si="405"/>
        <v>0</v>
      </c>
      <c r="BT566" s="626">
        <f t="shared" si="405"/>
        <v>0</v>
      </c>
      <c r="BU566" s="626">
        <f t="shared" si="405"/>
        <v>0</v>
      </c>
      <c r="BV566" s="626">
        <f t="shared" si="405"/>
        <v>0</v>
      </c>
      <c r="BW566" s="626">
        <f t="shared" si="405"/>
        <v>0</v>
      </c>
      <c r="BX566" s="626">
        <f t="shared" si="405"/>
        <v>0</v>
      </c>
      <c r="BY566" s="626">
        <f t="shared" si="405"/>
        <v>0</v>
      </c>
      <c r="BZ566" s="626">
        <f t="shared" si="405"/>
        <v>0</v>
      </c>
      <c r="CA566" s="287">
        <f t="shared" si="363"/>
        <v>0</v>
      </c>
      <c r="CB566" s="287">
        <f t="shared" si="364"/>
        <v>0</v>
      </c>
      <c r="CC566" s="287">
        <f t="shared" si="365"/>
        <v>0</v>
      </c>
      <c r="CD566" s="287">
        <f t="shared" si="366"/>
        <v>0</v>
      </c>
      <c r="CE566" s="287">
        <f t="shared" si="367"/>
        <v>0</v>
      </c>
      <c r="CF566" s="287">
        <f t="shared" si="368"/>
        <v>0</v>
      </c>
      <c r="CG566" s="61">
        <f t="shared" si="390"/>
        <v>0</v>
      </c>
      <c r="CH566" s="27"/>
      <c r="CI566" s="27"/>
      <c r="CJ566" s="27"/>
    </row>
    <row r="567" spans="2:88" ht="12" hidden="1" customHeight="1">
      <c r="B567" s="624" t="s">
        <v>41</v>
      </c>
      <c r="C567" s="623" t="str">
        <f t="shared" si="398"/>
        <v>Forecast</v>
      </c>
      <c r="D567" s="624" t="s">
        <v>51</v>
      </c>
      <c r="E567" s="624" t="s">
        <v>9</v>
      </c>
      <c r="F567" s="625" t="s">
        <v>13</v>
      </c>
      <c r="G567" s="626">
        <f t="shared" si="399"/>
        <v>0</v>
      </c>
      <c r="H567" s="823">
        <f t="shared" si="399"/>
        <v>0</v>
      </c>
      <c r="I567" s="823">
        <f t="shared" si="399"/>
        <v>0</v>
      </c>
      <c r="J567" s="626">
        <f t="shared" si="399"/>
        <v>0</v>
      </c>
      <c r="K567" s="626">
        <f t="shared" si="399"/>
        <v>0</v>
      </c>
      <c r="L567" s="626">
        <f t="shared" si="399"/>
        <v>0</v>
      </c>
      <c r="M567" s="626">
        <f t="shared" si="399"/>
        <v>0</v>
      </c>
      <c r="N567" s="626">
        <f t="shared" si="399"/>
        <v>0</v>
      </c>
      <c r="O567" s="626">
        <f t="shared" si="399"/>
        <v>0</v>
      </c>
      <c r="P567" s="626">
        <f t="shared" si="399"/>
        <v>0</v>
      </c>
      <c r="Q567" s="626">
        <f t="shared" si="400"/>
        <v>0</v>
      </c>
      <c r="R567" s="626">
        <f t="shared" si="400"/>
        <v>0</v>
      </c>
      <c r="S567" s="626">
        <f t="shared" si="400"/>
        <v>0</v>
      </c>
      <c r="T567" s="626">
        <f t="shared" si="400"/>
        <v>0</v>
      </c>
      <c r="U567" s="823">
        <f t="shared" si="400"/>
        <v>0</v>
      </c>
      <c r="V567" s="823">
        <f t="shared" si="400"/>
        <v>0</v>
      </c>
      <c r="W567" s="823">
        <f t="shared" si="400"/>
        <v>0</v>
      </c>
      <c r="X567" s="823">
        <f t="shared" si="400"/>
        <v>0</v>
      </c>
      <c r="Y567" s="823">
        <f t="shared" si="400"/>
        <v>0</v>
      </c>
      <c r="Z567" s="626">
        <f t="shared" si="400"/>
        <v>0</v>
      </c>
      <c r="AA567" s="626">
        <f t="shared" si="401"/>
        <v>0</v>
      </c>
      <c r="AB567" s="626">
        <f t="shared" si="401"/>
        <v>0</v>
      </c>
      <c r="AC567" s="626">
        <f t="shared" si="401"/>
        <v>0</v>
      </c>
      <c r="AD567" s="626">
        <f t="shared" si="401"/>
        <v>0</v>
      </c>
      <c r="AE567" s="626">
        <f t="shared" si="401"/>
        <v>0</v>
      </c>
      <c r="AF567" s="626">
        <f t="shared" si="401"/>
        <v>0</v>
      </c>
      <c r="AG567" s="626">
        <f t="shared" si="401"/>
        <v>0</v>
      </c>
      <c r="AH567" s="626">
        <f t="shared" si="401"/>
        <v>0</v>
      </c>
      <c r="AI567" s="626">
        <f t="shared" si="401"/>
        <v>0</v>
      </c>
      <c r="AJ567" s="626">
        <f t="shared" si="401"/>
        <v>0</v>
      </c>
      <c r="AK567" s="626">
        <f t="shared" si="402"/>
        <v>0</v>
      </c>
      <c r="AL567" s="626">
        <f t="shared" si="402"/>
        <v>0</v>
      </c>
      <c r="AM567" s="626">
        <f t="shared" si="402"/>
        <v>0</v>
      </c>
      <c r="AN567" s="626">
        <f t="shared" si="402"/>
        <v>0</v>
      </c>
      <c r="AO567" s="626">
        <f t="shared" si="402"/>
        <v>0</v>
      </c>
      <c r="AP567" s="626">
        <f t="shared" si="402"/>
        <v>0</v>
      </c>
      <c r="AQ567" s="626">
        <f t="shared" si="402"/>
        <v>0</v>
      </c>
      <c r="AR567" s="626">
        <f t="shared" si="402"/>
        <v>0</v>
      </c>
      <c r="AS567" s="626">
        <f t="shared" si="402"/>
        <v>0</v>
      </c>
      <c r="AT567" s="626">
        <f t="shared" si="402"/>
        <v>0</v>
      </c>
      <c r="AU567" s="626">
        <f t="shared" si="403"/>
        <v>0</v>
      </c>
      <c r="AV567" s="626">
        <f t="shared" si="403"/>
        <v>0</v>
      </c>
      <c r="AW567" s="626">
        <f t="shared" si="403"/>
        <v>0</v>
      </c>
      <c r="AX567" s="626">
        <f t="shared" si="403"/>
        <v>0</v>
      </c>
      <c r="AY567" s="626">
        <f t="shared" si="403"/>
        <v>0</v>
      </c>
      <c r="AZ567" s="626">
        <f t="shared" si="403"/>
        <v>0</v>
      </c>
      <c r="BA567" s="626">
        <f t="shared" si="403"/>
        <v>0</v>
      </c>
      <c r="BB567" s="626">
        <f t="shared" si="403"/>
        <v>0</v>
      </c>
      <c r="BC567" s="626">
        <f t="shared" si="403"/>
        <v>0</v>
      </c>
      <c r="BD567" s="626">
        <f t="shared" si="403"/>
        <v>0</v>
      </c>
      <c r="BE567" s="626">
        <f t="shared" si="404"/>
        <v>0</v>
      </c>
      <c r="BF567" s="626">
        <f t="shared" si="404"/>
        <v>0</v>
      </c>
      <c r="BG567" s="626">
        <f t="shared" si="404"/>
        <v>0</v>
      </c>
      <c r="BH567" s="626">
        <f t="shared" si="404"/>
        <v>0</v>
      </c>
      <c r="BI567" s="626">
        <f t="shared" si="404"/>
        <v>0</v>
      </c>
      <c r="BJ567" s="626">
        <f t="shared" si="404"/>
        <v>0</v>
      </c>
      <c r="BK567" s="626">
        <f t="shared" si="404"/>
        <v>0</v>
      </c>
      <c r="BL567" s="626">
        <f t="shared" si="404"/>
        <v>0</v>
      </c>
      <c r="BM567" s="626">
        <f t="shared" si="404"/>
        <v>0</v>
      </c>
      <c r="BN567" s="626">
        <f t="shared" si="404"/>
        <v>0</v>
      </c>
      <c r="BO567" s="626">
        <f t="shared" si="405"/>
        <v>0</v>
      </c>
      <c r="BP567" s="626">
        <f t="shared" si="405"/>
        <v>0</v>
      </c>
      <c r="BQ567" s="626">
        <f t="shared" si="405"/>
        <v>0</v>
      </c>
      <c r="BR567" s="626">
        <f t="shared" si="405"/>
        <v>0</v>
      </c>
      <c r="BS567" s="626">
        <f t="shared" si="405"/>
        <v>0</v>
      </c>
      <c r="BT567" s="626">
        <f t="shared" si="405"/>
        <v>0</v>
      </c>
      <c r="BU567" s="626">
        <f t="shared" si="405"/>
        <v>0</v>
      </c>
      <c r="BV567" s="626">
        <f t="shared" si="405"/>
        <v>0</v>
      </c>
      <c r="BW567" s="626">
        <f t="shared" si="405"/>
        <v>0</v>
      </c>
      <c r="BX567" s="626">
        <f t="shared" si="405"/>
        <v>0</v>
      </c>
      <c r="BY567" s="626">
        <f t="shared" si="405"/>
        <v>0</v>
      </c>
      <c r="BZ567" s="626">
        <f t="shared" si="405"/>
        <v>0</v>
      </c>
      <c r="CA567" s="287">
        <f t="shared" si="363"/>
        <v>0</v>
      </c>
      <c r="CB567" s="287">
        <f t="shared" si="364"/>
        <v>0</v>
      </c>
      <c r="CC567" s="287">
        <f t="shared" si="365"/>
        <v>0</v>
      </c>
      <c r="CD567" s="287">
        <f t="shared" si="366"/>
        <v>0</v>
      </c>
      <c r="CE567" s="287">
        <f t="shared" si="367"/>
        <v>0</v>
      </c>
      <c r="CF567" s="287">
        <f t="shared" si="368"/>
        <v>0</v>
      </c>
      <c r="CG567" s="61">
        <f t="shared" si="390"/>
        <v>0</v>
      </c>
      <c r="CH567" s="27"/>
      <c r="CI567" s="27"/>
      <c r="CJ567" s="27"/>
    </row>
    <row r="568" spans="2:88" ht="12" hidden="1" customHeight="1">
      <c r="B568" s="624" t="s">
        <v>41</v>
      </c>
      <c r="C568" s="623" t="str">
        <f t="shared" si="398"/>
        <v>Approval Request</v>
      </c>
      <c r="D568" s="624" t="s">
        <v>51</v>
      </c>
      <c r="E568" s="624" t="s">
        <v>9</v>
      </c>
      <c r="F568" s="625" t="s">
        <v>14</v>
      </c>
      <c r="G568" s="626">
        <f t="shared" si="399"/>
        <v>0</v>
      </c>
      <c r="H568" s="823">
        <f t="shared" si="399"/>
        <v>0</v>
      </c>
      <c r="I568" s="823">
        <f t="shared" si="399"/>
        <v>0</v>
      </c>
      <c r="J568" s="626">
        <f t="shared" si="399"/>
        <v>0</v>
      </c>
      <c r="K568" s="626">
        <f t="shared" si="399"/>
        <v>0</v>
      </c>
      <c r="L568" s="626">
        <f t="shared" si="399"/>
        <v>0</v>
      </c>
      <c r="M568" s="626">
        <f t="shared" si="399"/>
        <v>0</v>
      </c>
      <c r="N568" s="626">
        <f t="shared" si="399"/>
        <v>0</v>
      </c>
      <c r="O568" s="626">
        <f t="shared" si="399"/>
        <v>0</v>
      </c>
      <c r="P568" s="626">
        <f t="shared" si="399"/>
        <v>0</v>
      </c>
      <c r="Q568" s="626">
        <f t="shared" si="400"/>
        <v>0</v>
      </c>
      <c r="R568" s="626">
        <f t="shared" si="400"/>
        <v>0</v>
      </c>
      <c r="S568" s="626">
        <f t="shared" si="400"/>
        <v>0</v>
      </c>
      <c r="T568" s="626">
        <f t="shared" si="400"/>
        <v>0</v>
      </c>
      <c r="U568" s="823">
        <f t="shared" si="400"/>
        <v>0</v>
      </c>
      <c r="V568" s="823">
        <f t="shared" si="400"/>
        <v>0</v>
      </c>
      <c r="W568" s="823">
        <f t="shared" si="400"/>
        <v>0</v>
      </c>
      <c r="X568" s="823">
        <f t="shared" si="400"/>
        <v>0</v>
      </c>
      <c r="Y568" s="823">
        <f t="shared" si="400"/>
        <v>0</v>
      </c>
      <c r="Z568" s="626">
        <f t="shared" si="400"/>
        <v>0</v>
      </c>
      <c r="AA568" s="626">
        <f t="shared" si="401"/>
        <v>0</v>
      </c>
      <c r="AB568" s="626">
        <f t="shared" si="401"/>
        <v>0</v>
      </c>
      <c r="AC568" s="626">
        <f t="shared" si="401"/>
        <v>0</v>
      </c>
      <c r="AD568" s="626">
        <f t="shared" si="401"/>
        <v>0</v>
      </c>
      <c r="AE568" s="626">
        <f t="shared" si="401"/>
        <v>0</v>
      </c>
      <c r="AF568" s="626">
        <f t="shared" si="401"/>
        <v>0</v>
      </c>
      <c r="AG568" s="626">
        <f t="shared" si="401"/>
        <v>0</v>
      </c>
      <c r="AH568" s="626">
        <f t="shared" si="401"/>
        <v>0</v>
      </c>
      <c r="AI568" s="626">
        <f t="shared" si="401"/>
        <v>0</v>
      </c>
      <c r="AJ568" s="626">
        <f t="shared" si="401"/>
        <v>0</v>
      </c>
      <c r="AK568" s="626">
        <f t="shared" si="402"/>
        <v>0</v>
      </c>
      <c r="AL568" s="626">
        <f t="shared" si="402"/>
        <v>0</v>
      </c>
      <c r="AM568" s="626">
        <f t="shared" si="402"/>
        <v>0</v>
      </c>
      <c r="AN568" s="626">
        <f t="shared" si="402"/>
        <v>0</v>
      </c>
      <c r="AO568" s="626">
        <f t="shared" si="402"/>
        <v>0</v>
      </c>
      <c r="AP568" s="626">
        <f t="shared" si="402"/>
        <v>0</v>
      </c>
      <c r="AQ568" s="626">
        <f t="shared" si="402"/>
        <v>0</v>
      </c>
      <c r="AR568" s="626">
        <f t="shared" si="402"/>
        <v>0</v>
      </c>
      <c r="AS568" s="626">
        <f t="shared" si="402"/>
        <v>0</v>
      </c>
      <c r="AT568" s="626">
        <f t="shared" si="402"/>
        <v>0</v>
      </c>
      <c r="AU568" s="626">
        <f t="shared" si="403"/>
        <v>0</v>
      </c>
      <c r="AV568" s="626">
        <f t="shared" si="403"/>
        <v>0</v>
      </c>
      <c r="AW568" s="626">
        <f t="shared" si="403"/>
        <v>0</v>
      </c>
      <c r="AX568" s="626">
        <f t="shared" si="403"/>
        <v>0</v>
      </c>
      <c r="AY568" s="626">
        <f t="shared" si="403"/>
        <v>0</v>
      </c>
      <c r="AZ568" s="626">
        <f t="shared" si="403"/>
        <v>0</v>
      </c>
      <c r="BA568" s="626">
        <f t="shared" si="403"/>
        <v>0</v>
      </c>
      <c r="BB568" s="626">
        <f t="shared" si="403"/>
        <v>0</v>
      </c>
      <c r="BC568" s="626">
        <f t="shared" si="403"/>
        <v>0</v>
      </c>
      <c r="BD568" s="626">
        <f t="shared" si="403"/>
        <v>0</v>
      </c>
      <c r="BE568" s="626">
        <f t="shared" si="404"/>
        <v>0</v>
      </c>
      <c r="BF568" s="626">
        <f t="shared" si="404"/>
        <v>0</v>
      </c>
      <c r="BG568" s="626">
        <f t="shared" si="404"/>
        <v>0</v>
      </c>
      <c r="BH568" s="626">
        <f t="shared" si="404"/>
        <v>0</v>
      </c>
      <c r="BI568" s="626">
        <f t="shared" si="404"/>
        <v>0</v>
      </c>
      <c r="BJ568" s="626">
        <f t="shared" si="404"/>
        <v>0</v>
      </c>
      <c r="BK568" s="626">
        <f t="shared" si="404"/>
        <v>0</v>
      </c>
      <c r="BL568" s="626">
        <f t="shared" si="404"/>
        <v>0</v>
      </c>
      <c r="BM568" s="626">
        <f t="shared" si="404"/>
        <v>0</v>
      </c>
      <c r="BN568" s="626">
        <f t="shared" si="404"/>
        <v>0</v>
      </c>
      <c r="BO568" s="626">
        <f t="shared" si="405"/>
        <v>0</v>
      </c>
      <c r="BP568" s="626">
        <f t="shared" si="405"/>
        <v>0</v>
      </c>
      <c r="BQ568" s="626">
        <f t="shared" si="405"/>
        <v>0</v>
      </c>
      <c r="BR568" s="626">
        <f t="shared" si="405"/>
        <v>0</v>
      </c>
      <c r="BS568" s="626">
        <f t="shared" si="405"/>
        <v>0</v>
      </c>
      <c r="BT568" s="626">
        <f t="shared" si="405"/>
        <v>0</v>
      </c>
      <c r="BU568" s="626">
        <f t="shared" si="405"/>
        <v>0</v>
      </c>
      <c r="BV568" s="626">
        <f t="shared" si="405"/>
        <v>0</v>
      </c>
      <c r="BW568" s="626">
        <f t="shared" si="405"/>
        <v>0</v>
      </c>
      <c r="BX568" s="626">
        <f t="shared" si="405"/>
        <v>0</v>
      </c>
      <c r="BY568" s="626">
        <f t="shared" si="405"/>
        <v>0</v>
      </c>
      <c r="BZ568" s="626">
        <f t="shared" si="405"/>
        <v>0</v>
      </c>
      <c r="CA568" s="287">
        <f t="shared" si="363"/>
        <v>0</v>
      </c>
      <c r="CB568" s="287">
        <f t="shared" si="364"/>
        <v>0</v>
      </c>
      <c r="CC568" s="287">
        <f t="shared" si="365"/>
        <v>0</v>
      </c>
      <c r="CD568" s="287">
        <f t="shared" si="366"/>
        <v>0</v>
      </c>
      <c r="CE568" s="287">
        <f t="shared" si="367"/>
        <v>0</v>
      </c>
      <c r="CF568" s="287">
        <f t="shared" si="368"/>
        <v>0</v>
      </c>
      <c r="CG568" s="61">
        <f t="shared" si="390"/>
        <v>0</v>
      </c>
      <c r="CH568" s="27"/>
      <c r="CI568" s="27"/>
      <c r="CJ568" s="27"/>
    </row>
    <row r="569" spans="2:88" ht="12" hidden="1" customHeight="1">
      <c r="B569" s="624" t="s">
        <v>41</v>
      </c>
      <c r="C569" s="623" t="str">
        <f t="shared" si="398"/>
        <v>Approval Request</v>
      </c>
      <c r="D569" s="624" t="s">
        <v>51</v>
      </c>
      <c r="E569" s="624" t="s">
        <v>9</v>
      </c>
      <c r="F569" s="625" t="s">
        <v>15</v>
      </c>
      <c r="G569" s="626">
        <f t="shared" si="399"/>
        <v>0</v>
      </c>
      <c r="H569" s="823">
        <f t="shared" si="399"/>
        <v>0</v>
      </c>
      <c r="I569" s="823">
        <f t="shared" si="399"/>
        <v>0</v>
      </c>
      <c r="J569" s="626">
        <f t="shared" si="399"/>
        <v>0</v>
      </c>
      <c r="K569" s="626">
        <f t="shared" si="399"/>
        <v>0</v>
      </c>
      <c r="L569" s="626">
        <f t="shared" si="399"/>
        <v>0</v>
      </c>
      <c r="M569" s="626">
        <f t="shared" si="399"/>
        <v>0</v>
      </c>
      <c r="N569" s="626">
        <f t="shared" si="399"/>
        <v>0</v>
      </c>
      <c r="O569" s="626">
        <f t="shared" si="399"/>
        <v>0</v>
      </c>
      <c r="P569" s="626">
        <f t="shared" si="399"/>
        <v>0</v>
      </c>
      <c r="Q569" s="626">
        <f t="shared" si="400"/>
        <v>0</v>
      </c>
      <c r="R569" s="626">
        <f t="shared" si="400"/>
        <v>0</v>
      </c>
      <c r="S569" s="626">
        <f t="shared" si="400"/>
        <v>0</v>
      </c>
      <c r="T569" s="626">
        <f t="shared" si="400"/>
        <v>0</v>
      </c>
      <c r="U569" s="823">
        <f t="shared" si="400"/>
        <v>0</v>
      </c>
      <c r="V569" s="823">
        <f t="shared" si="400"/>
        <v>0</v>
      </c>
      <c r="W569" s="823">
        <f t="shared" si="400"/>
        <v>0</v>
      </c>
      <c r="X569" s="823">
        <f t="shared" si="400"/>
        <v>0</v>
      </c>
      <c r="Y569" s="823">
        <f t="shared" si="400"/>
        <v>0</v>
      </c>
      <c r="Z569" s="626">
        <f t="shared" si="400"/>
        <v>0</v>
      </c>
      <c r="AA569" s="626">
        <f t="shared" si="401"/>
        <v>0</v>
      </c>
      <c r="AB569" s="626">
        <f t="shared" si="401"/>
        <v>0</v>
      </c>
      <c r="AC569" s="626">
        <f t="shared" si="401"/>
        <v>0</v>
      </c>
      <c r="AD569" s="626">
        <f t="shared" si="401"/>
        <v>0</v>
      </c>
      <c r="AE569" s="626">
        <f t="shared" si="401"/>
        <v>0</v>
      </c>
      <c r="AF569" s="626">
        <f t="shared" si="401"/>
        <v>0</v>
      </c>
      <c r="AG569" s="626">
        <f t="shared" si="401"/>
        <v>0</v>
      </c>
      <c r="AH569" s="626">
        <f t="shared" si="401"/>
        <v>0</v>
      </c>
      <c r="AI569" s="626">
        <f t="shared" si="401"/>
        <v>0</v>
      </c>
      <c r="AJ569" s="626">
        <f t="shared" si="401"/>
        <v>0</v>
      </c>
      <c r="AK569" s="626">
        <f t="shared" si="402"/>
        <v>0</v>
      </c>
      <c r="AL569" s="626">
        <f t="shared" si="402"/>
        <v>0</v>
      </c>
      <c r="AM569" s="626">
        <f t="shared" si="402"/>
        <v>0</v>
      </c>
      <c r="AN569" s="626">
        <f t="shared" si="402"/>
        <v>0</v>
      </c>
      <c r="AO569" s="626">
        <f t="shared" si="402"/>
        <v>0</v>
      </c>
      <c r="AP569" s="626">
        <f t="shared" si="402"/>
        <v>0</v>
      </c>
      <c r="AQ569" s="626">
        <f t="shared" si="402"/>
        <v>0</v>
      </c>
      <c r="AR569" s="626">
        <f t="shared" si="402"/>
        <v>0</v>
      </c>
      <c r="AS569" s="626">
        <f t="shared" si="402"/>
        <v>0</v>
      </c>
      <c r="AT569" s="626">
        <f t="shared" si="402"/>
        <v>0</v>
      </c>
      <c r="AU569" s="626">
        <f t="shared" si="403"/>
        <v>0</v>
      </c>
      <c r="AV569" s="626">
        <f t="shared" si="403"/>
        <v>0</v>
      </c>
      <c r="AW569" s="626">
        <f t="shared" si="403"/>
        <v>0</v>
      </c>
      <c r="AX569" s="626">
        <f t="shared" si="403"/>
        <v>0</v>
      </c>
      <c r="AY569" s="626">
        <f t="shared" si="403"/>
        <v>0</v>
      </c>
      <c r="AZ569" s="626">
        <f t="shared" si="403"/>
        <v>0</v>
      </c>
      <c r="BA569" s="626">
        <f t="shared" si="403"/>
        <v>0</v>
      </c>
      <c r="BB569" s="626">
        <f t="shared" si="403"/>
        <v>0</v>
      </c>
      <c r="BC569" s="626">
        <f t="shared" si="403"/>
        <v>0</v>
      </c>
      <c r="BD569" s="626">
        <f t="shared" si="403"/>
        <v>0</v>
      </c>
      <c r="BE569" s="626">
        <f t="shared" si="404"/>
        <v>0</v>
      </c>
      <c r="BF569" s="626">
        <f t="shared" si="404"/>
        <v>0</v>
      </c>
      <c r="BG569" s="626">
        <f t="shared" si="404"/>
        <v>0</v>
      </c>
      <c r="BH569" s="626">
        <f t="shared" si="404"/>
        <v>0</v>
      </c>
      <c r="BI569" s="626">
        <f t="shared" si="404"/>
        <v>0</v>
      </c>
      <c r="BJ569" s="626">
        <f t="shared" si="404"/>
        <v>0</v>
      </c>
      <c r="BK569" s="626">
        <f t="shared" si="404"/>
        <v>0</v>
      </c>
      <c r="BL569" s="626">
        <f t="shared" si="404"/>
        <v>0</v>
      </c>
      <c r="BM569" s="626">
        <f t="shared" si="404"/>
        <v>0</v>
      </c>
      <c r="BN569" s="626">
        <f t="shared" si="404"/>
        <v>0</v>
      </c>
      <c r="BO569" s="626">
        <f t="shared" si="405"/>
        <v>0</v>
      </c>
      <c r="BP569" s="626">
        <f t="shared" si="405"/>
        <v>0</v>
      </c>
      <c r="BQ569" s="626">
        <f t="shared" si="405"/>
        <v>0</v>
      </c>
      <c r="BR569" s="626">
        <f t="shared" si="405"/>
        <v>0</v>
      </c>
      <c r="BS569" s="626">
        <f t="shared" si="405"/>
        <v>0</v>
      </c>
      <c r="BT569" s="626">
        <f t="shared" si="405"/>
        <v>0</v>
      </c>
      <c r="BU569" s="626">
        <f t="shared" si="405"/>
        <v>0</v>
      </c>
      <c r="BV569" s="626">
        <f t="shared" si="405"/>
        <v>0</v>
      </c>
      <c r="BW569" s="626">
        <f t="shared" si="405"/>
        <v>0</v>
      </c>
      <c r="BX569" s="626">
        <f t="shared" si="405"/>
        <v>0</v>
      </c>
      <c r="BY569" s="626">
        <f t="shared" si="405"/>
        <v>0</v>
      </c>
      <c r="BZ569" s="626">
        <f t="shared" si="405"/>
        <v>0</v>
      </c>
      <c r="CA569" s="287">
        <f t="shared" si="363"/>
        <v>0</v>
      </c>
      <c r="CB569" s="287">
        <f t="shared" si="364"/>
        <v>0</v>
      </c>
      <c r="CC569" s="287">
        <f t="shared" si="365"/>
        <v>0</v>
      </c>
      <c r="CD569" s="287">
        <f t="shared" si="366"/>
        <v>0</v>
      </c>
      <c r="CE569" s="287">
        <f t="shared" si="367"/>
        <v>0</v>
      </c>
      <c r="CF569" s="287">
        <f t="shared" si="368"/>
        <v>0</v>
      </c>
      <c r="CG569" s="61">
        <f t="shared" si="390"/>
        <v>0</v>
      </c>
      <c r="CH569" s="27"/>
      <c r="CI569" s="27"/>
      <c r="CJ569" s="27"/>
    </row>
    <row r="570" spans="2:88" ht="12" hidden="1" customHeight="1">
      <c r="B570" s="624" t="s">
        <v>41</v>
      </c>
      <c r="C570" s="623" t="str">
        <f t="shared" si="398"/>
        <v>Released</v>
      </c>
      <c r="D570" s="624" t="s">
        <v>51</v>
      </c>
      <c r="E570" s="624" t="s">
        <v>10</v>
      </c>
      <c r="F570" s="625" t="s">
        <v>11</v>
      </c>
      <c r="G570" s="626">
        <f t="shared" si="399"/>
        <v>0</v>
      </c>
      <c r="H570" s="823">
        <f t="shared" si="399"/>
        <v>0</v>
      </c>
      <c r="I570" s="823">
        <f t="shared" si="399"/>
        <v>0</v>
      </c>
      <c r="J570" s="626">
        <f t="shared" si="399"/>
        <v>0</v>
      </c>
      <c r="K570" s="626">
        <f t="shared" si="399"/>
        <v>0</v>
      </c>
      <c r="L570" s="626">
        <f t="shared" si="399"/>
        <v>0</v>
      </c>
      <c r="M570" s="626">
        <f t="shared" si="399"/>
        <v>0</v>
      </c>
      <c r="N570" s="626">
        <f t="shared" si="399"/>
        <v>0</v>
      </c>
      <c r="O570" s="626">
        <f t="shared" si="399"/>
        <v>0</v>
      </c>
      <c r="P570" s="626">
        <f t="shared" si="399"/>
        <v>0</v>
      </c>
      <c r="Q570" s="626">
        <f t="shared" si="400"/>
        <v>0</v>
      </c>
      <c r="R570" s="626">
        <f t="shared" si="400"/>
        <v>0</v>
      </c>
      <c r="S570" s="626">
        <f t="shared" si="400"/>
        <v>0</v>
      </c>
      <c r="T570" s="626">
        <f t="shared" si="400"/>
        <v>0</v>
      </c>
      <c r="U570" s="823">
        <f t="shared" si="400"/>
        <v>0</v>
      </c>
      <c r="V570" s="823">
        <f t="shared" si="400"/>
        <v>0</v>
      </c>
      <c r="W570" s="823">
        <f t="shared" si="400"/>
        <v>0</v>
      </c>
      <c r="X570" s="823">
        <f t="shared" si="400"/>
        <v>0</v>
      </c>
      <c r="Y570" s="823">
        <f t="shared" si="400"/>
        <v>0</v>
      </c>
      <c r="Z570" s="626">
        <f t="shared" si="400"/>
        <v>0</v>
      </c>
      <c r="AA570" s="626">
        <f t="shared" si="401"/>
        <v>0</v>
      </c>
      <c r="AB570" s="626">
        <f t="shared" si="401"/>
        <v>0</v>
      </c>
      <c r="AC570" s="626">
        <f t="shared" si="401"/>
        <v>0</v>
      </c>
      <c r="AD570" s="626">
        <f t="shared" si="401"/>
        <v>0</v>
      </c>
      <c r="AE570" s="626">
        <f t="shared" si="401"/>
        <v>0</v>
      </c>
      <c r="AF570" s="626">
        <f t="shared" si="401"/>
        <v>0</v>
      </c>
      <c r="AG570" s="626">
        <f t="shared" si="401"/>
        <v>0</v>
      </c>
      <c r="AH570" s="626">
        <f t="shared" si="401"/>
        <v>0</v>
      </c>
      <c r="AI570" s="626">
        <f t="shared" si="401"/>
        <v>0</v>
      </c>
      <c r="AJ570" s="626">
        <f t="shared" si="401"/>
        <v>0</v>
      </c>
      <c r="AK570" s="626">
        <f t="shared" si="402"/>
        <v>0</v>
      </c>
      <c r="AL570" s="626">
        <f t="shared" si="402"/>
        <v>0</v>
      </c>
      <c r="AM570" s="626">
        <f t="shared" si="402"/>
        <v>0</v>
      </c>
      <c r="AN570" s="626">
        <f t="shared" si="402"/>
        <v>0</v>
      </c>
      <c r="AO570" s="626">
        <f t="shared" si="402"/>
        <v>0</v>
      </c>
      <c r="AP570" s="626">
        <f t="shared" si="402"/>
        <v>0</v>
      </c>
      <c r="AQ570" s="626">
        <f t="shared" si="402"/>
        <v>0</v>
      </c>
      <c r="AR570" s="626">
        <f t="shared" si="402"/>
        <v>0</v>
      </c>
      <c r="AS570" s="626">
        <f t="shared" si="402"/>
        <v>0</v>
      </c>
      <c r="AT570" s="626">
        <f t="shared" si="402"/>
        <v>0</v>
      </c>
      <c r="AU570" s="626">
        <f t="shared" si="403"/>
        <v>0</v>
      </c>
      <c r="AV570" s="626">
        <f t="shared" si="403"/>
        <v>0</v>
      </c>
      <c r="AW570" s="626">
        <f t="shared" si="403"/>
        <v>0</v>
      </c>
      <c r="AX570" s="626">
        <f t="shared" si="403"/>
        <v>0</v>
      </c>
      <c r="AY570" s="626">
        <f t="shared" si="403"/>
        <v>0</v>
      </c>
      <c r="AZ570" s="626">
        <f t="shared" si="403"/>
        <v>0</v>
      </c>
      <c r="BA570" s="626">
        <f t="shared" si="403"/>
        <v>0</v>
      </c>
      <c r="BB570" s="626">
        <f t="shared" si="403"/>
        <v>0</v>
      </c>
      <c r="BC570" s="626">
        <f t="shared" si="403"/>
        <v>0</v>
      </c>
      <c r="BD570" s="626">
        <f t="shared" si="403"/>
        <v>0</v>
      </c>
      <c r="BE570" s="626">
        <f t="shared" si="404"/>
        <v>0</v>
      </c>
      <c r="BF570" s="626">
        <f t="shared" si="404"/>
        <v>0</v>
      </c>
      <c r="BG570" s="626">
        <f t="shared" si="404"/>
        <v>0</v>
      </c>
      <c r="BH570" s="626">
        <f t="shared" si="404"/>
        <v>0</v>
      </c>
      <c r="BI570" s="626">
        <f t="shared" si="404"/>
        <v>0</v>
      </c>
      <c r="BJ570" s="626">
        <f t="shared" si="404"/>
        <v>0</v>
      </c>
      <c r="BK570" s="626">
        <f t="shared" si="404"/>
        <v>0</v>
      </c>
      <c r="BL570" s="626">
        <f t="shared" si="404"/>
        <v>0</v>
      </c>
      <c r="BM570" s="626">
        <f t="shared" si="404"/>
        <v>0</v>
      </c>
      <c r="BN570" s="626">
        <f t="shared" si="404"/>
        <v>0</v>
      </c>
      <c r="BO570" s="626">
        <f t="shared" si="405"/>
        <v>0</v>
      </c>
      <c r="BP570" s="626">
        <f t="shared" si="405"/>
        <v>0</v>
      </c>
      <c r="BQ570" s="626">
        <f t="shared" si="405"/>
        <v>0</v>
      </c>
      <c r="BR570" s="626">
        <f t="shared" si="405"/>
        <v>0</v>
      </c>
      <c r="BS570" s="626">
        <f t="shared" si="405"/>
        <v>0</v>
      </c>
      <c r="BT570" s="626">
        <f t="shared" si="405"/>
        <v>0</v>
      </c>
      <c r="BU570" s="626">
        <f t="shared" si="405"/>
        <v>0</v>
      </c>
      <c r="BV570" s="626">
        <f t="shared" si="405"/>
        <v>0</v>
      </c>
      <c r="BW570" s="626">
        <f t="shared" si="405"/>
        <v>0</v>
      </c>
      <c r="BX570" s="626">
        <f t="shared" si="405"/>
        <v>0</v>
      </c>
      <c r="BY570" s="626">
        <f t="shared" si="405"/>
        <v>0</v>
      </c>
      <c r="BZ570" s="626">
        <f t="shared" si="405"/>
        <v>0</v>
      </c>
      <c r="CA570" s="287">
        <f t="shared" si="363"/>
        <v>0</v>
      </c>
      <c r="CB570" s="287">
        <f t="shared" si="364"/>
        <v>0</v>
      </c>
      <c r="CC570" s="287">
        <f t="shared" si="365"/>
        <v>0</v>
      </c>
      <c r="CD570" s="287">
        <f t="shared" si="366"/>
        <v>0</v>
      </c>
      <c r="CE570" s="287">
        <f t="shared" si="367"/>
        <v>0</v>
      </c>
      <c r="CF570" s="287">
        <f t="shared" si="368"/>
        <v>0</v>
      </c>
      <c r="CG570" s="61">
        <f t="shared" si="390"/>
        <v>0</v>
      </c>
      <c r="CH570" s="27"/>
      <c r="CI570" s="27"/>
      <c r="CJ570" s="27"/>
    </row>
    <row r="571" spans="2:88" ht="12" hidden="1" customHeight="1">
      <c r="B571" s="624" t="s">
        <v>41</v>
      </c>
      <c r="C571" s="623" t="str">
        <f t="shared" si="398"/>
        <v>Released</v>
      </c>
      <c r="D571" s="624" t="s">
        <v>51</v>
      </c>
      <c r="E571" s="624" t="s">
        <v>10</v>
      </c>
      <c r="F571" s="625" t="s">
        <v>12</v>
      </c>
      <c r="G571" s="626">
        <f t="shared" si="399"/>
        <v>0</v>
      </c>
      <c r="H571" s="823">
        <f t="shared" si="399"/>
        <v>0</v>
      </c>
      <c r="I571" s="823">
        <f t="shared" si="399"/>
        <v>0</v>
      </c>
      <c r="J571" s="626">
        <f t="shared" si="399"/>
        <v>0</v>
      </c>
      <c r="K571" s="626">
        <f t="shared" si="399"/>
        <v>0</v>
      </c>
      <c r="L571" s="626">
        <f t="shared" si="399"/>
        <v>0</v>
      </c>
      <c r="M571" s="626">
        <f t="shared" si="399"/>
        <v>0</v>
      </c>
      <c r="N571" s="626">
        <f t="shared" si="399"/>
        <v>0</v>
      </c>
      <c r="O571" s="626">
        <f t="shared" si="399"/>
        <v>0</v>
      </c>
      <c r="P571" s="626">
        <f t="shared" si="399"/>
        <v>0</v>
      </c>
      <c r="Q571" s="626">
        <f t="shared" si="400"/>
        <v>0</v>
      </c>
      <c r="R571" s="626">
        <f t="shared" si="400"/>
        <v>0</v>
      </c>
      <c r="S571" s="626">
        <f t="shared" si="400"/>
        <v>0</v>
      </c>
      <c r="T571" s="626">
        <f t="shared" si="400"/>
        <v>0</v>
      </c>
      <c r="U571" s="823">
        <f t="shared" si="400"/>
        <v>0</v>
      </c>
      <c r="V571" s="823">
        <f t="shared" si="400"/>
        <v>0</v>
      </c>
      <c r="W571" s="823">
        <f t="shared" si="400"/>
        <v>0</v>
      </c>
      <c r="X571" s="823">
        <f t="shared" si="400"/>
        <v>0</v>
      </c>
      <c r="Y571" s="823">
        <f t="shared" si="400"/>
        <v>0</v>
      </c>
      <c r="Z571" s="626">
        <f t="shared" si="400"/>
        <v>0</v>
      </c>
      <c r="AA571" s="626">
        <f t="shared" si="401"/>
        <v>0</v>
      </c>
      <c r="AB571" s="626">
        <f t="shared" si="401"/>
        <v>0</v>
      </c>
      <c r="AC571" s="626">
        <f t="shared" si="401"/>
        <v>0</v>
      </c>
      <c r="AD571" s="626">
        <f t="shared" si="401"/>
        <v>0</v>
      </c>
      <c r="AE571" s="626">
        <f t="shared" si="401"/>
        <v>0</v>
      </c>
      <c r="AF571" s="626">
        <f t="shared" si="401"/>
        <v>0</v>
      </c>
      <c r="AG571" s="626">
        <f t="shared" si="401"/>
        <v>0</v>
      </c>
      <c r="AH571" s="626">
        <f t="shared" si="401"/>
        <v>0</v>
      </c>
      <c r="AI571" s="626">
        <f t="shared" si="401"/>
        <v>0</v>
      </c>
      <c r="AJ571" s="626">
        <f t="shared" si="401"/>
        <v>0</v>
      </c>
      <c r="AK571" s="626">
        <f t="shared" si="402"/>
        <v>0</v>
      </c>
      <c r="AL571" s="626">
        <f t="shared" si="402"/>
        <v>0</v>
      </c>
      <c r="AM571" s="626">
        <f t="shared" si="402"/>
        <v>0</v>
      </c>
      <c r="AN571" s="626">
        <f t="shared" si="402"/>
        <v>0</v>
      </c>
      <c r="AO571" s="626">
        <f t="shared" si="402"/>
        <v>0</v>
      </c>
      <c r="AP571" s="626">
        <f t="shared" si="402"/>
        <v>0</v>
      </c>
      <c r="AQ571" s="626">
        <f t="shared" si="402"/>
        <v>0</v>
      </c>
      <c r="AR571" s="626">
        <f t="shared" si="402"/>
        <v>0</v>
      </c>
      <c r="AS571" s="626">
        <f t="shared" si="402"/>
        <v>0</v>
      </c>
      <c r="AT571" s="626">
        <f t="shared" si="402"/>
        <v>0</v>
      </c>
      <c r="AU571" s="626">
        <f t="shared" si="403"/>
        <v>0</v>
      </c>
      <c r="AV571" s="626">
        <f t="shared" si="403"/>
        <v>0</v>
      </c>
      <c r="AW571" s="626">
        <f t="shared" si="403"/>
        <v>0</v>
      </c>
      <c r="AX571" s="626">
        <f t="shared" si="403"/>
        <v>0</v>
      </c>
      <c r="AY571" s="626">
        <f t="shared" si="403"/>
        <v>0</v>
      </c>
      <c r="AZ571" s="626">
        <f t="shared" si="403"/>
        <v>0</v>
      </c>
      <c r="BA571" s="626">
        <f t="shared" si="403"/>
        <v>0</v>
      </c>
      <c r="BB571" s="626">
        <f t="shared" si="403"/>
        <v>0</v>
      </c>
      <c r="BC571" s="626">
        <f t="shared" si="403"/>
        <v>0</v>
      </c>
      <c r="BD571" s="626">
        <f t="shared" si="403"/>
        <v>0</v>
      </c>
      <c r="BE571" s="626">
        <f t="shared" si="404"/>
        <v>0</v>
      </c>
      <c r="BF571" s="626">
        <f t="shared" si="404"/>
        <v>0</v>
      </c>
      <c r="BG571" s="626">
        <f t="shared" si="404"/>
        <v>0</v>
      </c>
      <c r="BH571" s="626">
        <f t="shared" si="404"/>
        <v>0</v>
      </c>
      <c r="BI571" s="626">
        <f t="shared" si="404"/>
        <v>0</v>
      </c>
      <c r="BJ571" s="626">
        <f t="shared" si="404"/>
        <v>0</v>
      </c>
      <c r="BK571" s="626">
        <f t="shared" si="404"/>
        <v>0</v>
      </c>
      <c r="BL571" s="626">
        <f t="shared" si="404"/>
        <v>0</v>
      </c>
      <c r="BM571" s="626">
        <f t="shared" si="404"/>
        <v>0</v>
      </c>
      <c r="BN571" s="626">
        <f t="shared" si="404"/>
        <v>0</v>
      </c>
      <c r="BO571" s="626">
        <f t="shared" si="405"/>
        <v>0</v>
      </c>
      <c r="BP571" s="626">
        <f t="shared" si="405"/>
        <v>0</v>
      </c>
      <c r="BQ571" s="626">
        <f t="shared" si="405"/>
        <v>0</v>
      </c>
      <c r="BR571" s="626">
        <f t="shared" si="405"/>
        <v>0</v>
      </c>
      <c r="BS571" s="626">
        <f t="shared" si="405"/>
        <v>0</v>
      </c>
      <c r="BT571" s="626">
        <f t="shared" si="405"/>
        <v>0</v>
      </c>
      <c r="BU571" s="626">
        <f t="shared" si="405"/>
        <v>0</v>
      </c>
      <c r="BV571" s="626">
        <f t="shared" si="405"/>
        <v>0</v>
      </c>
      <c r="BW571" s="626">
        <f t="shared" si="405"/>
        <v>0</v>
      </c>
      <c r="BX571" s="626">
        <f t="shared" si="405"/>
        <v>0</v>
      </c>
      <c r="BY571" s="626">
        <f t="shared" si="405"/>
        <v>0</v>
      </c>
      <c r="BZ571" s="626">
        <f t="shared" si="405"/>
        <v>0</v>
      </c>
      <c r="CA571" s="287">
        <f t="shared" si="363"/>
        <v>0</v>
      </c>
      <c r="CB571" s="287">
        <f t="shared" si="364"/>
        <v>0</v>
      </c>
      <c r="CC571" s="287">
        <f t="shared" si="365"/>
        <v>0</v>
      </c>
      <c r="CD571" s="287">
        <f t="shared" si="366"/>
        <v>0</v>
      </c>
      <c r="CE571" s="287">
        <f t="shared" si="367"/>
        <v>0</v>
      </c>
      <c r="CF571" s="287">
        <f t="shared" si="368"/>
        <v>0</v>
      </c>
      <c r="CG571" s="61">
        <f t="shared" si="390"/>
        <v>0</v>
      </c>
      <c r="CH571" s="27"/>
      <c r="CI571" s="27"/>
      <c r="CJ571" s="27"/>
    </row>
    <row r="572" spans="2:88" ht="12" hidden="1" customHeight="1">
      <c r="B572" s="624" t="s">
        <v>41</v>
      </c>
      <c r="C572" s="623" t="str">
        <f t="shared" si="398"/>
        <v>Forecast</v>
      </c>
      <c r="D572" s="624" t="s">
        <v>51</v>
      </c>
      <c r="E572" s="624" t="s">
        <v>10</v>
      </c>
      <c r="F572" s="625" t="s">
        <v>13</v>
      </c>
      <c r="G572" s="626">
        <f t="shared" si="399"/>
        <v>0</v>
      </c>
      <c r="H572" s="823">
        <f t="shared" si="399"/>
        <v>0</v>
      </c>
      <c r="I572" s="823">
        <f t="shared" si="399"/>
        <v>0</v>
      </c>
      <c r="J572" s="626">
        <f t="shared" si="399"/>
        <v>0</v>
      </c>
      <c r="K572" s="626">
        <f t="shared" si="399"/>
        <v>0</v>
      </c>
      <c r="L572" s="626">
        <f t="shared" si="399"/>
        <v>0</v>
      </c>
      <c r="M572" s="626">
        <f t="shared" si="399"/>
        <v>0</v>
      </c>
      <c r="N572" s="626">
        <f t="shared" si="399"/>
        <v>0</v>
      </c>
      <c r="O572" s="626">
        <f t="shared" si="399"/>
        <v>0</v>
      </c>
      <c r="P572" s="626">
        <f t="shared" si="399"/>
        <v>0</v>
      </c>
      <c r="Q572" s="626">
        <f t="shared" si="400"/>
        <v>0</v>
      </c>
      <c r="R572" s="626">
        <f t="shared" si="400"/>
        <v>0</v>
      </c>
      <c r="S572" s="626">
        <f t="shared" si="400"/>
        <v>0</v>
      </c>
      <c r="T572" s="626">
        <f t="shared" si="400"/>
        <v>0</v>
      </c>
      <c r="U572" s="823">
        <f t="shared" si="400"/>
        <v>0</v>
      </c>
      <c r="V572" s="823">
        <f t="shared" si="400"/>
        <v>0</v>
      </c>
      <c r="W572" s="823">
        <f t="shared" si="400"/>
        <v>0</v>
      </c>
      <c r="X572" s="823">
        <f t="shared" si="400"/>
        <v>0</v>
      </c>
      <c r="Y572" s="823">
        <f t="shared" si="400"/>
        <v>0</v>
      </c>
      <c r="Z572" s="626">
        <f t="shared" si="400"/>
        <v>0</v>
      </c>
      <c r="AA572" s="626">
        <f t="shared" si="401"/>
        <v>0</v>
      </c>
      <c r="AB572" s="626">
        <f t="shared" si="401"/>
        <v>0</v>
      </c>
      <c r="AC572" s="626">
        <f t="shared" si="401"/>
        <v>0</v>
      </c>
      <c r="AD572" s="626">
        <f t="shared" si="401"/>
        <v>0</v>
      </c>
      <c r="AE572" s="626">
        <f t="shared" si="401"/>
        <v>0</v>
      </c>
      <c r="AF572" s="626">
        <f t="shared" si="401"/>
        <v>0</v>
      </c>
      <c r="AG572" s="626">
        <f t="shared" si="401"/>
        <v>0</v>
      </c>
      <c r="AH572" s="626">
        <f t="shared" si="401"/>
        <v>0</v>
      </c>
      <c r="AI572" s="626">
        <f t="shared" si="401"/>
        <v>0</v>
      </c>
      <c r="AJ572" s="626">
        <f t="shared" si="401"/>
        <v>0</v>
      </c>
      <c r="AK572" s="626">
        <f t="shared" si="402"/>
        <v>0</v>
      </c>
      <c r="AL572" s="626">
        <f t="shared" si="402"/>
        <v>0</v>
      </c>
      <c r="AM572" s="626">
        <f t="shared" si="402"/>
        <v>0</v>
      </c>
      <c r="AN572" s="626">
        <f t="shared" si="402"/>
        <v>0</v>
      </c>
      <c r="AO572" s="626">
        <f t="shared" si="402"/>
        <v>0</v>
      </c>
      <c r="AP572" s="626">
        <f t="shared" si="402"/>
        <v>0</v>
      </c>
      <c r="AQ572" s="626">
        <f t="shared" si="402"/>
        <v>0</v>
      </c>
      <c r="AR572" s="626">
        <f t="shared" si="402"/>
        <v>0</v>
      </c>
      <c r="AS572" s="626">
        <f t="shared" si="402"/>
        <v>0</v>
      </c>
      <c r="AT572" s="626">
        <f t="shared" si="402"/>
        <v>0</v>
      </c>
      <c r="AU572" s="626">
        <f t="shared" si="403"/>
        <v>0</v>
      </c>
      <c r="AV572" s="626">
        <f t="shared" si="403"/>
        <v>0</v>
      </c>
      <c r="AW572" s="626">
        <f t="shared" si="403"/>
        <v>0</v>
      </c>
      <c r="AX572" s="626">
        <f t="shared" si="403"/>
        <v>0</v>
      </c>
      <c r="AY572" s="626">
        <f t="shared" si="403"/>
        <v>0</v>
      </c>
      <c r="AZ572" s="626">
        <f t="shared" si="403"/>
        <v>0</v>
      </c>
      <c r="BA572" s="626">
        <f t="shared" si="403"/>
        <v>0</v>
      </c>
      <c r="BB572" s="626">
        <f t="shared" si="403"/>
        <v>0</v>
      </c>
      <c r="BC572" s="626">
        <f t="shared" si="403"/>
        <v>0</v>
      </c>
      <c r="BD572" s="626">
        <f t="shared" si="403"/>
        <v>0</v>
      </c>
      <c r="BE572" s="626">
        <f t="shared" si="404"/>
        <v>0</v>
      </c>
      <c r="BF572" s="626">
        <f t="shared" si="404"/>
        <v>0</v>
      </c>
      <c r="BG572" s="626">
        <f t="shared" si="404"/>
        <v>0</v>
      </c>
      <c r="BH572" s="626">
        <f t="shared" si="404"/>
        <v>0</v>
      </c>
      <c r="BI572" s="626">
        <f t="shared" si="404"/>
        <v>0</v>
      </c>
      <c r="BJ572" s="626">
        <f t="shared" si="404"/>
        <v>0</v>
      </c>
      <c r="BK572" s="626">
        <f t="shared" si="404"/>
        <v>0</v>
      </c>
      <c r="BL572" s="626">
        <f t="shared" si="404"/>
        <v>0</v>
      </c>
      <c r="BM572" s="626">
        <f t="shared" si="404"/>
        <v>0</v>
      </c>
      <c r="BN572" s="626">
        <f t="shared" si="404"/>
        <v>0</v>
      </c>
      <c r="BO572" s="626">
        <f t="shared" si="405"/>
        <v>0</v>
      </c>
      <c r="BP572" s="626">
        <f t="shared" si="405"/>
        <v>0</v>
      </c>
      <c r="BQ572" s="626">
        <f t="shared" si="405"/>
        <v>0</v>
      </c>
      <c r="BR572" s="626">
        <f t="shared" si="405"/>
        <v>0</v>
      </c>
      <c r="BS572" s="626">
        <f t="shared" si="405"/>
        <v>0</v>
      </c>
      <c r="BT572" s="626">
        <f t="shared" si="405"/>
        <v>0</v>
      </c>
      <c r="BU572" s="626">
        <f t="shared" si="405"/>
        <v>0</v>
      </c>
      <c r="BV572" s="626">
        <f t="shared" si="405"/>
        <v>0</v>
      </c>
      <c r="BW572" s="626">
        <f t="shared" si="405"/>
        <v>0</v>
      </c>
      <c r="BX572" s="626">
        <f t="shared" si="405"/>
        <v>0</v>
      </c>
      <c r="BY572" s="626">
        <f t="shared" si="405"/>
        <v>0</v>
      </c>
      <c r="BZ572" s="626">
        <f t="shared" si="405"/>
        <v>0</v>
      </c>
      <c r="CA572" s="287">
        <f t="shared" si="363"/>
        <v>0</v>
      </c>
      <c r="CB572" s="287">
        <f t="shared" si="364"/>
        <v>0</v>
      </c>
      <c r="CC572" s="287">
        <f t="shared" si="365"/>
        <v>0</v>
      </c>
      <c r="CD572" s="287">
        <f t="shared" si="366"/>
        <v>0</v>
      </c>
      <c r="CE572" s="287">
        <f t="shared" si="367"/>
        <v>0</v>
      </c>
      <c r="CF572" s="287">
        <f t="shared" si="368"/>
        <v>0</v>
      </c>
      <c r="CG572" s="61">
        <f t="shared" si="390"/>
        <v>0</v>
      </c>
      <c r="CH572" s="27"/>
      <c r="CI572" s="27"/>
      <c r="CJ572" s="27"/>
    </row>
    <row r="573" spans="2:88" ht="12" hidden="1" customHeight="1">
      <c r="B573" s="624" t="s">
        <v>41</v>
      </c>
      <c r="C573" s="623" t="str">
        <f t="shared" si="398"/>
        <v>Approval Request</v>
      </c>
      <c r="D573" s="624" t="s">
        <v>51</v>
      </c>
      <c r="E573" s="624" t="s">
        <v>10</v>
      </c>
      <c r="F573" s="625" t="s">
        <v>14</v>
      </c>
      <c r="G573" s="626">
        <f t="shared" si="399"/>
        <v>0</v>
      </c>
      <c r="H573" s="823">
        <f t="shared" si="399"/>
        <v>0</v>
      </c>
      <c r="I573" s="823">
        <f t="shared" si="399"/>
        <v>0</v>
      </c>
      <c r="J573" s="626">
        <f t="shared" si="399"/>
        <v>0</v>
      </c>
      <c r="K573" s="626">
        <f t="shared" si="399"/>
        <v>0</v>
      </c>
      <c r="L573" s="626">
        <f t="shared" si="399"/>
        <v>0</v>
      </c>
      <c r="M573" s="626">
        <f t="shared" si="399"/>
        <v>0</v>
      </c>
      <c r="N573" s="626">
        <f t="shared" si="399"/>
        <v>0</v>
      </c>
      <c r="O573" s="626">
        <f t="shared" si="399"/>
        <v>0</v>
      </c>
      <c r="P573" s="626">
        <f t="shared" si="399"/>
        <v>0</v>
      </c>
      <c r="Q573" s="626">
        <f t="shared" si="400"/>
        <v>0</v>
      </c>
      <c r="R573" s="626">
        <f t="shared" si="400"/>
        <v>0</v>
      </c>
      <c r="S573" s="626">
        <f t="shared" si="400"/>
        <v>0</v>
      </c>
      <c r="T573" s="626">
        <f t="shared" si="400"/>
        <v>0</v>
      </c>
      <c r="U573" s="823">
        <f t="shared" si="400"/>
        <v>0</v>
      </c>
      <c r="V573" s="823">
        <f t="shared" si="400"/>
        <v>0</v>
      </c>
      <c r="W573" s="823">
        <f t="shared" si="400"/>
        <v>0</v>
      </c>
      <c r="X573" s="823">
        <f t="shared" si="400"/>
        <v>0</v>
      </c>
      <c r="Y573" s="823">
        <f t="shared" si="400"/>
        <v>0</v>
      </c>
      <c r="Z573" s="626">
        <f t="shared" si="400"/>
        <v>0</v>
      </c>
      <c r="AA573" s="626">
        <f t="shared" si="401"/>
        <v>0</v>
      </c>
      <c r="AB573" s="626">
        <f t="shared" si="401"/>
        <v>0</v>
      </c>
      <c r="AC573" s="626">
        <f t="shared" si="401"/>
        <v>0</v>
      </c>
      <c r="AD573" s="626">
        <f t="shared" si="401"/>
        <v>0</v>
      </c>
      <c r="AE573" s="626">
        <f t="shared" si="401"/>
        <v>0</v>
      </c>
      <c r="AF573" s="626">
        <f t="shared" si="401"/>
        <v>0</v>
      </c>
      <c r="AG573" s="626">
        <f t="shared" si="401"/>
        <v>0</v>
      </c>
      <c r="AH573" s="626">
        <f t="shared" si="401"/>
        <v>0</v>
      </c>
      <c r="AI573" s="626">
        <f t="shared" si="401"/>
        <v>0</v>
      </c>
      <c r="AJ573" s="626">
        <f t="shared" si="401"/>
        <v>0</v>
      </c>
      <c r="AK573" s="626">
        <f t="shared" si="402"/>
        <v>0</v>
      </c>
      <c r="AL573" s="626">
        <f t="shared" si="402"/>
        <v>0</v>
      </c>
      <c r="AM573" s="626">
        <f t="shared" si="402"/>
        <v>0</v>
      </c>
      <c r="AN573" s="626">
        <f t="shared" si="402"/>
        <v>0</v>
      </c>
      <c r="AO573" s="626">
        <f t="shared" si="402"/>
        <v>0</v>
      </c>
      <c r="AP573" s="626">
        <f t="shared" si="402"/>
        <v>0</v>
      </c>
      <c r="AQ573" s="626">
        <f t="shared" si="402"/>
        <v>0</v>
      </c>
      <c r="AR573" s="626">
        <f t="shared" si="402"/>
        <v>0</v>
      </c>
      <c r="AS573" s="626">
        <f t="shared" si="402"/>
        <v>0</v>
      </c>
      <c r="AT573" s="626">
        <f t="shared" si="402"/>
        <v>0</v>
      </c>
      <c r="AU573" s="626">
        <f t="shared" si="403"/>
        <v>0</v>
      </c>
      <c r="AV573" s="626">
        <f t="shared" si="403"/>
        <v>0</v>
      </c>
      <c r="AW573" s="626">
        <f t="shared" si="403"/>
        <v>0</v>
      </c>
      <c r="AX573" s="626">
        <f t="shared" si="403"/>
        <v>0</v>
      </c>
      <c r="AY573" s="626">
        <f t="shared" si="403"/>
        <v>0</v>
      </c>
      <c r="AZ573" s="626">
        <f t="shared" si="403"/>
        <v>0</v>
      </c>
      <c r="BA573" s="626">
        <f t="shared" si="403"/>
        <v>0</v>
      </c>
      <c r="BB573" s="626">
        <f t="shared" si="403"/>
        <v>0</v>
      </c>
      <c r="BC573" s="626">
        <f t="shared" si="403"/>
        <v>0</v>
      </c>
      <c r="BD573" s="626">
        <f t="shared" si="403"/>
        <v>0</v>
      </c>
      <c r="BE573" s="626">
        <f t="shared" si="404"/>
        <v>0</v>
      </c>
      <c r="BF573" s="626">
        <f t="shared" si="404"/>
        <v>0</v>
      </c>
      <c r="BG573" s="626">
        <f t="shared" si="404"/>
        <v>0</v>
      </c>
      <c r="BH573" s="626">
        <f t="shared" si="404"/>
        <v>0</v>
      </c>
      <c r="BI573" s="626">
        <f t="shared" si="404"/>
        <v>0</v>
      </c>
      <c r="BJ573" s="626">
        <f t="shared" si="404"/>
        <v>0</v>
      </c>
      <c r="BK573" s="626">
        <f t="shared" si="404"/>
        <v>0</v>
      </c>
      <c r="BL573" s="626">
        <f t="shared" si="404"/>
        <v>0</v>
      </c>
      <c r="BM573" s="626">
        <f t="shared" si="404"/>
        <v>0</v>
      </c>
      <c r="BN573" s="626">
        <f t="shared" si="404"/>
        <v>0</v>
      </c>
      <c r="BO573" s="626">
        <f t="shared" si="405"/>
        <v>0</v>
      </c>
      <c r="BP573" s="626">
        <f t="shared" si="405"/>
        <v>0</v>
      </c>
      <c r="BQ573" s="626">
        <f t="shared" si="405"/>
        <v>0</v>
      </c>
      <c r="BR573" s="626">
        <f t="shared" si="405"/>
        <v>0</v>
      </c>
      <c r="BS573" s="626">
        <f t="shared" si="405"/>
        <v>0</v>
      </c>
      <c r="BT573" s="626">
        <f t="shared" si="405"/>
        <v>0</v>
      </c>
      <c r="BU573" s="626">
        <f t="shared" si="405"/>
        <v>0</v>
      </c>
      <c r="BV573" s="626">
        <f t="shared" si="405"/>
        <v>0</v>
      </c>
      <c r="BW573" s="626">
        <f t="shared" si="405"/>
        <v>0</v>
      </c>
      <c r="BX573" s="626">
        <f t="shared" si="405"/>
        <v>0</v>
      </c>
      <c r="BY573" s="626">
        <f t="shared" si="405"/>
        <v>0</v>
      </c>
      <c r="BZ573" s="626">
        <f t="shared" si="405"/>
        <v>0</v>
      </c>
      <c r="CA573" s="287">
        <f t="shared" si="363"/>
        <v>0</v>
      </c>
      <c r="CB573" s="287">
        <f t="shared" si="364"/>
        <v>0</v>
      </c>
      <c r="CC573" s="287">
        <f t="shared" si="365"/>
        <v>0</v>
      </c>
      <c r="CD573" s="287">
        <f t="shared" si="366"/>
        <v>0</v>
      </c>
      <c r="CE573" s="287">
        <f t="shared" si="367"/>
        <v>0</v>
      </c>
      <c r="CF573" s="287">
        <f t="shared" si="368"/>
        <v>0</v>
      </c>
      <c r="CG573" s="61">
        <f t="shared" si="390"/>
        <v>0</v>
      </c>
      <c r="CH573" s="27"/>
      <c r="CI573" s="27"/>
      <c r="CJ573" s="27"/>
    </row>
    <row r="574" spans="2:88" ht="12" hidden="1" customHeight="1">
      <c r="B574" s="624" t="s">
        <v>41</v>
      </c>
      <c r="C574" s="623" t="str">
        <f t="shared" si="398"/>
        <v>Approval Request</v>
      </c>
      <c r="D574" s="624" t="s">
        <v>51</v>
      </c>
      <c r="E574" s="624" t="s">
        <v>10</v>
      </c>
      <c r="F574" s="625" t="s">
        <v>15</v>
      </c>
      <c r="G574" s="626">
        <f t="shared" si="399"/>
        <v>0</v>
      </c>
      <c r="H574" s="823">
        <f t="shared" si="399"/>
        <v>0</v>
      </c>
      <c r="I574" s="823">
        <f t="shared" si="399"/>
        <v>0</v>
      </c>
      <c r="J574" s="626">
        <f t="shared" si="399"/>
        <v>0</v>
      </c>
      <c r="K574" s="626">
        <f t="shared" si="399"/>
        <v>0</v>
      </c>
      <c r="L574" s="626">
        <f t="shared" si="399"/>
        <v>0</v>
      </c>
      <c r="M574" s="626">
        <f t="shared" si="399"/>
        <v>0</v>
      </c>
      <c r="N574" s="626">
        <f t="shared" si="399"/>
        <v>0</v>
      </c>
      <c r="O574" s="626">
        <f t="shared" si="399"/>
        <v>0</v>
      </c>
      <c r="P574" s="626">
        <f t="shared" si="399"/>
        <v>0</v>
      </c>
      <c r="Q574" s="626">
        <f t="shared" si="400"/>
        <v>0</v>
      </c>
      <c r="R574" s="626">
        <f t="shared" si="400"/>
        <v>0</v>
      </c>
      <c r="S574" s="626">
        <f t="shared" si="400"/>
        <v>0</v>
      </c>
      <c r="T574" s="626">
        <f t="shared" si="400"/>
        <v>0</v>
      </c>
      <c r="U574" s="823">
        <f t="shared" si="400"/>
        <v>0</v>
      </c>
      <c r="V574" s="823">
        <f t="shared" si="400"/>
        <v>0</v>
      </c>
      <c r="W574" s="823">
        <f t="shared" si="400"/>
        <v>0</v>
      </c>
      <c r="X574" s="823">
        <f t="shared" si="400"/>
        <v>0</v>
      </c>
      <c r="Y574" s="823">
        <f t="shared" si="400"/>
        <v>0</v>
      </c>
      <c r="Z574" s="626">
        <f t="shared" si="400"/>
        <v>0</v>
      </c>
      <c r="AA574" s="626">
        <f t="shared" si="401"/>
        <v>0</v>
      </c>
      <c r="AB574" s="626">
        <f t="shared" si="401"/>
        <v>0</v>
      </c>
      <c r="AC574" s="626">
        <f t="shared" si="401"/>
        <v>0</v>
      </c>
      <c r="AD574" s="626">
        <f t="shared" si="401"/>
        <v>0</v>
      </c>
      <c r="AE574" s="626">
        <f t="shared" si="401"/>
        <v>0</v>
      </c>
      <c r="AF574" s="626">
        <f t="shared" si="401"/>
        <v>0</v>
      </c>
      <c r="AG574" s="626">
        <f t="shared" si="401"/>
        <v>0</v>
      </c>
      <c r="AH574" s="626">
        <f t="shared" si="401"/>
        <v>0</v>
      </c>
      <c r="AI574" s="626">
        <f t="shared" si="401"/>
        <v>0</v>
      </c>
      <c r="AJ574" s="626">
        <f t="shared" si="401"/>
        <v>0</v>
      </c>
      <c r="AK574" s="626">
        <f t="shared" si="402"/>
        <v>0</v>
      </c>
      <c r="AL574" s="626">
        <f t="shared" si="402"/>
        <v>0</v>
      </c>
      <c r="AM574" s="626">
        <f t="shared" si="402"/>
        <v>0</v>
      </c>
      <c r="AN574" s="626">
        <f t="shared" si="402"/>
        <v>0</v>
      </c>
      <c r="AO574" s="626">
        <f t="shared" si="402"/>
        <v>0</v>
      </c>
      <c r="AP574" s="626">
        <f t="shared" si="402"/>
        <v>0</v>
      </c>
      <c r="AQ574" s="626">
        <f t="shared" si="402"/>
        <v>0</v>
      </c>
      <c r="AR574" s="626">
        <f t="shared" si="402"/>
        <v>0</v>
      </c>
      <c r="AS574" s="626">
        <f t="shared" si="402"/>
        <v>0</v>
      </c>
      <c r="AT574" s="626">
        <f t="shared" si="402"/>
        <v>0</v>
      </c>
      <c r="AU574" s="626">
        <f t="shared" si="403"/>
        <v>0</v>
      </c>
      <c r="AV574" s="626">
        <f t="shared" si="403"/>
        <v>0</v>
      </c>
      <c r="AW574" s="626">
        <f t="shared" si="403"/>
        <v>0</v>
      </c>
      <c r="AX574" s="626">
        <f t="shared" si="403"/>
        <v>0</v>
      </c>
      <c r="AY574" s="626">
        <f t="shared" si="403"/>
        <v>0</v>
      </c>
      <c r="AZ574" s="626">
        <f t="shared" si="403"/>
        <v>0</v>
      </c>
      <c r="BA574" s="626">
        <f t="shared" si="403"/>
        <v>0</v>
      </c>
      <c r="BB574" s="626">
        <f t="shared" si="403"/>
        <v>0</v>
      </c>
      <c r="BC574" s="626">
        <f t="shared" si="403"/>
        <v>0</v>
      </c>
      <c r="BD574" s="626">
        <f t="shared" si="403"/>
        <v>0</v>
      </c>
      <c r="BE574" s="626">
        <f t="shared" si="404"/>
        <v>0</v>
      </c>
      <c r="BF574" s="626">
        <f t="shared" si="404"/>
        <v>0</v>
      </c>
      <c r="BG574" s="626">
        <f t="shared" si="404"/>
        <v>0</v>
      </c>
      <c r="BH574" s="626">
        <f t="shared" si="404"/>
        <v>0</v>
      </c>
      <c r="BI574" s="626">
        <f t="shared" si="404"/>
        <v>0</v>
      </c>
      <c r="BJ574" s="626">
        <f t="shared" si="404"/>
        <v>0</v>
      </c>
      <c r="BK574" s="626">
        <f t="shared" si="404"/>
        <v>0</v>
      </c>
      <c r="BL574" s="626">
        <f t="shared" si="404"/>
        <v>0</v>
      </c>
      <c r="BM574" s="626">
        <f t="shared" si="404"/>
        <v>0</v>
      </c>
      <c r="BN574" s="626">
        <f t="shared" si="404"/>
        <v>0</v>
      </c>
      <c r="BO574" s="626">
        <f t="shared" si="405"/>
        <v>0</v>
      </c>
      <c r="BP574" s="626">
        <f t="shared" si="405"/>
        <v>0</v>
      </c>
      <c r="BQ574" s="626">
        <f t="shared" si="405"/>
        <v>0</v>
      </c>
      <c r="BR574" s="626">
        <f t="shared" si="405"/>
        <v>0</v>
      </c>
      <c r="BS574" s="626">
        <f t="shared" si="405"/>
        <v>0</v>
      </c>
      <c r="BT574" s="626">
        <f t="shared" si="405"/>
        <v>0</v>
      </c>
      <c r="BU574" s="626">
        <f t="shared" si="405"/>
        <v>0</v>
      </c>
      <c r="BV574" s="626">
        <f t="shared" si="405"/>
        <v>0</v>
      </c>
      <c r="BW574" s="626">
        <f t="shared" si="405"/>
        <v>0</v>
      </c>
      <c r="BX574" s="626">
        <f t="shared" si="405"/>
        <v>0</v>
      </c>
      <c r="BY574" s="626">
        <f t="shared" si="405"/>
        <v>0</v>
      </c>
      <c r="BZ574" s="626">
        <f t="shared" si="405"/>
        <v>0</v>
      </c>
      <c r="CA574" s="287">
        <f t="shared" si="363"/>
        <v>0</v>
      </c>
      <c r="CB574" s="287">
        <f t="shared" si="364"/>
        <v>0</v>
      </c>
      <c r="CC574" s="287">
        <f t="shared" si="365"/>
        <v>0</v>
      </c>
      <c r="CD574" s="287">
        <f t="shared" si="366"/>
        <v>0</v>
      </c>
      <c r="CE574" s="287">
        <f t="shared" si="367"/>
        <v>0</v>
      </c>
      <c r="CF574" s="287">
        <f t="shared" si="368"/>
        <v>0</v>
      </c>
      <c r="CG574" s="61">
        <f t="shared" si="390"/>
        <v>0</v>
      </c>
      <c r="CH574" s="27"/>
      <c r="CI574" s="27"/>
      <c r="CJ574" s="27"/>
    </row>
    <row r="575" spans="2:88" ht="12" hidden="1" customHeight="1">
      <c r="B575" s="624" t="s">
        <v>41</v>
      </c>
      <c r="C575" s="623" t="str">
        <f t="shared" si="398"/>
        <v>Released</v>
      </c>
      <c r="D575" s="624" t="s">
        <v>52</v>
      </c>
      <c r="E575" s="624" t="s">
        <v>9</v>
      </c>
      <c r="F575" s="625" t="s">
        <v>11</v>
      </c>
      <c r="G575" s="626">
        <f t="shared" ref="G575:P584" si="406">IF(CVP=$F575,SUMIFS(G$6:G$206,Capex_Revex,$E575,Cat_Two,$D575,Spend,$B575),0)</f>
        <v>0</v>
      </c>
      <c r="H575" s="823">
        <f t="shared" si="406"/>
        <v>0</v>
      </c>
      <c r="I575" s="823">
        <f t="shared" si="406"/>
        <v>0</v>
      </c>
      <c r="J575" s="626">
        <f t="shared" si="406"/>
        <v>0</v>
      </c>
      <c r="K575" s="626">
        <f t="shared" si="406"/>
        <v>0</v>
      </c>
      <c r="L575" s="626">
        <f t="shared" si="406"/>
        <v>0</v>
      </c>
      <c r="M575" s="626">
        <f t="shared" si="406"/>
        <v>0</v>
      </c>
      <c r="N575" s="626">
        <f t="shared" si="406"/>
        <v>0</v>
      </c>
      <c r="O575" s="626">
        <f t="shared" si="406"/>
        <v>0</v>
      </c>
      <c r="P575" s="626">
        <f t="shared" si="406"/>
        <v>0</v>
      </c>
      <c r="Q575" s="626">
        <f t="shared" ref="Q575:Z584" si="407">IF(CVP=$F575,SUMIFS(Q$6:Q$206,Capex_Revex,$E575,Cat_Two,$D575,Spend,$B575),0)</f>
        <v>0</v>
      </c>
      <c r="R575" s="626">
        <f t="shared" si="407"/>
        <v>0</v>
      </c>
      <c r="S575" s="626">
        <f t="shared" si="407"/>
        <v>0</v>
      </c>
      <c r="T575" s="626">
        <f t="shared" si="407"/>
        <v>0</v>
      </c>
      <c r="U575" s="823">
        <f t="shared" si="407"/>
        <v>0</v>
      </c>
      <c r="V575" s="823">
        <f t="shared" si="407"/>
        <v>0</v>
      </c>
      <c r="W575" s="823">
        <f t="shared" si="407"/>
        <v>0</v>
      </c>
      <c r="X575" s="823">
        <f t="shared" si="407"/>
        <v>0</v>
      </c>
      <c r="Y575" s="823">
        <f t="shared" si="407"/>
        <v>0</v>
      </c>
      <c r="Z575" s="626">
        <f t="shared" si="407"/>
        <v>0</v>
      </c>
      <c r="AA575" s="626">
        <f t="shared" ref="AA575:AJ584" si="408">IF(CVP=$F575,SUMIFS(AA$6:AA$206,Capex_Revex,$E575,Cat_Two,$D575,Spend,$B575),0)</f>
        <v>0</v>
      </c>
      <c r="AB575" s="626">
        <f t="shared" si="408"/>
        <v>0</v>
      </c>
      <c r="AC575" s="626">
        <f t="shared" si="408"/>
        <v>0</v>
      </c>
      <c r="AD575" s="626">
        <f t="shared" si="408"/>
        <v>0</v>
      </c>
      <c r="AE575" s="626">
        <f t="shared" si="408"/>
        <v>0</v>
      </c>
      <c r="AF575" s="626">
        <f t="shared" si="408"/>
        <v>0</v>
      </c>
      <c r="AG575" s="626">
        <f t="shared" si="408"/>
        <v>0</v>
      </c>
      <c r="AH575" s="626">
        <f t="shared" si="408"/>
        <v>0</v>
      </c>
      <c r="AI575" s="626">
        <f t="shared" si="408"/>
        <v>0</v>
      </c>
      <c r="AJ575" s="626">
        <f t="shared" si="408"/>
        <v>0</v>
      </c>
      <c r="AK575" s="626">
        <f t="shared" ref="AK575:AT584" si="409">IF(CVP=$F575,SUMIFS(AK$6:AK$206,Capex_Revex,$E575,Cat_Two,$D575,Spend,$B575),0)</f>
        <v>0</v>
      </c>
      <c r="AL575" s="626">
        <f t="shared" si="409"/>
        <v>0</v>
      </c>
      <c r="AM575" s="626">
        <f t="shared" si="409"/>
        <v>0</v>
      </c>
      <c r="AN575" s="626">
        <f t="shared" si="409"/>
        <v>0</v>
      </c>
      <c r="AO575" s="626">
        <f t="shared" si="409"/>
        <v>0</v>
      </c>
      <c r="AP575" s="626">
        <f t="shared" si="409"/>
        <v>0</v>
      </c>
      <c r="AQ575" s="626">
        <f t="shared" si="409"/>
        <v>0</v>
      </c>
      <c r="AR575" s="626">
        <f t="shared" si="409"/>
        <v>0</v>
      </c>
      <c r="AS575" s="626">
        <f t="shared" si="409"/>
        <v>0</v>
      </c>
      <c r="AT575" s="626">
        <f t="shared" si="409"/>
        <v>0</v>
      </c>
      <c r="AU575" s="626">
        <f t="shared" ref="AU575:BD584" si="410">IF(CVP=$F575,SUMIFS(AU$6:AU$206,Capex_Revex,$E575,Cat_Two,$D575,Spend,$B575),0)</f>
        <v>0</v>
      </c>
      <c r="AV575" s="626">
        <f t="shared" si="410"/>
        <v>0</v>
      </c>
      <c r="AW575" s="626">
        <f t="shared" si="410"/>
        <v>0</v>
      </c>
      <c r="AX575" s="626">
        <f t="shared" si="410"/>
        <v>0</v>
      </c>
      <c r="AY575" s="626">
        <f t="shared" si="410"/>
        <v>0</v>
      </c>
      <c r="AZ575" s="626">
        <f t="shared" si="410"/>
        <v>0</v>
      </c>
      <c r="BA575" s="626">
        <f t="shared" si="410"/>
        <v>0</v>
      </c>
      <c r="BB575" s="626">
        <f t="shared" si="410"/>
        <v>0</v>
      </c>
      <c r="BC575" s="626">
        <f t="shared" si="410"/>
        <v>0</v>
      </c>
      <c r="BD575" s="626">
        <f t="shared" si="410"/>
        <v>0</v>
      </c>
      <c r="BE575" s="626">
        <f t="shared" ref="BE575:BN584" si="411">IF(CVP=$F575,SUMIFS(BE$6:BE$206,Capex_Revex,$E575,Cat_Two,$D575,Spend,$B575),0)</f>
        <v>0</v>
      </c>
      <c r="BF575" s="626">
        <f t="shared" si="411"/>
        <v>0</v>
      </c>
      <c r="BG575" s="626">
        <f t="shared" si="411"/>
        <v>0</v>
      </c>
      <c r="BH575" s="626">
        <f t="shared" si="411"/>
        <v>0</v>
      </c>
      <c r="BI575" s="626">
        <f t="shared" si="411"/>
        <v>0</v>
      </c>
      <c r="BJ575" s="626">
        <f t="shared" si="411"/>
        <v>0</v>
      </c>
      <c r="BK575" s="626">
        <f t="shared" si="411"/>
        <v>0</v>
      </c>
      <c r="BL575" s="626">
        <f t="shared" si="411"/>
        <v>0</v>
      </c>
      <c r="BM575" s="626">
        <f t="shared" si="411"/>
        <v>0</v>
      </c>
      <c r="BN575" s="626">
        <f t="shared" si="411"/>
        <v>0</v>
      </c>
      <c r="BO575" s="626">
        <f t="shared" ref="BO575:BZ584" si="412">IF(CVP=$F575,SUMIFS(BO$6:BO$206,Capex_Revex,$E575,Cat_Two,$D575,Spend,$B575),0)</f>
        <v>0</v>
      </c>
      <c r="BP575" s="626">
        <f t="shared" si="412"/>
        <v>0</v>
      </c>
      <c r="BQ575" s="626">
        <f t="shared" si="412"/>
        <v>0</v>
      </c>
      <c r="BR575" s="626">
        <f t="shared" si="412"/>
        <v>0</v>
      </c>
      <c r="BS575" s="626">
        <f t="shared" si="412"/>
        <v>0</v>
      </c>
      <c r="BT575" s="626">
        <f t="shared" si="412"/>
        <v>0</v>
      </c>
      <c r="BU575" s="626">
        <f t="shared" si="412"/>
        <v>0</v>
      </c>
      <c r="BV575" s="626">
        <f t="shared" si="412"/>
        <v>0</v>
      </c>
      <c r="BW575" s="626">
        <f t="shared" si="412"/>
        <v>0</v>
      </c>
      <c r="BX575" s="626">
        <f t="shared" si="412"/>
        <v>0</v>
      </c>
      <c r="BY575" s="626">
        <f t="shared" si="412"/>
        <v>0</v>
      </c>
      <c r="BZ575" s="626">
        <f t="shared" si="412"/>
        <v>0</v>
      </c>
      <c r="CA575" s="287">
        <f t="shared" si="363"/>
        <v>0</v>
      </c>
      <c r="CB575" s="287">
        <f t="shared" si="364"/>
        <v>0</v>
      </c>
      <c r="CC575" s="287">
        <f t="shared" si="365"/>
        <v>0</v>
      </c>
      <c r="CD575" s="287">
        <f t="shared" si="366"/>
        <v>0</v>
      </c>
      <c r="CE575" s="287">
        <f t="shared" si="367"/>
        <v>0</v>
      </c>
      <c r="CF575" s="287">
        <f t="shared" si="368"/>
        <v>0</v>
      </c>
      <c r="CG575" s="61">
        <f t="shared" si="390"/>
        <v>0</v>
      </c>
      <c r="CH575" s="27"/>
      <c r="CI575" s="27"/>
      <c r="CJ575" s="27"/>
    </row>
    <row r="576" spans="2:88" ht="12" hidden="1" customHeight="1">
      <c r="B576" s="624" t="s">
        <v>41</v>
      </c>
      <c r="C576" s="623" t="str">
        <f t="shared" si="398"/>
        <v>Released</v>
      </c>
      <c r="D576" s="624" t="s">
        <v>52</v>
      </c>
      <c r="E576" s="624" t="s">
        <v>9</v>
      </c>
      <c r="F576" s="625" t="s">
        <v>12</v>
      </c>
      <c r="G576" s="626">
        <f t="shared" si="406"/>
        <v>0</v>
      </c>
      <c r="H576" s="823">
        <f t="shared" si="406"/>
        <v>0</v>
      </c>
      <c r="I576" s="823">
        <f t="shared" si="406"/>
        <v>0</v>
      </c>
      <c r="J576" s="626">
        <f t="shared" si="406"/>
        <v>0</v>
      </c>
      <c r="K576" s="626">
        <f t="shared" si="406"/>
        <v>0</v>
      </c>
      <c r="L576" s="626">
        <f t="shared" si="406"/>
        <v>0</v>
      </c>
      <c r="M576" s="626">
        <f t="shared" si="406"/>
        <v>0</v>
      </c>
      <c r="N576" s="626">
        <f t="shared" si="406"/>
        <v>0</v>
      </c>
      <c r="O576" s="626">
        <f t="shared" si="406"/>
        <v>0</v>
      </c>
      <c r="P576" s="626">
        <f t="shared" si="406"/>
        <v>0</v>
      </c>
      <c r="Q576" s="626">
        <f t="shared" si="407"/>
        <v>0</v>
      </c>
      <c r="R576" s="626">
        <f t="shared" si="407"/>
        <v>0</v>
      </c>
      <c r="S576" s="626">
        <f t="shared" si="407"/>
        <v>0</v>
      </c>
      <c r="T576" s="626">
        <f t="shared" si="407"/>
        <v>0</v>
      </c>
      <c r="U576" s="823">
        <f t="shared" si="407"/>
        <v>0</v>
      </c>
      <c r="V576" s="823">
        <f t="shared" si="407"/>
        <v>0</v>
      </c>
      <c r="W576" s="823">
        <f t="shared" si="407"/>
        <v>0</v>
      </c>
      <c r="X576" s="823">
        <f t="shared" si="407"/>
        <v>0</v>
      </c>
      <c r="Y576" s="823">
        <f t="shared" si="407"/>
        <v>0</v>
      </c>
      <c r="Z576" s="626">
        <f t="shared" si="407"/>
        <v>0</v>
      </c>
      <c r="AA576" s="626">
        <f t="shared" si="408"/>
        <v>0</v>
      </c>
      <c r="AB576" s="626">
        <f t="shared" si="408"/>
        <v>0</v>
      </c>
      <c r="AC576" s="626">
        <f t="shared" si="408"/>
        <v>0</v>
      </c>
      <c r="AD576" s="626">
        <f t="shared" si="408"/>
        <v>0</v>
      </c>
      <c r="AE576" s="626">
        <f t="shared" si="408"/>
        <v>0</v>
      </c>
      <c r="AF576" s="626">
        <f t="shared" si="408"/>
        <v>0</v>
      </c>
      <c r="AG576" s="626">
        <f t="shared" si="408"/>
        <v>0</v>
      </c>
      <c r="AH576" s="626">
        <f t="shared" si="408"/>
        <v>0</v>
      </c>
      <c r="AI576" s="626">
        <f t="shared" si="408"/>
        <v>0</v>
      </c>
      <c r="AJ576" s="626">
        <f t="shared" si="408"/>
        <v>0</v>
      </c>
      <c r="AK576" s="626">
        <f t="shared" si="409"/>
        <v>0</v>
      </c>
      <c r="AL576" s="626">
        <f t="shared" si="409"/>
        <v>0</v>
      </c>
      <c r="AM576" s="626">
        <f t="shared" si="409"/>
        <v>0</v>
      </c>
      <c r="AN576" s="626">
        <f t="shared" si="409"/>
        <v>0</v>
      </c>
      <c r="AO576" s="626">
        <f t="shared" si="409"/>
        <v>0</v>
      </c>
      <c r="AP576" s="626">
        <f t="shared" si="409"/>
        <v>0</v>
      </c>
      <c r="AQ576" s="626">
        <f t="shared" si="409"/>
        <v>0</v>
      </c>
      <c r="AR576" s="626">
        <f t="shared" si="409"/>
        <v>0</v>
      </c>
      <c r="AS576" s="626">
        <f t="shared" si="409"/>
        <v>0</v>
      </c>
      <c r="AT576" s="626">
        <f t="shared" si="409"/>
        <v>0</v>
      </c>
      <c r="AU576" s="626">
        <f t="shared" si="410"/>
        <v>0</v>
      </c>
      <c r="AV576" s="626">
        <f t="shared" si="410"/>
        <v>0</v>
      </c>
      <c r="AW576" s="626">
        <f t="shared" si="410"/>
        <v>0</v>
      </c>
      <c r="AX576" s="626">
        <f t="shared" si="410"/>
        <v>0</v>
      </c>
      <c r="AY576" s="626">
        <f t="shared" si="410"/>
        <v>0</v>
      </c>
      <c r="AZ576" s="626">
        <f t="shared" si="410"/>
        <v>0</v>
      </c>
      <c r="BA576" s="626">
        <f t="shared" si="410"/>
        <v>0</v>
      </c>
      <c r="BB576" s="626">
        <f t="shared" si="410"/>
        <v>0</v>
      </c>
      <c r="BC576" s="626">
        <f t="shared" si="410"/>
        <v>0</v>
      </c>
      <c r="BD576" s="626">
        <f t="shared" si="410"/>
        <v>0</v>
      </c>
      <c r="BE576" s="626">
        <f t="shared" si="411"/>
        <v>0</v>
      </c>
      <c r="BF576" s="626">
        <f t="shared" si="411"/>
        <v>0</v>
      </c>
      <c r="BG576" s="626">
        <f t="shared" si="411"/>
        <v>0</v>
      </c>
      <c r="BH576" s="626">
        <f t="shared" si="411"/>
        <v>0</v>
      </c>
      <c r="BI576" s="626">
        <f t="shared" si="411"/>
        <v>0</v>
      </c>
      <c r="BJ576" s="626">
        <f t="shared" si="411"/>
        <v>0</v>
      </c>
      <c r="BK576" s="626">
        <f t="shared" si="411"/>
        <v>0</v>
      </c>
      <c r="BL576" s="626">
        <f t="shared" si="411"/>
        <v>0</v>
      </c>
      <c r="BM576" s="626">
        <f t="shared" si="411"/>
        <v>0</v>
      </c>
      <c r="BN576" s="626">
        <f t="shared" si="411"/>
        <v>0</v>
      </c>
      <c r="BO576" s="626">
        <f t="shared" si="412"/>
        <v>0</v>
      </c>
      <c r="BP576" s="626">
        <f t="shared" si="412"/>
        <v>0</v>
      </c>
      <c r="BQ576" s="626">
        <f t="shared" si="412"/>
        <v>0</v>
      </c>
      <c r="BR576" s="626">
        <f t="shared" si="412"/>
        <v>0</v>
      </c>
      <c r="BS576" s="626">
        <f t="shared" si="412"/>
        <v>0</v>
      </c>
      <c r="BT576" s="626">
        <f t="shared" si="412"/>
        <v>0</v>
      </c>
      <c r="BU576" s="626">
        <f t="shared" si="412"/>
        <v>0</v>
      </c>
      <c r="BV576" s="626">
        <f t="shared" si="412"/>
        <v>0</v>
      </c>
      <c r="BW576" s="626">
        <f t="shared" si="412"/>
        <v>0</v>
      </c>
      <c r="BX576" s="626">
        <f t="shared" si="412"/>
        <v>0</v>
      </c>
      <c r="BY576" s="626">
        <f t="shared" si="412"/>
        <v>0</v>
      </c>
      <c r="BZ576" s="626">
        <f t="shared" si="412"/>
        <v>0</v>
      </c>
      <c r="CA576" s="287">
        <f t="shared" si="363"/>
        <v>0</v>
      </c>
      <c r="CB576" s="287">
        <f t="shared" si="364"/>
        <v>0</v>
      </c>
      <c r="CC576" s="287">
        <f t="shared" si="365"/>
        <v>0</v>
      </c>
      <c r="CD576" s="287">
        <f t="shared" si="366"/>
        <v>0</v>
      </c>
      <c r="CE576" s="287">
        <f t="shared" si="367"/>
        <v>0</v>
      </c>
      <c r="CF576" s="287">
        <f t="shared" si="368"/>
        <v>0</v>
      </c>
      <c r="CG576" s="61">
        <f t="shared" si="390"/>
        <v>0</v>
      </c>
      <c r="CH576" s="27"/>
      <c r="CI576" s="27"/>
      <c r="CJ576" s="27"/>
    </row>
    <row r="577" spans="2:88" ht="12" hidden="1" customHeight="1">
      <c r="B577" s="624" t="s">
        <v>41</v>
      </c>
      <c r="C577" s="623" t="str">
        <f t="shared" si="398"/>
        <v>Forecast</v>
      </c>
      <c r="D577" s="624" t="s">
        <v>52</v>
      </c>
      <c r="E577" s="624" t="s">
        <v>9</v>
      </c>
      <c r="F577" s="625" t="s">
        <v>13</v>
      </c>
      <c r="G577" s="626">
        <f t="shared" si="406"/>
        <v>0</v>
      </c>
      <c r="H577" s="823">
        <f t="shared" si="406"/>
        <v>0</v>
      </c>
      <c r="I577" s="823">
        <f t="shared" si="406"/>
        <v>0</v>
      </c>
      <c r="J577" s="626">
        <f t="shared" si="406"/>
        <v>0</v>
      </c>
      <c r="K577" s="626">
        <f t="shared" si="406"/>
        <v>0</v>
      </c>
      <c r="L577" s="626">
        <f t="shared" si="406"/>
        <v>0</v>
      </c>
      <c r="M577" s="626">
        <f t="shared" si="406"/>
        <v>0</v>
      </c>
      <c r="N577" s="626">
        <f t="shared" si="406"/>
        <v>0</v>
      </c>
      <c r="O577" s="626">
        <f t="shared" si="406"/>
        <v>0</v>
      </c>
      <c r="P577" s="626">
        <f t="shared" si="406"/>
        <v>0</v>
      </c>
      <c r="Q577" s="626">
        <f t="shared" si="407"/>
        <v>0</v>
      </c>
      <c r="R577" s="626">
        <f t="shared" si="407"/>
        <v>0</v>
      </c>
      <c r="S577" s="626">
        <f t="shared" si="407"/>
        <v>0</v>
      </c>
      <c r="T577" s="626">
        <f t="shared" si="407"/>
        <v>0</v>
      </c>
      <c r="U577" s="823">
        <f t="shared" si="407"/>
        <v>0</v>
      </c>
      <c r="V577" s="823">
        <f t="shared" si="407"/>
        <v>0</v>
      </c>
      <c r="W577" s="823">
        <f t="shared" si="407"/>
        <v>0</v>
      </c>
      <c r="X577" s="823">
        <f t="shared" si="407"/>
        <v>0</v>
      </c>
      <c r="Y577" s="823">
        <f t="shared" si="407"/>
        <v>0</v>
      </c>
      <c r="Z577" s="626">
        <f t="shared" si="407"/>
        <v>0</v>
      </c>
      <c r="AA577" s="626">
        <f t="shared" si="408"/>
        <v>0</v>
      </c>
      <c r="AB577" s="626">
        <f t="shared" si="408"/>
        <v>0</v>
      </c>
      <c r="AC577" s="626">
        <f t="shared" si="408"/>
        <v>0</v>
      </c>
      <c r="AD577" s="626">
        <f t="shared" si="408"/>
        <v>0</v>
      </c>
      <c r="AE577" s="626">
        <f t="shared" si="408"/>
        <v>0</v>
      </c>
      <c r="AF577" s="626">
        <f t="shared" si="408"/>
        <v>0</v>
      </c>
      <c r="AG577" s="626">
        <f t="shared" si="408"/>
        <v>0</v>
      </c>
      <c r="AH577" s="626">
        <f t="shared" si="408"/>
        <v>0</v>
      </c>
      <c r="AI577" s="626">
        <f t="shared" si="408"/>
        <v>0</v>
      </c>
      <c r="AJ577" s="626">
        <f t="shared" si="408"/>
        <v>0</v>
      </c>
      <c r="AK577" s="626">
        <f t="shared" si="409"/>
        <v>0</v>
      </c>
      <c r="AL577" s="626">
        <f t="shared" si="409"/>
        <v>0</v>
      </c>
      <c r="AM577" s="626">
        <f t="shared" si="409"/>
        <v>0</v>
      </c>
      <c r="AN577" s="626">
        <f t="shared" si="409"/>
        <v>0</v>
      </c>
      <c r="AO577" s="626">
        <f t="shared" si="409"/>
        <v>0</v>
      </c>
      <c r="AP577" s="626">
        <f t="shared" si="409"/>
        <v>0</v>
      </c>
      <c r="AQ577" s="626">
        <f t="shared" si="409"/>
        <v>0</v>
      </c>
      <c r="AR577" s="626">
        <f t="shared" si="409"/>
        <v>0</v>
      </c>
      <c r="AS577" s="626">
        <f t="shared" si="409"/>
        <v>0</v>
      </c>
      <c r="AT577" s="626">
        <f t="shared" si="409"/>
        <v>0</v>
      </c>
      <c r="AU577" s="626">
        <f t="shared" si="410"/>
        <v>0</v>
      </c>
      <c r="AV577" s="626">
        <f t="shared" si="410"/>
        <v>0</v>
      </c>
      <c r="AW577" s="626">
        <f t="shared" si="410"/>
        <v>0</v>
      </c>
      <c r="AX577" s="626">
        <f t="shared" si="410"/>
        <v>0</v>
      </c>
      <c r="AY577" s="626">
        <f t="shared" si="410"/>
        <v>0</v>
      </c>
      <c r="AZ577" s="626">
        <f t="shared" si="410"/>
        <v>0</v>
      </c>
      <c r="BA577" s="626">
        <f t="shared" si="410"/>
        <v>0</v>
      </c>
      <c r="BB577" s="626">
        <f t="shared" si="410"/>
        <v>0</v>
      </c>
      <c r="BC577" s="626">
        <f t="shared" si="410"/>
        <v>0</v>
      </c>
      <c r="BD577" s="626">
        <f t="shared" si="410"/>
        <v>0</v>
      </c>
      <c r="BE577" s="626">
        <f t="shared" si="411"/>
        <v>0</v>
      </c>
      <c r="BF577" s="626">
        <f t="shared" si="411"/>
        <v>0</v>
      </c>
      <c r="BG577" s="626">
        <f t="shared" si="411"/>
        <v>0</v>
      </c>
      <c r="BH577" s="626">
        <f t="shared" si="411"/>
        <v>0</v>
      </c>
      <c r="BI577" s="626">
        <f t="shared" si="411"/>
        <v>0</v>
      </c>
      <c r="BJ577" s="626">
        <f t="shared" si="411"/>
        <v>0</v>
      </c>
      <c r="BK577" s="626">
        <f t="shared" si="411"/>
        <v>0</v>
      </c>
      <c r="BL577" s="626">
        <f t="shared" si="411"/>
        <v>0</v>
      </c>
      <c r="BM577" s="626">
        <f t="shared" si="411"/>
        <v>0</v>
      </c>
      <c r="BN577" s="626">
        <f t="shared" si="411"/>
        <v>0</v>
      </c>
      <c r="BO577" s="626">
        <f t="shared" si="412"/>
        <v>0</v>
      </c>
      <c r="BP577" s="626">
        <f t="shared" si="412"/>
        <v>0</v>
      </c>
      <c r="BQ577" s="626">
        <f t="shared" si="412"/>
        <v>0</v>
      </c>
      <c r="BR577" s="626">
        <f t="shared" si="412"/>
        <v>0</v>
      </c>
      <c r="BS577" s="626">
        <f t="shared" si="412"/>
        <v>0</v>
      </c>
      <c r="BT577" s="626">
        <f t="shared" si="412"/>
        <v>0</v>
      </c>
      <c r="BU577" s="626">
        <f t="shared" si="412"/>
        <v>0</v>
      </c>
      <c r="BV577" s="626">
        <f t="shared" si="412"/>
        <v>0</v>
      </c>
      <c r="BW577" s="626">
        <f t="shared" si="412"/>
        <v>0</v>
      </c>
      <c r="BX577" s="626">
        <f t="shared" si="412"/>
        <v>0</v>
      </c>
      <c r="BY577" s="626">
        <f t="shared" si="412"/>
        <v>0</v>
      </c>
      <c r="BZ577" s="626">
        <f t="shared" si="412"/>
        <v>0</v>
      </c>
      <c r="CA577" s="287">
        <f t="shared" si="363"/>
        <v>0</v>
      </c>
      <c r="CB577" s="287">
        <f t="shared" si="364"/>
        <v>0</v>
      </c>
      <c r="CC577" s="287">
        <f t="shared" si="365"/>
        <v>0</v>
      </c>
      <c r="CD577" s="287">
        <f t="shared" si="366"/>
        <v>0</v>
      </c>
      <c r="CE577" s="287">
        <f t="shared" si="367"/>
        <v>0</v>
      </c>
      <c r="CF577" s="287">
        <f t="shared" si="368"/>
        <v>0</v>
      </c>
      <c r="CG577" s="61">
        <f t="shared" si="390"/>
        <v>0</v>
      </c>
      <c r="CH577" s="27"/>
      <c r="CI577" s="27"/>
      <c r="CJ577" s="27"/>
    </row>
    <row r="578" spans="2:88" ht="12" hidden="1" customHeight="1">
      <c r="B578" s="624" t="s">
        <v>41</v>
      </c>
      <c r="C578" s="623" t="str">
        <f t="shared" si="398"/>
        <v>Approval Request</v>
      </c>
      <c r="D578" s="624" t="s">
        <v>52</v>
      </c>
      <c r="E578" s="624" t="s">
        <v>9</v>
      </c>
      <c r="F578" s="625" t="s">
        <v>14</v>
      </c>
      <c r="G578" s="626">
        <f t="shared" si="406"/>
        <v>0</v>
      </c>
      <c r="H578" s="823">
        <f t="shared" si="406"/>
        <v>0</v>
      </c>
      <c r="I578" s="823">
        <f t="shared" si="406"/>
        <v>0</v>
      </c>
      <c r="J578" s="626">
        <f t="shared" si="406"/>
        <v>0</v>
      </c>
      <c r="K578" s="626">
        <f t="shared" si="406"/>
        <v>0</v>
      </c>
      <c r="L578" s="626">
        <f t="shared" si="406"/>
        <v>0</v>
      </c>
      <c r="M578" s="626">
        <f t="shared" si="406"/>
        <v>0</v>
      </c>
      <c r="N578" s="626">
        <f t="shared" si="406"/>
        <v>0</v>
      </c>
      <c r="O578" s="626">
        <f t="shared" si="406"/>
        <v>0</v>
      </c>
      <c r="P578" s="626">
        <f t="shared" si="406"/>
        <v>0</v>
      </c>
      <c r="Q578" s="626">
        <f t="shared" si="407"/>
        <v>0</v>
      </c>
      <c r="R578" s="626">
        <f t="shared" si="407"/>
        <v>0</v>
      </c>
      <c r="S578" s="626">
        <f t="shared" si="407"/>
        <v>0</v>
      </c>
      <c r="T578" s="626">
        <f t="shared" si="407"/>
        <v>0</v>
      </c>
      <c r="U578" s="823">
        <f t="shared" si="407"/>
        <v>0</v>
      </c>
      <c r="V578" s="823">
        <f t="shared" si="407"/>
        <v>0</v>
      </c>
      <c r="W578" s="823">
        <f t="shared" si="407"/>
        <v>0</v>
      </c>
      <c r="X578" s="823">
        <f t="shared" si="407"/>
        <v>0</v>
      </c>
      <c r="Y578" s="823">
        <f t="shared" si="407"/>
        <v>0</v>
      </c>
      <c r="Z578" s="626">
        <f t="shared" si="407"/>
        <v>0</v>
      </c>
      <c r="AA578" s="626">
        <f t="shared" si="408"/>
        <v>0</v>
      </c>
      <c r="AB578" s="626">
        <f t="shared" si="408"/>
        <v>0</v>
      </c>
      <c r="AC578" s="626">
        <f t="shared" si="408"/>
        <v>0</v>
      </c>
      <c r="AD578" s="626">
        <f t="shared" si="408"/>
        <v>0</v>
      </c>
      <c r="AE578" s="626">
        <f t="shared" si="408"/>
        <v>0</v>
      </c>
      <c r="AF578" s="626">
        <f t="shared" si="408"/>
        <v>0</v>
      </c>
      <c r="AG578" s="626">
        <f t="shared" si="408"/>
        <v>0</v>
      </c>
      <c r="AH578" s="626">
        <f t="shared" si="408"/>
        <v>0</v>
      </c>
      <c r="AI578" s="626">
        <f t="shared" si="408"/>
        <v>0</v>
      </c>
      <c r="AJ578" s="626">
        <f t="shared" si="408"/>
        <v>0</v>
      </c>
      <c r="AK578" s="626">
        <f t="shared" si="409"/>
        <v>0</v>
      </c>
      <c r="AL578" s="626">
        <f t="shared" si="409"/>
        <v>0</v>
      </c>
      <c r="AM578" s="626">
        <f t="shared" si="409"/>
        <v>0</v>
      </c>
      <c r="AN578" s="626">
        <f t="shared" si="409"/>
        <v>0</v>
      </c>
      <c r="AO578" s="626">
        <f t="shared" si="409"/>
        <v>0</v>
      </c>
      <c r="AP578" s="626">
        <f t="shared" si="409"/>
        <v>0</v>
      </c>
      <c r="AQ578" s="626">
        <f t="shared" si="409"/>
        <v>0</v>
      </c>
      <c r="AR578" s="626">
        <f t="shared" si="409"/>
        <v>0</v>
      </c>
      <c r="AS578" s="626">
        <f t="shared" si="409"/>
        <v>0</v>
      </c>
      <c r="AT578" s="626">
        <f t="shared" si="409"/>
        <v>0</v>
      </c>
      <c r="AU578" s="626">
        <f t="shared" si="410"/>
        <v>0</v>
      </c>
      <c r="AV578" s="626">
        <f t="shared" si="410"/>
        <v>0</v>
      </c>
      <c r="AW578" s="626">
        <f t="shared" si="410"/>
        <v>0</v>
      </c>
      <c r="AX578" s="626">
        <f t="shared" si="410"/>
        <v>0</v>
      </c>
      <c r="AY578" s="626">
        <f t="shared" si="410"/>
        <v>0</v>
      </c>
      <c r="AZ578" s="626">
        <f t="shared" si="410"/>
        <v>0</v>
      </c>
      <c r="BA578" s="626">
        <f t="shared" si="410"/>
        <v>0</v>
      </c>
      <c r="BB578" s="626">
        <f t="shared" si="410"/>
        <v>0</v>
      </c>
      <c r="BC578" s="626">
        <f t="shared" si="410"/>
        <v>0</v>
      </c>
      <c r="BD578" s="626">
        <f t="shared" si="410"/>
        <v>0</v>
      </c>
      <c r="BE578" s="626">
        <f t="shared" si="411"/>
        <v>0</v>
      </c>
      <c r="BF578" s="626">
        <f t="shared" si="411"/>
        <v>0</v>
      </c>
      <c r="BG578" s="626">
        <f t="shared" si="411"/>
        <v>0</v>
      </c>
      <c r="BH578" s="626">
        <f t="shared" si="411"/>
        <v>0</v>
      </c>
      <c r="BI578" s="626">
        <f t="shared" si="411"/>
        <v>0</v>
      </c>
      <c r="BJ578" s="626">
        <f t="shared" si="411"/>
        <v>0</v>
      </c>
      <c r="BK578" s="626">
        <f t="shared" si="411"/>
        <v>0</v>
      </c>
      <c r="BL578" s="626">
        <f t="shared" si="411"/>
        <v>0</v>
      </c>
      <c r="BM578" s="626">
        <f t="shared" si="411"/>
        <v>0</v>
      </c>
      <c r="BN578" s="626">
        <f t="shared" si="411"/>
        <v>0</v>
      </c>
      <c r="BO578" s="626">
        <f t="shared" si="412"/>
        <v>0</v>
      </c>
      <c r="BP578" s="626">
        <f t="shared" si="412"/>
        <v>0</v>
      </c>
      <c r="BQ578" s="626">
        <f t="shared" si="412"/>
        <v>0</v>
      </c>
      <c r="BR578" s="626">
        <f t="shared" si="412"/>
        <v>0</v>
      </c>
      <c r="BS578" s="626">
        <f t="shared" si="412"/>
        <v>0</v>
      </c>
      <c r="BT578" s="626">
        <f t="shared" si="412"/>
        <v>0</v>
      </c>
      <c r="BU578" s="626">
        <f t="shared" si="412"/>
        <v>0</v>
      </c>
      <c r="BV578" s="626">
        <f t="shared" si="412"/>
        <v>0</v>
      </c>
      <c r="BW578" s="626">
        <f t="shared" si="412"/>
        <v>0</v>
      </c>
      <c r="BX578" s="626">
        <f t="shared" si="412"/>
        <v>0</v>
      </c>
      <c r="BY578" s="626">
        <f t="shared" si="412"/>
        <v>0</v>
      </c>
      <c r="BZ578" s="626">
        <f t="shared" si="412"/>
        <v>0</v>
      </c>
      <c r="CA578" s="287">
        <f t="shared" si="363"/>
        <v>0</v>
      </c>
      <c r="CB578" s="287">
        <f t="shared" si="364"/>
        <v>0</v>
      </c>
      <c r="CC578" s="287">
        <f t="shared" si="365"/>
        <v>0</v>
      </c>
      <c r="CD578" s="287">
        <f t="shared" si="366"/>
        <v>0</v>
      </c>
      <c r="CE578" s="287">
        <f t="shared" si="367"/>
        <v>0</v>
      </c>
      <c r="CF578" s="287">
        <f t="shared" si="368"/>
        <v>0</v>
      </c>
      <c r="CG578" s="61">
        <f t="shared" si="390"/>
        <v>0</v>
      </c>
      <c r="CH578" s="27"/>
      <c r="CI578" s="27"/>
      <c r="CJ578" s="27"/>
    </row>
    <row r="579" spans="2:88" ht="12" hidden="1" customHeight="1">
      <c r="B579" s="624" t="s">
        <v>41</v>
      </c>
      <c r="C579" s="623" t="str">
        <f t="shared" si="398"/>
        <v>Approval Request</v>
      </c>
      <c r="D579" s="624" t="s">
        <v>52</v>
      </c>
      <c r="E579" s="624" t="s">
        <v>9</v>
      </c>
      <c r="F579" s="625" t="s">
        <v>15</v>
      </c>
      <c r="G579" s="626">
        <f t="shared" si="406"/>
        <v>0</v>
      </c>
      <c r="H579" s="823">
        <f t="shared" si="406"/>
        <v>0</v>
      </c>
      <c r="I579" s="823">
        <f t="shared" si="406"/>
        <v>0</v>
      </c>
      <c r="J579" s="626">
        <f t="shared" si="406"/>
        <v>0</v>
      </c>
      <c r="K579" s="626">
        <f t="shared" si="406"/>
        <v>0</v>
      </c>
      <c r="L579" s="626">
        <f t="shared" si="406"/>
        <v>0</v>
      </c>
      <c r="M579" s="626">
        <f t="shared" si="406"/>
        <v>0</v>
      </c>
      <c r="N579" s="626">
        <f t="shared" si="406"/>
        <v>0</v>
      </c>
      <c r="O579" s="626">
        <f t="shared" si="406"/>
        <v>0</v>
      </c>
      <c r="P579" s="626">
        <f t="shared" si="406"/>
        <v>0</v>
      </c>
      <c r="Q579" s="626">
        <f t="shared" si="407"/>
        <v>0</v>
      </c>
      <c r="R579" s="626">
        <f t="shared" si="407"/>
        <v>0</v>
      </c>
      <c r="S579" s="626">
        <f t="shared" si="407"/>
        <v>0</v>
      </c>
      <c r="T579" s="626">
        <f t="shared" si="407"/>
        <v>0</v>
      </c>
      <c r="U579" s="823">
        <f t="shared" si="407"/>
        <v>0</v>
      </c>
      <c r="V579" s="823">
        <f t="shared" si="407"/>
        <v>0</v>
      </c>
      <c r="W579" s="823">
        <f t="shared" si="407"/>
        <v>0</v>
      </c>
      <c r="X579" s="823">
        <f t="shared" si="407"/>
        <v>0</v>
      </c>
      <c r="Y579" s="823">
        <f t="shared" si="407"/>
        <v>0</v>
      </c>
      <c r="Z579" s="626">
        <f t="shared" si="407"/>
        <v>0</v>
      </c>
      <c r="AA579" s="626">
        <f t="shared" si="408"/>
        <v>0</v>
      </c>
      <c r="AB579" s="626">
        <f t="shared" si="408"/>
        <v>0</v>
      </c>
      <c r="AC579" s="626">
        <f t="shared" si="408"/>
        <v>0</v>
      </c>
      <c r="AD579" s="626">
        <f t="shared" si="408"/>
        <v>0</v>
      </c>
      <c r="AE579" s="626">
        <f t="shared" si="408"/>
        <v>0</v>
      </c>
      <c r="AF579" s="626">
        <f t="shared" si="408"/>
        <v>0</v>
      </c>
      <c r="AG579" s="626">
        <f t="shared" si="408"/>
        <v>0</v>
      </c>
      <c r="AH579" s="626">
        <f t="shared" si="408"/>
        <v>0</v>
      </c>
      <c r="AI579" s="626">
        <f t="shared" si="408"/>
        <v>0</v>
      </c>
      <c r="AJ579" s="626">
        <f t="shared" si="408"/>
        <v>0</v>
      </c>
      <c r="AK579" s="626">
        <f t="shared" si="409"/>
        <v>0</v>
      </c>
      <c r="AL579" s="626">
        <f t="shared" si="409"/>
        <v>0</v>
      </c>
      <c r="AM579" s="626">
        <f t="shared" si="409"/>
        <v>0</v>
      </c>
      <c r="AN579" s="626">
        <f t="shared" si="409"/>
        <v>0</v>
      </c>
      <c r="AO579" s="626">
        <f t="shared" si="409"/>
        <v>0</v>
      </c>
      <c r="AP579" s="626">
        <f t="shared" si="409"/>
        <v>0</v>
      </c>
      <c r="AQ579" s="626">
        <f t="shared" si="409"/>
        <v>0</v>
      </c>
      <c r="AR579" s="626">
        <f t="shared" si="409"/>
        <v>0</v>
      </c>
      <c r="AS579" s="626">
        <f t="shared" si="409"/>
        <v>0</v>
      </c>
      <c r="AT579" s="626">
        <f t="shared" si="409"/>
        <v>0</v>
      </c>
      <c r="AU579" s="626">
        <f t="shared" si="410"/>
        <v>0</v>
      </c>
      <c r="AV579" s="626">
        <f t="shared" si="410"/>
        <v>0</v>
      </c>
      <c r="AW579" s="626">
        <f t="shared" si="410"/>
        <v>0</v>
      </c>
      <c r="AX579" s="626">
        <f t="shared" si="410"/>
        <v>0</v>
      </c>
      <c r="AY579" s="626">
        <f t="shared" si="410"/>
        <v>0</v>
      </c>
      <c r="AZ579" s="626">
        <f t="shared" si="410"/>
        <v>0</v>
      </c>
      <c r="BA579" s="626">
        <f t="shared" si="410"/>
        <v>0</v>
      </c>
      <c r="BB579" s="626">
        <f t="shared" si="410"/>
        <v>0</v>
      </c>
      <c r="BC579" s="626">
        <f t="shared" si="410"/>
        <v>0</v>
      </c>
      <c r="BD579" s="626">
        <f t="shared" si="410"/>
        <v>0</v>
      </c>
      <c r="BE579" s="626">
        <f t="shared" si="411"/>
        <v>0</v>
      </c>
      <c r="BF579" s="626">
        <f t="shared" si="411"/>
        <v>0</v>
      </c>
      <c r="BG579" s="626">
        <f t="shared" si="411"/>
        <v>0</v>
      </c>
      <c r="BH579" s="626">
        <f t="shared" si="411"/>
        <v>0</v>
      </c>
      <c r="BI579" s="626">
        <f t="shared" si="411"/>
        <v>0</v>
      </c>
      <c r="BJ579" s="626">
        <f t="shared" si="411"/>
        <v>0</v>
      </c>
      <c r="BK579" s="626">
        <f t="shared" si="411"/>
        <v>0</v>
      </c>
      <c r="BL579" s="626">
        <f t="shared" si="411"/>
        <v>0</v>
      </c>
      <c r="BM579" s="626">
        <f t="shared" si="411"/>
        <v>0</v>
      </c>
      <c r="BN579" s="626">
        <f t="shared" si="411"/>
        <v>0</v>
      </c>
      <c r="BO579" s="626">
        <f t="shared" si="412"/>
        <v>0</v>
      </c>
      <c r="BP579" s="626">
        <f t="shared" si="412"/>
        <v>0</v>
      </c>
      <c r="BQ579" s="626">
        <f t="shared" si="412"/>
        <v>0</v>
      </c>
      <c r="BR579" s="626">
        <f t="shared" si="412"/>
        <v>0</v>
      </c>
      <c r="BS579" s="626">
        <f t="shared" si="412"/>
        <v>0</v>
      </c>
      <c r="BT579" s="626">
        <f t="shared" si="412"/>
        <v>0</v>
      </c>
      <c r="BU579" s="626">
        <f t="shared" si="412"/>
        <v>0</v>
      </c>
      <c r="BV579" s="626">
        <f t="shared" si="412"/>
        <v>0</v>
      </c>
      <c r="BW579" s="626">
        <f t="shared" si="412"/>
        <v>0</v>
      </c>
      <c r="BX579" s="626">
        <f t="shared" si="412"/>
        <v>0</v>
      </c>
      <c r="BY579" s="626">
        <f t="shared" si="412"/>
        <v>0</v>
      </c>
      <c r="BZ579" s="626">
        <f t="shared" si="412"/>
        <v>0</v>
      </c>
      <c r="CA579" s="287">
        <f t="shared" si="363"/>
        <v>0</v>
      </c>
      <c r="CB579" s="287">
        <f t="shared" si="364"/>
        <v>0</v>
      </c>
      <c r="CC579" s="287">
        <f t="shared" si="365"/>
        <v>0</v>
      </c>
      <c r="CD579" s="287">
        <f t="shared" si="366"/>
        <v>0</v>
      </c>
      <c r="CE579" s="287">
        <f t="shared" si="367"/>
        <v>0</v>
      </c>
      <c r="CF579" s="287">
        <f t="shared" si="368"/>
        <v>0</v>
      </c>
      <c r="CG579" s="61">
        <f t="shared" si="390"/>
        <v>0</v>
      </c>
      <c r="CH579" s="27"/>
      <c r="CI579" s="27"/>
      <c r="CJ579" s="27"/>
    </row>
    <row r="580" spans="2:88" ht="12" hidden="1" customHeight="1">
      <c r="B580" s="624" t="s">
        <v>41</v>
      </c>
      <c r="C580" s="623" t="str">
        <f t="shared" si="398"/>
        <v>Released</v>
      </c>
      <c r="D580" s="624" t="s">
        <v>52</v>
      </c>
      <c r="E580" s="624" t="s">
        <v>10</v>
      </c>
      <c r="F580" s="625" t="s">
        <v>11</v>
      </c>
      <c r="G580" s="626">
        <f t="shared" si="406"/>
        <v>0</v>
      </c>
      <c r="H580" s="823">
        <f t="shared" si="406"/>
        <v>0</v>
      </c>
      <c r="I580" s="823">
        <f t="shared" si="406"/>
        <v>0</v>
      </c>
      <c r="J580" s="626">
        <f t="shared" si="406"/>
        <v>0</v>
      </c>
      <c r="K580" s="626">
        <f t="shared" si="406"/>
        <v>0</v>
      </c>
      <c r="L580" s="626">
        <f t="shared" si="406"/>
        <v>0</v>
      </c>
      <c r="M580" s="626">
        <f t="shared" si="406"/>
        <v>0</v>
      </c>
      <c r="N580" s="626">
        <f t="shared" si="406"/>
        <v>0</v>
      </c>
      <c r="O580" s="626">
        <f t="shared" si="406"/>
        <v>0</v>
      </c>
      <c r="P580" s="626">
        <f t="shared" si="406"/>
        <v>0</v>
      </c>
      <c r="Q580" s="626">
        <f t="shared" si="407"/>
        <v>0</v>
      </c>
      <c r="R580" s="626">
        <f t="shared" si="407"/>
        <v>0</v>
      </c>
      <c r="S580" s="626">
        <f t="shared" si="407"/>
        <v>0</v>
      </c>
      <c r="T580" s="626">
        <f t="shared" si="407"/>
        <v>0</v>
      </c>
      <c r="U580" s="823">
        <f t="shared" si="407"/>
        <v>0</v>
      </c>
      <c r="V580" s="823">
        <f t="shared" si="407"/>
        <v>0</v>
      </c>
      <c r="W580" s="823">
        <f t="shared" si="407"/>
        <v>0</v>
      </c>
      <c r="X580" s="823">
        <f t="shared" si="407"/>
        <v>0</v>
      </c>
      <c r="Y580" s="823">
        <f t="shared" si="407"/>
        <v>0</v>
      </c>
      <c r="Z580" s="626">
        <f t="shared" si="407"/>
        <v>0</v>
      </c>
      <c r="AA580" s="626">
        <f t="shared" si="408"/>
        <v>0</v>
      </c>
      <c r="AB580" s="626">
        <f t="shared" si="408"/>
        <v>0</v>
      </c>
      <c r="AC580" s="626">
        <f t="shared" si="408"/>
        <v>0</v>
      </c>
      <c r="AD580" s="626">
        <f t="shared" si="408"/>
        <v>0</v>
      </c>
      <c r="AE580" s="626">
        <f t="shared" si="408"/>
        <v>0</v>
      </c>
      <c r="AF580" s="626">
        <f t="shared" si="408"/>
        <v>0</v>
      </c>
      <c r="AG580" s="626">
        <f t="shared" si="408"/>
        <v>0</v>
      </c>
      <c r="AH580" s="626">
        <f t="shared" si="408"/>
        <v>0</v>
      </c>
      <c r="AI580" s="626">
        <f t="shared" si="408"/>
        <v>0</v>
      </c>
      <c r="AJ580" s="626">
        <f t="shared" si="408"/>
        <v>0</v>
      </c>
      <c r="AK580" s="626">
        <f t="shared" si="409"/>
        <v>0</v>
      </c>
      <c r="AL580" s="626">
        <f t="shared" si="409"/>
        <v>0</v>
      </c>
      <c r="AM580" s="626">
        <f t="shared" si="409"/>
        <v>0</v>
      </c>
      <c r="AN580" s="626">
        <f t="shared" si="409"/>
        <v>0</v>
      </c>
      <c r="AO580" s="626">
        <f t="shared" si="409"/>
        <v>0</v>
      </c>
      <c r="AP580" s="626">
        <f t="shared" si="409"/>
        <v>0</v>
      </c>
      <c r="AQ580" s="626">
        <f t="shared" si="409"/>
        <v>0</v>
      </c>
      <c r="AR580" s="626">
        <f t="shared" si="409"/>
        <v>0</v>
      </c>
      <c r="AS580" s="626">
        <f t="shared" si="409"/>
        <v>0</v>
      </c>
      <c r="AT580" s="626">
        <f t="shared" si="409"/>
        <v>0</v>
      </c>
      <c r="AU580" s="626">
        <f t="shared" si="410"/>
        <v>0</v>
      </c>
      <c r="AV580" s="626">
        <f t="shared" si="410"/>
        <v>0</v>
      </c>
      <c r="AW580" s="626">
        <f t="shared" si="410"/>
        <v>0</v>
      </c>
      <c r="AX580" s="626">
        <f t="shared" si="410"/>
        <v>0</v>
      </c>
      <c r="AY580" s="626">
        <f t="shared" si="410"/>
        <v>0</v>
      </c>
      <c r="AZ580" s="626">
        <f t="shared" si="410"/>
        <v>0</v>
      </c>
      <c r="BA580" s="626">
        <f t="shared" si="410"/>
        <v>0</v>
      </c>
      <c r="BB580" s="626">
        <f t="shared" si="410"/>
        <v>0</v>
      </c>
      <c r="BC580" s="626">
        <f t="shared" si="410"/>
        <v>0</v>
      </c>
      <c r="BD580" s="626">
        <f t="shared" si="410"/>
        <v>0</v>
      </c>
      <c r="BE580" s="626">
        <f t="shared" si="411"/>
        <v>0</v>
      </c>
      <c r="BF580" s="626">
        <f t="shared" si="411"/>
        <v>0</v>
      </c>
      <c r="BG580" s="626">
        <f t="shared" si="411"/>
        <v>0</v>
      </c>
      <c r="BH580" s="626">
        <f t="shared" si="411"/>
        <v>0</v>
      </c>
      <c r="BI580" s="626">
        <f t="shared" si="411"/>
        <v>0</v>
      </c>
      <c r="BJ580" s="626">
        <f t="shared" si="411"/>
        <v>0</v>
      </c>
      <c r="BK580" s="626">
        <f t="shared" si="411"/>
        <v>0</v>
      </c>
      <c r="BL580" s="626">
        <f t="shared" si="411"/>
        <v>0</v>
      </c>
      <c r="BM580" s="626">
        <f t="shared" si="411"/>
        <v>0</v>
      </c>
      <c r="BN580" s="626">
        <f t="shared" si="411"/>
        <v>0</v>
      </c>
      <c r="BO580" s="626">
        <f t="shared" si="412"/>
        <v>0</v>
      </c>
      <c r="BP580" s="626">
        <f t="shared" si="412"/>
        <v>0</v>
      </c>
      <c r="BQ580" s="626">
        <f t="shared" si="412"/>
        <v>0</v>
      </c>
      <c r="BR580" s="626">
        <f t="shared" si="412"/>
        <v>0</v>
      </c>
      <c r="BS580" s="626">
        <f t="shared" si="412"/>
        <v>0</v>
      </c>
      <c r="BT580" s="626">
        <f t="shared" si="412"/>
        <v>0</v>
      </c>
      <c r="BU580" s="626">
        <f t="shared" si="412"/>
        <v>0</v>
      </c>
      <c r="BV580" s="626">
        <f t="shared" si="412"/>
        <v>0</v>
      </c>
      <c r="BW580" s="626">
        <f t="shared" si="412"/>
        <v>0</v>
      </c>
      <c r="BX580" s="626">
        <f t="shared" si="412"/>
        <v>0</v>
      </c>
      <c r="BY580" s="626">
        <f t="shared" si="412"/>
        <v>0</v>
      </c>
      <c r="BZ580" s="626">
        <f t="shared" si="412"/>
        <v>0</v>
      </c>
      <c r="CA580" s="287">
        <f t="shared" si="363"/>
        <v>0</v>
      </c>
      <c r="CB580" s="287">
        <f t="shared" si="364"/>
        <v>0</v>
      </c>
      <c r="CC580" s="287">
        <f t="shared" si="365"/>
        <v>0</v>
      </c>
      <c r="CD580" s="287">
        <f t="shared" si="366"/>
        <v>0</v>
      </c>
      <c r="CE580" s="287">
        <f t="shared" si="367"/>
        <v>0</v>
      </c>
      <c r="CF580" s="287">
        <f t="shared" si="368"/>
        <v>0</v>
      </c>
      <c r="CG580" s="61">
        <f t="shared" si="390"/>
        <v>0</v>
      </c>
      <c r="CH580" s="27"/>
      <c r="CI580" s="27"/>
      <c r="CJ580" s="27"/>
    </row>
    <row r="581" spans="2:88" ht="12" hidden="1" customHeight="1">
      <c r="B581" s="624" t="s">
        <v>41</v>
      </c>
      <c r="C581" s="623" t="str">
        <f t="shared" si="398"/>
        <v>Released</v>
      </c>
      <c r="D581" s="624" t="s">
        <v>52</v>
      </c>
      <c r="E581" s="624" t="s">
        <v>10</v>
      </c>
      <c r="F581" s="625" t="s">
        <v>12</v>
      </c>
      <c r="G581" s="626">
        <f t="shared" si="406"/>
        <v>0</v>
      </c>
      <c r="H581" s="823">
        <f t="shared" si="406"/>
        <v>0</v>
      </c>
      <c r="I581" s="823">
        <f t="shared" si="406"/>
        <v>0</v>
      </c>
      <c r="J581" s="626">
        <f t="shared" si="406"/>
        <v>0</v>
      </c>
      <c r="K581" s="626">
        <f t="shared" si="406"/>
        <v>0</v>
      </c>
      <c r="L581" s="626">
        <f t="shared" si="406"/>
        <v>0</v>
      </c>
      <c r="M581" s="626">
        <f t="shared" si="406"/>
        <v>0</v>
      </c>
      <c r="N581" s="626">
        <f t="shared" si="406"/>
        <v>0</v>
      </c>
      <c r="O581" s="626">
        <f t="shared" si="406"/>
        <v>0</v>
      </c>
      <c r="P581" s="626">
        <f t="shared" si="406"/>
        <v>0</v>
      </c>
      <c r="Q581" s="626">
        <f t="shared" si="407"/>
        <v>0</v>
      </c>
      <c r="R581" s="626">
        <f t="shared" si="407"/>
        <v>0</v>
      </c>
      <c r="S581" s="626">
        <f t="shared" si="407"/>
        <v>0</v>
      </c>
      <c r="T581" s="626">
        <f t="shared" si="407"/>
        <v>0</v>
      </c>
      <c r="U581" s="823">
        <f t="shared" si="407"/>
        <v>0</v>
      </c>
      <c r="V581" s="823">
        <f t="shared" si="407"/>
        <v>0</v>
      </c>
      <c r="W581" s="823">
        <f t="shared" si="407"/>
        <v>0</v>
      </c>
      <c r="X581" s="823">
        <f t="shared" si="407"/>
        <v>0</v>
      </c>
      <c r="Y581" s="823">
        <f t="shared" si="407"/>
        <v>0</v>
      </c>
      <c r="Z581" s="626">
        <f t="shared" si="407"/>
        <v>0</v>
      </c>
      <c r="AA581" s="626">
        <f t="shared" si="408"/>
        <v>0</v>
      </c>
      <c r="AB581" s="626">
        <f t="shared" si="408"/>
        <v>0</v>
      </c>
      <c r="AC581" s="626">
        <f t="shared" si="408"/>
        <v>0</v>
      </c>
      <c r="AD581" s="626">
        <f t="shared" si="408"/>
        <v>0</v>
      </c>
      <c r="AE581" s="626">
        <f t="shared" si="408"/>
        <v>0</v>
      </c>
      <c r="AF581" s="626">
        <f t="shared" si="408"/>
        <v>0</v>
      </c>
      <c r="AG581" s="626">
        <f t="shared" si="408"/>
        <v>0</v>
      </c>
      <c r="AH581" s="626">
        <f t="shared" si="408"/>
        <v>0</v>
      </c>
      <c r="AI581" s="626">
        <f t="shared" si="408"/>
        <v>0</v>
      </c>
      <c r="AJ581" s="626">
        <f t="shared" si="408"/>
        <v>0</v>
      </c>
      <c r="AK581" s="626">
        <f t="shared" si="409"/>
        <v>0</v>
      </c>
      <c r="AL581" s="626">
        <f t="shared" si="409"/>
        <v>0</v>
      </c>
      <c r="AM581" s="626">
        <f t="shared" si="409"/>
        <v>0</v>
      </c>
      <c r="AN581" s="626">
        <f t="shared" si="409"/>
        <v>0</v>
      </c>
      <c r="AO581" s="626">
        <f t="shared" si="409"/>
        <v>0</v>
      </c>
      <c r="AP581" s="626">
        <f t="shared" si="409"/>
        <v>0</v>
      </c>
      <c r="AQ581" s="626">
        <f t="shared" si="409"/>
        <v>0</v>
      </c>
      <c r="AR581" s="626">
        <f t="shared" si="409"/>
        <v>0</v>
      </c>
      <c r="AS581" s="626">
        <f t="shared" si="409"/>
        <v>0</v>
      </c>
      <c r="AT581" s="626">
        <f t="shared" si="409"/>
        <v>0</v>
      </c>
      <c r="AU581" s="626">
        <f t="shared" si="410"/>
        <v>0</v>
      </c>
      <c r="AV581" s="626">
        <f t="shared" si="410"/>
        <v>0</v>
      </c>
      <c r="AW581" s="626">
        <f t="shared" si="410"/>
        <v>0</v>
      </c>
      <c r="AX581" s="626">
        <f t="shared" si="410"/>
        <v>0</v>
      </c>
      <c r="AY581" s="626">
        <f t="shared" si="410"/>
        <v>0</v>
      </c>
      <c r="AZ581" s="626">
        <f t="shared" si="410"/>
        <v>0</v>
      </c>
      <c r="BA581" s="626">
        <f t="shared" si="410"/>
        <v>0</v>
      </c>
      <c r="BB581" s="626">
        <f t="shared" si="410"/>
        <v>0</v>
      </c>
      <c r="BC581" s="626">
        <f t="shared" si="410"/>
        <v>0</v>
      </c>
      <c r="BD581" s="626">
        <f t="shared" si="410"/>
        <v>0</v>
      </c>
      <c r="BE581" s="626">
        <f t="shared" si="411"/>
        <v>0</v>
      </c>
      <c r="BF581" s="626">
        <f t="shared" si="411"/>
        <v>0</v>
      </c>
      <c r="BG581" s="626">
        <f t="shared" si="411"/>
        <v>0</v>
      </c>
      <c r="BH581" s="626">
        <f t="shared" si="411"/>
        <v>0</v>
      </c>
      <c r="BI581" s="626">
        <f t="shared" si="411"/>
        <v>0</v>
      </c>
      <c r="BJ581" s="626">
        <f t="shared" si="411"/>
        <v>0</v>
      </c>
      <c r="BK581" s="626">
        <f t="shared" si="411"/>
        <v>0</v>
      </c>
      <c r="BL581" s="626">
        <f t="shared" si="411"/>
        <v>0</v>
      </c>
      <c r="BM581" s="626">
        <f t="shared" si="411"/>
        <v>0</v>
      </c>
      <c r="BN581" s="626">
        <f t="shared" si="411"/>
        <v>0</v>
      </c>
      <c r="BO581" s="626">
        <f t="shared" si="412"/>
        <v>0</v>
      </c>
      <c r="BP581" s="626">
        <f t="shared" si="412"/>
        <v>0</v>
      </c>
      <c r="BQ581" s="626">
        <f t="shared" si="412"/>
        <v>0</v>
      </c>
      <c r="BR581" s="626">
        <f t="shared" si="412"/>
        <v>0</v>
      </c>
      <c r="BS581" s="626">
        <f t="shared" si="412"/>
        <v>0</v>
      </c>
      <c r="BT581" s="626">
        <f t="shared" si="412"/>
        <v>0</v>
      </c>
      <c r="BU581" s="626">
        <f t="shared" si="412"/>
        <v>0</v>
      </c>
      <c r="BV581" s="626">
        <f t="shared" si="412"/>
        <v>0</v>
      </c>
      <c r="BW581" s="626">
        <f t="shared" si="412"/>
        <v>0</v>
      </c>
      <c r="BX581" s="626">
        <f t="shared" si="412"/>
        <v>0</v>
      </c>
      <c r="BY581" s="626">
        <f t="shared" si="412"/>
        <v>0</v>
      </c>
      <c r="BZ581" s="626">
        <f t="shared" si="412"/>
        <v>0</v>
      </c>
      <c r="CA581" s="287">
        <f t="shared" si="363"/>
        <v>0</v>
      </c>
      <c r="CB581" s="287">
        <f t="shared" si="364"/>
        <v>0</v>
      </c>
      <c r="CC581" s="287">
        <f t="shared" si="365"/>
        <v>0</v>
      </c>
      <c r="CD581" s="287">
        <f t="shared" si="366"/>
        <v>0</v>
      </c>
      <c r="CE581" s="287">
        <f t="shared" si="367"/>
        <v>0</v>
      </c>
      <c r="CF581" s="287">
        <f t="shared" si="368"/>
        <v>0</v>
      </c>
      <c r="CG581" s="61">
        <f t="shared" si="390"/>
        <v>0</v>
      </c>
      <c r="CH581" s="27"/>
      <c r="CI581" s="27"/>
      <c r="CJ581" s="27"/>
    </row>
    <row r="582" spans="2:88" ht="12" hidden="1" customHeight="1">
      <c r="B582" s="624" t="s">
        <v>41</v>
      </c>
      <c r="C582" s="623" t="str">
        <f t="shared" si="398"/>
        <v>Forecast</v>
      </c>
      <c r="D582" s="624" t="s">
        <v>52</v>
      </c>
      <c r="E582" s="624" t="s">
        <v>10</v>
      </c>
      <c r="F582" s="625" t="s">
        <v>13</v>
      </c>
      <c r="G582" s="626">
        <f t="shared" si="406"/>
        <v>0</v>
      </c>
      <c r="H582" s="823">
        <f t="shared" si="406"/>
        <v>0</v>
      </c>
      <c r="I582" s="823">
        <f t="shared" si="406"/>
        <v>0</v>
      </c>
      <c r="J582" s="626">
        <f t="shared" si="406"/>
        <v>0</v>
      </c>
      <c r="K582" s="626">
        <f t="shared" si="406"/>
        <v>0</v>
      </c>
      <c r="L582" s="626">
        <f t="shared" si="406"/>
        <v>0</v>
      </c>
      <c r="M582" s="626">
        <f t="shared" si="406"/>
        <v>0</v>
      </c>
      <c r="N582" s="626">
        <f t="shared" si="406"/>
        <v>0</v>
      </c>
      <c r="O582" s="626">
        <f t="shared" si="406"/>
        <v>0</v>
      </c>
      <c r="P582" s="626">
        <f t="shared" si="406"/>
        <v>0</v>
      </c>
      <c r="Q582" s="626">
        <f t="shared" si="407"/>
        <v>0</v>
      </c>
      <c r="R582" s="626">
        <f t="shared" si="407"/>
        <v>0</v>
      </c>
      <c r="S582" s="626">
        <f t="shared" si="407"/>
        <v>0</v>
      </c>
      <c r="T582" s="626">
        <f t="shared" si="407"/>
        <v>0</v>
      </c>
      <c r="U582" s="823">
        <f t="shared" si="407"/>
        <v>0</v>
      </c>
      <c r="V582" s="823">
        <f t="shared" si="407"/>
        <v>0</v>
      </c>
      <c r="W582" s="823">
        <f t="shared" si="407"/>
        <v>0</v>
      </c>
      <c r="X582" s="823">
        <f t="shared" si="407"/>
        <v>0</v>
      </c>
      <c r="Y582" s="823">
        <f t="shared" si="407"/>
        <v>0</v>
      </c>
      <c r="Z582" s="626">
        <f t="shared" si="407"/>
        <v>0</v>
      </c>
      <c r="AA582" s="626">
        <f t="shared" si="408"/>
        <v>0</v>
      </c>
      <c r="AB582" s="626">
        <f t="shared" si="408"/>
        <v>0</v>
      </c>
      <c r="AC582" s="626">
        <f t="shared" si="408"/>
        <v>0</v>
      </c>
      <c r="AD582" s="626">
        <f t="shared" si="408"/>
        <v>0</v>
      </c>
      <c r="AE582" s="626">
        <f t="shared" si="408"/>
        <v>0</v>
      </c>
      <c r="AF582" s="626">
        <f t="shared" si="408"/>
        <v>0</v>
      </c>
      <c r="AG582" s="626">
        <f t="shared" si="408"/>
        <v>0</v>
      </c>
      <c r="AH582" s="626">
        <f t="shared" si="408"/>
        <v>0</v>
      </c>
      <c r="AI582" s="626">
        <f t="shared" si="408"/>
        <v>0</v>
      </c>
      <c r="AJ582" s="626">
        <f t="shared" si="408"/>
        <v>0</v>
      </c>
      <c r="AK582" s="626">
        <f t="shared" si="409"/>
        <v>0</v>
      </c>
      <c r="AL582" s="626">
        <f t="shared" si="409"/>
        <v>0</v>
      </c>
      <c r="AM582" s="626">
        <f t="shared" si="409"/>
        <v>0</v>
      </c>
      <c r="AN582" s="626">
        <f t="shared" si="409"/>
        <v>0</v>
      </c>
      <c r="AO582" s="626">
        <f t="shared" si="409"/>
        <v>0</v>
      </c>
      <c r="AP582" s="626">
        <f t="shared" si="409"/>
        <v>0</v>
      </c>
      <c r="AQ582" s="626">
        <f t="shared" si="409"/>
        <v>0</v>
      </c>
      <c r="AR582" s="626">
        <f t="shared" si="409"/>
        <v>0</v>
      </c>
      <c r="AS582" s="626">
        <f t="shared" si="409"/>
        <v>0</v>
      </c>
      <c r="AT582" s="626">
        <f t="shared" si="409"/>
        <v>0</v>
      </c>
      <c r="AU582" s="626">
        <f t="shared" si="410"/>
        <v>0</v>
      </c>
      <c r="AV582" s="626">
        <f t="shared" si="410"/>
        <v>0</v>
      </c>
      <c r="AW582" s="626">
        <f t="shared" si="410"/>
        <v>0</v>
      </c>
      <c r="AX582" s="626">
        <f t="shared" si="410"/>
        <v>0</v>
      </c>
      <c r="AY582" s="626">
        <f t="shared" si="410"/>
        <v>0</v>
      </c>
      <c r="AZ582" s="626">
        <f t="shared" si="410"/>
        <v>0</v>
      </c>
      <c r="BA582" s="626">
        <f t="shared" si="410"/>
        <v>0</v>
      </c>
      <c r="BB582" s="626">
        <f t="shared" si="410"/>
        <v>0</v>
      </c>
      <c r="BC582" s="626">
        <f t="shared" si="410"/>
        <v>0</v>
      </c>
      <c r="BD582" s="626">
        <f t="shared" si="410"/>
        <v>0</v>
      </c>
      <c r="BE582" s="626">
        <f t="shared" si="411"/>
        <v>0</v>
      </c>
      <c r="BF582" s="626">
        <f t="shared" si="411"/>
        <v>0</v>
      </c>
      <c r="BG582" s="626">
        <f t="shared" si="411"/>
        <v>0</v>
      </c>
      <c r="BH582" s="626">
        <f t="shared" si="411"/>
        <v>0</v>
      </c>
      <c r="BI582" s="626">
        <f t="shared" si="411"/>
        <v>0</v>
      </c>
      <c r="BJ582" s="626">
        <f t="shared" si="411"/>
        <v>0</v>
      </c>
      <c r="BK582" s="626">
        <f t="shared" si="411"/>
        <v>0</v>
      </c>
      <c r="BL582" s="626">
        <f t="shared" si="411"/>
        <v>0</v>
      </c>
      <c r="BM582" s="626">
        <f t="shared" si="411"/>
        <v>0</v>
      </c>
      <c r="BN582" s="626">
        <f t="shared" si="411"/>
        <v>0</v>
      </c>
      <c r="BO582" s="626">
        <f t="shared" si="412"/>
        <v>0</v>
      </c>
      <c r="BP582" s="626">
        <f t="shared" si="412"/>
        <v>0</v>
      </c>
      <c r="BQ582" s="626">
        <f t="shared" si="412"/>
        <v>0</v>
      </c>
      <c r="BR582" s="626">
        <f t="shared" si="412"/>
        <v>0</v>
      </c>
      <c r="BS582" s="626">
        <f t="shared" si="412"/>
        <v>0</v>
      </c>
      <c r="BT582" s="626">
        <f t="shared" si="412"/>
        <v>0</v>
      </c>
      <c r="BU582" s="626">
        <f t="shared" si="412"/>
        <v>0</v>
      </c>
      <c r="BV582" s="626">
        <f t="shared" si="412"/>
        <v>0</v>
      </c>
      <c r="BW582" s="626">
        <f t="shared" si="412"/>
        <v>0</v>
      </c>
      <c r="BX582" s="626">
        <f t="shared" si="412"/>
        <v>0</v>
      </c>
      <c r="BY582" s="626">
        <f t="shared" si="412"/>
        <v>0</v>
      </c>
      <c r="BZ582" s="626">
        <f t="shared" si="412"/>
        <v>0</v>
      </c>
      <c r="CA582" s="287">
        <f t="shared" si="363"/>
        <v>0</v>
      </c>
      <c r="CB582" s="287">
        <f t="shared" si="364"/>
        <v>0</v>
      </c>
      <c r="CC582" s="287">
        <f t="shared" si="365"/>
        <v>0</v>
      </c>
      <c r="CD582" s="287">
        <f t="shared" si="366"/>
        <v>0</v>
      </c>
      <c r="CE582" s="287">
        <f t="shared" si="367"/>
        <v>0</v>
      </c>
      <c r="CF582" s="287">
        <f t="shared" si="368"/>
        <v>0</v>
      </c>
      <c r="CG582" s="61">
        <f t="shared" si="390"/>
        <v>0</v>
      </c>
      <c r="CH582" s="27"/>
      <c r="CI582" s="27"/>
      <c r="CJ582" s="27"/>
    </row>
    <row r="583" spans="2:88" ht="12" hidden="1" customHeight="1">
      <c r="B583" s="624" t="s">
        <v>41</v>
      </c>
      <c r="C583" s="623" t="str">
        <f t="shared" si="398"/>
        <v>Approval Request</v>
      </c>
      <c r="D583" s="624" t="s">
        <v>52</v>
      </c>
      <c r="E583" s="624" t="s">
        <v>10</v>
      </c>
      <c r="F583" s="625" t="s">
        <v>14</v>
      </c>
      <c r="G583" s="626">
        <f t="shared" si="406"/>
        <v>0</v>
      </c>
      <c r="H583" s="823">
        <f t="shared" si="406"/>
        <v>0</v>
      </c>
      <c r="I583" s="823">
        <f t="shared" si="406"/>
        <v>0</v>
      </c>
      <c r="J583" s="626">
        <f t="shared" si="406"/>
        <v>0</v>
      </c>
      <c r="K583" s="626">
        <f t="shared" si="406"/>
        <v>0</v>
      </c>
      <c r="L583" s="626">
        <f t="shared" si="406"/>
        <v>0</v>
      </c>
      <c r="M583" s="626">
        <f t="shared" si="406"/>
        <v>0</v>
      </c>
      <c r="N583" s="626">
        <f t="shared" si="406"/>
        <v>0</v>
      </c>
      <c r="O583" s="626">
        <f t="shared" si="406"/>
        <v>0</v>
      </c>
      <c r="P583" s="626">
        <f t="shared" si="406"/>
        <v>0</v>
      </c>
      <c r="Q583" s="626">
        <f t="shared" si="407"/>
        <v>0</v>
      </c>
      <c r="R583" s="626">
        <f t="shared" si="407"/>
        <v>0</v>
      </c>
      <c r="S583" s="626">
        <f t="shared" si="407"/>
        <v>0</v>
      </c>
      <c r="T583" s="626">
        <f t="shared" si="407"/>
        <v>0</v>
      </c>
      <c r="U583" s="823">
        <f t="shared" si="407"/>
        <v>0</v>
      </c>
      <c r="V583" s="823">
        <f t="shared" si="407"/>
        <v>0</v>
      </c>
      <c r="W583" s="823">
        <f t="shared" si="407"/>
        <v>0</v>
      </c>
      <c r="X583" s="823">
        <f t="shared" si="407"/>
        <v>0</v>
      </c>
      <c r="Y583" s="823">
        <f t="shared" si="407"/>
        <v>0</v>
      </c>
      <c r="Z583" s="626">
        <f t="shared" si="407"/>
        <v>0</v>
      </c>
      <c r="AA583" s="626">
        <f t="shared" si="408"/>
        <v>0</v>
      </c>
      <c r="AB583" s="626">
        <f t="shared" si="408"/>
        <v>0</v>
      </c>
      <c r="AC583" s="626">
        <f t="shared" si="408"/>
        <v>0</v>
      </c>
      <c r="AD583" s="626">
        <f t="shared" si="408"/>
        <v>0</v>
      </c>
      <c r="AE583" s="626">
        <f t="shared" si="408"/>
        <v>0</v>
      </c>
      <c r="AF583" s="626">
        <f t="shared" si="408"/>
        <v>0</v>
      </c>
      <c r="AG583" s="626">
        <f t="shared" si="408"/>
        <v>0</v>
      </c>
      <c r="AH583" s="626">
        <f t="shared" si="408"/>
        <v>0</v>
      </c>
      <c r="AI583" s="626">
        <f t="shared" si="408"/>
        <v>0</v>
      </c>
      <c r="AJ583" s="626">
        <f t="shared" si="408"/>
        <v>0</v>
      </c>
      <c r="AK583" s="626">
        <f t="shared" si="409"/>
        <v>0</v>
      </c>
      <c r="AL583" s="626">
        <f t="shared" si="409"/>
        <v>0</v>
      </c>
      <c r="AM583" s="626">
        <f t="shared" si="409"/>
        <v>0</v>
      </c>
      <c r="AN583" s="626">
        <f t="shared" si="409"/>
        <v>0</v>
      </c>
      <c r="AO583" s="626">
        <f t="shared" si="409"/>
        <v>0</v>
      </c>
      <c r="AP583" s="626">
        <f t="shared" si="409"/>
        <v>0</v>
      </c>
      <c r="AQ583" s="626">
        <f t="shared" si="409"/>
        <v>0</v>
      </c>
      <c r="AR583" s="626">
        <f t="shared" si="409"/>
        <v>0</v>
      </c>
      <c r="AS583" s="626">
        <f t="shared" si="409"/>
        <v>0</v>
      </c>
      <c r="AT583" s="626">
        <f t="shared" si="409"/>
        <v>0</v>
      </c>
      <c r="AU583" s="626">
        <f t="shared" si="410"/>
        <v>0</v>
      </c>
      <c r="AV583" s="626">
        <f t="shared" si="410"/>
        <v>0</v>
      </c>
      <c r="AW583" s="626">
        <f t="shared" si="410"/>
        <v>0</v>
      </c>
      <c r="AX583" s="626">
        <f t="shared" si="410"/>
        <v>0</v>
      </c>
      <c r="AY583" s="626">
        <f t="shared" si="410"/>
        <v>0</v>
      </c>
      <c r="AZ583" s="626">
        <f t="shared" si="410"/>
        <v>0</v>
      </c>
      <c r="BA583" s="626">
        <f t="shared" si="410"/>
        <v>0</v>
      </c>
      <c r="BB583" s="626">
        <f t="shared" si="410"/>
        <v>0</v>
      </c>
      <c r="BC583" s="626">
        <f t="shared" si="410"/>
        <v>0</v>
      </c>
      <c r="BD583" s="626">
        <f t="shared" si="410"/>
        <v>0</v>
      </c>
      <c r="BE583" s="626">
        <f t="shared" si="411"/>
        <v>0</v>
      </c>
      <c r="BF583" s="626">
        <f t="shared" si="411"/>
        <v>0</v>
      </c>
      <c r="BG583" s="626">
        <f t="shared" si="411"/>
        <v>0</v>
      </c>
      <c r="BH583" s="626">
        <f t="shared" si="411"/>
        <v>0</v>
      </c>
      <c r="BI583" s="626">
        <f t="shared" si="411"/>
        <v>0</v>
      </c>
      <c r="BJ583" s="626">
        <f t="shared" si="411"/>
        <v>0</v>
      </c>
      <c r="BK583" s="626">
        <f t="shared" si="411"/>
        <v>0</v>
      </c>
      <c r="BL583" s="626">
        <f t="shared" si="411"/>
        <v>0</v>
      </c>
      <c r="BM583" s="626">
        <f t="shared" si="411"/>
        <v>0</v>
      </c>
      <c r="BN583" s="626">
        <f t="shared" si="411"/>
        <v>0</v>
      </c>
      <c r="BO583" s="626">
        <f t="shared" si="412"/>
        <v>0</v>
      </c>
      <c r="BP583" s="626">
        <f t="shared" si="412"/>
        <v>0</v>
      </c>
      <c r="BQ583" s="626">
        <f t="shared" si="412"/>
        <v>0</v>
      </c>
      <c r="BR583" s="626">
        <f t="shared" si="412"/>
        <v>0</v>
      </c>
      <c r="BS583" s="626">
        <f t="shared" si="412"/>
        <v>0</v>
      </c>
      <c r="BT583" s="626">
        <f t="shared" si="412"/>
        <v>0</v>
      </c>
      <c r="BU583" s="626">
        <f t="shared" si="412"/>
        <v>0</v>
      </c>
      <c r="BV583" s="626">
        <f t="shared" si="412"/>
        <v>0</v>
      </c>
      <c r="BW583" s="626">
        <f t="shared" si="412"/>
        <v>0</v>
      </c>
      <c r="BX583" s="626">
        <f t="shared" si="412"/>
        <v>0</v>
      </c>
      <c r="BY583" s="626">
        <f t="shared" si="412"/>
        <v>0</v>
      </c>
      <c r="BZ583" s="626">
        <f t="shared" si="412"/>
        <v>0</v>
      </c>
      <c r="CA583" s="287">
        <f t="shared" si="363"/>
        <v>0</v>
      </c>
      <c r="CB583" s="287">
        <f t="shared" si="364"/>
        <v>0</v>
      </c>
      <c r="CC583" s="287">
        <f t="shared" si="365"/>
        <v>0</v>
      </c>
      <c r="CD583" s="287">
        <f t="shared" si="366"/>
        <v>0</v>
      </c>
      <c r="CE583" s="287">
        <f t="shared" si="367"/>
        <v>0</v>
      </c>
      <c r="CF583" s="287">
        <f t="shared" si="368"/>
        <v>0</v>
      </c>
      <c r="CG583" s="61">
        <f t="shared" si="390"/>
        <v>0</v>
      </c>
      <c r="CH583" s="27"/>
      <c r="CI583" s="27"/>
      <c r="CJ583" s="27"/>
    </row>
    <row r="584" spans="2:88" ht="12" hidden="1" customHeight="1">
      <c r="B584" s="624" t="s">
        <v>41</v>
      </c>
      <c r="C584" s="623" t="str">
        <f t="shared" si="398"/>
        <v>Approval Request</v>
      </c>
      <c r="D584" s="624" t="s">
        <v>52</v>
      </c>
      <c r="E584" s="624" t="s">
        <v>10</v>
      </c>
      <c r="F584" s="625" t="s">
        <v>15</v>
      </c>
      <c r="G584" s="626">
        <f t="shared" si="406"/>
        <v>0</v>
      </c>
      <c r="H584" s="823">
        <f t="shared" si="406"/>
        <v>0</v>
      </c>
      <c r="I584" s="823">
        <f t="shared" si="406"/>
        <v>0</v>
      </c>
      <c r="J584" s="626">
        <f t="shared" si="406"/>
        <v>0</v>
      </c>
      <c r="K584" s="626">
        <f t="shared" si="406"/>
        <v>0</v>
      </c>
      <c r="L584" s="626">
        <f t="shared" si="406"/>
        <v>0</v>
      </c>
      <c r="M584" s="626">
        <f t="shared" si="406"/>
        <v>0</v>
      </c>
      <c r="N584" s="626">
        <f t="shared" si="406"/>
        <v>0</v>
      </c>
      <c r="O584" s="626">
        <f t="shared" si="406"/>
        <v>0</v>
      </c>
      <c r="P584" s="626">
        <f t="shared" si="406"/>
        <v>0</v>
      </c>
      <c r="Q584" s="626">
        <f t="shared" si="407"/>
        <v>0</v>
      </c>
      <c r="R584" s="626">
        <f t="shared" si="407"/>
        <v>0</v>
      </c>
      <c r="S584" s="626">
        <f t="shared" si="407"/>
        <v>0</v>
      </c>
      <c r="T584" s="626">
        <f t="shared" si="407"/>
        <v>0</v>
      </c>
      <c r="U584" s="823">
        <f t="shared" si="407"/>
        <v>0</v>
      </c>
      <c r="V584" s="823">
        <f t="shared" si="407"/>
        <v>0</v>
      </c>
      <c r="W584" s="823">
        <f t="shared" si="407"/>
        <v>0</v>
      </c>
      <c r="X584" s="823">
        <f t="shared" si="407"/>
        <v>0</v>
      </c>
      <c r="Y584" s="823">
        <f t="shared" si="407"/>
        <v>0</v>
      </c>
      <c r="Z584" s="626">
        <f t="shared" si="407"/>
        <v>0</v>
      </c>
      <c r="AA584" s="626">
        <f t="shared" si="408"/>
        <v>0</v>
      </c>
      <c r="AB584" s="626">
        <f t="shared" si="408"/>
        <v>0</v>
      </c>
      <c r="AC584" s="626">
        <f t="shared" si="408"/>
        <v>0</v>
      </c>
      <c r="AD584" s="626">
        <f t="shared" si="408"/>
        <v>0</v>
      </c>
      <c r="AE584" s="626">
        <f t="shared" si="408"/>
        <v>0</v>
      </c>
      <c r="AF584" s="626">
        <f t="shared" si="408"/>
        <v>0</v>
      </c>
      <c r="AG584" s="626">
        <f t="shared" si="408"/>
        <v>0</v>
      </c>
      <c r="AH584" s="626">
        <f t="shared" si="408"/>
        <v>0</v>
      </c>
      <c r="AI584" s="626">
        <f t="shared" si="408"/>
        <v>0</v>
      </c>
      <c r="AJ584" s="626">
        <f t="shared" si="408"/>
        <v>0</v>
      </c>
      <c r="AK584" s="626">
        <f t="shared" si="409"/>
        <v>0</v>
      </c>
      <c r="AL584" s="626">
        <f t="shared" si="409"/>
        <v>0</v>
      </c>
      <c r="AM584" s="626">
        <f t="shared" si="409"/>
        <v>0</v>
      </c>
      <c r="AN584" s="626">
        <f t="shared" si="409"/>
        <v>0</v>
      </c>
      <c r="AO584" s="626">
        <f t="shared" si="409"/>
        <v>0</v>
      </c>
      <c r="AP584" s="626">
        <f t="shared" si="409"/>
        <v>0</v>
      </c>
      <c r="AQ584" s="626">
        <f t="shared" si="409"/>
        <v>0</v>
      </c>
      <c r="AR584" s="626">
        <f t="shared" si="409"/>
        <v>0</v>
      </c>
      <c r="AS584" s="626">
        <f t="shared" si="409"/>
        <v>0</v>
      </c>
      <c r="AT584" s="626">
        <f t="shared" si="409"/>
        <v>0</v>
      </c>
      <c r="AU584" s="626">
        <f t="shared" si="410"/>
        <v>0</v>
      </c>
      <c r="AV584" s="626">
        <f t="shared" si="410"/>
        <v>0</v>
      </c>
      <c r="AW584" s="626">
        <f t="shared" si="410"/>
        <v>0</v>
      </c>
      <c r="AX584" s="626">
        <f t="shared" si="410"/>
        <v>0</v>
      </c>
      <c r="AY584" s="626">
        <f t="shared" si="410"/>
        <v>0</v>
      </c>
      <c r="AZ584" s="626">
        <f t="shared" si="410"/>
        <v>0</v>
      </c>
      <c r="BA584" s="626">
        <f t="shared" si="410"/>
        <v>0</v>
      </c>
      <c r="BB584" s="626">
        <f t="shared" si="410"/>
        <v>0</v>
      </c>
      <c r="BC584" s="626">
        <f t="shared" si="410"/>
        <v>0</v>
      </c>
      <c r="BD584" s="626">
        <f t="shared" si="410"/>
        <v>0</v>
      </c>
      <c r="BE584" s="626">
        <f t="shared" si="411"/>
        <v>0</v>
      </c>
      <c r="BF584" s="626">
        <f t="shared" si="411"/>
        <v>0</v>
      </c>
      <c r="BG584" s="626">
        <f t="shared" si="411"/>
        <v>0</v>
      </c>
      <c r="BH584" s="626">
        <f t="shared" si="411"/>
        <v>0</v>
      </c>
      <c r="BI584" s="626">
        <f t="shared" si="411"/>
        <v>0</v>
      </c>
      <c r="BJ584" s="626">
        <f t="shared" si="411"/>
        <v>0</v>
      </c>
      <c r="BK584" s="626">
        <f t="shared" si="411"/>
        <v>0</v>
      </c>
      <c r="BL584" s="626">
        <f t="shared" si="411"/>
        <v>0</v>
      </c>
      <c r="BM584" s="626">
        <f t="shared" si="411"/>
        <v>0</v>
      </c>
      <c r="BN584" s="626">
        <f t="shared" si="411"/>
        <v>0</v>
      </c>
      <c r="BO584" s="626">
        <f t="shared" si="412"/>
        <v>0</v>
      </c>
      <c r="BP584" s="626">
        <f t="shared" si="412"/>
        <v>0</v>
      </c>
      <c r="BQ584" s="626">
        <f t="shared" si="412"/>
        <v>0</v>
      </c>
      <c r="BR584" s="626">
        <f t="shared" si="412"/>
        <v>0</v>
      </c>
      <c r="BS584" s="626">
        <f t="shared" si="412"/>
        <v>0</v>
      </c>
      <c r="BT584" s="626">
        <f t="shared" si="412"/>
        <v>0</v>
      </c>
      <c r="BU584" s="626">
        <f t="shared" si="412"/>
        <v>0</v>
      </c>
      <c r="BV584" s="626">
        <f t="shared" si="412"/>
        <v>0</v>
      </c>
      <c r="BW584" s="626">
        <f t="shared" si="412"/>
        <v>0</v>
      </c>
      <c r="BX584" s="626">
        <f t="shared" si="412"/>
        <v>0</v>
      </c>
      <c r="BY584" s="626">
        <f t="shared" si="412"/>
        <v>0</v>
      </c>
      <c r="BZ584" s="626">
        <f t="shared" si="412"/>
        <v>0</v>
      </c>
      <c r="CA584" s="287">
        <f t="shared" si="363"/>
        <v>0</v>
      </c>
      <c r="CB584" s="287">
        <f t="shared" si="364"/>
        <v>0</v>
      </c>
      <c r="CC584" s="287">
        <f t="shared" si="365"/>
        <v>0</v>
      </c>
      <c r="CD584" s="287">
        <f t="shared" si="366"/>
        <v>0</v>
      </c>
      <c r="CE584" s="287">
        <f t="shared" si="367"/>
        <v>0</v>
      </c>
      <c r="CF584" s="287">
        <f t="shared" si="368"/>
        <v>0</v>
      </c>
      <c r="CG584" s="61">
        <f t="shared" si="390"/>
        <v>0</v>
      </c>
      <c r="CH584" s="27"/>
      <c r="CI584" s="27"/>
      <c r="CJ584" s="27"/>
    </row>
    <row r="585" spans="2:88" ht="12" hidden="1" customHeight="1">
      <c r="B585" s="624" t="s">
        <v>41</v>
      </c>
      <c r="C585" s="623" t="str">
        <f t="shared" si="398"/>
        <v>Released</v>
      </c>
      <c r="D585" s="624" t="s">
        <v>54</v>
      </c>
      <c r="E585" s="624" t="s">
        <v>9</v>
      </c>
      <c r="F585" s="625" t="s">
        <v>11</v>
      </c>
      <c r="G585" s="626">
        <f t="shared" ref="G585:P594" si="413">IF(CVP=$F585,SUMIFS(G$6:G$206,Capex_Revex,$E585,Cat_Two,$D585,Spend,$B585),0)</f>
        <v>0</v>
      </c>
      <c r="H585" s="823">
        <f t="shared" si="413"/>
        <v>0</v>
      </c>
      <c r="I585" s="823">
        <f t="shared" si="413"/>
        <v>0</v>
      </c>
      <c r="J585" s="626">
        <f t="shared" si="413"/>
        <v>0</v>
      </c>
      <c r="K585" s="626">
        <f t="shared" si="413"/>
        <v>0</v>
      </c>
      <c r="L585" s="626">
        <f t="shared" si="413"/>
        <v>0</v>
      </c>
      <c r="M585" s="626">
        <f t="shared" si="413"/>
        <v>0</v>
      </c>
      <c r="N585" s="626">
        <f t="shared" si="413"/>
        <v>0</v>
      </c>
      <c r="O585" s="626">
        <f t="shared" si="413"/>
        <v>0</v>
      </c>
      <c r="P585" s="626">
        <f t="shared" si="413"/>
        <v>0</v>
      </c>
      <c r="Q585" s="626">
        <f t="shared" ref="Q585:Z594" si="414">IF(CVP=$F585,SUMIFS(Q$6:Q$206,Capex_Revex,$E585,Cat_Two,$D585,Spend,$B585),0)</f>
        <v>0</v>
      </c>
      <c r="R585" s="626">
        <f t="shared" si="414"/>
        <v>0</v>
      </c>
      <c r="S585" s="626">
        <f t="shared" si="414"/>
        <v>0</v>
      </c>
      <c r="T585" s="626">
        <f t="shared" si="414"/>
        <v>0</v>
      </c>
      <c r="U585" s="823">
        <f t="shared" si="414"/>
        <v>0</v>
      </c>
      <c r="V585" s="823">
        <f t="shared" si="414"/>
        <v>0</v>
      </c>
      <c r="W585" s="823">
        <f t="shared" si="414"/>
        <v>0</v>
      </c>
      <c r="X585" s="823">
        <f t="shared" si="414"/>
        <v>0</v>
      </c>
      <c r="Y585" s="823">
        <f t="shared" si="414"/>
        <v>0</v>
      </c>
      <c r="Z585" s="626">
        <f t="shared" si="414"/>
        <v>0</v>
      </c>
      <c r="AA585" s="626">
        <f t="shared" ref="AA585:AJ594" si="415">IF(CVP=$F585,SUMIFS(AA$6:AA$206,Capex_Revex,$E585,Cat_Two,$D585,Spend,$B585),0)</f>
        <v>0</v>
      </c>
      <c r="AB585" s="626">
        <f t="shared" si="415"/>
        <v>0</v>
      </c>
      <c r="AC585" s="626">
        <f t="shared" si="415"/>
        <v>0</v>
      </c>
      <c r="AD585" s="626">
        <f t="shared" si="415"/>
        <v>0</v>
      </c>
      <c r="AE585" s="626">
        <f t="shared" si="415"/>
        <v>0</v>
      </c>
      <c r="AF585" s="626">
        <f t="shared" si="415"/>
        <v>0</v>
      </c>
      <c r="AG585" s="626">
        <f t="shared" si="415"/>
        <v>0</v>
      </c>
      <c r="AH585" s="626">
        <f t="shared" si="415"/>
        <v>0</v>
      </c>
      <c r="AI585" s="626">
        <f t="shared" si="415"/>
        <v>0</v>
      </c>
      <c r="AJ585" s="626">
        <f t="shared" si="415"/>
        <v>0</v>
      </c>
      <c r="AK585" s="626">
        <f t="shared" ref="AK585:AT594" si="416">IF(CVP=$F585,SUMIFS(AK$6:AK$206,Capex_Revex,$E585,Cat_Two,$D585,Spend,$B585),0)</f>
        <v>0</v>
      </c>
      <c r="AL585" s="626">
        <f t="shared" si="416"/>
        <v>0</v>
      </c>
      <c r="AM585" s="626">
        <f t="shared" si="416"/>
        <v>0</v>
      </c>
      <c r="AN585" s="626">
        <f t="shared" si="416"/>
        <v>0</v>
      </c>
      <c r="AO585" s="626">
        <f t="shared" si="416"/>
        <v>0</v>
      </c>
      <c r="AP585" s="626">
        <f t="shared" si="416"/>
        <v>0</v>
      </c>
      <c r="AQ585" s="626">
        <f t="shared" si="416"/>
        <v>0</v>
      </c>
      <c r="AR585" s="626">
        <f t="shared" si="416"/>
        <v>0</v>
      </c>
      <c r="AS585" s="626">
        <f t="shared" si="416"/>
        <v>0</v>
      </c>
      <c r="AT585" s="626">
        <f t="shared" si="416"/>
        <v>0</v>
      </c>
      <c r="AU585" s="626">
        <f t="shared" ref="AU585:BD594" si="417">IF(CVP=$F585,SUMIFS(AU$6:AU$206,Capex_Revex,$E585,Cat_Two,$D585,Spend,$B585),0)</f>
        <v>0</v>
      </c>
      <c r="AV585" s="626">
        <f t="shared" si="417"/>
        <v>0</v>
      </c>
      <c r="AW585" s="626">
        <f t="shared" si="417"/>
        <v>0</v>
      </c>
      <c r="AX585" s="626">
        <f t="shared" si="417"/>
        <v>0</v>
      </c>
      <c r="AY585" s="626">
        <f t="shared" si="417"/>
        <v>0</v>
      </c>
      <c r="AZ585" s="626">
        <f t="shared" si="417"/>
        <v>0</v>
      </c>
      <c r="BA585" s="626">
        <f t="shared" si="417"/>
        <v>0</v>
      </c>
      <c r="BB585" s="626">
        <f t="shared" si="417"/>
        <v>0</v>
      </c>
      <c r="BC585" s="626">
        <f t="shared" si="417"/>
        <v>0</v>
      </c>
      <c r="BD585" s="626">
        <f t="shared" si="417"/>
        <v>0</v>
      </c>
      <c r="BE585" s="626">
        <f t="shared" ref="BE585:BN594" si="418">IF(CVP=$F585,SUMIFS(BE$6:BE$206,Capex_Revex,$E585,Cat_Two,$D585,Spend,$B585),0)</f>
        <v>0</v>
      </c>
      <c r="BF585" s="626">
        <f t="shared" si="418"/>
        <v>0</v>
      </c>
      <c r="BG585" s="626">
        <f t="shared" si="418"/>
        <v>0</v>
      </c>
      <c r="BH585" s="626">
        <f t="shared" si="418"/>
        <v>0</v>
      </c>
      <c r="BI585" s="626">
        <f t="shared" si="418"/>
        <v>0</v>
      </c>
      <c r="BJ585" s="626">
        <f t="shared" si="418"/>
        <v>0</v>
      </c>
      <c r="BK585" s="626">
        <f t="shared" si="418"/>
        <v>0</v>
      </c>
      <c r="BL585" s="626">
        <f t="shared" si="418"/>
        <v>0</v>
      </c>
      <c r="BM585" s="626">
        <f t="shared" si="418"/>
        <v>0</v>
      </c>
      <c r="BN585" s="626">
        <f t="shared" si="418"/>
        <v>0</v>
      </c>
      <c r="BO585" s="626">
        <f t="shared" ref="BO585:BZ594" si="419">IF(CVP=$F585,SUMIFS(BO$6:BO$206,Capex_Revex,$E585,Cat_Two,$D585,Spend,$B585),0)</f>
        <v>0</v>
      </c>
      <c r="BP585" s="626">
        <f t="shared" si="419"/>
        <v>0</v>
      </c>
      <c r="BQ585" s="626">
        <f t="shared" si="419"/>
        <v>0</v>
      </c>
      <c r="BR585" s="626">
        <f t="shared" si="419"/>
        <v>0</v>
      </c>
      <c r="BS585" s="626">
        <f t="shared" si="419"/>
        <v>0</v>
      </c>
      <c r="BT585" s="626">
        <f t="shared" si="419"/>
        <v>0</v>
      </c>
      <c r="BU585" s="626">
        <f t="shared" si="419"/>
        <v>0</v>
      </c>
      <c r="BV585" s="626">
        <f t="shared" si="419"/>
        <v>0</v>
      </c>
      <c r="BW585" s="626">
        <f t="shared" si="419"/>
        <v>0</v>
      </c>
      <c r="BX585" s="626">
        <f t="shared" si="419"/>
        <v>0</v>
      </c>
      <c r="BY585" s="626">
        <f t="shared" si="419"/>
        <v>0</v>
      </c>
      <c r="BZ585" s="626">
        <f t="shared" si="419"/>
        <v>0</v>
      </c>
      <c r="CA585" s="287">
        <f t="shared" ref="CA585:CA648" si="420">SUMIFS(G585:BZ585,$G$2:$BZ$2,"="&amp;$CA$1)/1000</f>
        <v>0</v>
      </c>
      <c r="CB585" s="287">
        <f t="shared" ref="CB585:CB648" si="421">SUMIFS(G585:BZ585,$G$2:$BZ$2,"="&amp;$CB$1)/1000</f>
        <v>0</v>
      </c>
      <c r="CC585" s="287">
        <f t="shared" ref="CC585:CC648" si="422">SUMIFS(G585:BZ585,$G$2:$BZ$2,"="&amp;$CC$1)/1000</f>
        <v>0</v>
      </c>
      <c r="CD585" s="287">
        <f t="shared" ref="CD585:CD648" si="423">SUMIFS(G585:BZ585,$G$2:$BZ$2,"="&amp;$CD$1)/1000</f>
        <v>0</v>
      </c>
      <c r="CE585" s="287">
        <f t="shared" ref="CE585:CE648" si="424">SUMIFS(G585:BZ585,$G$2:$BZ$2,"="&amp;$CE$1)/1000</f>
        <v>0</v>
      </c>
      <c r="CF585" s="287">
        <f t="shared" ref="CF585:CF648" si="425">SUMIFS(G585:BZ585,$G$2:$BZ$2,"="&amp;$CF$1)/1000</f>
        <v>0</v>
      </c>
      <c r="CG585" s="61">
        <f t="shared" si="390"/>
        <v>0</v>
      </c>
    </row>
    <row r="586" spans="2:88" ht="12" hidden="1" customHeight="1">
      <c r="B586" s="624" t="s">
        <v>41</v>
      </c>
      <c r="C586" s="623" t="str">
        <f t="shared" si="398"/>
        <v>Released</v>
      </c>
      <c r="D586" s="624" t="s">
        <v>54</v>
      </c>
      <c r="E586" s="624" t="s">
        <v>9</v>
      </c>
      <c r="F586" s="625" t="s">
        <v>12</v>
      </c>
      <c r="G586" s="626">
        <f t="shared" si="413"/>
        <v>0</v>
      </c>
      <c r="H586" s="823">
        <f t="shared" si="413"/>
        <v>0</v>
      </c>
      <c r="I586" s="823">
        <f t="shared" si="413"/>
        <v>0</v>
      </c>
      <c r="J586" s="626">
        <f t="shared" si="413"/>
        <v>0</v>
      </c>
      <c r="K586" s="626">
        <f t="shared" si="413"/>
        <v>0</v>
      </c>
      <c r="L586" s="626">
        <f t="shared" si="413"/>
        <v>0</v>
      </c>
      <c r="M586" s="626">
        <f t="shared" si="413"/>
        <v>0</v>
      </c>
      <c r="N586" s="626">
        <f t="shared" si="413"/>
        <v>0</v>
      </c>
      <c r="O586" s="626">
        <f t="shared" si="413"/>
        <v>0</v>
      </c>
      <c r="P586" s="626">
        <f t="shared" si="413"/>
        <v>0</v>
      </c>
      <c r="Q586" s="626">
        <f t="shared" si="414"/>
        <v>0</v>
      </c>
      <c r="R586" s="626">
        <f t="shared" si="414"/>
        <v>0</v>
      </c>
      <c r="S586" s="626">
        <f t="shared" si="414"/>
        <v>0</v>
      </c>
      <c r="T586" s="626">
        <f t="shared" si="414"/>
        <v>0</v>
      </c>
      <c r="U586" s="823">
        <f t="shared" si="414"/>
        <v>0</v>
      </c>
      <c r="V586" s="823">
        <f t="shared" si="414"/>
        <v>0</v>
      </c>
      <c r="W586" s="823">
        <f t="shared" si="414"/>
        <v>0</v>
      </c>
      <c r="X586" s="823">
        <f t="shared" si="414"/>
        <v>0</v>
      </c>
      <c r="Y586" s="823">
        <f t="shared" si="414"/>
        <v>0</v>
      </c>
      <c r="Z586" s="626">
        <f t="shared" si="414"/>
        <v>0</v>
      </c>
      <c r="AA586" s="626">
        <f t="shared" si="415"/>
        <v>0</v>
      </c>
      <c r="AB586" s="626">
        <f t="shared" si="415"/>
        <v>0</v>
      </c>
      <c r="AC586" s="626">
        <f t="shared" si="415"/>
        <v>0</v>
      </c>
      <c r="AD586" s="626">
        <f t="shared" si="415"/>
        <v>0</v>
      </c>
      <c r="AE586" s="626">
        <f t="shared" si="415"/>
        <v>0</v>
      </c>
      <c r="AF586" s="626">
        <f t="shared" si="415"/>
        <v>0</v>
      </c>
      <c r="AG586" s="626">
        <f t="shared" si="415"/>
        <v>0</v>
      </c>
      <c r="AH586" s="626">
        <f t="shared" si="415"/>
        <v>0</v>
      </c>
      <c r="AI586" s="626">
        <f t="shared" si="415"/>
        <v>0</v>
      </c>
      <c r="AJ586" s="626">
        <f t="shared" si="415"/>
        <v>0</v>
      </c>
      <c r="AK586" s="626">
        <f t="shared" si="416"/>
        <v>0</v>
      </c>
      <c r="AL586" s="626">
        <f t="shared" si="416"/>
        <v>0</v>
      </c>
      <c r="AM586" s="626">
        <f t="shared" si="416"/>
        <v>0</v>
      </c>
      <c r="AN586" s="626">
        <f t="shared" si="416"/>
        <v>0</v>
      </c>
      <c r="AO586" s="626">
        <f t="shared" si="416"/>
        <v>0</v>
      </c>
      <c r="AP586" s="626">
        <f t="shared" si="416"/>
        <v>0</v>
      </c>
      <c r="AQ586" s="626">
        <f t="shared" si="416"/>
        <v>0</v>
      </c>
      <c r="AR586" s="626">
        <f t="shared" si="416"/>
        <v>0</v>
      </c>
      <c r="AS586" s="626">
        <f t="shared" si="416"/>
        <v>0</v>
      </c>
      <c r="AT586" s="626">
        <f t="shared" si="416"/>
        <v>0</v>
      </c>
      <c r="AU586" s="626">
        <f t="shared" si="417"/>
        <v>0</v>
      </c>
      <c r="AV586" s="626">
        <f t="shared" si="417"/>
        <v>0</v>
      </c>
      <c r="AW586" s="626">
        <f t="shared" si="417"/>
        <v>0</v>
      </c>
      <c r="AX586" s="626">
        <f t="shared" si="417"/>
        <v>0</v>
      </c>
      <c r="AY586" s="626">
        <f t="shared" si="417"/>
        <v>0</v>
      </c>
      <c r="AZ586" s="626">
        <f t="shared" si="417"/>
        <v>0</v>
      </c>
      <c r="BA586" s="626">
        <f t="shared" si="417"/>
        <v>0</v>
      </c>
      <c r="BB586" s="626">
        <f t="shared" si="417"/>
        <v>0</v>
      </c>
      <c r="BC586" s="626">
        <f t="shared" si="417"/>
        <v>0</v>
      </c>
      <c r="BD586" s="626">
        <f t="shared" si="417"/>
        <v>0</v>
      </c>
      <c r="BE586" s="626">
        <f t="shared" si="418"/>
        <v>0</v>
      </c>
      <c r="BF586" s="626">
        <f t="shared" si="418"/>
        <v>0</v>
      </c>
      <c r="BG586" s="626">
        <f t="shared" si="418"/>
        <v>0</v>
      </c>
      <c r="BH586" s="626">
        <f t="shared" si="418"/>
        <v>0</v>
      </c>
      <c r="BI586" s="626">
        <f t="shared" si="418"/>
        <v>0</v>
      </c>
      <c r="BJ586" s="626">
        <f t="shared" si="418"/>
        <v>0</v>
      </c>
      <c r="BK586" s="626">
        <f t="shared" si="418"/>
        <v>0</v>
      </c>
      <c r="BL586" s="626">
        <f t="shared" si="418"/>
        <v>0</v>
      </c>
      <c r="BM586" s="626">
        <f t="shared" si="418"/>
        <v>0</v>
      </c>
      <c r="BN586" s="626">
        <f t="shared" si="418"/>
        <v>0</v>
      </c>
      <c r="BO586" s="626">
        <f t="shared" si="419"/>
        <v>0</v>
      </c>
      <c r="BP586" s="626">
        <f t="shared" si="419"/>
        <v>0</v>
      </c>
      <c r="BQ586" s="626">
        <f t="shared" si="419"/>
        <v>0</v>
      </c>
      <c r="BR586" s="626">
        <f t="shared" si="419"/>
        <v>0</v>
      </c>
      <c r="BS586" s="626">
        <f t="shared" si="419"/>
        <v>0</v>
      </c>
      <c r="BT586" s="626">
        <f t="shared" si="419"/>
        <v>0</v>
      </c>
      <c r="BU586" s="626">
        <f t="shared" si="419"/>
        <v>0</v>
      </c>
      <c r="BV586" s="626">
        <f t="shared" si="419"/>
        <v>0</v>
      </c>
      <c r="BW586" s="626">
        <f t="shared" si="419"/>
        <v>0</v>
      </c>
      <c r="BX586" s="626">
        <f t="shared" si="419"/>
        <v>0</v>
      </c>
      <c r="BY586" s="626">
        <f t="shared" si="419"/>
        <v>0</v>
      </c>
      <c r="BZ586" s="626">
        <f t="shared" si="419"/>
        <v>0</v>
      </c>
      <c r="CA586" s="287">
        <f t="shared" si="420"/>
        <v>0</v>
      </c>
      <c r="CB586" s="287">
        <f t="shared" si="421"/>
        <v>0</v>
      </c>
      <c r="CC586" s="287">
        <f t="shared" si="422"/>
        <v>0</v>
      </c>
      <c r="CD586" s="287">
        <f t="shared" si="423"/>
        <v>0</v>
      </c>
      <c r="CE586" s="287">
        <f t="shared" si="424"/>
        <v>0</v>
      </c>
      <c r="CF586" s="287">
        <f t="shared" si="425"/>
        <v>0</v>
      </c>
      <c r="CG586" s="61">
        <f t="shared" si="390"/>
        <v>0</v>
      </c>
    </row>
    <row r="587" spans="2:88" ht="12" hidden="1" customHeight="1">
      <c r="B587" s="624" t="s">
        <v>41</v>
      </c>
      <c r="C587" s="623" t="str">
        <f t="shared" si="398"/>
        <v>Forecast</v>
      </c>
      <c r="D587" s="624" t="s">
        <v>54</v>
      </c>
      <c r="E587" s="624" t="s">
        <v>9</v>
      </c>
      <c r="F587" s="625" t="s">
        <v>13</v>
      </c>
      <c r="G587" s="626">
        <f t="shared" si="413"/>
        <v>0</v>
      </c>
      <c r="H587" s="823">
        <f t="shared" si="413"/>
        <v>0</v>
      </c>
      <c r="I587" s="823">
        <f t="shared" si="413"/>
        <v>0</v>
      </c>
      <c r="J587" s="626">
        <f t="shared" si="413"/>
        <v>0</v>
      </c>
      <c r="K587" s="626">
        <f t="shared" si="413"/>
        <v>0</v>
      </c>
      <c r="L587" s="626">
        <f t="shared" si="413"/>
        <v>0</v>
      </c>
      <c r="M587" s="626">
        <f t="shared" si="413"/>
        <v>0</v>
      </c>
      <c r="N587" s="626">
        <f t="shared" si="413"/>
        <v>0</v>
      </c>
      <c r="O587" s="626">
        <f t="shared" si="413"/>
        <v>0</v>
      </c>
      <c r="P587" s="626">
        <f t="shared" si="413"/>
        <v>0</v>
      </c>
      <c r="Q587" s="626">
        <f t="shared" si="414"/>
        <v>0</v>
      </c>
      <c r="R587" s="626">
        <f t="shared" si="414"/>
        <v>0</v>
      </c>
      <c r="S587" s="626">
        <f t="shared" si="414"/>
        <v>0</v>
      </c>
      <c r="T587" s="626">
        <f t="shared" si="414"/>
        <v>0</v>
      </c>
      <c r="U587" s="823">
        <f t="shared" si="414"/>
        <v>0</v>
      </c>
      <c r="V587" s="823">
        <f t="shared" si="414"/>
        <v>0</v>
      </c>
      <c r="W587" s="823">
        <f t="shared" si="414"/>
        <v>0</v>
      </c>
      <c r="X587" s="823">
        <f t="shared" si="414"/>
        <v>0</v>
      </c>
      <c r="Y587" s="823">
        <f t="shared" si="414"/>
        <v>0</v>
      </c>
      <c r="Z587" s="626">
        <f t="shared" si="414"/>
        <v>0</v>
      </c>
      <c r="AA587" s="626">
        <f t="shared" si="415"/>
        <v>0</v>
      </c>
      <c r="AB587" s="626">
        <f t="shared" si="415"/>
        <v>0</v>
      </c>
      <c r="AC587" s="626">
        <f t="shared" si="415"/>
        <v>0</v>
      </c>
      <c r="AD587" s="626">
        <f t="shared" si="415"/>
        <v>0</v>
      </c>
      <c r="AE587" s="626">
        <f t="shared" si="415"/>
        <v>0</v>
      </c>
      <c r="AF587" s="626">
        <f t="shared" si="415"/>
        <v>0</v>
      </c>
      <c r="AG587" s="626">
        <f t="shared" si="415"/>
        <v>0</v>
      </c>
      <c r="AH587" s="626">
        <f t="shared" si="415"/>
        <v>0</v>
      </c>
      <c r="AI587" s="626">
        <f t="shared" si="415"/>
        <v>0</v>
      </c>
      <c r="AJ587" s="626">
        <f t="shared" si="415"/>
        <v>0</v>
      </c>
      <c r="AK587" s="626">
        <f t="shared" si="416"/>
        <v>0</v>
      </c>
      <c r="AL587" s="626">
        <f t="shared" si="416"/>
        <v>0</v>
      </c>
      <c r="AM587" s="626">
        <f t="shared" si="416"/>
        <v>0</v>
      </c>
      <c r="AN587" s="626">
        <f t="shared" si="416"/>
        <v>0</v>
      </c>
      <c r="AO587" s="626">
        <f t="shared" si="416"/>
        <v>0</v>
      </c>
      <c r="AP587" s="626">
        <f t="shared" si="416"/>
        <v>0</v>
      </c>
      <c r="AQ587" s="626">
        <f t="shared" si="416"/>
        <v>0</v>
      </c>
      <c r="AR587" s="626">
        <f t="shared" si="416"/>
        <v>0</v>
      </c>
      <c r="AS587" s="626">
        <f t="shared" si="416"/>
        <v>0</v>
      </c>
      <c r="AT587" s="626">
        <f t="shared" si="416"/>
        <v>0</v>
      </c>
      <c r="AU587" s="626">
        <f t="shared" si="417"/>
        <v>0</v>
      </c>
      <c r="AV587" s="626">
        <f t="shared" si="417"/>
        <v>0</v>
      </c>
      <c r="AW587" s="626">
        <f t="shared" si="417"/>
        <v>0</v>
      </c>
      <c r="AX587" s="626">
        <f t="shared" si="417"/>
        <v>0</v>
      </c>
      <c r="AY587" s="626">
        <f t="shared" si="417"/>
        <v>0</v>
      </c>
      <c r="AZ587" s="626">
        <f t="shared" si="417"/>
        <v>0</v>
      </c>
      <c r="BA587" s="626">
        <f t="shared" si="417"/>
        <v>0</v>
      </c>
      <c r="BB587" s="626">
        <f t="shared" si="417"/>
        <v>0</v>
      </c>
      <c r="BC587" s="626">
        <f t="shared" si="417"/>
        <v>0</v>
      </c>
      <c r="BD587" s="626">
        <f t="shared" si="417"/>
        <v>0</v>
      </c>
      <c r="BE587" s="626">
        <f t="shared" si="418"/>
        <v>0</v>
      </c>
      <c r="BF587" s="626">
        <f t="shared" si="418"/>
        <v>0</v>
      </c>
      <c r="BG587" s="626">
        <f t="shared" si="418"/>
        <v>0</v>
      </c>
      <c r="BH587" s="626">
        <f t="shared" si="418"/>
        <v>0</v>
      </c>
      <c r="BI587" s="626">
        <f t="shared" si="418"/>
        <v>0</v>
      </c>
      <c r="BJ587" s="626">
        <f t="shared" si="418"/>
        <v>0</v>
      </c>
      <c r="BK587" s="626">
        <f t="shared" si="418"/>
        <v>0</v>
      </c>
      <c r="BL587" s="626">
        <f t="shared" si="418"/>
        <v>0</v>
      </c>
      <c r="BM587" s="626">
        <f t="shared" si="418"/>
        <v>0</v>
      </c>
      <c r="BN587" s="626">
        <f t="shared" si="418"/>
        <v>0</v>
      </c>
      <c r="BO587" s="626">
        <f t="shared" si="419"/>
        <v>0</v>
      </c>
      <c r="BP587" s="626">
        <f t="shared" si="419"/>
        <v>0</v>
      </c>
      <c r="BQ587" s="626">
        <f t="shared" si="419"/>
        <v>0</v>
      </c>
      <c r="BR587" s="626">
        <f t="shared" si="419"/>
        <v>0</v>
      </c>
      <c r="BS587" s="626">
        <f t="shared" si="419"/>
        <v>0</v>
      </c>
      <c r="BT587" s="626">
        <f t="shared" si="419"/>
        <v>0</v>
      </c>
      <c r="BU587" s="626">
        <f t="shared" si="419"/>
        <v>0</v>
      </c>
      <c r="BV587" s="626">
        <f t="shared" si="419"/>
        <v>0</v>
      </c>
      <c r="BW587" s="626">
        <f t="shared" si="419"/>
        <v>0</v>
      </c>
      <c r="BX587" s="626">
        <f t="shared" si="419"/>
        <v>0</v>
      </c>
      <c r="BY587" s="626">
        <f t="shared" si="419"/>
        <v>0</v>
      </c>
      <c r="BZ587" s="626">
        <f t="shared" si="419"/>
        <v>0</v>
      </c>
      <c r="CA587" s="287">
        <f t="shared" si="420"/>
        <v>0</v>
      </c>
      <c r="CB587" s="287">
        <f t="shared" si="421"/>
        <v>0</v>
      </c>
      <c r="CC587" s="287">
        <f t="shared" si="422"/>
        <v>0</v>
      </c>
      <c r="CD587" s="287">
        <f t="shared" si="423"/>
        <v>0</v>
      </c>
      <c r="CE587" s="287">
        <f t="shared" si="424"/>
        <v>0</v>
      </c>
      <c r="CF587" s="287">
        <f t="shared" si="425"/>
        <v>0</v>
      </c>
      <c r="CG587" s="61">
        <f t="shared" si="390"/>
        <v>0</v>
      </c>
    </row>
    <row r="588" spans="2:88" ht="12" hidden="1" customHeight="1">
      <c r="B588" s="624" t="s">
        <v>41</v>
      </c>
      <c r="C588" s="623" t="str">
        <f t="shared" si="398"/>
        <v>Approval Request</v>
      </c>
      <c r="D588" s="624" t="s">
        <v>54</v>
      </c>
      <c r="E588" s="624" t="s">
        <v>9</v>
      </c>
      <c r="F588" s="625" t="s">
        <v>14</v>
      </c>
      <c r="G588" s="626">
        <f t="shared" si="413"/>
        <v>0</v>
      </c>
      <c r="H588" s="823">
        <f t="shared" si="413"/>
        <v>0</v>
      </c>
      <c r="I588" s="823">
        <f t="shared" si="413"/>
        <v>0</v>
      </c>
      <c r="J588" s="626">
        <f t="shared" si="413"/>
        <v>0</v>
      </c>
      <c r="K588" s="626">
        <f t="shared" si="413"/>
        <v>0</v>
      </c>
      <c r="L588" s="626">
        <f t="shared" si="413"/>
        <v>0</v>
      </c>
      <c r="M588" s="626">
        <f t="shared" si="413"/>
        <v>0</v>
      </c>
      <c r="N588" s="626">
        <f t="shared" si="413"/>
        <v>0</v>
      </c>
      <c r="O588" s="626">
        <f t="shared" si="413"/>
        <v>0</v>
      </c>
      <c r="P588" s="626">
        <f t="shared" si="413"/>
        <v>0</v>
      </c>
      <c r="Q588" s="626">
        <f t="shared" si="414"/>
        <v>0</v>
      </c>
      <c r="R588" s="626">
        <f t="shared" si="414"/>
        <v>0</v>
      </c>
      <c r="S588" s="626">
        <f t="shared" si="414"/>
        <v>0</v>
      </c>
      <c r="T588" s="626">
        <f t="shared" si="414"/>
        <v>0</v>
      </c>
      <c r="U588" s="823">
        <f t="shared" si="414"/>
        <v>0</v>
      </c>
      <c r="V588" s="823">
        <f t="shared" si="414"/>
        <v>0</v>
      </c>
      <c r="W588" s="823">
        <f t="shared" si="414"/>
        <v>0</v>
      </c>
      <c r="X588" s="823">
        <f t="shared" si="414"/>
        <v>0</v>
      </c>
      <c r="Y588" s="823">
        <f t="shared" si="414"/>
        <v>0</v>
      </c>
      <c r="Z588" s="626">
        <f t="shared" si="414"/>
        <v>0</v>
      </c>
      <c r="AA588" s="626">
        <f t="shared" si="415"/>
        <v>0</v>
      </c>
      <c r="AB588" s="626">
        <f t="shared" si="415"/>
        <v>0</v>
      </c>
      <c r="AC588" s="626">
        <f t="shared" si="415"/>
        <v>0</v>
      </c>
      <c r="AD588" s="626">
        <f t="shared" si="415"/>
        <v>0</v>
      </c>
      <c r="AE588" s="626">
        <f t="shared" si="415"/>
        <v>0</v>
      </c>
      <c r="AF588" s="626">
        <f t="shared" si="415"/>
        <v>0</v>
      </c>
      <c r="AG588" s="626">
        <f t="shared" si="415"/>
        <v>0</v>
      </c>
      <c r="AH588" s="626">
        <f t="shared" si="415"/>
        <v>0</v>
      </c>
      <c r="AI588" s="626">
        <f t="shared" si="415"/>
        <v>0</v>
      </c>
      <c r="AJ588" s="626">
        <f t="shared" si="415"/>
        <v>0</v>
      </c>
      <c r="AK588" s="626">
        <f t="shared" si="416"/>
        <v>0</v>
      </c>
      <c r="AL588" s="626">
        <f t="shared" si="416"/>
        <v>0</v>
      </c>
      <c r="AM588" s="626">
        <f t="shared" si="416"/>
        <v>0</v>
      </c>
      <c r="AN588" s="626">
        <f t="shared" si="416"/>
        <v>0</v>
      </c>
      <c r="AO588" s="626">
        <f t="shared" si="416"/>
        <v>0</v>
      </c>
      <c r="AP588" s="626">
        <f t="shared" si="416"/>
        <v>0</v>
      </c>
      <c r="AQ588" s="626">
        <f t="shared" si="416"/>
        <v>0</v>
      </c>
      <c r="AR588" s="626">
        <f t="shared" si="416"/>
        <v>0</v>
      </c>
      <c r="AS588" s="626">
        <f t="shared" si="416"/>
        <v>0</v>
      </c>
      <c r="AT588" s="626">
        <f t="shared" si="416"/>
        <v>0</v>
      </c>
      <c r="AU588" s="626">
        <f t="shared" si="417"/>
        <v>0</v>
      </c>
      <c r="AV588" s="626">
        <f t="shared" si="417"/>
        <v>0</v>
      </c>
      <c r="AW588" s="626">
        <f t="shared" si="417"/>
        <v>0</v>
      </c>
      <c r="AX588" s="626">
        <f t="shared" si="417"/>
        <v>0</v>
      </c>
      <c r="AY588" s="626">
        <f t="shared" si="417"/>
        <v>0</v>
      </c>
      <c r="AZ588" s="626">
        <f t="shared" si="417"/>
        <v>0</v>
      </c>
      <c r="BA588" s="626">
        <f t="shared" si="417"/>
        <v>0</v>
      </c>
      <c r="BB588" s="626">
        <f t="shared" si="417"/>
        <v>0</v>
      </c>
      <c r="BC588" s="626">
        <f t="shared" si="417"/>
        <v>0</v>
      </c>
      <c r="BD588" s="626">
        <f t="shared" si="417"/>
        <v>0</v>
      </c>
      <c r="BE588" s="626">
        <f t="shared" si="418"/>
        <v>0</v>
      </c>
      <c r="BF588" s="626">
        <f t="shared" si="418"/>
        <v>0</v>
      </c>
      <c r="BG588" s="626">
        <f t="shared" si="418"/>
        <v>0</v>
      </c>
      <c r="BH588" s="626">
        <f t="shared" si="418"/>
        <v>0</v>
      </c>
      <c r="BI588" s="626">
        <f t="shared" si="418"/>
        <v>0</v>
      </c>
      <c r="BJ588" s="626">
        <f t="shared" si="418"/>
        <v>0</v>
      </c>
      <c r="BK588" s="626">
        <f t="shared" si="418"/>
        <v>0</v>
      </c>
      <c r="BL588" s="626">
        <f t="shared" si="418"/>
        <v>0</v>
      </c>
      <c r="BM588" s="626">
        <f t="shared" si="418"/>
        <v>0</v>
      </c>
      <c r="BN588" s="626">
        <f t="shared" si="418"/>
        <v>0</v>
      </c>
      <c r="BO588" s="626">
        <f t="shared" si="419"/>
        <v>0</v>
      </c>
      <c r="BP588" s="626">
        <f t="shared" si="419"/>
        <v>0</v>
      </c>
      <c r="BQ588" s="626">
        <f t="shared" si="419"/>
        <v>0</v>
      </c>
      <c r="BR588" s="626">
        <f t="shared" si="419"/>
        <v>0</v>
      </c>
      <c r="BS588" s="626">
        <f t="shared" si="419"/>
        <v>0</v>
      </c>
      <c r="BT588" s="626">
        <f t="shared" si="419"/>
        <v>0</v>
      </c>
      <c r="BU588" s="626">
        <f t="shared" si="419"/>
        <v>0</v>
      </c>
      <c r="BV588" s="626">
        <f t="shared" si="419"/>
        <v>0</v>
      </c>
      <c r="BW588" s="626">
        <f t="shared" si="419"/>
        <v>0</v>
      </c>
      <c r="BX588" s="626">
        <f t="shared" si="419"/>
        <v>0</v>
      </c>
      <c r="BY588" s="626">
        <f t="shared" si="419"/>
        <v>0</v>
      </c>
      <c r="BZ588" s="626">
        <f t="shared" si="419"/>
        <v>0</v>
      </c>
      <c r="CA588" s="287">
        <f t="shared" si="420"/>
        <v>0</v>
      </c>
      <c r="CB588" s="287">
        <f t="shared" si="421"/>
        <v>0</v>
      </c>
      <c r="CC588" s="287">
        <f t="shared" si="422"/>
        <v>0</v>
      </c>
      <c r="CD588" s="287">
        <f t="shared" si="423"/>
        <v>0</v>
      </c>
      <c r="CE588" s="287">
        <f t="shared" si="424"/>
        <v>0</v>
      </c>
      <c r="CF588" s="287">
        <f t="shared" si="425"/>
        <v>0</v>
      </c>
      <c r="CG588" s="61">
        <f t="shared" si="390"/>
        <v>0</v>
      </c>
    </row>
    <row r="589" spans="2:88" ht="12" hidden="1" customHeight="1">
      <c r="B589" s="624" t="s">
        <v>41</v>
      </c>
      <c r="C589" s="623" t="str">
        <f t="shared" si="398"/>
        <v>Approval Request</v>
      </c>
      <c r="D589" s="624" t="s">
        <v>54</v>
      </c>
      <c r="E589" s="624" t="s">
        <v>9</v>
      </c>
      <c r="F589" s="625" t="s">
        <v>15</v>
      </c>
      <c r="G589" s="626">
        <f t="shared" si="413"/>
        <v>0</v>
      </c>
      <c r="H589" s="823">
        <f t="shared" si="413"/>
        <v>0</v>
      </c>
      <c r="I589" s="823">
        <f t="shared" si="413"/>
        <v>0</v>
      </c>
      <c r="J589" s="626">
        <f t="shared" si="413"/>
        <v>0</v>
      </c>
      <c r="K589" s="626">
        <f t="shared" si="413"/>
        <v>0</v>
      </c>
      <c r="L589" s="626">
        <f t="shared" si="413"/>
        <v>0</v>
      </c>
      <c r="M589" s="626">
        <f t="shared" si="413"/>
        <v>0</v>
      </c>
      <c r="N589" s="626">
        <f t="shared" si="413"/>
        <v>0</v>
      </c>
      <c r="O589" s="626">
        <f t="shared" si="413"/>
        <v>0</v>
      </c>
      <c r="P589" s="626">
        <f t="shared" si="413"/>
        <v>0</v>
      </c>
      <c r="Q589" s="626">
        <f t="shared" si="414"/>
        <v>0</v>
      </c>
      <c r="R589" s="626">
        <f t="shared" si="414"/>
        <v>0</v>
      </c>
      <c r="S589" s="626">
        <f t="shared" si="414"/>
        <v>0</v>
      </c>
      <c r="T589" s="626">
        <f t="shared" si="414"/>
        <v>0</v>
      </c>
      <c r="U589" s="823">
        <f t="shared" si="414"/>
        <v>0</v>
      </c>
      <c r="V589" s="823">
        <f t="shared" si="414"/>
        <v>0</v>
      </c>
      <c r="W589" s="823">
        <f t="shared" si="414"/>
        <v>0</v>
      </c>
      <c r="X589" s="823">
        <f t="shared" si="414"/>
        <v>0</v>
      </c>
      <c r="Y589" s="823">
        <f t="shared" si="414"/>
        <v>0</v>
      </c>
      <c r="Z589" s="626">
        <f t="shared" si="414"/>
        <v>0</v>
      </c>
      <c r="AA589" s="626">
        <f t="shared" si="415"/>
        <v>0</v>
      </c>
      <c r="AB589" s="626">
        <f t="shared" si="415"/>
        <v>0</v>
      </c>
      <c r="AC589" s="626">
        <f t="shared" si="415"/>
        <v>0</v>
      </c>
      <c r="AD589" s="626">
        <f t="shared" si="415"/>
        <v>0</v>
      </c>
      <c r="AE589" s="626">
        <f t="shared" si="415"/>
        <v>0</v>
      </c>
      <c r="AF589" s="626">
        <f t="shared" si="415"/>
        <v>0</v>
      </c>
      <c r="AG589" s="626">
        <f t="shared" si="415"/>
        <v>0</v>
      </c>
      <c r="AH589" s="626">
        <f t="shared" si="415"/>
        <v>0</v>
      </c>
      <c r="AI589" s="626">
        <f t="shared" si="415"/>
        <v>0</v>
      </c>
      <c r="AJ589" s="626">
        <f t="shared" si="415"/>
        <v>0</v>
      </c>
      <c r="AK589" s="626">
        <f t="shared" si="416"/>
        <v>0</v>
      </c>
      <c r="AL589" s="626">
        <f t="shared" si="416"/>
        <v>0</v>
      </c>
      <c r="AM589" s="626">
        <f t="shared" si="416"/>
        <v>0</v>
      </c>
      <c r="AN589" s="626">
        <f t="shared" si="416"/>
        <v>0</v>
      </c>
      <c r="AO589" s="626">
        <f t="shared" si="416"/>
        <v>0</v>
      </c>
      <c r="AP589" s="626">
        <f t="shared" si="416"/>
        <v>0</v>
      </c>
      <c r="AQ589" s="626">
        <f t="shared" si="416"/>
        <v>0</v>
      </c>
      <c r="AR589" s="626">
        <f t="shared" si="416"/>
        <v>0</v>
      </c>
      <c r="AS589" s="626">
        <f t="shared" si="416"/>
        <v>0</v>
      </c>
      <c r="AT589" s="626">
        <f t="shared" si="416"/>
        <v>0</v>
      </c>
      <c r="AU589" s="626">
        <f t="shared" si="417"/>
        <v>0</v>
      </c>
      <c r="AV589" s="626">
        <f t="shared" si="417"/>
        <v>0</v>
      </c>
      <c r="AW589" s="626">
        <f t="shared" si="417"/>
        <v>0</v>
      </c>
      <c r="AX589" s="626">
        <f t="shared" si="417"/>
        <v>0</v>
      </c>
      <c r="AY589" s="626">
        <f t="shared" si="417"/>
        <v>0</v>
      </c>
      <c r="AZ589" s="626">
        <f t="shared" si="417"/>
        <v>0</v>
      </c>
      <c r="BA589" s="626">
        <f t="shared" si="417"/>
        <v>0</v>
      </c>
      <c r="BB589" s="626">
        <f t="shared" si="417"/>
        <v>0</v>
      </c>
      <c r="BC589" s="626">
        <f t="shared" si="417"/>
        <v>0</v>
      </c>
      <c r="BD589" s="626">
        <f t="shared" si="417"/>
        <v>0</v>
      </c>
      <c r="BE589" s="626">
        <f t="shared" si="418"/>
        <v>0</v>
      </c>
      <c r="BF589" s="626">
        <f t="shared" si="418"/>
        <v>0</v>
      </c>
      <c r="BG589" s="626">
        <f t="shared" si="418"/>
        <v>0</v>
      </c>
      <c r="BH589" s="626">
        <f t="shared" si="418"/>
        <v>0</v>
      </c>
      <c r="BI589" s="626">
        <f t="shared" si="418"/>
        <v>0</v>
      </c>
      <c r="BJ589" s="626">
        <f t="shared" si="418"/>
        <v>0</v>
      </c>
      <c r="BK589" s="626">
        <f t="shared" si="418"/>
        <v>0</v>
      </c>
      <c r="BL589" s="626">
        <f t="shared" si="418"/>
        <v>0</v>
      </c>
      <c r="BM589" s="626">
        <f t="shared" si="418"/>
        <v>0</v>
      </c>
      <c r="BN589" s="626">
        <f t="shared" si="418"/>
        <v>0</v>
      </c>
      <c r="BO589" s="626">
        <f t="shared" si="419"/>
        <v>0</v>
      </c>
      <c r="BP589" s="626">
        <f t="shared" si="419"/>
        <v>0</v>
      </c>
      <c r="BQ589" s="626">
        <f t="shared" si="419"/>
        <v>0</v>
      </c>
      <c r="BR589" s="626">
        <f t="shared" si="419"/>
        <v>0</v>
      </c>
      <c r="BS589" s="626">
        <f t="shared" si="419"/>
        <v>0</v>
      </c>
      <c r="BT589" s="626">
        <f t="shared" si="419"/>
        <v>0</v>
      </c>
      <c r="BU589" s="626">
        <f t="shared" si="419"/>
        <v>0</v>
      </c>
      <c r="BV589" s="626">
        <f t="shared" si="419"/>
        <v>0</v>
      </c>
      <c r="BW589" s="626">
        <f t="shared" si="419"/>
        <v>0</v>
      </c>
      <c r="BX589" s="626">
        <f t="shared" si="419"/>
        <v>0</v>
      </c>
      <c r="BY589" s="626">
        <f t="shared" si="419"/>
        <v>0</v>
      </c>
      <c r="BZ589" s="626">
        <f t="shared" si="419"/>
        <v>0</v>
      </c>
      <c r="CA589" s="287">
        <f t="shared" si="420"/>
        <v>0</v>
      </c>
      <c r="CB589" s="287">
        <f t="shared" si="421"/>
        <v>0</v>
      </c>
      <c r="CC589" s="287">
        <f t="shared" si="422"/>
        <v>0</v>
      </c>
      <c r="CD589" s="287">
        <f t="shared" si="423"/>
        <v>0</v>
      </c>
      <c r="CE589" s="287">
        <f t="shared" si="424"/>
        <v>0</v>
      </c>
      <c r="CF589" s="287">
        <f t="shared" si="425"/>
        <v>0</v>
      </c>
      <c r="CG589" s="61">
        <f t="shared" si="390"/>
        <v>0</v>
      </c>
    </row>
    <row r="590" spans="2:88" ht="12" hidden="1" customHeight="1">
      <c r="B590" s="624" t="s">
        <v>41</v>
      </c>
      <c r="C590" s="623" t="str">
        <f t="shared" si="398"/>
        <v>Released</v>
      </c>
      <c r="D590" s="624" t="s">
        <v>54</v>
      </c>
      <c r="E590" s="624" t="s">
        <v>10</v>
      </c>
      <c r="F590" s="625" t="s">
        <v>11</v>
      </c>
      <c r="G590" s="626">
        <f t="shared" si="413"/>
        <v>0</v>
      </c>
      <c r="H590" s="823">
        <f t="shared" si="413"/>
        <v>0</v>
      </c>
      <c r="I590" s="823">
        <f t="shared" si="413"/>
        <v>0</v>
      </c>
      <c r="J590" s="626">
        <f t="shared" si="413"/>
        <v>0</v>
      </c>
      <c r="K590" s="626">
        <f t="shared" si="413"/>
        <v>0</v>
      </c>
      <c r="L590" s="626">
        <f t="shared" si="413"/>
        <v>0</v>
      </c>
      <c r="M590" s="626">
        <f t="shared" si="413"/>
        <v>0</v>
      </c>
      <c r="N590" s="626">
        <f t="shared" si="413"/>
        <v>0</v>
      </c>
      <c r="O590" s="626">
        <f t="shared" si="413"/>
        <v>0</v>
      </c>
      <c r="P590" s="626">
        <f t="shared" si="413"/>
        <v>0</v>
      </c>
      <c r="Q590" s="626">
        <f t="shared" si="414"/>
        <v>0</v>
      </c>
      <c r="R590" s="626">
        <f t="shared" si="414"/>
        <v>0</v>
      </c>
      <c r="S590" s="626">
        <f t="shared" si="414"/>
        <v>0</v>
      </c>
      <c r="T590" s="626">
        <f t="shared" si="414"/>
        <v>0</v>
      </c>
      <c r="U590" s="823">
        <f t="shared" si="414"/>
        <v>0</v>
      </c>
      <c r="V590" s="823">
        <f t="shared" si="414"/>
        <v>0</v>
      </c>
      <c r="W590" s="823">
        <f t="shared" si="414"/>
        <v>0</v>
      </c>
      <c r="X590" s="823">
        <f t="shared" si="414"/>
        <v>0</v>
      </c>
      <c r="Y590" s="823">
        <f t="shared" si="414"/>
        <v>0</v>
      </c>
      <c r="Z590" s="626">
        <f t="shared" si="414"/>
        <v>0</v>
      </c>
      <c r="AA590" s="626">
        <f t="shared" si="415"/>
        <v>0</v>
      </c>
      <c r="AB590" s="626">
        <f t="shared" si="415"/>
        <v>0</v>
      </c>
      <c r="AC590" s="626">
        <f t="shared" si="415"/>
        <v>0</v>
      </c>
      <c r="AD590" s="626">
        <f t="shared" si="415"/>
        <v>0</v>
      </c>
      <c r="AE590" s="626">
        <f t="shared" si="415"/>
        <v>0</v>
      </c>
      <c r="AF590" s="626">
        <f t="shared" si="415"/>
        <v>0</v>
      </c>
      <c r="AG590" s="626">
        <f t="shared" si="415"/>
        <v>0</v>
      </c>
      <c r="AH590" s="626">
        <f t="shared" si="415"/>
        <v>0</v>
      </c>
      <c r="AI590" s="626">
        <f t="shared" si="415"/>
        <v>0</v>
      </c>
      <c r="AJ590" s="626">
        <f t="shared" si="415"/>
        <v>0</v>
      </c>
      <c r="AK590" s="626">
        <f t="shared" si="416"/>
        <v>0</v>
      </c>
      <c r="AL590" s="626">
        <f t="shared" si="416"/>
        <v>0</v>
      </c>
      <c r="AM590" s="626">
        <f t="shared" si="416"/>
        <v>0</v>
      </c>
      <c r="AN590" s="626">
        <f t="shared" si="416"/>
        <v>0</v>
      </c>
      <c r="AO590" s="626">
        <f t="shared" si="416"/>
        <v>0</v>
      </c>
      <c r="AP590" s="626">
        <f t="shared" si="416"/>
        <v>0</v>
      </c>
      <c r="AQ590" s="626">
        <f t="shared" si="416"/>
        <v>0</v>
      </c>
      <c r="AR590" s="626">
        <f t="shared" si="416"/>
        <v>0</v>
      </c>
      <c r="AS590" s="626">
        <f t="shared" si="416"/>
        <v>0</v>
      </c>
      <c r="AT590" s="626">
        <f t="shared" si="416"/>
        <v>0</v>
      </c>
      <c r="AU590" s="626">
        <f t="shared" si="417"/>
        <v>0</v>
      </c>
      <c r="AV590" s="626">
        <f t="shared" si="417"/>
        <v>0</v>
      </c>
      <c r="AW590" s="626">
        <f t="shared" si="417"/>
        <v>0</v>
      </c>
      <c r="AX590" s="626">
        <f t="shared" si="417"/>
        <v>0</v>
      </c>
      <c r="AY590" s="626">
        <f t="shared" si="417"/>
        <v>0</v>
      </c>
      <c r="AZ590" s="626">
        <f t="shared" si="417"/>
        <v>0</v>
      </c>
      <c r="BA590" s="626">
        <f t="shared" si="417"/>
        <v>0</v>
      </c>
      <c r="BB590" s="626">
        <f t="shared" si="417"/>
        <v>0</v>
      </c>
      <c r="BC590" s="626">
        <f t="shared" si="417"/>
        <v>0</v>
      </c>
      <c r="BD590" s="626">
        <f t="shared" si="417"/>
        <v>0</v>
      </c>
      <c r="BE590" s="626">
        <f t="shared" si="418"/>
        <v>0</v>
      </c>
      <c r="BF590" s="626">
        <f t="shared" si="418"/>
        <v>0</v>
      </c>
      <c r="BG590" s="626">
        <f t="shared" si="418"/>
        <v>0</v>
      </c>
      <c r="BH590" s="626">
        <f t="shared" si="418"/>
        <v>0</v>
      </c>
      <c r="BI590" s="626">
        <f t="shared" si="418"/>
        <v>0</v>
      </c>
      <c r="BJ590" s="626">
        <f t="shared" si="418"/>
        <v>0</v>
      </c>
      <c r="BK590" s="626">
        <f t="shared" si="418"/>
        <v>0</v>
      </c>
      <c r="BL590" s="626">
        <f t="shared" si="418"/>
        <v>0</v>
      </c>
      <c r="BM590" s="626">
        <f t="shared" si="418"/>
        <v>0</v>
      </c>
      <c r="BN590" s="626">
        <f t="shared" si="418"/>
        <v>0</v>
      </c>
      <c r="BO590" s="626">
        <f t="shared" si="419"/>
        <v>0</v>
      </c>
      <c r="BP590" s="626">
        <f t="shared" si="419"/>
        <v>0</v>
      </c>
      <c r="BQ590" s="626">
        <f t="shared" si="419"/>
        <v>0</v>
      </c>
      <c r="BR590" s="626">
        <f t="shared" si="419"/>
        <v>0</v>
      </c>
      <c r="BS590" s="626">
        <f t="shared" si="419"/>
        <v>0</v>
      </c>
      <c r="BT590" s="626">
        <f t="shared" si="419"/>
        <v>0</v>
      </c>
      <c r="BU590" s="626">
        <f t="shared" si="419"/>
        <v>0</v>
      </c>
      <c r="BV590" s="626">
        <f t="shared" si="419"/>
        <v>0</v>
      </c>
      <c r="BW590" s="626">
        <f t="shared" si="419"/>
        <v>0</v>
      </c>
      <c r="BX590" s="626">
        <f t="shared" si="419"/>
        <v>0</v>
      </c>
      <c r="BY590" s="626">
        <f t="shared" si="419"/>
        <v>0</v>
      </c>
      <c r="BZ590" s="626">
        <f t="shared" si="419"/>
        <v>0</v>
      </c>
      <c r="CA590" s="287">
        <f t="shared" si="420"/>
        <v>0</v>
      </c>
      <c r="CB590" s="287">
        <f t="shared" si="421"/>
        <v>0</v>
      </c>
      <c r="CC590" s="287">
        <f t="shared" si="422"/>
        <v>0</v>
      </c>
      <c r="CD590" s="287">
        <f t="shared" si="423"/>
        <v>0</v>
      </c>
      <c r="CE590" s="287">
        <f t="shared" si="424"/>
        <v>0</v>
      </c>
      <c r="CF590" s="287">
        <f t="shared" si="425"/>
        <v>0</v>
      </c>
      <c r="CG590" s="61">
        <f t="shared" si="390"/>
        <v>0</v>
      </c>
    </row>
    <row r="591" spans="2:88" ht="12" hidden="1" customHeight="1">
      <c r="B591" s="624" t="s">
        <v>41</v>
      </c>
      <c r="C591" s="623" t="str">
        <f t="shared" si="398"/>
        <v>Released</v>
      </c>
      <c r="D591" s="624" t="s">
        <v>54</v>
      </c>
      <c r="E591" s="624" t="s">
        <v>10</v>
      </c>
      <c r="F591" s="625" t="s">
        <v>12</v>
      </c>
      <c r="G591" s="626">
        <f t="shared" si="413"/>
        <v>0</v>
      </c>
      <c r="H591" s="823">
        <f t="shared" si="413"/>
        <v>0</v>
      </c>
      <c r="I591" s="823">
        <f t="shared" si="413"/>
        <v>0</v>
      </c>
      <c r="J591" s="626">
        <f t="shared" si="413"/>
        <v>0</v>
      </c>
      <c r="K591" s="626">
        <f t="shared" si="413"/>
        <v>0</v>
      </c>
      <c r="L591" s="626">
        <f t="shared" si="413"/>
        <v>0</v>
      </c>
      <c r="M591" s="626">
        <f t="shared" si="413"/>
        <v>0</v>
      </c>
      <c r="N591" s="626">
        <f t="shared" si="413"/>
        <v>0</v>
      </c>
      <c r="O591" s="626">
        <f t="shared" si="413"/>
        <v>0</v>
      </c>
      <c r="P591" s="626">
        <f t="shared" si="413"/>
        <v>0</v>
      </c>
      <c r="Q591" s="626">
        <f t="shared" si="414"/>
        <v>0</v>
      </c>
      <c r="R591" s="626">
        <f t="shared" si="414"/>
        <v>0</v>
      </c>
      <c r="S591" s="626">
        <f t="shared" si="414"/>
        <v>0</v>
      </c>
      <c r="T591" s="626">
        <f t="shared" si="414"/>
        <v>0</v>
      </c>
      <c r="U591" s="823">
        <f t="shared" si="414"/>
        <v>0</v>
      </c>
      <c r="V591" s="823">
        <f t="shared" si="414"/>
        <v>0</v>
      </c>
      <c r="W591" s="823">
        <f t="shared" si="414"/>
        <v>0</v>
      </c>
      <c r="X591" s="823">
        <f t="shared" si="414"/>
        <v>0</v>
      </c>
      <c r="Y591" s="823">
        <f t="shared" si="414"/>
        <v>0</v>
      </c>
      <c r="Z591" s="626">
        <f t="shared" si="414"/>
        <v>0</v>
      </c>
      <c r="AA591" s="626">
        <f t="shared" si="415"/>
        <v>0</v>
      </c>
      <c r="AB591" s="626">
        <f t="shared" si="415"/>
        <v>0</v>
      </c>
      <c r="AC591" s="626">
        <f t="shared" si="415"/>
        <v>0</v>
      </c>
      <c r="AD591" s="626">
        <f t="shared" si="415"/>
        <v>0</v>
      </c>
      <c r="AE591" s="626">
        <f t="shared" si="415"/>
        <v>0</v>
      </c>
      <c r="AF591" s="626">
        <f t="shared" si="415"/>
        <v>0</v>
      </c>
      <c r="AG591" s="626">
        <f t="shared" si="415"/>
        <v>0</v>
      </c>
      <c r="AH591" s="626">
        <f t="shared" si="415"/>
        <v>0</v>
      </c>
      <c r="AI591" s="626">
        <f t="shared" si="415"/>
        <v>0</v>
      </c>
      <c r="AJ591" s="626">
        <f t="shared" si="415"/>
        <v>0</v>
      </c>
      <c r="AK591" s="626">
        <f t="shared" si="416"/>
        <v>0</v>
      </c>
      <c r="AL591" s="626">
        <f t="shared" si="416"/>
        <v>0</v>
      </c>
      <c r="AM591" s="626">
        <f t="shared" si="416"/>
        <v>0</v>
      </c>
      <c r="AN591" s="626">
        <f t="shared" si="416"/>
        <v>0</v>
      </c>
      <c r="AO591" s="626">
        <f t="shared" si="416"/>
        <v>0</v>
      </c>
      <c r="AP591" s="626">
        <f t="shared" si="416"/>
        <v>0</v>
      </c>
      <c r="AQ591" s="626">
        <f t="shared" si="416"/>
        <v>0</v>
      </c>
      <c r="AR591" s="626">
        <f t="shared" si="416"/>
        <v>0</v>
      </c>
      <c r="AS591" s="626">
        <f t="shared" si="416"/>
        <v>0</v>
      </c>
      <c r="AT591" s="626">
        <f t="shared" si="416"/>
        <v>0</v>
      </c>
      <c r="AU591" s="626">
        <f t="shared" si="417"/>
        <v>0</v>
      </c>
      <c r="AV591" s="626">
        <f t="shared" si="417"/>
        <v>0</v>
      </c>
      <c r="AW591" s="626">
        <f t="shared" si="417"/>
        <v>0</v>
      </c>
      <c r="AX591" s="626">
        <f t="shared" si="417"/>
        <v>0</v>
      </c>
      <c r="AY591" s="626">
        <f t="shared" si="417"/>
        <v>0</v>
      </c>
      <c r="AZ591" s="626">
        <f t="shared" si="417"/>
        <v>0</v>
      </c>
      <c r="BA591" s="626">
        <f t="shared" si="417"/>
        <v>0</v>
      </c>
      <c r="BB591" s="626">
        <f t="shared" si="417"/>
        <v>0</v>
      </c>
      <c r="BC591" s="626">
        <f t="shared" si="417"/>
        <v>0</v>
      </c>
      <c r="BD591" s="626">
        <f t="shared" si="417"/>
        <v>0</v>
      </c>
      <c r="BE591" s="626">
        <f t="shared" si="418"/>
        <v>0</v>
      </c>
      <c r="BF591" s="626">
        <f t="shared" si="418"/>
        <v>0</v>
      </c>
      <c r="BG591" s="626">
        <f t="shared" si="418"/>
        <v>0</v>
      </c>
      <c r="BH591" s="626">
        <f t="shared" si="418"/>
        <v>0</v>
      </c>
      <c r="BI591" s="626">
        <f t="shared" si="418"/>
        <v>0</v>
      </c>
      <c r="BJ591" s="626">
        <f t="shared" si="418"/>
        <v>0</v>
      </c>
      <c r="BK591" s="626">
        <f t="shared" si="418"/>
        <v>0</v>
      </c>
      <c r="BL591" s="626">
        <f t="shared" si="418"/>
        <v>0</v>
      </c>
      <c r="BM591" s="626">
        <f t="shared" si="418"/>
        <v>0</v>
      </c>
      <c r="BN591" s="626">
        <f t="shared" si="418"/>
        <v>0</v>
      </c>
      <c r="BO591" s="626">
        <f t="shared" si="419"/>
        <v>0</v>
      </c>
      <c r="BP591" s="626">
        <f t="shared" si="419"/>
        <v>0</v>
      </c>
      <c r="BQ591" s="626">
        <f t="shared" si="419"/>
        <v>0</v>
      </c>
      <c r="BR591" s="626">
        <f t="shared" si="419"/>
        <v>0</v>
      </c>
      <c r="BS591" s="626">
        <f t="shared" si="419"/>
        <v>0</v>
      </c>
      <c r="BT591" s="626">
        <f t="shared" si="419"/>
        <v>0</v>
      </c>
      <c r="BU591" s="626">
        <f t="shared" si="419"/>
        <v>0</v>
      </c>
      <c r="BV591" s="626">
        <f t="shared" si="419"/>
        <v>0</v>
      </c>
      <c r="BW591" s="626">
        <f t="shared" si="419"/>
        <v>0</v>
      </c>
      <c r="BX591" s="626">
        <f t="shared" si="419"/>
        <v>0</v>
      </c>
      <c r="BY591" s="626">
        <f t="shared" si="419"/>
        <v>0</v>
      </c>
      <c r="BZ591" s="626">
        <f t="shared" si="419"/>
        <v>0</v>
      </c>
      <c r="CA591" s="287">
        <f t="shared" si="420"/>
        <v>0</v>
      </c>
      <c r="CB591" s="287">
        <f t="shared" si="421"/>
        <v>0</v>
      </c>
      <c r="CC591" s="287">
        <f t="shared" si="422"/>
        <v>0</v>
      </c>
      <c r="CD591" s="287">
        <f t="shared" si="423"/>
        <v>0</v>
      </c>
      <c r="CE591" s="287">
        <f t="shared" si="424"/>
        <v>0</v>
      </c>
      <c r="CF591" s="287">
        <f t="shared" si="425"/>
        <v>0</v>
      </c>
      <c r="CG591" s="61">
        <f t="shared" si="390"/>
        <v>0</v>
      </c>
    </row>
    <row r="592" spans="2:88" ht="12" hidden="1" customHeight="1">
      <c r="B592" s="624" t="s">
        <v>41</v>
      </c>
      <c r="C592" s="623" t="str">
        <f t="shared" si="398"/>
        <v>Forecast</v>
      </c>
      <c r="D592" s="624" t="s">
        <v>54</v>
      </c>
      <c r="E592" s="624" t="s">
        <v>10</v>
      </c>
      <c r="F592" s="625" t="s">
        <v>13</v>
      </c>
      <c r="G592" s="626">
        <f t="shared" si="413"/>
        <v>0</v>
      </c>
      <c r="H592" s="823">
        <f t="shared" si="413"/>
        <v>0</v>
      </c>
      <c r="I592" s="823">
        <f t="shared" si="413"/>
        <v>0</v>
      </c>
      <c r="J592" s="626">
        <f t="shared" si="413"/>
        <v>0</v>
      </c>
      <c r="K592" s="626">
        <f t="shared" si="413"/>
        <v>0</v>
      </c>
      <c r="L592" s="626">
        <f t="shared" si="413"/>
        <v>0</v>
      </c>
      <c r="M592" s="626">
        <f t="shared" si="413"/>
        <v>0</v>
      </c>
      <c r="N592" s="626">
        <f t="shared" si="413"/>
        <v>0</v>
      </c>
      <c r="O592" s="626">
        <f t="shared" si="413"/>
        <v>0</v>
      </c>
      <c r="P592" s="626">
        <f t="shared" si="413"/>
        <v>0</v>
      </c>
      <c r="Q592" s="626">
        <f t="shared" si="414"/>
        <v>0</v>
      </c>
      <c r="R592" s="626">
        <f t="shared" si="414"/>
        <v>0</v>
      </c>
      <c r="S592" s="626">
        <f t="shared" si="414"/>
        <v>0</v>
      </c>
      <c r="T592" s="626">
        <f t="shared" si="414"/>
        <v>0</v>
      </c>
      <c r="U592" s="823">
        <f t="shared" si="414"/>
        <v>0</v>
      </c>
      <c r="V592" s="823">
        <f t="shared" si="414"/>
        <v>0</v>
      </c>
      <c r="W592" s="823">
        <f t="shared" si="414"/>
        <v>0</v>
      </c>
      <c r="X592" s="823">
        <f t="shared" si="414"/>
        <v>0</v>
      </c>
      <c r="Y592" s="823">
        <f t="shared" si="414"/>
        <v>0</v>
      </c>
      <c r="Z592" s="626">
        <f t="shared" si="414"/>
        <v>0</v>
      </c>
      <c r="AA592" s="626">
        <f t="shared" si="415"/>
        <v>0</v>
      </c>
      <c r="AB592" s="626">
        <f t="shared" si="415"/>
        <v>0</v>
      </c>
      <c r="AC592" s="626">
        <f t="shared" si="415"/>
        <v>0</v>
      </c>
      <c r="AD592" s="626">
        <f t="shared" si="415"/>
        <v>0</v>
      </c>
      <c r="AE592" s="626">
        <f t="shared" si="415"/>
        <v>0</v>
      </c>
      <c r="AF592" s="626">
        <f t="shared" si="415"/>
        <v>0</v>
      </c>
      <c r="AG592" s="626">
        <f t="shared" si="415"/>
        <v>0</v>
      </c>
      <c r="AH592" s="626">
        <f t="shared" si="415"/>
        <v>0</v>
      </c>
      <c r="AI592" s="626">
        <f t="shared" si="415"/>
        <v>0</v>
      </c>
      <c r="AJ592" s="626">
        <f t="shared" si="415"/>
        <v>0</v>
      </c>
      <c r="AK592" s="626">
        <f t="shared" si="416"/>
        <v>0</v>
      </c>
      <c r="AL592" s="626">
        <f t="shared" si="416"/>
        <v>0</v>
      </c>
      <c r="AM592" s="626">
        <f t="shared" si="416"/>
        <v>0</v>
      </c>
      <c r="AN592" s="626">
        <f t="shared" si="416"/>
        <v>0</v>
      </c>
      <c r="AO592" s="626">
        <f t="shared" si="416"/>
        <v>0</v>
      </c>
      <c r="AP592" s="626">
        <f t="shared" si="416"/>
        <v>0</v>
      </c>
      <c r="AQ592" s="626">
        <f t="shared" si="416"/>
        <v>0</v>
      </c>
      <c r="AR592" s="626">
        <f t="shared" si="416"/>
        <v>0</v>
      </c>
      <c r="AS592" s="626">
        <f t="shared" si="416"/>
        <v>0</v>
      </c>
      <c r="AT592" s="626">
        <f t="shared" si="416"/>
        <v>0</v>
      </c>
      <c r="AU592" s="626">
        <f t="shared" si="417"/>
        <v>0</v>
      </c>
      <c r="AV592" s="626">
        <f t="shared" si="417"/>
        <v>0</v>
      </c>
      <c r="AW592" s="626">
        <f t="shared" si="417"/>
        <v>0</v>
      </c>
      <c r="AX592" s="626">
        <f t="shared" si="417"/>
        <v>0</v>
      </c>
      <c r="AY592" s="626">
        <f t="shared" si="417"/>
        <v>0</v>
      </c>
      <c r="AZ592" s="626">
        <f t="shared" si="417"/>
        <v>0</v>
      </c>
      <c r="BA592" s="626">
        <f t="shared" si="417"/>
        <v>0</v>
      </c>
      <c r="BB592" s="626">
        <f t="shared" si="417"/>
        <v>0</v>
      </c>
      <c r="BC592" s="626">
        <f t="shared" si="417"/>
        <v>0</v>
      </c>
      <c r="BD592" s="626">
        <f t="shared" si="417"/>
        <v>0</v>
      </c>
      <c r="BE592" s="626">
        <f t="shared" si="418"/>
        <v>0</v>
      </c>
      <c r="BF592" s="626">
        <f t="shared" si="418"/>
        <v>0</v>
      </c>
      <c r="BG592" s="626">
        <f t="shared" si="418"/>
        <v>0</v>
      </c>
      <c r="BH592" s="626">
        <f t="shared" si="418"/>
        <v>0</v>
      </c>
      <c r="BI592" s="626">
        <f t="shared" si="418"/>
        <v>0</v>
      </c>
      <c r="BJ592" s="626">
        <f t="shared" si="418"/>
        <v>0</v>
      </c>
      <c r="BK592" s="626">
        <f t="shared" si="418"/>
        <v>0</v>
      </c>
      <c r="BL592" s="626">
        <f t="shared" si="418"/>
        <v>0</v>
      </c>
      <c r="BM592" s="626">
        <f t="shared" si="418"/>
        <v>0</v>
      </c>
      <c r="BN592" s="626">
        <f t="shared" si="418"/>
        <v>0</v>
      </c>
      <c r="BO592" s="626">
        <f t="shared" si="419"/>
        <v>0</v>
      </c>
      <c r="BP592" s="626">
        <f t="shared" si="419"/>
        <v>0</v>
      </c>
      <c r="BQ592" s="626">
        <f t="shared" si="419"/>
        <v>0</v>
      </c>
      <c r="BR592" s="626">
        <f t="shared" si="419"/>
        <v>0</v>
      </c>
      <c r="BS592" s="626">
        <f t="shared" si="419"/>
        <v>0</v>
      </c>
      <c r="BT592" s="626">
        <f t="shared" si="419"/>
        <v>0</v>
      </c>
      <c r="BU592" s="626">
        <f t="shared" si="419"/>
        <v>0</v>
      </c>
      <c r="BV592" s="626">
        <f t="shared" si="419"/>
        <v>0</v>
      </c>
      <c r="BW592" s="626">
        <f t="shared" si="419"/>
        <v>0</v>
      </c>
      <c r="BX592" s="626">
        <f t="shared" si="419"/>
        <v>0</v>
      </c>
      <c r="BY592" s="626">
        <f t="shared" si="419"/>
        <v>0</v>
      </c>
      <c r="BZ592" s="626">
        <f t="shared" si="419"/>
        <v>0</v>
      </c>
      <c r="CA592" s="287">
        <f t="shared" si="420"/>
        <v>0</v>
      </c>
      <c r="CB592" s="287">
        <f t="shared" si="421"/>
        <v>0</v>
      </c>
      <c r="CC592" s="287">
        <f t="shared" si="422"/>
        <v>0</v>
      </c>
      <c r="CD592" s="287">
        <f t="shared" si="423"/>
        <v>0</v>
      </c>
      <c r="CE592" s="287">
        <f t="shared" si="424"/>
        <v>0</v>
      </c>
      <c r="CF592" s="287">
        <f t="shared" si="425"/>
        <v>0</v>
      </c>
      <c r="CG592" s="61">
        <f t="shared" si="390"/>
        <v>0</v>
      </c>
    </row>
    <row r="593" spans="2:88" ht="12" hidden="1" customHeight="1">
      <c r="B593" s="624" t="s">
        <v>41</v>
      </c>
      <c r="C593" s="623" t="str">
        <f t="shared" si="398"/>
        <v>Approval Request</v>
      </c>
      <c r="D593" s="624" t="s">
        <v>54</v>
      </c>
      <c r="E593" s="624" t="s">
        <v>10</v>
      </c>
      <c r="F593" s="625" t="s">
        <v>14</v>
      </c>
      <c r="G593" s="626">
        <f t="shared" si="413"/>
        <v>0</v>
      </c>
      <c r="H593" s="823">
        <f t="shared" si="413"/>
        <v>0</v>
      </c>
      <c r="I593" s="823">
        <f t="shared" si="413"/>
        <v>0</v>
      </c>
      <c r="J593" s="626">
        <f t="shared" si="413"/>
        <v>0</v>
      </c>
      <c r="K593" s="626">
        <f t="shared" si="413"/>
        <v>0</v>
      </c>
      <c r="L593" s="626">
        <f t="shared" si="413"/>
        <v>0</v>
      </c>
      <c r="M593" s="626">
        <f t="shared" si="413"/>
        <v>0</v>
      </c>
      <c r="N593" s="626">
        <f t="shared" si="413"/>
        <v>0</v>
      </c>
      <c r="O593" s="626">
        <f t="shared" si="413"/>
        <v>0</v>
      </c>
      <c r="P593" s="626">
        <f t="shared" si="413"/>
        <v>0</v>
      </c>
      <c r="Q593" s="626">
        <f t="shared" si="414"/>
        <v>0</v>
      </c>
      <c r="R593" s="626">
        <f t="shared" si="414"/>
        <v>0</v>
      </c>
      <c r="S593" s="626">
        <f t="shared" si="414"/>
        <v>0</v>
      </c>
      <c r="T593" s="626">
        <f t="shared" si="414"/>
        <v>0</v>
      </c>
      <c r="U593" s="823">
        <f t="shared" si="414"/>
        <v>0</v>
      </c>
      <c r="V593" s="823">
        <f t="shared" si="414"/>
        <v>0</v>
      </c>
      <c r="W593" s="823">
        <f t="shared" si="414"/>
        <v>0</v>
      </c>
      <c r="X593" s="823">
        <f t="shared" si="414"/>
        <v>0</v>
      </c>
      <c r="Y593" s="823">
        <f t="shared" si="414"/>
        <v>0</v>
      </c>
      <c r="Z593" s="626">
        <f t="shared" si="414"/>
        <v>0</v>
      </c>
      <c r="AA593" s="626">
        <f t="shared" si="415"/>
        <v>0</v>
      </c>
      <c r="AB593" s="626">
        <f t="shared" si="415"/>
        <v>0</v>
      </c>
      <c r="AC593" s="626">
        <f t="shared" si="415"/>
        <v>0</v>
      </c>
      <c r="AD593" s="626">
        <f t="shared" si="415"/>
        <v>0</v>
      </c>
      <c r="AE593" s="626">
        <f t="shared" si="415"/>
        <v>0</v>
      </c>
      <c r="AF593" s="626">
        <f t="shared" si="415"/>
        <v>0</v>
      </c>
      <c r="AG593" s="626">
        <f t="shared" si="415"/>
        <v>0</v>
      </c>
      <c r="AH593" s="626">
        <f t="shared" si="415"/>
        <v>0</v>
      </c>
      <c r="AI593" s="626">
        <f t="shared" si="415"/>
        <v>0</v>
      </c>
      <c r="AJ593" s="626">
        <f t="shared" si="415"/>
        <v>0</v>
      </c>
      <c r="AK593" s="626">
        <f t="shared" si="416"/>
        <v>0</v>
      </c>
      <c r="AL593" s="626">
        <f t="shared" si="416"/>
        <v>0</v>
      </c>
      <c r="AM593" s="626">
        <f t="shared" si="416"/>
        <v>0</v>
      </c>
      <c r="AN593" s="626">
        <f t="shared" si="416"/>
        <v>0</v>
      </c>
      <c r="AO593" s="626">
        <f t="shared" si="416"/>
        <v>0</v>
      </c>
      <c r="AP593" s="626">
        <f t="shared" si="416"/>
        <v>0</v>
      </c>
      <c r="AQ593" s="626">
        <f t="shared" si="416"/>
        <v>0</v>
      </c>
      <c r="AR593" s="626">
        <f t="shared" si="416"/>
        <v>0</v>
      </c>
      <c r="AS593" s="626">
        <f t="shared" si="416"/>
        <v>0</v>
      </c>
      <c r="AT593" s="626">
        <f t="shared" si="416"/>
        <v>0</v>
      </c>
      <c r="AU593" s="626">
        <f t="shared" si="417"/>
        <v>0</v>
      </c>
      <c r="AV593" s="626">
        <f t="shared" si="417"/>
        <v>0</v>
      </c>
      <c r="AW593" s="626">
        <f t="shared" si="417"/>
        <v>0</v>
      </c>
      <c r="AX593" s="626">
        <f t="shared" si="417"/>
        <v>0</v>
      </c>
      <c r="AY593" s="626">
        <f t="shared" si="417"/>
        <v>0</v>
      </c>
      <c r="AZ593" s="626">
        <f t="shared" si="417"/>
        <v>0</v>
      </c>
      <c r="BA593" s="626">
        <f t="shared" si="417"/>
        <v>0</v>
      </c>
      <c r="BB593" s="626">
        <f t="shared" si="417"/>
        <v>0</v>
      </c>
      <c r="BC593" s="626">
        <f t="shared" si="417"/>
        <v>0</v>
      </c>
      <c r="BD593" s="626">
        <f t="shared" si="417"/>
        <v>0</v>
      </c>
      <c r="BE593" s="626">
        <f t="shared" si="418"/>
        <v>0</v>
      </c>
      <c r="BF593" s="626">
        <f t="shared" si="418"/>
        <v>0</v>
      </c>
      <c r="BG593" s="626">
        <f t="shared" si="418"/>
        <v>0</v>
      </c>
      <c r="BH593" s="626">
        <f t="shared" si="418"/>
        <v>0</v>
      </c>
      <c r="BI593" s="626">
        <f t="shared" si="418"/>
        <v>0</v>
      </c>
      <c r="BJ593" s="626">
        <f t="shared" si="418"/>
        <v>0</v>
      </c>
      <c r="BK593" s="626">
        <f t="shared" si="418"/>
        <v>0</v>
      </c>
      <c r="BL593" s="626">
        <f t="shared" si="418"/>
        <v>0</v>
      </c>
      <c r="BM593" s="626">
        <f t="shared" si="418"/>
        <v>0</v>
      </c>
      <c r="BN593" s="626">
        <f t="shared" si="418"/>
        <v>0</v>
      </c>
      <c r="BO593" s="626">
        <f t="shared" si="419"/>
        <v>0</v>
      </c>
      <c r="BP593" s="626">
        <f t="shared" si="419"/>
        <v>0</v>
      </c>
      <c r="BQ593" s="626">
        <f t="shared" si="419"/>
        <v>0</v>
      </c>
      <c r="BR593" s="626">
        <f t="shared" si="419"/>
        <v>0</v>
      </c>
      <c r="BS593" s="626">
        <f t="shared" si="419"/>
        <v>0</v>
      </c>
      <c r="BT593" s="626">
        <f t="shared" si="419"/>
        <v>0</v>
      </c>
      <c r="BU593" s="626">
        <f t="shared" si="419"/>
        <v>0</v>
      </c>
      <c r="BV593" s="626">
        <f t="shared" si="419"/>
        <v>0</v>
      </c>
      <c r="BW593" s="626">
        <f t="shared" si="419"/>
        <v>0</v>
      </c>
      <c r="BX593" s="626">
        <f t="shared" si="419"/>
        <v>0</v>
      </c>
      <c r="BY593" s="626">
        <f t="shared" si="419"/>
        <v>0</v>
      </c>
      <c r="BZ593" s="626">
        <f t="shared" si="419"/>
        <v>0</v>
      </c>
      <c r="CA593" s="287">
        <f t="shared" si="420"/>
        <v>0</v>
      </c>
      <c r="CB593" s="287">
        <f t="shared" si="421"/>
        <v>0</v>
      </c>
      <c r="CC593" s="287">
        <f t="shared" si="422"/>
        <v>0</v>
      </c>
      <c r="CD593" s="287">
        <f t="shared" si="423"/>
        <v>0</v>
      </c>
      <c r="CE593" s="287">
        <f t="shared" si="424"/>
        <v>0</v>
      </c>
      <c r="CF593" s="287">
        <f t="shared" si="425"/>
        <v>0</v>
      </c>
      <c r="CG593" s="61">
        <f t="shared" si="390"/>
        <v>0</v>
      </c>
    </row>
    <row r="594" spans="2:88" ht="12" hidden="1" customHeight="1">
      <c r="B594" s="624" t="s">
        <v>41</v>
      </c>
      <c r="C594" s="623" t="str">
        <f t="shared" si="398"/>
        <v>Approval Request</v>
      </c>
      <c r="D594" s="624" t="s">
        <v>54</v>
      </c>
      <c r="E594" s="624" t="s">
        <v>10</v>
      </c>
      <c r="F594" s="625" t="s">
        <v>15</v>
      </c>
      <c r="G594" s="626">
        <f t="shared" si="413"/>
        <v>0</v>
      </c>
      <c r="H594" s="823">
        <f t="shared" si="413"/>
        <v>0</v>
      </c>
      <c r="I594" s="823">
        <f t="shared" si="413"/>
        <v>0</v>
      </c>
      <c r="J594" s="626">
        <f t="shared" si="413"/>
        <v>0</v>
      </c>
      <c r="K594" s="626">
        <f t="shared" si="413"/>
        <v>0</v>
      </c>
      <c r="L594" s="626">
        <f t="shared" si="413"/>
        <v>0</v>
      </c>
      <c r="M594" s="626">
        <f t="shared" si="413"/>
        <v>0</v>
      </c>
      <c r="N594" s="626">
        <f t="shared" si="413"/>
        <v>0</v>
      </c>
      <c r="O594" s="626">
        <f t="shared" si="413"/>
        <v>0</v>
      </c>
      <c r="P594" s="626">
        <f t="shared" si="413"/>
        <v>0</v>
      </c>
      <c r="Q594" s="626">
        <f t="shared" si="414"/>
        <v>0</v>
      </c>
      <c r="R594" s="626">
        <f t="shared" si="414"/>
        <v>0</v>
      </c>
      <c r="S594" s="626">
        <f t="shared" si="414"/>
        <v>0</v>
      </c>
      <c r="T594" s="626">
        <f t="shared" si="414"/>
        <v>0</v>
      </c>
      <c r="U594" s="823">
        <f t="shared" si="414"/>
        <v>0</v>
      </c>
      <c r="V594" s="823">
        <f t="shared" si="414"/>
        <v>0</v>
      </c>
      <c r="W594" s="823">
        <f t="shared" si="414"/>
        <v>0</v>
      </c>
      <c r="X594" s="823">
        <f t="shared" si="414"/>
        <v>0</v>
      </c>
      <c r="Y594" s="823">
        <f t="shared" si="414"/>
        <v>0</v>
      </c>
      <c r="Z594" s="626">
        <f t="shared" si="414"/>
        <v>0</v>
      </c>
      <c r="AA594" s="626">
        <f t="shared" si="415"/>
        <v>0</v>
      </c>
      <c r="AB594" s="626">
        <f t="shared" si="415"/>
        <v>0</v>
      </c>
      <c r="AC594" s="626">
        <f t="shared" si="415"/>
        <v>0</v>
      </c>
      <c r="AD594" s="626">
        <f t="shared" si="415"/>
        <v>0</v>
      </c>
      <c r="AE594" s="626">
        <f t="shared" si="415"/>
        <v>0</v>
      </c>
      <c r="AF594" s="626">
        <f t="shared" si="415"/>
        <v>0</v>
      </c>
      <c r="AG594" s="626">
        <f t="shared" si="415"/>
        <v>0</v>
      </c>
      <c r="AH594" s="626">
        <f t="shared" si="415"/>
        <v>0</v>
      </c>
      <c r="AI594" s="626">
        <f t="shared" si="415"/>
        <v>0</v>
      </c>
      <c r="AJ594" s="626">
        <f t="shared" si="415"/>
        <v>0</v>
      </c>
      <c r="AK594" s="626">
        <f t="shared" si="416"/>
        <v>0</v>
      </c>
      <c r="AL594" s="626">
        <f t="shared" si="416"/>
        <v>0</v>
      </c>
      <c r="AM594" s="626">
        <f t="shared" si="416"/>
        <v>0</v>
      </c>
      <c r="AN594" s="626">
        <f t="shared" si="416"/>
        <v>0</v>
      </c>
      <c r="AO594" s="626">
        <f t="shared" si="416"/>
        <v>0</v>
      </c>
      <c r="AP594" s="626">
        <f t="shared" si="416"/>
        <v>0</v>
      </c>
      <c r="AQ594" s="626">
        <f t="shared" si="416"/>
        <v>0</v>
      </c>
      <c r="AR594" s="626">
        <f t="shared" si="416"/>
        <v>0</v>
      </c>
      <c r="AS594" s="626">
        <f t="shared" si="416"/>
        <v>0</v>
      </c>
      <c r="AT594" s="626">
        <f t="shared" si="416"/>
        <v>0</v>
      </c>
      <c r="AU594" s="626">
        <f t="shared" si="417"/>
        <v>0</v>
      </c>
      <c r="AV594" s="626">
        <f t="shared" si="417"/>
        <v>0</v>
      </c>
      <c r="AW594" s="626">
        <f t="shared" si="417"/>
        <v>0</v>
      </c>
      <c r="AX594" s="626">
        <f t="shared" si="417"/>
        <v>0</v>
      </c>
      <c r="AY594" s="626">
        <f t="shared" si="417"/>
        <v>0</v>
      </c>
      <c r="AZ594" s="626">
        <f t="shared" si="417"/>
        <v>0</v>
      </c>
      <c r="BA594" s="626">
        <f t="shared" si="417"/>
        <v>0</v>
      </c>
      <c r="BB594" s="626">
        <f t="shared" si="417"/>
        <v>0</v>
      </c>
      <c r="BC594" s="626">
        <f t="shared" si="417"/>
        <v>0</v>
      </c>
      <c r="BD594" s="626">
        <f t="shared" si="417"/>
        <v>0</v>
      </c>
      <c r="BE594" s="626">
        <f t="shared" si="418"/>
        <v>0</v>
      </c>
      <c r="BF594" s="626">
        <f t="shared" si="418"/>
        <v>0</v>
      </c>
      <c r="BG594" s="626">
        <f t="shared" si="418"/>
        <v>0</v>
      </c>
      <c r="BH594" s="626">
        <f t="shared" si="418"/>
        <v>0</v>
      </c>
      <c r="BI594" s="626">
        <f t="shared" si="418"/>
        <v>0</v>
      </c>
      <c r="BJ594" s="626">
        <f t="shared" si="418"/>
        <v>0</v>
      </c>
      <c r="BK594" s="626">
        <f t="shared" si="418"/>
        <v>0</v>
      </c>
      <c r="BL594" s="626">
        <f t="shared" si="418"/>
        <v>0</v>
      </c>
      <c r="BM594" s="626">
        <f t="shared" si="418"/>
        <v>0</v>
      </c>
      <c r="BN594" s="626">
        <f t="shared" si="418"/>
        <v>0</v>
      </c>
      <c r="BO594" s="626">
        <f t="shared" si="419"/>
        <v>0</v>
      </c>
      <c r="BP594" s="626">
        <f t="shared" si="419"/>
        <v>0</v>
      </c>
      <c r="BQ594" s="626">
        <f t="shared" si="419"/>
        <v>0</v>
      </c>
      <c r="BR594" s="626">
        <f t="shared" si="419"/>
        <v>0</v>
      </c>
      <c r="BS594" s="626">
        <f t="shared" si="419"/>
        <v>0</v>
      </c>
      <c r="BT594" s="626">
        <f t="shared" si="419"/>
        <v>0</v>
      </c>
      <c r="BU594" s="626">
        <f t="shared" si="419"/>
        <v>0</v>
      </c>
      <c r="BV594" s="626">
        <f t="shared" si="419"/>
        <v>0</v>
      </c>
      <c r="BW594" s="626">
        <f t="shared" si="419"/>
        <v>0</v>
      </c>
      <c r="BX594" s="626">
        <f t="shared" si="419"/>
        <v>0</v>
      </c>
      <c r="BY594" s="626">
        <f t="shared" si="419"/>
        <v>0</v>
      </c>
      <c r="BZ594" s="626">
        <f t="shared" si="419"/>
        <v>0</v>
      </c>
      <c r="CA594" s="287">
        <f t="shared" si="420"/>
        <v>0</v>
      </c>
      <c r="CB594" s="287">
        <f t="shared" si="421"/>
        <v>0</v>
      </c>
      <c r="CC594" s="287">
        <f t="shared" si="422"/>
        <v>0</v>
      </c>
      <c r="CD594" s="287">
        <f t="shared" si="423"/>
        <v>0</v>
      </c>
      <c r="CE594" s="287">
        <f t="shared" si="424"/>
        <v>0</v>
      </c>
      <c r="CF594" s="287">
        <f t="shared" si="425"/>
        <v>0</v>
      </c>
      <c r="CG594" s="61">
        <f t="shared" si="390"/>
        <v>0</v>
      </c>
    </row>
    <row r="595" spans="2:88" ht="12" hidden="1" customHeight="1">
      <c r="B595" s="624" t="s">
        <v>817</v>
      </c>
      <c r="C595" s="623" t="str">
        <f t="shared" ref="C595:C626" si="426">C485</f>
        <v>Released</v>
      </c>
      <c r="D595" s="729" t="s">
        <v>830</v>
      </c>
      <c r="E595" s="624" t="s">
        <v>9</v>
      </c>
      <c r="F595" s="625" t="s">
        <v>11</v>
      </c>
      <c r="G595" s="626">
        <f t="shared" ref="G595:P604" si="427">IF(CVP=$F595,SUMIFS(G$6:G$206,Capex_Revex,$E595,Cat_Two,$D595,Spend,$B595),0)</f>
        <v>0</v>
      </c>
      <c r="H595" s="823">
        <f t="shared" si="427"/>
        <v>0</v>
      </c>
      <c r="I595" s="823">
        <f t="shared" si="427"/>
        <v>0</v>
      </c>
      <c r="J595" s="626">
        <f t="shared" si="427"/>
        <v>0</v>
      </c>
      <c r="K595" s="626">
        <f t="shared" si="427"/>
        <v>0</v>
      </c>
      <c r="L595" s="626">
        <f t="shared" si="427"/>
        <v>0</v>
      </c>
      <c r="M595" s="626">
        <f t="shared" si="427"/>
        <v>0</v>
      </c>
      <c r="N595" s="626">
        <f t="shared" si="427"/>
        <v>0</v>
      </c>
      <c r="O595" s="626">
        <f t="shared" si="427"/>
        <v>0</v>
      </c>
      <c r="P595" s="626">
        <f t="shared" si="427"/>
        <v>0</v>
      </c>
      <c r="Q595" s="626">
        <f t="shared" ref="Q595:Z604" si="428">IF(CVP=$F595,SUMIFS(Q$6:Q$206,Capex_Revex,$E595,Cat_Two,$D595,Spend,$B595),0)</f>
        <v>0</v>
      </c>
      <c r="R595" s="626">
        <f t="shared" si="428"/>
        <v>0</v>
      </c>
      <c r="S595" s="626">
        <f t="shared" si="428"/>
        <v>0</v>
      </c>
      <c r="T595" s="626">
        <f t="shared" si="428"/>
        <v>0</v>
      </c>
      <c r="U595" s="823">
        <f t="shared" si="428"/>
        <v>0</v>
      </c>
      <c r="V595" s="823">
        <f t="shared" si="428"/>
        <v>0</v>
      </c>
      <c r="W595" s="823">
        <f t="shared" si="428"/>
        <v>0</v>
      </c>
      <c r="X595" s="823">
        <f t="shared" si="428"/>
        <v>0</v>
      </c>
      <c r="Y595" s="823">
        <f t="shared" si="428"/>
        <v>0</v>
      </c>
      <c r="Z595" s="626">
        <f t="shared" si="428"/>
        <v>0</v>
      </c>
      <c r="AA595" s="626">
        <f t="shared" ref="AA595:AJ604" si="429">IF(CVP=$F595,SUMIFS(AA$6:AA$206,Capex_Revex,$E595,Cat_Two,$D595,Spend,$B595),0)</f>
        <v>0</v>
      </c>
      <c r="AB595" s="626">
        <f t="shared" si="429"/>
        <v>0</v>
      </c>
      <c r="AC595" s="626">
        <f t="shared" si="429"/>
        <v>0</v>
      </c>
      <c r="AD595" s="626">
        <f t="shared" si="429"/>
        <v>0</v>
      </c>
      <c r="AE595" s="626">
        <f t="shared" si="429"/>
        <v>0</v>
      </c>
      <c r="AF595" s="626">
        <f t="shared" si="429"/>
        <v>0</v>
      </c>
      <c r="AG595" s="626">
        <f t="shared" si="429"/>
        <v>0</v>
      </c>
      <c r="AH595" s="626">
        <f t="shared" si="429"/>
        <v>0</v>
      </c>
      <c r="AI595" s="626">
        <f t="shared" si="429"/>
        <v>0</v>
      </c>
      <c r="AJ595" s="626">
        <f t="shared" si="429"/>
        <v>0</v>
      </c>
      <c r="AK595" s="626">
        <f t="shared" ref="AK595:AT604" si="430">IF(CVP=$F595,SUMIFS(AK$6:AK$206,Capex_Revex,$E595,Cat_Two,$D595,Spend,$B595),0)</f>
        <v>0</v>
      </c>
      <c r="AL595" s="626">
        <f t="shared" si="430"/>
        <v>0</v>
      </c>
      <c r="AM595" s="626">
        <f t="shared" si="430"/>
        <v>0</v>
      </c>
      <c r="AN595" s="626">
        <f t="shared" si="430"/>
        <v>0</v>
      </c>
      <c r="AO595" s="626">
        <f t="shared" si="430"/>
        <v>0</v>
      </c>
      <c r="AP595" s="626">
        <f t="shared" si="430"/>
        <v>0</v>
      </c>
      <c r="AQ595" s="626">
        <f t="shared" si="430"/>
        <v>0</v>
      </c>
      <c r="AR595" s="626">
        <f t="shared" si="430"/>
        <v>0</v>
      </c>
      <c r="AS595" s="626">
        <f t="shared" si="430"/>
        <v>0</v>
      </c>
      <c r="AT595" s="626">
        <f t="shared" si="430"/>
        <v>0</v>
      </c>
      <c r="AU595" s="626">
        <f t="shared" ref="AU595:BD604" si="431">IF(CVP=$F595,SUMIFS(AU$6:AU$206,Capex_Revex,$E595,Cat_Two,$D595,Spend,$B595),0)</f>
        <v>0</v>
      </c>
      <c r="AV595" s="626">
        <f t="shared" si="431"/>
        <v>0</v>
      </c>
      <c r="AW595" s="626">
        <f t="shared" si="431"/>
        <v>0</v>
      </c>
      <c r="AX595" s="626">
        <f t="shared" si="431"/>
        <v>0</v>
      </c>
      <c r="AY595" s="626">
        <f t="shared" si="431"/>
        <v>0</v>
      </c>
      <c r="AZ595" s="626">
        <f t="shared" si="431"/>
        <v>0</v>
      </c>
      <c r="BA595" s="626">
        <f t="shared" si="431"/>
        <v>0</v>
      </c>
      <c r="BB595" s="626">
        <f t="shared" si="431"/>
        <v>0</v>
      </c>
      <c r="BC595" s="626">
        <f t="shared" si="431"/>
        <v>0</v>
      </c>
      <c r="BD595" s="626">
        <f t="shared" si="431"/>
        <v>0</v>
      </c>
      <c r="BE595" s="626">
        <f t="shared" ref="BE595:BN604" si="432">IF(CVP=$F595,SUMIFS(BE$6:BE$206,Capex_Revex,$E595,Cat_Two,$D595,Spend,$B595),0)</f>
        <v>0</v>
      </c>
      <c r="BF595" s="626">
        <f t="shared" si="432"/>
        <v>0</v>
      </c>
      <c r="BG595" s="626">
        <f t="shared" si="432"/>
        <v>0</v>
      </c>
      <c r="BH595" s="626">
        <f t="shared" si="432"/>
        <v>0</v>
      </c>
      <c r="BI595" s="626">
        <f t="shared" si="432"/>
        <v>0</v>
      </c>
      <c r="BJ595" s="626">
        <f t="shared" si="432"/>
        <v>0</v>
      </c>
      <c r="BK595" s="626">
        <f t="shared" si="432"/>
        <v>0</v>
      </c>
      <c r="BL595" s="626">
        <f t="shared" si="432"/>
        <v>0</v>
      </c>
      <c r="BM595" s="626">
        <f t="shared" si="432"/>
        <v>0</v>
      </c>
      <c r="BN595" s="626">
        <f t="shared" si="432"/>
        <v>0</v>
      </c>
      <c r="BO595" s="626">
        <f t="shared" ref="BO595:BZ604" si="433">IF(CVP=$F595,SUMIFS(BO$6:BO$206,Capex_Revex,$E595,Cat_Two,$D595,Spend,$B595),0)</f>
        <v>0</v>
      </c>
      <c r="BP595" s="626">
        <f t="shared" si="433"/>
        <v>0</v>
      </c>
      <c r="BQ595" s="626">
        <f t="shared" si="433"/>
        <v>0</v>
      </c>
      <c r="BR595" s="626">
        <f t="shared" si="433"/>
        <v>0</v>
      </c>
      <c r="BS595" s="626">
        <f t="shared" si="433"/>
        <v>0</v>
      </c>
      <c r="BT595" s="626">
        <f t="shared" si="433"/>
        <v>0</v>
      </c>
      <c r="BU595" s="626">
        <f t="shared" si="433"/>
        <v>0</v>
      </c>
      <c r="BV595" s="626">
        <f t="shared" si="433"/>
        <v>0</v>
      </c>
      <c r="BW595" s="626">
        <f t="shared" si="433"/>
        <v>0</v>
      </c>
      <c r="BX595" s="626">
        <f t="shared" si="433"/>
        <v>0</v>
      </c>
      <c r="BY595" s="626">
        <f t="shared" si="433"/>
        <v>0</v>
      </c>
      <c r="BZ595" s="626">
        <f t="shared" si="433"/>
        <v>0</v>
      </c>
      <c r="CA595" s="287">
        <f t="shared" si="420"/>
        <v>0</v>
      </c>
      <c r="CB595" s="287">
        <f t="shared" si="421"/>
        <v>0</v>
      </c>
      <c r="CC595" s="287">
        <f t="shared" si="422"/>
        <v>0</v>
      </c>
      <c r="CD595" s="287">
        <f t="shared" si="423"/>
        <v>0</v>
      </c>
      <c r="CE595" s="287">
        <f t="shared" si="424"/>
        <v>0</v>
      </c>
      <c r="CF595" s="287">
        <f t="shared" si="425"/>
        <v>0</v>
      </c>
      <c r="CG595" s="61">
        <f t="shared" si="390"/>
        <v>0</v>
      </c>
      <c r="CH595" s="27"/>
      <c r="CI595" s="27"/>
      <c r="CJ595" s="27"/>
    </row>
    <row r="596" spans="2:88" ht="12" hidden="1" customHeight="1">
      <c r="B596" s="624" t="s">
        <v>817</v>
      </c>
      <c r="C596" s="623" t="str">
        <f t="shared" si="426"/>
        <v>Released</v>
      </c>
      <c r="D596" s="729" t="s">
        <v>830</v>
      </c>
      <c r="E596" s="624" t="s">
        <v>9</v>
      </c>
      <c r="F596" s="625" t="s">
        <v>12</v>
      </c>
      <c r="G596" s="626">
        <f t="shared" si="427"/>
        <v>0</v>
      </c>
      <c r="H596" s="823">
        <f t="shared" si="427"/>
        <v>0</v>
      </c>
      <c r="I596" s="823">
        <f t="shared" si="427"/>
        <v>0</v>
      </c>
      <c r="J596" s="626">
        <f t="shared" si="427"/>
        <v>0</v>
      </c>
      <c r="K596" s="626">
        <f t="shared" si="427"/>
        <v>0</v>
      </c>
      <c r="L596" s="626">
        <f t="shared" si="427"/>
        <v>0</v>
      </c>
      <c r="M596" s="626">
        <f t="shared" si="427"/>
        <v>0</v>
      </c>
      <c r="N596" s="626">
        <f t="shared" si="427"/>
        <v>0</v>
      </c>
      <c r="O596" s="626">
        <f t="shared" si="427"/>
        <v>0</v>
      </c>
      <c r="P596" s="626">
        <f t="shared" si="427"/>
        <v>0</v>
      </c>
      <c r="Q596" s="626">
        <f t="shared" si="428"/>
        <v>0</v>
      </c>
      <c r="R596" s="626">
        <f t="shared" si="428"/>
        <v>0</v>
      </c>
      <c r="S596" s="626">
        <f t="shared" si="428"/>
        <v>0</v>
      </c>
      <c r="T596" s="626">
        <f t="shared" si="428"/>
        <v>0</v>
      </c>
      <c r="U596" s="823">
        <f t="shared" si="428"/>
        <v>0</v>
      </c>
      <c r="V596" s="823">
        <f t="shared" si="428"/>
        <v>0</v>
      </c>
      <c r="W596" s="823">
        <f t="shared" si="428"/>
        <v>0</v>
      </c>
      <c r="X596" s="823">
        <f t="shared" si="428"/>
        <v>0</v>
      </c>
      <c r="Y596" s="823">
        <f t="shared" si="428"/>
        <v>0</v>
      </c>
      <c r="Z596" s="626">
        <f t="shared" si="428"/>
        <v>0</v>
      </c>
      <c r="AA596" s="626">
        <f t="shared" si="429"/>
        <v>0</v>
      </c>
      <c r="AB596" s="626">
        <f t="shared" si="429"/>
        <v>0</v>
      </c>
      <c r="AC596" s="626">
        <f t="shared" si="429"/>
        <v>0</v>
      </c>
      <c r="AD596" s="626">
        <f t="shared" si="429"/>
        <v>0</v>
      </c>
      <c r="AE596" s="626">
        <f t="shared" si="429"/>
        <v>0</v>
      </c>
      <c r="AF596" s="626">
        <f t="shared" si="429"/>
        <v>0</v>
      </c>
      <c r="AG596" s="626">
        <f t="shared" si="429"/>
        <v>0</v>
      </c>
      <c r="AH596" s="626">
        <f t="shared" si="429"/>
        <v>0</v>
      </c>
      <c r="AI596" s="626">
        <f t="shared" si="429"/>
        <v>0</v>
      </c>
      <c r="AJ596" s="626">
        <f t="shared" si="429"/>
        <v>0</v>
      </c>
      <c r="AK596" s="626">
        <f t="shared" si="430"/>
        <v>0</v>
      </c>
      <c r="AL596" s="626">
        <f t="shared" si="430"/>
        <v>0</v>
      </c>
      <c r="AM596" s="626">
        <f t="shared" si="430"/>
        <v>0</v>
      </c>
      <c r="AN596" s="626">
        <f t="shared" si="430"/>
        <v>0</v>
      </c>
      <c r="AO596" s="626">
        <f t="shared" si="430"/>
        <v>0</v>
      </c>
      <c r="AP596" s="626">
        <f t="shared" si="430"/>
        <v>0</v>
      </c>
      <c r="AQ596" s="626">
        <f t="shared" si="430"/>
        <v>0</v>
      </c>
      <c r="AR596" s="626">
        <f t="shared" si="430"/>
        <v>0</v>
      </c>
      <c r="AS596" s="626">
        <f t="shared" si="430"/>
        <v>0</v>
      </c>
      <c r="AT596" s="626">
        <f t="shared" si="430"/>
        <v>0</v>
      </c>
      <c r="AU596" s="626">
        <f t="shared" si="431"/>
        <v>0</v>
      </c>
      <c r="AV596" s="626">
        <f t="shared" si="431"/>
        <v>0</v>
      </c>
      <c r="AW596" s="626">
        <f t="shared" si="431"/>
        <v>0</v>
      </c>
      <c r="AX596" s="626">
        <f t="shared" si="431"/>
        <v>0</v>
      </c>
      <c r="AY596" s="626">
        <f t="shared" si="431"/>
        <v>0</v>
      </c>
      <c r="AZ596" s="626">
        <f t="shared" si="431"/>
        <v>0</v>
      </c>
      <c r="BA596" s="626">
        <f t="shared" si="431"/>
        <v>0</v>
      </c>
      <c r="BB596" s="626">
        <f t="shared" si="431"/>
        <v>0</v>
      </c>
      <c r="BC596" s="626">
        <f t="shared" si="431"/>
        <v>0</v>
      </c>
      <c r="BD596" s="626">
        <f t="shared" si="431"/>
        <v>0</v>
      </c>
      <c r="BE596" s="626">
        <f t="shared" si="432"/>
        <v>0</v>
      </c>
      <c r="BF596" s="626">
        <f t="shared" si="432"/>
        <v>0</v>
      </c>
      <c r="BG596" s="626">
        <f t="shared" si="432"/>
        <v>0</v>
      </c>
      <c r="BH596" s="626">
        <f t="shared" si="432"/>
        <v>0</v>
      </c>
      <c r="BI596" s="626">
        <f t="shared" si="432"/>
        <v>0</v>
      </c>
      <c r="BJ596" s="626">
        <f t="shared" si="432"/>
        <v>0</v>
      </c>
      <c r="BK596" s="626">
        <f t="shared" si="432"/>
        <v>0</v>
      </c>
      <c r="BL596" s="626">
        <f t="shared" si="432"/>
        <v>0</v>
      </c>
      <c r="BM596" s="626">
        <f t="shared" si="432"/>
        <v>0</v>
      </c>
      <c r="BN596" s="626">
        <f t="shared" si="432"/>
        <v>0</v>
      </c>
      <c r="BO596" s="626">
        <f t="shared" si="433"/>
        <v>0</v>
      </c>
      <c r="BP596" s="626">
        <f t="shared" si="433"/>
        <v>0</v>
      </c>
      <c r="BQ596" s="626">
        <f t="shared" si="433"/>
        <v>0</v>
      </c>
      <c r="BR596" s="626">
        <f t="shared" si="433"/>
        <v>0</v>
      </c>
      <c r="BS596" s="626">
        <f t="shared" si="433"/>
        <v>0</v>
      </c>
      <c r="BT596" s="626">
        <f t="shared" si="433"/>
        <v>0</v>
      </c>
      <c r="BU596" s="626">
        <f t="shared" si="433"/>
        <v>0</v>
      </c>
      <c r="BV596" s="626">
        <f t="shared" si="433"/>
        <v>0</v>
      </c>
      <c r="BW596" s="626">
        <f t="shared" si="433"/>
        <v>0</v>
      </c>
      <c r="BX596" s="626">
        <f t="shared" si="433"/>
        <v>0</v>
      </c>
      <c r="BY596" s="626">
        <f t="shared" si="433"/>
        <v>0</v>
      </c>
      <c r="BZ596" s="626">
        <f t="shared" si="433"/>
        <v>0</v>
      </c>
      <c r="CA596" s="287">
        <f t="shared" si="420"/>
        <v>0</v>
      </c>
      <c r="CB596" s="287">
        <f t="shared" si="421"/>
        <v>0</v>
      </c>
      <c r="CC596" s="287">
        <f t="shared" si="422"/>
        <v>0</v>
      </c>
      <c r="CD596" s="287">
        <f t="shared" si="423"/>
        <v>0</v>
      </c>
      <c r="CE596" s="287">
        <f t="shared" si="424"/>
        <v>0</v>
      </c>
      <c r="CF596" s="287">
        <f t="shared" si="425"/>
        <v>0</v>
      </c>
      <c r="CG596" s="61">
        <f t="shared" si="390"/>
        <v>0</v>
      </c>
      <c r="CH596" s="27"/>
      <c r="CI596" s="27"/>
      <c r="CJ596" s="27"/>
    </row>
    <row r="597" spans="2:88" ht="12" hidden="1" customHeight="1">
      <c r="B597" s="624" t="s">
        <v>817</v>
      </c>
      <c r="C597" s="623" t="str">
        <f t="shared" si="426"/>
        <v>Forecast</v>
      </c>
      <c r="D597" s="729" t="s">
        <v>830</v>
      </c>
      <c r="E597" s="624" t="s">
        <v>9</v>
      </c>
      <c r="F597" s="625" t="s">
        <v>13</v>
      </c>
      <c r="G597" s="626">
        <f t="shared" si="427"/>
        <v>0</v>
      </c>
      <c r="H597" s="823">
        <f t="shared" si="427"/>
        <v>0</v>
      </c>
      <c r="I597" s="823">
        <f t="shared" si="427"/>
        <v>0</v>
      </c>
      <c r="J597" s="626">
        <f t="shared" si="427"/>
        <v>0</v>
      </c>
      <c r="K597" s="626">
        <f t="shared" si="427"/>
        <v>0</v>
      </c>
      <c r="L597" s="626">
        <f t="shared" si="427"/>
        <v>0</v>
      </c>
      <c r="M597" s="626">
        <f t="shared" si="427"/>
        <v>0</v>
      </c>
      <c r="N597" s="626">
        <f t="shared" si="427"/>
        <v>0</v>
      </c>
      <c r="O597" s="626">
        <f t="shared" si="427"/>
        <v>0</v>
      </c>
      <c r="P597" s="626">
        <f t="shared" si="427"/>
        <v>0</v>
      </c>
      <c r="Q597" s="626">
        <f t="shared" si="428"/>
        <v>0</v>
      </c>
      <c r="R597" s="626">
        <f t="shared" si="428"/>
        <v>0</v>
      </c>
      <c r="S597" s="626">
        <f t="shared" si="428"/>
        <v>0</v>
      </c>
      <c r="T597" s="626">
        <f t="shared" si="428"/>
        <v>0</v>
      </c>
      <c r="U597" s="823">
        <f t="shared" si="428"/>
        <v>0</v>
      </c>
      <c r="V597" s="823">
        <f t="shared" si="428"/>
        <v>0</v>
      </c>
      <c r="W597" s="823">
        <f t="shared" si="428"/>
        <v>0</v>
      </c>
      <c r="X597" s="823">
        <f t="shared" si="428"/>
        <v>0</v>
      </c>
      <c r="Y597" s="823">
        <f t="shared" si="428"/>
        <v>0</v>
      </c>
      <c r="Z597" s="626">
        <f t="shared" si="428"/>
        <v>0</v>
      </c>
      <c r="AA597" s="626">
        <f t="shared" si="429"/>
        <v>0</v>
      </c>
      <c r="AB597" s="626">
        <f t="shared" si="429"/>
        <v>0</v>
      </c>
      <c r="AC597" s="626">
        <f t="shared" si="429"/>
        <v>0</v>
      </c>
      <c r="AD597" s="626">
        <f t="shared" si="429"/>
        <v>0</v>
      </c>
      <c r="AE597" s="626">
        <f t="shared" si="429"/>
        <v>0</v>
      </c>
      <c r="AF597" s="626">
        <f t="shared" si="429"/>
        <v>0</v>
      </c>
      <c r="AG597" s="626">
        <f t="shared" si="429"/>
        <v>0</v>
      </c>
      <c r="AH597" s="626">
        <f t="shared" si="429"/>
        <v>0</v>
      </c>
      <c r="AI597" s="626">
        <f t="shared" si="429"/>
        <v>0</v>
      </c>
      <c r="AJ597" s="626">
        <f t="shared" si="429"/>
        <v>0</v>
      </c>
      <c r="AK597" s="626">
        <f t="shared" si="430"/>
        <v>0</v>
      </c>
      <c r="AL597" s="626">
        <f t="shared" si="430"/>
        <v>0</v>
      </c>
      <c r="AM597" s="626">
        <f t="shared" si="430"/>
        <v>0</v>
      </c>
      <c r="AN597" s="626">
        <f t="shared" si="430"/>
        <v>0</v>
      </c>
      <c r="AO597" s="626">
        <f t="shared" si="430"/>
        <v>0</v>
      </c>
      <c r="AP597" s="626">
        <f t="shared" si="430"/>
        <v>0</v>
      </c>
      <c r="AQ597" s="626">
        <f t="shared" si="430"/>
        <v>0</v>
      </c>
      <c r="AR597" s="626">
        <f t="shared" si="430"/>
        <v>0</v>
      </c>
      <c r="AS597" s="626">
        <f t="shared" si="430"/>
        <v>0</v>
      </c>
      <c r="AT597" s="626">
        <f t="shared" si="430"/>
        <v>0</v>
      </c>
      <c r="AU597" s="626">
        <f t="shared" si="431"/>
        <v>0</v>
      </c>
      <c r="AV597" s="626">
        <f t="shared" si="431"/>
        <v>0</v>
      </c>
      <c r="AW597" s="626">
        <f t="shared" si="431"/>
        <v>0</v>
      </c>
      <c r="AX597" s="626">
        <f t="shared" si="431"/>
        <v>0</v>
      </c>
      <c r="AY597" s="626">
        <f t="shared" si="431"/>
        <v>0</v>
      </c>
      <c r="AZ597" s="626">
        <f t="shared" si="431"/>
        <v>0</v>
      </c>
      <c r="BA597" s="626">
        <f t="shared" si="431"/>
        <v>0</v>
      </c>
      <c r="BB597" s="626">
        <f t="shared" si="431"/>
        <v>0</v>
      </c>
      <c r="BC597" s="626">
        <f t="shared" si="431"/>
        <v>0</v>
      </c>
      <c r="BD597" s="626">
        <f t="shared" si="431"/>
        <v>0</v>
      </c>
      <c r="BE597" s="626">
        <f t="shared" si="432"/>
        <v>0</v>
      </c>
      <c r="BF597" s="626">
        <f t="shared" si="432"/>
        <v>0</v>
      </c>
      <c r="BG597" s="626">
        <f t="shared" si="432"/>
        <v>0</v>
      </c>
      <c r="BH597" s="626">
        <f t="shared" si="432"/>
        <v>0</v>
      </c>
      <c r="BI597" s="626">
        <f t="shared" si="432"/>
        <v>0</v>
      </c>
      <c r="BJ597" s="626">
        <f t="shared" si="432"/>
        <v>0</v>
      </c>
      <c r="BK597" s="626">
        <f t="shared" si="432"/>
        <v>0</v>
      </c>
      <c r="BL597" s="626">
        <f t="shared" si="432"/>
        <v>0</v>
      </c>
      <c r="BM597" s="626">
        <f t="shared" si="432"/>
        <v>0</v>
      </c>
      <c r="BN597" s="626">
        <f t="shared" si="432"/>
        <v>0</v>
      </c>
      <c r="BO597" s="626">
        <f t="shared" si="433"/>
        <v>0</v>
      </c>
      <c r="BP597" s="626">
        <f t="shared" si="433"/>
        <v>0</v>
      </c>
      <c r="BQ597" s="626">
        <f t="shared" si="433"/>
        <v>0</v>
      </c>
      <c r="BR597" s="626">
        <f t="shared" si="433"/>
        <v>0</v>
      </c>
      <c r="BS597" s="626">
        <f t="shared" si="433"/>
        <v>0</v>
      </c>
      <c r="BT597" s="626">
        <f t="shared" si="433"/>
        <v>0</v>
      </c>
      <c r="BU597" s="626">
        <f t="shared" si="433"/>
        <v>0</v>
      </c>
      <c r="BV597" s="626">
        <f t="shared" si="433"/>
        <v>0</v>
      </c>
      <c r="BW597" s="626">
        <f t="shared" si="433"/>
        <v>0</v>
      </c>
      <c r="BX597" s="626">
        <f t="shared" si="433"/>
        <v>0</v>
      </c>
      <c r="BY597" s="626">
        <f t="shared" si="433"/>
        <v>0</v>
      </c>
      <c r="BZ597" s="626">
        <f t="shared" si="433"/>
        <v>0</v>
      </c>
      <c r="CA597" s="287">
        <f t="shared" si="420"/>
        <v>0</v>
      </c>
      <c r="CB597" s="287">
        <f t="shared" si="421"/>
        <v>0</v>
      </c>
      <c r="CC597" s="287">
        <f t="shared" si="422"/>
        <v>0</v>
      </c>
      <c r="CD597" s="287">
        <f t="shared" si="423"/>
        <v>0</v>
      </c>
      <c r="CE597" s="287">
        <f t="shared" si="424"/>
        <v>0</v>
      </c>
      <c r="CF597" s="287">
        <f t="shared" si="425"/>
        <v>0</v>
      </c>
      <c r="CG597" s="61">
        <f t="shared" si="390"/>
        <v>0</v>
      </c>
      <c r="CH597" s="27"/>
      <c r="CI597" s="27"/>
      <c r="CJ597" s="27"/>
    </row>
    <row r="598" spans="2:88" ht="12" hidden="1" customHeight="1">
      <c r="B598" s="624" t="s">
        <v>817</v>
      </c>
      <c r="C598" s="623" t="str">
        <f t="shared" si="426"/>
        <v>Approval Request</v>
      </c>
      <c r="D598" s="729" t="s">
        <v>830</v>
      </c>
      <c r="E598" s="624" t="s">
        <v>9</v>
      </c>
      <c r="F598" s="625" t="s">
        <v>14</v>
      </c>
      <c r="G598" s="626">
        <f t="shared" si="427"/>
        <v>0</v>
      </c>
      <c r="H598" s="823">
        <f t="shared" si="427"/>
        <v>0</v>
      </c>
      <c r="I598" s="823">
        <f t="shared" si="427"/>
        <v>0</v>
      </c>
      <c r="J598" s="626">
        <f t="shared" si="427"/>
        <v>0</v>
      </c>
      <c r="K598" s="626">
        <f t="shared" si="427"/>
        <v>0</v>
      </c>
      <c r="L598" s="626">
        <f t="shared" si="427"/>
        <v>0</v>
      </c>
      <c r="M598" s="626">
        <f t="shared" si="427"/>
        <v>0</v>
      </c>
      <c r="N598" s="626">
        <f t="shared" si="427"/>
        <v>0</v>
      </c>
      <c r="O598" s="626">
        <f t="shared" si="427"/>
        <v>0</v>
      </c>
      <c r="P598" s="626">
        <f t="shared" si="427"/>
        <v>0</v>
      </c>
      <c r="Q598" s="626">
        <f t="shared" si="428"/>
        <v>0</v>
      </c>
      <c r="R598" s="626">
        <f t="shared" si="428"/>
        <v>0</v>
      </c>
      <c r="S598" s="626">
        <f t="shared" si="428"/>
        <v>0</v>
      </c>
      <c r="T598" s="626">
        <f t="shared" si="428"/>
        <v>0</v>
      </c>
      <c r="U598" s="823">
        <f t="shared" si="428"/>
        <v>0</v>
      </c>
      <c r="V598" s="823">
        <f t="shared" si="428"/>
        <v>0</v>
      </c>
      <c r="W598" s="823">
        <f t="shared" si="428"/>
        <v>0</v>
      </c>
      <c r="X598" s="823">
        <f t="shared" si="428"/>
        <v>0</v>
      </c>
      <c r="Y598" s="823">
        <f t="shared" si="428"/>
        <v>0</v>
      </c>
      <c r="Z598" s="626">
        <f t="shared" si="428"/>
        <v>0</v>
      </c>
      <c r="AA598" s="626">
        <f t="shared" si="429"/>
        <v>0</v>
      </c>
      <c r="AB598" s="626">
        <f t="shared" si="429"/>
        <v>0</v>
      </c>
      <c r="AC598" s="626">
        <f t="shared" si="429"/>
        <v>0</v>
      </c>
      <c r="AD598" s="626">
        <f t="shared" si="429"/>
        <v>0</v>
      </c>
      <c r="AE598" s="626">
        <f t="shared" si="429"/>
        <v>0</v>
      </c>
      <c r="AF598" s="626">
        <f t="shared" si="429"/>
        <v>0</v>
      </c>
      <c r="AG598" s="626">
        <f t="shared" si="429"/>
        <v>0</v>
      </c>
      <c r="AH598" s="626">
        <f t="shared" si="429"/>
        <v>0</v>
      </c>
      <c r="AI598" s="626">
        <f t="shared" si="429"/>
        <v>0</v>
      </c>
      <c r="AJ598" s="626">
        <f t="shared" si="429"/>
        <v>0</v>
      </c>
      <c r="AK598" s="626">
        <f t="shared" si="430"/>
        <v>0</v>
      </c>
      <c r="AL598" s="626">
        <f t="shared" si="430"/>
        <v>0</v>
      </c>
      <c r="AM598" s="626">
        <f t="shared" si="430"/>
        <v>0</v>
      </c>
      <c r="AN598" s="626">
        <f t="shared" si="430"/>
        <v>0</v>
      </c>
      <c r="AO598" s="626">
        <f t="shared" si="430"/>
        <v>0</v>
      </c>
      <c r="AP598" s="626">
        <f t="shared" si="430"/>
        <v>0</v>
      </c>
      <c r="AQ598" s="626">
        <f t="shared" si="430"/>
        <v>0</v>
      </c>
      <c r="AR598" s="626">
        <f t="shared" si="430"/>
        <v>0</v>
      </c>
      <c r="AS598" s="626">
        <f t="shared" si="430"/>
        <v>0</v>
      </c>
      <c r="AT598" s="626">
        <f t="shared" si="430"/>
        <v>0</v>
      </c>
      <c r="AU598" s="626">
        <f t="shared" si="431"/>
        <v>0</v>
      </c>
      <c r="AV598" s="626">
        <f t="shared" si="431"/>
        <v>0</v>
      </c>
      <c r="AW598" s="626">
        <f t="shared" si="431"/>
        <v>0</v>
      </c>
      <c r="AX598" s="626">
        <f t="shared" si="431"/>
        <v>0</v>
      </c>
      <c r="AY598" s="626">
        <f t="shared" si="431"/>
        <v>0</v>
      </c>
      <c r="AZ598" s="626">
        <f t="shared" si="431"/>
        <v>0</v>
      </c>
      <c r="BA598" s="626">
        <f t="shared" si="431"/>
        <v>0</v>
      </c>
      <c r="BB598" s="626">
        <f t="shared" si="431"/>
        <v>0</v>
      </c>
      <c r="BC598" s="626">
        <f t="shared" si="431"/>
        <v>0</v>
      </c>
      <c r="BD598" s="626">
        <f t="shared" si="431"/>
        <v>0</v>
      </c>
      <c r="BE598" s="626">
        <f t="shared" si="432"/>
        <v>0</v>
      </c>
      <c r="BF598" s="626">
        <f t="shared" si="432"/>
        <v>0</v>
      </c>
      <c r="BG598" s="626">
        <f t="shared" si="432"/>
        <v>0</v>
      </c>
      <c r="BH598" s="626">
        <f t="shared" si="432"/>
        <v>0</v>
      </c>
      <c r="BI598" s="626">
        <f t="shared" si="432"/>
        <v>0</v>
      </c>
      <c r="BJ598" s="626">
        <f t="shared" si="432"/>
        <v>0</v>
      </c>
      <c r="BK598" s="626">
        <f t="shared" si="432"/>
        <v>0</v>
      </c>
      <c r="BL598" s="626">
        <f t="shared" si="432"/>
        <v>0</v>
      </c>
      <c r="BM598" s="626">
        <f t="shared" si="432"/>
        <v>0</v>
      </c>
      <c r="BN598" s="626">
        <f t="shared" si="432"/>
        <v>0</v>
      </c>
      <c r="BO598" s="626">
        <f t="shared" si="433"/>
        <v>0</v>
      </c>
      <c r="BP598" s="626">
        <f t="shared" si="433"/>
        <v>0</v>
      </c>
      <c r="BQ598" s="626">
        <f t="shared" si="433"/>
        <v>0</v>
      </c>
      <c r="BR598" s="626">
        <f t="shared" si="433"/>
        <v>0</v>
      </c>
      <c r="BS598" s="626">
        <f t="shared" si="433"/>
        <v>0</v>
      </c>
      <c r="BT598" s="626">
        <f t="shared" si="433"/>
        <v>0</v>
      </c>
      <c r="BU598" s="626">
        <f t="shared" si="433"/>
        <v>0</v>
      </c>
      <c r="BV598" s="626">
        <f t="shared" si="433"/>
        <v>0</v>
      </c>
      <c r="BW598" s="626">
        <f t="shared" si="433"/>
        <v>0</v>
      </c>
      <c r="BX598" s="626">
        <f t="shared" si="433"/>
        <v>0</v>
      </c>
      <c r="BY598" s="626">
        <f t="shared" si="433"/>
        <v>0</v>
      </c>
      <c r="BZ598" s="626">
        <f t="shared" si="433"/>
        <v>0</v>
      </c>
      <c r="CA598" s="287">
        <f t="shared" si="420"/>
        <v>0</v>
      </c>
      <c r="CB598" s="287">
        <f t="shared" si="421"/>
        <v>0</v>
      </c>
      <c r="CC598" s="287">
        <f t="shared" si="422"/>
        <v>0</v>
      </c>
      <c r="CD598" s="287">
        <f t="shared" si="423"/>
        <v>0</v>
      </c>
      <c r="CE598" s="287">
        <f t="shared" si="424"/>
        <v>0</v>
      </c>
      <c r="CF598" s="287">
        <f t="shared" si="425"/>
        <v>0</v>
      </c>
      <c r="CG598" s="61">
        <f t="shared" si="390"/>
        <v>0</v>
      </c>
      <c r="CH598" s="27"/>
      <c r="CI598" s="27"/>
      <c r="CJ598" s="27"/>
    </row>
    <row r="599" spans="2:88" ht="12" hidden="1" customHeight="1">
      <c r="B599" s="624" t="s">
        <v>817</v>
      </c>
      <c r="C599" s="623" t="str">
        <f t="shared" si="426"/>
        <v>Approval Request</v>
      </c>
      <c r="D599" s="729" t="s">
        <v>830</v>
      </c>
      <c r="E599" s="624" t="s">
        <v>9</v>
      </c>
      <c r="F599" s="625" t="s">
        <v>15</v>
      </c>
      <c r="G599" s="626">
        <f t="shared" si="427"/>
        <v>0</v>
      </c>
      <c r="H599" s="823">
        <f t="shared" si="427"/>
        <v>0</v>
      </c>
      <c r="I599" s="823">
        <f t="shared" si="427"/>
        <v>0</v>
      </c>
      <c r="J599" s="626">
        <f t="shared" si="427"/>
        <v>0</v>
      </c>
      <c r="K599" s="626">
        <f t="shared" si="427"/>
        <v>0</v>
      </c>
      <c r="L599" s="626">
        <f t="shared" si="427"/>
        <v>0</v>
      </c>
      <c r="M599" s="626">
        <f t="shared" si="427"/>
        <v>0</v>
      </c>
      <c r="N599" s="626">
        <f t="shared" si="427"/>
        <v>0</v>
      </c>
      <c r="O599" s="626">
        <f t="shared" si="427"/>
        <v>0</v>
      </c>
      <c r="P599" s="626">
        <f t="shared" si="427"/>
        <v>0</v>
      </c>
      <c r="Q599" s="626">
        <f t="shared" si="428"/>
        <v>0</v>
      </c>
      <c r="R599" s="626">
        <f t="shared" si="428"/>
        <v>0</v>
      </c>
      <c r="S599" s="626">
        <f t="shared" si="428"/>
        <v>0</v>
      </c>
      <c r="T599" s="626">
        <f t="shared" si="428"/>
        <v>0</v>
      </c>
      <c r="U599" s="823">
        <f t="shared" si="428"/>
        <v>0</v>
      </c>
      <c r="V599" s="823">
        <f t="shared" si="428"/>
        <v>0</v>
      </c>
      <c r="W599" s="823">
        <f t="shared" si="428"/>
        <v>0</v>
      </c>
      <c r="X599" s="823">
        <f t="shared" si="428"/>
        <v>0</v>
      </c>
      <c r="Y599" s="823">
        <f t="shared" si="428"/>
        <v>0</v>
      </c>
      <c r="Z599" s="626">
        <f t="shared" si="428"/>
        <v>0</v>
      </c>
      <c r="AA599" s="626">
        <f t="shared" si="429"/>
        <v>0</v>
      </c>
      <c r="AB599" s="626">
        <f t="shared" si="429"/>
        <v>0</v>
      </c>
      <c r="AC599" s="626">
        <f t="shared" si="429"/>
        <v>0</v>
      </c>
      <c r="AD599" s="626">
        <f t="shared" si="429"/>
        <v>0</v>
      </c>
      <c r="AE599" s="626">
        <f t="shared" si="429"/>
        <v>0</v>
      </c>
      <c r="AF599" s="626">
        <f t="shared" si="429"/>
        <v>0</v>
      </c>
      <c r="AG599" s="626">
        <f t="shared" si="429"/>
        <v>0</v>
      </c>
      <c r="AH599" s="626">
        <f t="shared" si="429"/>
        <v>0</v>
      </c>
      <c r="AI599" s="626">
        <f t="shared" si="429"/>
        <v>0</v>
      </c>
      <c r="AJ599" s="626">
        <f t="shared" si="429"/>
        <v>0</v>
      </c>
      <c r="AK599" s="626">
        <f t="shared" si="430"/>
        <v>0</v>
      </c>
      <c r="AL599" s="626">
        <f t="shared" si="430"/>
        <v>0</v>
      </c>
      <c r="AM599" s="626">
        <f t="shared" si="430"/>
        <v>0</v>
      </c>
      <c r="AN599" s="626">
        <f t="shared" si="430"/>
        <v>0</v>
      </c>
      <c r="AO599" s="626">
        <f t="shared" si="430"/>
        <v>0</v>
      </c>
      <c r="AP599" s="626">
        <f t="shared" si="430"/>
        <v>0</v>
      </c>
      <c r="AQ599" s="626">
        <f t="shared" si="430"/>
        <v>0</v>
      </c>
      <c r="AR599" s="626">
        <f t="shared" si="430"/>
        <v>0</v>
      </c>
      <c r="AS599" s="626">
        <f t="shared" si="430"/>
        <v>0</v>
      </c>
      <c r="AT599" s="626">
        <f t="shared" si="430"/>
        <v>0</v>
      </c>
      <c r="AU599" s="626">
        <f t="shared" si="431"/>
        <v>0</v>
      </c>
      <c r="AV599" s="626">
        <f t="shared" si="431"/>
        <v>0</v>
      </c>
      <c r="AW599" s="626">
        <f t="shared" si="431"/>
        <v>0</v>
      </c>
      <c r="AX599" s="626">
        <f t="shared" si="431"/>
        <v>0</v>
      </c>
      <c r="AY599" s="626">
        <f t="shared" si="431"/>
        <v>0</v>
      </c>
      <c r="AZ599" s="626">
        <f t="shared" si="431"/>
        <v>0</v>
      </c>
      <c r="BA599" s="626">
        <f t="shared" si="431"/>
        <v>0</v>
      </c>
      <c r="BB599" s="626">
        <f t="shared" si="431"/>
        <v>0</v>
      </c>
      <c r="BC599" s="626">
        <f t="shared" si="431"/>
        <v>0</v>
      </c>
      <c r="BD599" s="626">
        <f t="shared" si="431"/>
        <v>0</v>
      </c>
      <c r="BE599" s="626">
        <f t="shared" si="432"/>
        <v>0</v>
      </c>
      <c r="BF599" s="626">
        <f t="shared" si="432"/>
        <v>0</v>
      </c>
      <c r="BG599" s="626">
        <f t="shared" si="432"/>
        <v>0</v>
      </c>
      <c r="BH599" s="626">
        <f t="shared" si="432"/>
        <v>0</v>
      </c>
      <c r="BI599" s="626">
        <f t="shared" si="432"/>
        <v>0</v>
      </c>
      <c r="BJ599" s="626">
        <f t="shared" si="432"/>
        <v>0</v>
      </c>
      <c r="BK599" s="626">
        <f t="shared" si="432"/>
        <v>0</v>
      </c>
      <c r="BL599" s="626">
        <f t="shared" si="432"/>
        <v>0</v>
      </c>
      <c r="BM599" s="626">
        <f t="shared" si="432"/>
        <v>0</v>
      </c>
      <c r="BN599" s="626">
        <f t="shared" si="432"/>
        <v>0</v>
      </c>
      <c r="BO599" s="626">
        <f t="shared" si="433"/>
        <v>0</v>
      </c>
      <c r="BP599" s="626">
        <f t="shared" si="433"/>
        <v>0</v>
      </c>
      <c r="BQ599" s="626">
        <f t="shared" si="433"/>
        <v>0</v>
      </c>
      <c r="BR599" s="626">
        <f t="shared" si="433"/>
        <v>0</v>
      </c>
      <c r="BS599" s="626">
        <f t="shared" si="433"/>
        <v>0</v>
      </c>
      <c r="BT599" s="626">
        <f t="shared" si="433"/>
        <v>0</v>
      </c>
      <c r="BU599" s="626">
        <f t="shared" si="433"/>
        <v>0</v>
      </c>
      <c r="BV599" s="626">
        <f t="shared" si="433"/>
        <v>0</v>
      </c>
      <c r="BW599" s="626">
        <f t="shared" si="433"/>
        <v>0</v>
      </c>
      <c r="BX599" s="626">
        <f t="shared" si="433"/>
        <v>0</v>
      </c>
      <c r="BY599" s="626">
        <f t="shared" si="433"/>
        <v>0</v>
      </c>
      <c r="BZ599" s="626">
        <f t="shared" si="433"/>
        <v>0</v>
      </c>
      <c r="CA599" s="287">
        <f t="shared" si="420"/>
        <v>0</v>
      </c>
      <c r="CB599" s="287">
        <f t="shared" si="421"/>
        <v>0</v>
      </c>
      <c r="CC599" s="287">
        <f t="shared" si="422"/>
        <v>0</v>
      </c>
      <c r="CD599" s="287">
        <f t="shared" si="423"/>
        <v>0</v>
      </c>
      <c r="CE599" s="287">
        <f t="shared" si="424"/>
        <v>0</v>
      </c>
      <c r="CF599" s="287">
        <f t="shared" si="425"/>
        <v>0</v>
      </c>
      <c r="CG599" s="61">
        <f t="shared" si="390"/>
        <v>0</v>
      </c>
      <c r="CH599" s="27"/>
      <c r="CI599" s="27"/>
      <c r="CJ599" s="27"/>
    </row>
    <row r="600" spans="2:88" ht="12" hidden="1" customHeight="1">
      <c r="B600" s="624" t="s">
        <v>817</v>
      </c>
      <c r="C600" s="623" t="str">
        <f t="shared" si="426"/>
        <v>Released</v>
      </c>
      <c r="D600" s="729" t="s">
        <v>830</v>
      </c>
      <c r="E600" s="624" t="s">
        <v>10</v>
      </c>
      <c r="F600" s="625" t="s">
        <v>11</v>
      </c>
      <c r="G600" s="626">
        <f t="shared" si="427"/>
        <v>0</v>
      </c>
      <c r="H600" s="823">
        <f t="shared" si="427"/>
        <v>0</v>
      </c>
      <c r="I600" s="823">
        <f t="shared" si="427"/>
        <v>0</v>
      </c>
      <c r="J600" s="626">
        <f t="shared" si="427"/>
        <v>0</v>
      </c>
      <c r="K600" s="626">
        <f t="shared" si="427"/>
        <v>0</v>
      </c>
      <c r="L600" s="626">
        <f t="shared" si="427"/>
        <v>0</v>
      </c>
      <c r="M600" s="626">
        <f t="shared" si="427"/>
        <v>0</v>
      </c>
      <c r="N600" s="626">
        <f t="shared" si="427"/>
        <v>0</v>
      </c>
      <c r="O600" s="626">
        <f t="shared" si="427"/>
        <v>0</v>
      </c>
      <c r="P600" s="626">
        <f t="shared" si="427"/>
        <v>0</v>
      </c>
      <c r="Q600" s="626">
        <f t="shared" si="428"/>
        <v>0</v>
      </c>
      <c r="R600" s="626">
        <f t="shared" si="428"/>
        <v>0</v>
      </c>
      <c r="S600" s="626">
        <f t="shared" si="428"/>
        <v>0</v>
      </c>
      <c r="T600" s="626">
        <f t="shared" si="428"/>
        <v>0</v>
      </c>
      <c r="U600" s="823">
        <f t="shared" si="428"/>
        <v>0</v>
      </c>
      <c r="V600" s="823">
        <f t="shared" si="428"/>
        <v>0</v>
      </c>
      <c r="W600" s="823">
        <f t="shared" si="428"/>
        <v>0</v>
      </c>
      <c r="X600" s="823">
        <f t="shared" si="428"/>
        <v>0</v>
      </c>
      <c r="Y600" s="823">
        <f t="shared" si="428"/>
        <v>0</v>
      </c>
      <c r="Z600" s="626">
        <f t="shared" si="428"/>
        <v>0</v>
      </c>
      <c r="AA600" s="626">
        <f t="shared" si="429"/>
        <v>0</v>
      </c>
      <c r="AB600" s="626">
        <f t="shared" si="429"/>
        <v>0</v>
      </c>
      <c r="AC600" s="626">
        <f t="shared" si="429"/>
        <v>0</v>
      </c>
      <c r="AD600" s="626">
        <f t="shared" si="429"/>
        <v>0</v>
      </c>
      <c r="AE600" s="626">
        <f t="shared" si="429"/>
        <v>0</v>
      </c>
      <c r="AF600" s="626">
        <f t="shared" si="429"/>
        <v>0</v>
      </c>
      <c r="AG600" s="626">
        <f t="shared" si="429"/>
        <v>0</v>
      </c>
      <c r="AH600" s="626">
        <f t="shared" si="429"/>
        <v>0</v>
      </c>
      <c r="AI600" s="626">
        <f t="shared" si="429"/>
        <v>0</v>
      </c>
      <c r="AJ600" s="626">
        <f t="shared" si="429"/>
        <v>0</v>
      </c>
      <c r="AK600" s="626">
        <f t="shared" si="430"/>
        <v>0</v>
      </c>
      <c r="AL600" s="626">
        <f t="shared" si="430"/>
        <v>0</v>
      </c>
      <c r="AM600" s="626">
        <f t="shared" si="430"/>
        <v>0</v>
      </c>
      <c r="AN600" s="626">
        <f t="shared" si="430"/>
        <v>0</v>
      </c>
      <c r="AO600" s="626">
        <f t="shared" si="430"/>
        <v>0</v>
      </c>
      <c r="AP600" s="626">
        <f t="shared" si="430"/>
        <v>0</v>
      </c>
      <c r="AQ600" s="626">
        <f t="shared" si="430"/>
        <v>0</v>
      </c>
      <c r="AR600" s="626">
        <f t="shared" si="430"/>
        <v>0</v>
      </c>
      <c r="AS600" s="626">
        <f t="shared" si="430"/>
        <v>0</v>
      </c>
      <c r="AT600" s="626">
        <f t="shared" si="430"/>
        <v>0</v>
      </c>
      <c r="AU600" s="626">
        <f t="shared" si="431"/>
        <v>0</v>
      </c>
      <c r="AV600" s="626">
        <f t="shared" si="431"/>
        <v>0</v>
      </c>
      <c r="AW600" s="626">
        <f t="shared" si="431"/>
        <v>0</v>
      </c>
      <c r="AX600" s="626">
        <f t="shared" si="431"/>
        <v>0</v>
      </c>
      <c r="AY600" s="626">
        <f t="shared" si="431"/>
        <v>0</v>
      </c>
      <c r="AZ600" s="626">
        <f t="shared" si="431"/>
        <v>0</v>
      </c>
      <c r="BA600" s="626">
        <f t="shared" si="431"/>
        <v>0</v>
      </c>
      <c r="BB600" s="626">
        <f t="shared" si="431"/>
        <v>0</v>
      </c>
      <c r="BC600" s="626">
        <f t="shared" si="431"/>
        <v>0</v>
      </c>
      <c r="BD600" s="626">
        <f t="shared" si="431"/>
        <v>0</v>
      </c>
      <c r="BE600" s="626">
        <f t="shared" si="432"/>
        <v>0</v>
      </c>
      <c r="BF600" s="626">
        <f t="shared" si="432"/>
        <v>0</v>
      </c>
      <c r="BG600" s="626">
        <f t="shared" si="432"/>
        <v>0</v>
      </c>
      <c r="BH600" s="626">
        <f t="shared" si="432"/>
        <v>0</v>
      </c>
      <c r="BI600" s="626">
        <f t="shared" si="432"/>
        <v>0</v>
      </c>
      <c r="BJ600" s="626">
        <f t="shared" si="432"/>
        <v>0</v>
      </c>
      <c r="BK600" s="626">
        <f t="shared" si="432"/>
        <v>0</v>
      </c>
      <c r="BL600" s="626">
        <f t="shared" si="432"/>
        <v>0</v>
      </c>
      <c r="BM600" s="626">
        <f t="shared" si="432"/>
        <v>0</v>
      </c>
      <c r="BN600" s="626">
        <f t="shared" si="432"/>
        <v>0</v>
      </c>
      <c r="BO600" s="626">
        <f t="shared" si="433"/>
        <v>0</v>
      </c>
      <c r="BP600" s="626">
        <f t="shared" si="433"/>
        <v>0</v>
      </c>
      <c r="BQ600" s="626">
        <f t="shared" si="433"/>
        <v>0</v>
      </c>
      <c r="BR600" s="626">
        <f t="shared" si="433"/>
        <v>0</v>
      </c>
      <c r="BS600" s="626">
        <f t="shared" si="433"/>
        <v>0</v>
      </c>
      <c r="BT600" s="626">
        <f t="shared" si="433"/>
        <v>0</v>
      </c>
      <c r="BU600" s="626">
        <f t="shared" si="433"/>
        <v>0</v>
      </c>
      <c r="BV600" s="626">
        <f t="shared" si="433"/>
        <v>0</v>
      </c>
      <c r="BW600" s="626">
        <f t="shared" si="433"/>
        <v>0</v>
      </c>
      <c r="BX600" s="626">
        <f t="shared" si="433"/>
        <v>0</v>
      </c>
      <c r="BY600" s="626">
        <f t="shared" si="433"/>
        <v>0</v>
      </c>
      <c r="BZ600" s="626">
        <f t="shared" si="433"/>
        <v>0</v>
      </c>
      <c r="CA600" s="287">
        <f t="shared" si="420"/>
        <v>0</v>
      </c>
      <c r="CB600" s="287">
        <f t="shared" si="421"/>
        <v>0</v>
      </c>
      <c r="CC600" s="287">
        <f t="shared" si="422"/>
        <v>0</v>
      </c>
      <c r="CD600" s="287">
        <f t="shared" si="423"/>
        <v>0</v>
      </c>
      <c r="CE600" s="287">
        <f t="shared" si="424"/>
        <v>0</v>
      </c>
      <c r="CF600" s="287">
        <f t="shared" si="425"/>
        <v>0</v>
      </c>
      <c r="CG600" s="61">
        <f t="shared" si="390"/>
        <v>0</v>
      </c>
      <c r="CH600" s="27"/>
      <c r="CI600" s="27"/>
      <c r="CJ600" s="27"/>
    </row>
    <row r="601" spans="2:88" ht="12" hidden="1" customHeight="1">
      <c r="B601" s="624" t="s">
        <v>817</v>
      </c>
      <c r="C601" s="623" t="str">
        <f t="shared" si="426"/>
        <v>Released</v>
      </c>
      <c r="D601" s="729" t="s">
        <v>830</v>
      </c>
      <c r="E601" s="624" t="s">
        <v>10</v>
      </c>
      <c r="F601" s="625" t="s">
        <v>12</v>
      </c>
      <c r="G601" s="626">
        <f t="shared" si="427"/>
        <v>0</v>
      </c>
      <c r="H601" s="823">
        <f t="shared" si="427"/>
        <v>0</v>
      </c>
      <c r="I601" s="823">
        <f t="shared" si="427"/>
        <v>0</v>
      </c>
      <c r="J601" s="626">
        <f t="shared" si="427"/>
        <v>0</v>
      </c>
      <c r="K601" s="626">
        <f t="shared" si="427"/>
        <v>0</v>
      </c>
      <c r="L601" s="626">
        <f t="shared" si="427"/>
        <v>0</v>
      </c>
      <c r="M601" s="626">
        <f t="shared" si="427"/>
        <v>0</v>
      </c>
      <c r="N601" s="626">
        <f t="shared" si="427"/>
        <v>0</v>
      </c>
      <c r="O601" s="626">
        <f t="shared" si="427"/>
        <v>0</v>
      </c>
      <c r="P601" s="626">
        <f t="shared" si="427"/>
        <v>0</v>
      </c>
      <c r="Q601" s="626">
        <f t="shared" si="428"/>
        <v>0</v>
      </c>
      <c r="R601" s="626">
        <f t="shared" si="428"/>
        <v>0</v>
      </c>
      <c r="S601" s="626">
        <f t="shared" si="428"/>
        <v>0</v>
      </c>
      <c r="T601" s="626">
        <f t="shared" si="428"/>
        <v>0</v>
      </c>
      <c r="U601" s="823">
        <f t="shared" si="428"/>
        <v>0</v>
      </c>
      <c r="V601" s="823">
        <f t="shared" si="428"/>
        <v>0</v>
      </c>
      <c r="W601" s="823">
        <f t="shared" si="428"/>
        <v>0</v>
      </c>
      <c r="X601" s="823">
        <f t="shared" si="428"/>
        <v>0</v>
      </c>
      <c r="Y601" s="823">
        <f t="shared" si="428"/>
        <v>0</v>
      </c>
      <c r="Z601" s="626">
        <f t="shared" si="428"/>
        <v>0</v>
      </c>
      <c r="AA601" s="626">
        <f t="shared" si="429"/>
        <v>0</v>
      </c>
      <c r="AB601" s="626">
        <f t="shared" si="429"/>
        <v>0</v>
      </c>
      <c r="AC601" s="626">
        <f t="shared" si="429"/>
        <v>0</v>
      </c>
      <c r="AD601" s="626">
        <f t="shared" si="429"/>
        <v>0</v>
      </c>
      <c r="AE601" s="626">
        <f t="shared" si="429"/>
        <v>0</v>
      </c>
      <c r="AF601" s="626">
        <f t="shared" si="429"/>
        <v>0</v>
      </c>
      <c r="AG601" s="626">
        <f t="shared" si="429"/>
        <v>0</v>
      </c>
      <c r="AH601" s="626">
        <f t="shared" si="429"/>
        <v>0</v>
      </c>
      <c r="AI601" s="626">
        <f t="shared" si="429"/>
        <v>0</v>
      </c>
      <c r="AJ601" s="626">
        <f t="shared" si="429"/>
        <v>0</v>
      </c>
      <c r="AK601" s="626">
        <f t="shared" si="430"/>
        <v>0</v>
      </c>
      <c r="AL601" s="626">
        <f t="shared" si="430"/>
        <v>0</v>
      </c>
      <c r="AM601" s="626">
        <f t="shared" si="430"/>
        <v>0</v>
      </c>
      <c r="AN601" s="626">
        <f t="shared" si="430"/>
        <v>0</v>
      </c>
      <c r="AO601" s="626">
        <f t="shared" si="430"/>
        <v>0</v>
      </c>
      <c r="AP601" s="626">
        <f t="shared" si="430"/>
        <v>0</v>
      </c>
      <c r="AQ601" s="626">
        <f t="shared" si="430"/>
        <v>0</v>
      </c>
      <c r="AR601" s="626">
        <f t="shared" si="430"/>
        <v>0</v>
      </c>
      <c r="AS601" s="626">
        <f t="shared" si="430"/>
        <v>0</v>
      </c>
      <c r="AT601" s="626">
        <f t="shared" si="430"/>
        <v>0</v>
      </c>
      <c r="AU601" s="626">
        <f t="shared" si="431"/>
        <v>0</v>
      </c>
      <c r="AV601" s="626">
        <f t="shared" si="431"/>
        <v>0</v>
      </c>
      <c r="AW601" s="626">
        <f t="shared" si="431"/>
        <v>0</v>
      </c>
      <c r="AX601" s="626">
        <f t="shared" si="431"/>
        <v>0</v>
      </c>
      <c r="AY601" s="626">
        <f t="shared" si="431"/>
        <v>0</v>
      </c>
      <c r="AZ601" s="626">
        <f t="shared" si="431"/>
        <v>0</v>
      </c>
      <c r="BA601" s="626">
        <f t="shared" si="431"/>
        <v>0</v>
      </c>
      <c r="BB601" s="626">
        <f t="shared" si="431"/>
        <v>0</v>
      </c>
      <c r="BC601" s="626">
        <f t="shared" si="431"/>
        <v>0</v>
      </c>
      <c r="BD601" s="626">
        <f t="shared" si="431"/>
        <v>0</v>
      </c>
      <c r="BE601" s="626">
        <f t="shared" si="432"/>
        <v>0</v>
      </c>
      <c r="BF601" s="626">
        <f t="shared" si="432"/>
        <v>0</v>
      </c>
      <c r="BG601" s="626">
        <f t="shared" si="432"/>
        <v>0</v>
      </c>
      <c r="BH601" s="626">
        <f t="shared" si="432"/>
        <v>0</v>
      </c>
      <c r="BI601" s="626">
        <f t="shared" si="432"/>
        <v>0</v>
      </c>
      <c r="BJ601" s="626">
        <f t="shared" si="432"/>
        <v>0</v>
      </c>
      <c r="BK601" s="626">
        <f t="shared" si="432"/>
        <v>0</v>
      </c>
      <c r="BL601" s="626">
        <f t="shared" si="432"/>
        <v>0</v>
      </c>
      <c r="BM601" s="626">
        <f t="shared" si="432"/>
        <v>0</v>
      </c>
      <c r="BN601" s="626">
        <f t="shared" si="432"/>
        <v>0</v>
      </c>
      <c r="BO601" s="626">
        <f t="shared" si="433"/>
        <v>0</v>
      </c>
      <c r="BP601" s="626">
        <f t="shared" si="433"/>
        <v>0</v>
      </c>
      <c r="BQ601" s="626">
        <f t="shared" si="433"/>
        <v>0</v>
      </c>
      <c r="BR601" s="626">
        <f t="shared" si="433"/>
        <v>0</v>
      </c>
      <c r="BS601" s="626">
        <f t="shared" si="433"/>
        <v>0</v>
      </c>
      <c r="BT601" s="626">
        <f t="shared" si="433"/>
        <v>0</v>
      </c>
      <c r="BU601" s="626">
        <f t="shared" si="433"/>
        <v>0</v>
      </c>
      <c r="BV601" s="626">
        <f t="shared" si="433"/>
        <v>0</v>
      </c>
      <c r="BW601" s="626">
        <f t="shared" si="433"/>
        <v>0</v>
      </c>
      <c r="BX601" s="626">
        <f t="shared" si="433"/>
        <v>0</v>
      </c>
      <c r="BY601" s="626">
        <f t="shared" si="433"/>
        <v>0</v>
      </c>
      <c r="BZ601" s="626">
        <f t="shared" si="433"/>
        <v>0</v>
      </c>
      <c r="CA601" s="287">
        <f t="shared" si="420"/>
        <v>0</v>
      </c>
      <c r="CB601" s="287">
        <f t="shared" si="421"/>
        <v>0</v>
      </c>
      <c r="CC601" s="287">
        <f t="shared" si="422"/>
        <v>0</v>
      </c>
      <c r="CD601" s="287">
        <f t="shared" si="423"/>
        <v>0</v>
      </c>
      <c r="CE601" s="287">
        <f t="shared" si="424"/>
        <v>0</v>
      </c>
      <c r="CF601" s="287">
        <f t="shared" si="425"/>
        <v>0</v>
      </c>
      <c r="CG601" s="61">
        <f t="shared" si="390"/>
        <v>0</v>
      </c>
      <c r="CH601" s="27"/>
      <c r="CI601" s="27"/>
      <c r="CJ601" s="27"/>
    </row>
    <row r="602" spans="2:88" ht="12" hidden="1" customHeight="1">
      <c r="B602" s="624" t="s">
        <v>817</v>
      </c>
      <c r="C602" s="623" t="str">
        <f t="shared" si="426"/>
        <v>Forecast</v>
      </c>
      <c r="D602" s="729" t="s">
        <v>830</v>
      </c>
      <c r="E602" s="624" t="s">
        <v>10</v>
      </c>
      <c r="F602" s="625" t="s">
        <v>13</v>
      </c>
      <c r="G602" s="626">
        <f t="shared" si="427"/>
        <v>0</v>
      </c>
      <c r="H602" s="823">
        <f t="shared" si="427"/>
        <v>0</v>
      </c>
      <c r="I602" s="823">
        <f t="shared" si="427"/>
        <v>0</v>
      </c>
      <c r="J602" s="626">
        <f t="shared" si="427"/>
        <v>0</v>
      </c>
      <c r="K602" s="626">
        <f t="shared" si="427"/>
        <v>0</v>
      </c>
      <c r="L602" s="626">
        <f t="shared" si="427"/>
        <v>0</v>
      </c>
      <c r="M602" s="626">
        <f t="shared" si="427"/>
        <v>0</v>
      </c>
      <c r="N602" s="626">
        <f t="shared" si="427"/>
        <v>0</v>
      </c>
      <c r="O602" s="626">
        <f t="shared" si="427"/>
        <v>0</v>
      </c>
      <c r="P602" s="626">
        <f t="shared" si="427"/>
        <v>0</v>
      </c>
      <c r="Q602" s="626">
        <f t="shared" si="428"/>
        <v>0</v>
      </c>
      <c r="R602" s="626">
        <f t="shared" si="428"/>
        <v>0</v>
      </c>
      <c r="S602" s="626">
        <f t="shared" si="428"/>
        <v>0</v>
      </c>
      <c r="T602" s="626">
        <f t="shared" si="428"/>
        <v>0</v>
      </c>
      <c r="U602" s="823">
        <f t="shared" si="428"/>
        <v>0</v>
      </c>
      <c r="V602" s="823">
        <f t="shared" si="428"/>
        <v>0</v>
      </c>
      <c r="W602" s="823">
        <f t="shared" si="428"/>
        <v>0</v>
      </c>
      <c r="X602" s="823">
        <f t="shared" si="428"/>
        <v>0</v>
      </c>
      <c r="Y602" s="823">
        <f t="shared" si="428"/>
        <v>0</v>
      </c>
      <c r="Z602" s="626">
        <f t="shared" si="428"/>
        <v>0</v>
      </c>
      <c r="AA602" s="626">
        <f t="shared" si="429"/>
        <v>0</v>
      </c>
      <c r="AB602" s="626">
        <f t="shared" si="429"/>
        <v>0</v>
      </c>
      <c r="AC602" s="626">
        <f t="shared" si="429"/>
        <v>0</v>
      </c>
      <c r="AD602" s="626">
        <f t="shared" si="429"/>
        <v>0</v>
      </c>
      <c r="AE602" s="626">
        <f t="shared" si="429"/>
        <v>0</v>
      </c>
      <c r="AF602" s="626">
        <f t="shared" si="429"/>
        <v>0</v>
      </c>
      <c r="AG602" s="626">
        <f t="shared" si="429"/>
        <v>0</v>
      </c>
      <c r="AH602" s="626">
        <f t="shared" si="429"/>
        <v>0</v>
      </c>
      <c r="AI602" s="626">
        <f t="shared" si="429"/>
        <v>0</v>
      </c>
      <c r="AJ602" s="626">
        <f t="shared" si="429"/>
        <v>0</v>
      </c>
      <c r="AK602" s="626">
        <f t="shared" si="430"/>
        <v>0</v>
      </c>
      <c r="AL602" s="626">
        <f t="shared" si="430"/>
        <v>0</v>
      </c>
      <c r="AM602" s="626">
        <f t="shared" si="430"/>
        <v>0</v>
      </c>
      <c r="AN602" s="626">
        <f t="shared" si="430"/>
        <v>0</v>
      </c>
      <c r="AO602" s="626">
        <f t="shared" si="430"/>
        <v>0</v>
      </c>
      <c r="AP602" s="626">
        <f t="shared" si="430"/>
        <v>0</v>
      </c>
      <c r="AQ602" s="626">
        <f t="shared" si="430"/>
        <v>0</v>
      </c>
      <c r="AR602" s="626">
        <f t="shared" si="430"/>
        <v>0</v>
      </c>
      <c r="AS602" s="626">
        <f t="shared" si="430"/>
        <v>0</v>
      </c>
      <c r="AT602" s="626">
        <f t="shared" si="430"/>
        <v>0</v>
      </c>
      <c r="AU602" s="626">
        <f t="shared" si="431"/>
        <v>0</v>
      </c>
      <c r="AV602" s="626">
        <f t="shared" si="431"/>
        <v>0</v>
      </c>
      <c r="AW602" s="626">
        <f t="shared" si="431"/>
        <v>0</v>
      </c>
      <c r="AX602" s="626">
        <f t="shared" si="431"/>
        <v>0</v>
      </c>
      <c r="AY602" s="626">
        <f t="shared" si="431"/>
        <v>0</v>
      </c>
      <c r="AZ602" s="626">
        <f t="shared" si="431"/>
        <v>0</v>
      </c>
      <c r="BA602" s="626">
        <f t="shared" si="431"/>
        <v>0</v>
      </c>
      <c r="BB602" s="626">
        <f t="shared" si="431"/>
        <v>0</v>
      </c>
      <c r="BC602" s="626">
        <f t="shared" si="431"/>
        <v>0</v>
      </c>
      <c r="BD602" s="626">
        <f t="shared" si="431"/>
        <v>0</v>
      </c>
      <c r="BE602" s="626">
        <f t="shared" si="432"/>
        <v>0</v>
      </c>
      <c r="BF602" s="626">
        <f t="shared" si="432"/>
        <v>0</v>
      </c>
      <c r="BG602" s="626">
        <f t="shared" si="432"/>
        <v>0</v>
      </c>
      <c r="BH602" s="626">
        <f t="shared" si="432"/>
        <v>0</v>
      </c>
      <c r="BI602" s="626">
        <f t="shared" si="432"/>
        <v>0</v>
      </c>
      <c r="BJ602" s="626">
        <f t="shared" si="432"/>
        <v>0</v>
      </c>
      <c r="BK602" s="626">
        <f t="shared" si="432"/>
        <v>0</v>
      </c>
      <c r="BL602" s="626">
        <f t="shared" si="432"/>
        <v>0</v>
      </c>
      <c r="BM602" s="626">
        <f t="shared" si="432"/>
        <v>0</v>
      </c>
      <c r="BN602" s="626">
        <f t="shared" si="432"/>
        <v>0</v>
      </c>
      <c r="BO602" s="626">
        <f t="shared" si="433"/>
        <v>0</v>
      </c>
      <c r="BP602" s="626">
        <f t="shared" si="433"/>
        <v>0</v>
      </c>
      <c r="BQ602" s="626">
        <f t="shared" si="433"/>
        <v>0</v>
      </c>
      <c r="BR602" s="626">
        <f t="shared" si="433"/>
        <v>0</v>
      </c>
      <c r="BS602" s="626">
        <f t="shared" si="433"/>
        <v>0</v>
      </c>
      <c r="BT602" s="626">
        <f t="shared" si="433"/>
        <v>0</v>
      </c>
      <c r="BU602" s="626">
        <f t="shared" si="433"/>
        <v>0</v>
      </c>
      <c r="BV602" s="626">
        <f t="shared" si="433"/>
        <v>0</v>
      </c>
      <c r="BW602" s="626">
        <f t="shared" si="433"/>
        <v>0</v>
      </c>
      <c r="BX602" s="626">
        <f t="shared" si="433"/>
        <v>0</v>
      </c>
      <c r="BY602" s="626">
        <f t="shared" si="433"/>
        <v>0</v>
      </c>
      <c r="BZ602" s="626">
        <f t="shared" si="433"/>
        <v>0</v>
      </c>
      <c r="CA602" s="287">
        <f t="shared" si="420"/>
        <v>0</v>
      </c>
      <c r="CB602" s="287">
        <f t="shared" si="421"/>
        <v>0</v>
      </c>
      <c r="CC602" s="287">
        <f t="shared" si="422"/>
        <v>0</v>
      </c>
      <c r="CD602" s="287">
        <f t="shared" si="423"/>
        <v>0</v>
      </c>
      <c r="CE602" s="287">
        <f t="shared" si="424"/>
        <v>0</v>
      </c>
      <c r="CF602" s="287">
        <f t="shared" si="425"/>
        <v>0</v>
      </c>
      <c r="CG602" s="61">
        <f t="shared" si="390"/>
        <v>0</v>
      </c>
      <c r="CH602" s="27"/>
      <c r="CI602" s="27"/>
      <c r="CJ602" s="27"/>
    </row>
    <row r="603" spans="2:88" ht="12" hidden="1" customHeight="1">
      <c r="B603" s="624" t="s">
        <v>817</v>
      </c>
      <c r="C603" s="623" t="str">
        <f t="shared" si="426"/>
        <v>Approval Request</v>
      </c>
      <c r="D603" s="729" t="s">
        <v>830</v>
      </c>
      <c r="E603" s="624" t="s">
        <v>10</v>
      </c>
      <c r="F603" s="625" t="s">
        <v>14</v>
      </c>
      <c r="G603" s="626">
        <f t="shared" si="427"/>
        <v>0</v>
      </c>
      <c r="H603" s="823">
        <f t="shared" si="427"/>
        <v>0</v>
      </c>
      <c r="I603" s="823">
        <f t="shared" si="427"/>
        <v>0</v>
      </c>
      <c r="J603" s="626">
        <f t="shared" si="427"/>
        <v>0</v>
      </c>
      <c r="K603" s="626">
        <f t="shared" si="427"/>
        <v>0</v>
      </c>
      <c r="L603" s="626">
        <f t="shared" si="427"/>
        <v>0</v>
      </c>
      <c r="M603" s="626">
        <f t="shared" si="427"/>
        <v>0</v>
      </c>
      <c r="N603" s="626">
        <f t="shared" si="427"/>
        <v>0</v>
      </c>
      <c r="O603" s="626">
        <f t="shared" si="427"/>
        <v>0</v>
      </c>
      <c r="P603" s="626">
        <f t="shared" si="427"/>
        <v>0</v>
      </c>
      <c r="Q603" s="626">
        <f t="shared" si="428"/>
        <v>0</v>
      </c>
      <c r="R603" s="626">
        <f t="shared" si="428"/>
        <v>0</v>
      </c>
      <c r="S603" s="626">
        <f t="shared" si="428"/>
        <v>0</v>
      </c>
      <c r="T603" s="626">
        <f t="shared" si="428"/>
        <v>0</v>
      </c>
      <c r="U603" s="823">
        <f t="shared" si="428"/>
        <v>0</v>
      </c>
      <c r="V603" s="823">
        <f t="shared" si="428"/>
        <v>0</v>
      </c>
      <c r="W603" s="823">
        <f t="shared" si="428"/>
        <v>0</v>
      </c>
      <c r="X603" s="823">
        <f t="shared" si="428"/>
        <v>0</v>
      </c>
      <c r="Y603" s="823">
        <f t="shared" si="428"/>
        <v>0</v>
      </c>
      <c r="Z603" s="626">
        <f t="shared" si="428"/>
        <v>0</v>
      </c>
      <c r="AA603" s="626">
        <f t="shared" si="429"/>
        <v>0</v>
      </c>
      <c r="AB603" s="626">
        <f t="shared" si="429"/>
        <v>0</v>
      </c>
      <c r="AC603" s="626">
        <f t="shared" si="429"/>
        <v>0</v>
      </c>
      <c r="AD603" s="626">
        <f t="shared" si="429"/>
        <v>0</v>
      </c>
      <c r="AE603" s="626">
        <f t="shared" si="429"/>
        <v>0</v>
      </c>
      <c r="AF603" s="626">
        <f t="shared" si="429"/>
        <v>0</v>
      </c>
      <c r="AG603" s="626">
        <f t="shared" si="429"/>
        <v>0</v>
      </c>
      <c r="AH603" s="626">
        <f t="shared" si="429"/>
        <v>0</v>
      </c>
      <c r="AI603" s="626">
        <f t="shared" si="429"/>
        <v>0</v>
      </c>
      <c r="AJ603" s="626">
        <f t="shared" si="429"/>
        <v>0</v>
      </c>
      <c r="AK603" s="626">
        <f t="shared" si="430"/>
        <v>0</v>
      </c>
      <c r="AL603" s="626">
        <f t="shared" si="430"/>
        <v>0</v>
      </c>
      <c r="AM603" s="626">
        <f t="shared" si="430"/>
        <v>0</v>
      </c>
      <c r="AN603" s="626">
        <f t="shared" si="430"/>
        <v>0</v>
      </c>
      <c r="AO603" s="626">
        <f t="shared" si="430"/>
        <v>0</v>
      </c>
      <c r="AP603" s="626">
        <f t="shared" si="430"/>
        <v>0</v>
      </c>
      <c r="AQ603" s="626">
        <f t="shared" si="430"/>
        <v>0</v>
      </c>
      <c r="AR603" s="626">
        <f t="shared" si="430"/>
        <v>0</v>
      </c>
      <c r="AS603" s="626">
        <f t="shared" si="430"/>
        <v>0</v>
      </c>
      <c r="AT603" s="626">
        <f t="shared" si="430"/>
        <v>0</v>
      </c>
      <c r="AU603" s="626">
        <f t="shared" si="431"/>
        <v>0</v>
      </c>
      <c r="AV603" s="626">
        <f t="shared" si="431"/>
        <v>0</v>
      </c>
      <c r="AW603" s="626">
        <f t="shared" si="431"/>
        <v>0</v>
      </c>
      <c r="AX603" s="626">
        <f t="shared" si="431"/>
        <v>0</v>
      </c>
      <c r="AY603" s="626">
        <f t="shared" si="431"/>
        <v>0</v>
      </c>
      <c r="AZ603" s="626">
        <f t="shared" si="431"/>
        <v>0</v>
      </c>
      <c r="BA603" s="626">
        <f t="shared" si="431"/>
        <v>0</v>
      </c>
      <c r="BB603" s="626">
        <f t="shared" si="431"/>
        <v>0</v>
      </c>
      <c r="BC603" s="626">
        <f t="shared" si="431"/>
        <v>0</v>
      </c>
      <c r="BD603" s="626">
        <f t="shared" si="431"/>
        <v>0</v>
      </c>
      <c r="BE603" s="626">
        <f t="shared" si="432"/>
        <v>0</v>
      </c>
      <c r="BF603" s="626">
        <f t="shared" si="432"/>
        <v>0</v>
      </c>
      <c r="BG603" s="626">
        <f t="shared" si="432"/>
        <v>0</v>
      </c>
      <c r="BH603" s="626">
        <f t="shared" si="432"/>
        <v>0</v>
      </c>
      <c r="BI603" s="626">
        <f t="shared" si="432"/>
        <v>0</v>
      </c>
      <c r="BJ603" s="626">
        <f t="shared" si="432"/>
        <v>0</v>
      </c>
      <c r="BK603" s="626">
        <f t="shared" si="432"/>
        <v>0</v>
      </c>
      <c r="BL603" s="626">
        <f t="shared" si="432"/>
        <v>0</v>
      </c>
      <c r="BM603" s="626">
        <f t="shared" si="432"/>
        <v>0</v>
      </c>
      <c r="BN603" s="626">
        <f t="shared" si="432"/>
        <v>0</v>
      </c>
      <c r="BO603" s="626">
        <f t="shared" si="433"/>
        <v>0</v>
      </c>
      <c r="BP603" s="626">
        <f t="shared" si="433"/>
        <v>0</v>
      </c>
      <c r="BQ603" s="626">
        <f t="shared" si="433"/>
        <v>0</v>
      </c>
      <c r="BR603" s="626">
        <f t="shared" si="433"/>
        <v>0</v>
      </c>
      <c r="BS603" s="626">
        <f t="shared" si="433"/>
        <v>0</v>
      </c>
      <c r="BT603" s="626">
        <f t="shared" si="433"/>
        <v>0</v>
      </c>
      <c r="BU603" s="626">
        <f t="shared" si="433"/>
        <v>0</v>
      </c>
      <c r="BV603" s="626">
        <f t="shared" si="433"/>
        <v>0</v>
      </c>
      <c r="BW603" s="626">
        <f t="shared" si="433"/>
        <v>0</v>
      </c>
      <c r="BX603" s="626">
        <f t="shared" si="433"/>
        <v>0</v>
      </c>
      <c r="BY603" s="626">
        <f t="shared" si="433"/>
        <v>0</v>
      </c>
      <c r="BZ603" s="626">
        <f t="shared" si="433"/>
        <v>0</v>
      </c>
      <c r="CA603" s="287">
        <f t="shared" si="420"/>
        <v>0</v>
      </c>
      <c r="CB603" s="287">
        <f t="shared" si="421"/>
        <v>0</v>
      </c>
      <c r="CC603" s="287">
        <f t="shared" si="422"/>
        <v>0</v>
      </c>
      <c r="CD603" s="287">
        <f t="shared" si="423"/>
        <v>0</v>
      </c>
      <c r="CE603" s="287">
        <f t="shared" si="424"/>
        <v>0</v>
      </c>
      <c r="CF603" s="287">
        <f t="shared" si="425"/>
        <v>0</v>
      </c>
      <c r="CG603" s="61">
        <f t="shared" si="390"/>
        <v>0</v>
      </c>
      <c r="CH603" s="27"/>
      <c r="CI603" s="27"/>
      <c r="CJ603" s="27"/>
    </row>
    <row r="604" spans="2:88" ht="12" hidden="1" customHeight="1">
      <c r="B604" s="624" t="s">
        <v>817</v>
      </c>
      <c r="C604" s="623" t="str">
        <f t="shared" si="426"/>
        <v>Approval Request</v>
      </c>
      <c r="D604" s="729" t="s">
        <v>830</v>
      </c>
      <c r="E604" s="624" t="s">
        <v>10</v>
      </c>
      <c r="F604" s="625" t="s">
        <v>15</v>
      </c>
      <c r="G604" s="626">
        <f t="shared" si="427"/>
        <v>0</v>
      </c>
      <c r="H604" s="823">
        <f t="shared" si="427"/>
        <v>0</v>
      </c>
      <c r="I604" s="823">
        <f t="shared" si="427"/>
        <v>0</v>
      </c>
      <c r="J604" s="626">
        <f t="shared" si="427"/>
        <v>0</v>
      </c>
      <c r="K604" s="626">
        <f t="shared" si="427"/>
        <v>0</v>
      </c>
      <c r="L604" s="626">
        <f t="shared" si="427"/>
        <v>0</v>
      </c>
      <c r="M604" s="626">
        <f t="shared" si="427"/>
        <v>0</v>
      </c>
      <c r="N604" s="626">
        <f t="shared" si="427"/>
        <v>0</v>
      </c>
      <c r="O604" s="626">
        <f t="shared" si="427"/>
        <v>0</v>
      </c>
      <c r="P604" s="626">
        <f t="shared" si="427"/>
        <v>0</v>
      </c>
      <c r="Q604" s="626">
        <f t="shared" si="428"/>
        <v>0</v>
      </c>
      <c r="R604" s="626">
        <f t="shared" si="428"/>
        <v>0</v>
      </c>
      <c r="S604" s="626">
        <f t="shared" si="428"/>
        <v>0</v>
      </c>
      <c r="T604" s="626">
        <f t="shared" si="428"/>
        <v>0</v>
      </c>
      <c r="U604" s="823">
        <f t="shared" si="428"/>
        <v>0</v>
      </c>
      <c r="V604" s="823">
        <f t="shared" si="428"/>
        <v>0</v>
      </c>
      <c r="W604" s="823">
        <f t="shared" si="428"/>
        <v>0</v>
      </c>
      <c r="X604" s="823">
        <f t="shared" si="428"/>
        <v>0</v>
      </c>
      <c r="Y604" s="823">
        <f t="shared" si="428"/>
        <v>0</v>
      </c>
      <c r="Z604" s="626">
        <f t="shared" si="428"/>
        <v>0</v>
      </c>
      <c r="AA604" s="626">
        <f t="shared" si="429"/>
        <v>0</v>
      </c>
      <c r="AB604" s="626">
        <f t="shared" si="429"/>
        <v>0</v>
      </c>
      <c r="AC604" s="626">
        <f t="shared" si="429"/>
        <v>0</v>
      </c>
      <c r="AD604" s="626">
        <f t="shared" si="429"/>
        <v>0</v>
      </c>
      <c r="AE604" s="626">
        <f t="shared" si="429"/>
        <v>0</v>
      </c>
      <c r="AF604" s="626">
        <f t="shared" si="429"/>
        <v>0</v>
      </c>
      <c r="AG604" s="626">
        <f t="shared" si="429"/>
        <v>0</v>
      </c>
      <c r="AH604" s="626">
        <f t="shared" si="429"/>
        <v>0</v>
      </c>
      <c r="AI604" s="626">
        <f t="shared" si="429"/>
        <v>0</v>
      </c>
      <c r="AJ604" s="626">
        <f t="shared" si="429"/>
        <v>0</v>
      </c>
      <c r="AK604" s="626">
        <f t="shared" si="430"/>
        <v>0</v>
      </c>
      <c r="AL604" s="626">
        <f t="shared" si="430"/>
        <v>0</v>
      </c>
      <c r="AM604" s="626">
        <f t="shared" si="430"/>
        <v>0</v>
      </c>
      <c r="AN604" s="626">
        <f t="shared" si="430"/>
        <v>0</v>
      </c>
      <c r="AO604" s="626">
        <f t="shared" si="430"/>
        <v>0</v>
      </c>
      <c r="AP604" s="626">
        <f t="shared" si="430"/>
        <v>0</v>
      </c>
      <c r="AQ604" s="626">
        <f t="shared" si="430"/>
        <v>0</v>
      </c>
      <c r="AR604" s="626">
        <f t="shared" si="430"/>
        <v>0</v>
      </c>
      <c r="AS604" s="626">
        <f t="shared" si="430"/>
        <v>0</v>
      </c>
      <c r="AT604" s="626">
        <f t="shared" si="430"/>
        <v>0</v>
      </c>
      <c r="AU604" s="626">
        <f t="shared" si="431"/>
        <v>0</v>
      </c>
      <c r="AV604" s="626">
        <f t="shared" si="431"/>
        <v>0</v>
      </c>
      <c r="AW604" s="626">
        <f t="shared" si="431"/>
        <v>0</v>
      </c>
      <c r="AX604" s="626">
        <f t="shared" si="431"/>
        <v>0</v>
      </c>
      <c r="AY604" s="626">
        <f t="shared" si="431"/>
        <v>0</v>
      </c>
      <c r="AZ604" s="626">
        <f t="shared" si="431"/>
        <v>0</v>
      </c>
      <c r="BA604" s="626">
        <f t="shared" si="431"/>
        <v>0</v>
      </c>
      <c r="BB604" s="626">
        <f t="shared" si="431"/>
        <v>0</v>
      </c>
      <c r="BC604" s="626">
        <f t="shared" si="431"/>
        <v>0</v>
      </c>
      <c r="BD604" s="626">
        <f t="shared" si="431"/>
        <v>0</v>
      </c>
      <c r="BE604" s="626">
        <f t="shared" si="432"/>
        <v>0</v>
      </c>
      <c r="BF604" s="626">
        <f t="shared" si="432"/>
        <v>0</v>
      </c>
      <c r="BG604" s="626">
        <f t="shared" si="432"/>
        <v>0</v>
      </c>
      <c r="BH604" s="626">
        <f t="shared" si="432"/>
        <v>0</v>
      </c>
      <c r="BI604" s="626">
        <f t="shared" si="432"/>
        <v>0</v>
      </c>
      <c r="BJ604" s="626">
        <f t="shared" si="432"/>
        <v>0</v>
      </c>
      <c r="BK604" s="626">
        <f t="shared" si="432"/>
        <v>0</v>
      </c>
      <c r="BL604" s="626">
        <f t="shared" si="432"/>
        <v>0</v>
      </c>
      <c r="BM604" s="626">
        <f t="shared" si="432"/>
        <v>0</v>
      </c>
      <c r="BN604" s="626">
        <f t="shared" si="432"/>
        <v>0</v>
      </c>
      <c r="BO604" s="626">
        <f t="shared" si="433"/>
        <v>0</v>
      </c>
      <c r="BP604" s="626">
        <f t="shared" si="433"/>
        <v>0</v>
      </c>
      <c r="BQ604" s="626">
        <f t="shared" si="433"/>
        <v>0</v>
      </c>
      <c r="BR604" s="626">
        <f t="shared" si="433"/>
        <v>0</v>
      </c>
      <c r="BS604" s="626">
        <f t="shared" si="433"/>
        <v>0</v>
      </c>
      <c r="BT604" s="626">
        <f t="shared" si="433"/>
        <v>0</v>
      </c>
      <c r="BU604" s="626">
        <f t="shared" si="433"/>
        <v>0</v>
      </c>
      <c r="BV604" s="626">
        <f t="shared" si="433"/>
        <v>0</v>
      </c>
      <c r="BW604" s="626">
        <f t="shared" si="433"/>
        <v>0</v>
      </c>
      <c r="BX604" s="626">
        <f t="shared" si="433"/>
        <v>0</v>
      </c>
      <c r="BY604" s="626">
        <f t="shared" si="433"/>
        <v>0</v>
      </c>
      <c r="BZ604" s="626">
        <f t="shared" si="433"/>
        <v>0</v>
      </c>
      <c r="CA604" s="287">
        <f t="shared" si="420"/>
        <v>0</v>
      </c>
      <c r="CB604" s="287">
        <f t="shared" si="421"/>
        <v>0</v>
      </c>
      <c r="CC604" s="287">
        <f t="shared" si="422"/>
        <v>0</v>
      </c>
      <c r="CD604" s="287">
        <f t="shared" si="423"/>
        <v>0</v>
      </c>
      <c r="CE604" s="287">
        <f t="shared" si="424"/>
        <v>0</v>
      </c>
      <c r="CF604" s="287">
        <f t="shared" si="425"/>
        <v>0</v>
      </c>
      <c r="CG604" s="61">
        <f t="shared" si="390"/>
        <v>0</v>
      </c>
      <c r="CH604" s="27"/>
      <c r="CI604" s="27"/>
      <c r="CJ604" s="27"/>
    </row>
    <row r="605" spans="2:88" ht="12" hidden="1" customHeight="1">
      <c r="B605" s="624" t="s">
        <v>817</v>
      </c>
      <c r="C605" s="623" t="str">
        <f t="shared" si="426"/>
        <v>Released</v>
      </c>
      <c r="D605" s="729" t="s">
        <v>831</v>
      </c>
      <c r="E605" s="624" t="s">
        <v>9</v>
      </c>
      <c r="F605" s="625" t="s">
        <v>11</v>
      </c>
      <c r="G605" s="626">
        <f t="shared" ref="G605:P614" si="434">IF(CVP=$F605,SUMIFS(G$6:G$206,Capex_Revex,$E605,Cat_Two,$D605,Spend,$B605),0)</f>
        <v>0</v>
      </c>
      <c r="H605" s="823">
        <f t="shared" si="434"/>
        <v>0</v>
      </c>
      <c r="I605" s="823">
        <f t="shared" si="434"/>
        <v>0</v>
      </c>
      <c r="J605" s="626">
        <f t="shared" si="434"/>
        <v>0</v>
      </c>
      <c r="K605" s="626">
        <f t="shared" si="434"/>
        <v>0</v>
      </c>
      <c r="L605" s="626">
        <f t="shared" si="434"/>
        <v>0</v>
      </c>
      <c r="M605" s="626">
        <f t="shared" si="434"/>
        <v>0</v>
      </c>
      <c r="N605" s="626">
        <f t="shared" si="434"/>
        <v>0</v>
      </c>
      <c r="O605" s="626">
        <f t="shared" si="434"/>
        <v>0</v>
      </c>
      <c r="P605" s="626">
        <f t="shared" si="434"/>
        <v>0</v>
      </c>
      <c r="Q605" s="626">
        <f t="shared" ref="Q605:Z614" si="435">IF(CVP=$F605,SUMIFS(Q$6:Q$206,Capex_Revex,$E605,Cat_Two,$D605,Spend,$B605),0)</f>
        <v>0</v>
      </c>
      <c r="R605" s="626">
        <f t="shared" si="435"/>
        <v>0</v>
      </c>
      <c r="S605" s="626">
        <f t="shared" si="435"/>
        <v>0</v>
      </c>
      <c r="T605" s="626">
        <f t="shared" si="435"/>
        <v>0</v>
      </c>
      <c r="U605" s="823">
        <f t="shared" si="435"/>
        <v>0</v>
      </c>
      <c r="V605" s="823">
        <f t="shared" si="435"/>
        <v>0</v>
      </c>
      <c r="W605" s="823">
        <f t="shared" si="435"/>
        <v>0</v>
      </c>
      <c r="X605" s="823">
        <f t="shared" si="435"/>
        <v>0</v>
      </c>
      <c r="Y605" s="823">
        <f t="shared" si="435"/>
        <v>0</v>
      </c>
      <c r="Z605" s="626">
        <f t="shared" si="435"/>
        <v>0</v>
      </c>
      <c r="AA605" s="626">
        <f t="shared" ref="AA605:AJ614" si="436">IF(CVP=$F605,SUMIFS(AA$6:AA$206,Capex_Revex,$E605,Cat_Two,$D605,Spend,$B605),0)</f>
        <v>0</v>
      </c>
      <c r="AB605" s="626">
        <f t="shared" si="436"/>
        <v>0</v>
      </c>
      <c r="AC605" s="626">
        <f t="shared" si="436"/>
        <v>0</v>
      </c>
      <c r="AD605" s="626">
        <f t="shared" si="436"/>
        <v>0</v>
      </c>
      <c r="AE605" s="626">
        <f t="shared" si="436"/>
        <v>0</v>
      </c>
      <c r="AF605" s="626">
        <f t="shared" si="436"/>
        <v>0</v>
      </c>
      <c r="AG605" s="626">
        <f t="shared" si="436"/>
        <v>0</v>
      </c>
      <c r="AH605" s="626">
        <f t="shared" si="436"/>
        <v>0</v>
      </c>
      <c r="AI605" s="626">
        <f t="shared" si="436"/>
        <v>0</v>
      </c>
      <c r="AJ605" s="626">
        <f t="shared" si="436"/>
        <v>0</v>
      </c>
      <c r="AK605" s="626">
        <f t="shared" ref="AK605:AT614" si="437">IF(CVP=$F605,SUMIFS(AK$6:AK$206,Capex_Revex,$E605,Cat_Two,$D605,Spend,$B605),0)</f>
        <v>0</v>
      </c>
      <c r="AL605" s="626">
        <f t="shared" si="437"/>
        <v>0</v>
      </c>
      <c r="AM605" s="626">
        <f t="shared" si="437"/>
        <v>0</v>
      </c>
      <c r="AN605" s="626">
        <f t="shared" si="437"/>
        <v>0</v>
      </c>
      <c r="AO605" s="626">
        <f t="shared" si="437"/>
        <v>0</v>
      </c>
      <c r="AP605" s="626">
        <f t="shared" si="437"/>
        <v>0</v>
      </c>
      <c r="AQ605" s="626">
        <f t="shared" si="437"/>
        <v>0</v>
      </c>
      <c r="AR605" s="626">
        <f t="shared" si="437"/>
        <v>0</v>
      </c>
      <c r="AS605" s="626">
        <f t="shared" si="437"/>
        <v>0</v>
      </c>
      <c r="AT605" s="626">
        <f t="shared" si="437"/>
        <v>0</v>
      </c>
      <c r="AU605" s="626">
        <f t="shared" ref="AU605:BD614" si="438">IF(CVP=$F605,SUMIFS(AU$6:AU$206,Capex_Revex,$E605,Cat_Two,$D605,Spend,$B605),0)</f>
        <v>0</v>
      </c>
      <c r="AV605" s="626">
        <f t="shared" si="438"/>
        <v>0</v>
      </c>
      <c r="AW605" s="626">
        <f t="shared" si="438"/>
        <v>0</v>
      </c>
      <c r="AX605" s="626">
        <f t="shared" si="438"/>
        <v>0</v>
      </c>
      <c r="AY605" s="626">
        <f t="shared" si="438"/>
        <v>0</v>
      </c>
      <c r="AZ605" s="626">
        <f t="shared" si="438"/>
        <v>0</v>
      </c>
      <c r="BA605" s="626">
        <f t="shared" si="438"/>
        <v>0</v>
      </c>
      <c r="BB605" s="626">
        <f t="shared" si="438"/>
        <v>0</v>
      </c>
      <c r="BC605" s="626">
        <f t="shared" si="438"/>
        <v>0</v>
      </c>
      <c r="BD605" s="626">
        <f t="shared" si="438"/>
        <v>0</v>
      </c>
      <c r="BE605" s="626">
        <f t="shared" ref="BE605:BN614" si="439">IF(CVP=$F605,SUMIFS(BE$6:BE$206,Capex_Revex,$E605,Cat_Two,$D605,Spend,$B605),0)</f>
        <v>0</v>
      </c>
      <c r="BF605" s="626">
        <f t="shared" si="439"/>
        <v>0</v>
      </c>
      <c r="BG605" s="626">
        <f t="shared" si="439"/>
        <v>0</v>
      </c>
      <c r="BH605" s="626">
        <f t="shared" si="439"/>
        <v>0</v>
      </c>
      <c r="BI605" s="626">
        <f t="shared" si="439"/>
        <v>0</v>
      </c>
      <c r="BJ605" s="626">
        <f t="shared" si="439"/>
        <v>0</v>
      </c>
      <c r="BK605" s="626">
        <f t="shared" si="439"/>
        <v>0</v>
      </c>
      <c r="BL605" s="626">
        <f t="shared" si="439"/>
        <v>0</v>
      </c>
      <c r="BM605" s="626">
        <f t="shared" si="439"/>
        <v>0</v>
      </c>
      <c r="BN605" s="626">
        <f t="shared" si="439"/>
        <v>0</v>
      </c>
      <c r="BO605" s="626">
        <f t="shared" ref="BO605:BZ614" si="440">IF(CVP=$F605,SUMIFS(BO$6:BO$206,Capex_Revex,$E605,Cat_Two,$D605,Spend,$B605),0)</f>
        <v>0</v>
      </c>
      <c r="BP605" s="626">
        <f t="shared" si="440"/>
        <v>0</v>
      </c>
      <c r="BQ605" s="626">
        <f t="shared" si="440"/>
        <v>0</v>
      </c>
      <c r="BR605" s="626">
        <f t="shared" si="440"/>
        <v>0</v>
      </c>
      <c r="BS605" s="626">
        <f t="shared" si="440"/>
        <v>0</v>
      </c>
      <c r="BT605" s="626">
        <f t="shared" si="440"/>
        <v>0</v>
      </c>
      <c r="BU605" s="626">
        <f t="shared" si="440"/>
        <v>0</v>
      </c>
      <c r="BV605" s="626">
        <f t="shared" si="440"/>
        <v>0</v>
      </c>
      <c r="BW605" s="626">
        <f t="shared" si="440"/>
        <v>0</v>
      </c>
      <c r="BX605" s="626">
        <f t="shared" si="440"/>
        <v>0</v>
      </c>
      <c r="BY605" s="626">
        <f t="shared" si="440"/>
        <v>0</v>
      </c>
      <c r="BZ605" s="626">
        <f t="shared" si="440"/>
        <v>0</v>
      </c>
      <c r="CA605" s="287">
        <f t="shared" si="420"/>
        <v>0</v>
      </c>
      <c r="CB605" s="287">
        <f t="shared" si="421"/>
        <v>0</v>
      </c>
      <c r="CC605" s="287">
        <f t="shared" si="422"/>
        <v>0</v>
      </c>
      <c r="CD605" s="287">
        <f t="shared" si="423"/>
        <v>0</v>
      </c>
      <c r="CE605" s="287">
        <f t="shared" si="424"/>
        <v>0</v>
      </c>
      <c r="CF605" s="287">
        <f t="shared" si="425"/>
        <v>0</v>
      </c>
      <c r="CG605" s="61">
        <f t="shared" ref="CG605:CG614" si="441">SUM(CA605:CF605)</f>
        <v>0</v>
      </c>
      <c r="CH605" s="27"/>
      <c r="CI605" s="27"/>
      <c r="CJ605" s="27"/>
    </row>
    <row r="606" spans="2:88" ht="12" hidden="1" customHeight="1">
      <c r="B606" s="624" t="s">
        <v>817</v>
      </c>
      <c r="C606" s="623" t="str">
        <f t="shared" si="426"/>
        <v>Released</v>
      </c>
      <c r="D606" s="729" t="s">
        <v>831</v>
      </c>
      <c r="E606" s="624" t="s">
        <v>9</v>
      </c>
      <c r="F606" s="625" t="s">
        <v>12</v>
      </c>
      <c r="G606" s="626">
        <f t="shared" si="434"/>
        <v>0</v>
      </c>
      <c r="H606" s="823">
        <f t="shared" si="434"/>
        <v>0</v>
      </c>
      <c r="I606" s="823">
        <f t="shared" si="434"/>
        <v>0</v>
      </c>
      <c r="J606" s="626">
        <f t="shared" si="434"/>
        <v>0</v>
      </c>
      <c r="K606" s="626">
        <f t="shared" si="434"/>
        <v>0</v>
      </c>
      <c r="L606" s="626">
        <f t="shared" si="434"/>
        <v>0</v>
      </c>
      <c r="M606" s="626">
        <f t="shared" si="434"/>
        <v>0</v>
      </c>
      <c r="N606" s="626">
        <f t="shared" si="434"/>
        <v>0</v>
      </c>
      <c r="O606" s="626">
        <f t="shared" si="434"/>
        <v>0</v>
      </c>
      <c r="P606" s="626">
        <f t="shared" si="434"/>
        <v>0</v>
      </c>
      <c r="Q606" s="626">
        <f t="shared" si="435"/>
        <v>0</v>
      </c>
      <c r="R606" s="626">
        <f t="shared" si="435"/>
        <v>0</v>
      </c>
      <c r="S606" s="626">
        <f t="shared" si="435"/>
        <v>0</v>
      </c>
      <c r="T606" s="626">
        <f t="shared" si="435"/>
        <v>0</v>
      </c>
      <c r="U606" s="823">
        <f t="shared" si="435"/>
        <v>0</v>
      </c>
      <c r="V606" s="823">
        <f t="shared" si="435"/>
        <v>0</v>
      </c>
      <c r="W606" s="823">
        <f t="shared" si="435"/>
        <v>0</v>
      </c>
      <c r="X606" s="823">
        <f t="shared" si="435"/>
        <v>0</v>
      </c>
      <c r="Y606" s="823">
        <f t="shared" si="435"/>
        <v>0</v>
      </c>
      <c r="Z606" s="626">
        <f t="shared" si="435"/>
        <v>0</v>
      </c>
      <c r="AA606" s="626">
        <f t="shared" si="436"/>
        <v>0</v>
      </c>
      <c r="AB606" s="626">
        <f t="shared" si="436"/>
        <v>0</v>
      </c>
      <c r="AC606" s="626">
        <f t="shared" si="436"/>
        <v>0</v>
      </c>
      <c r="AD606" s="626">
        <f t="shared" si="436"/>
        <v>0</v>
      </c>
      <c r="AE606" s="626">
        <f t="shared" si="436"/>
        <v>0</v>
      </c>
      <c r="AF606" s="626">
        <f t="shared" si="436"/>
        <v>0</v>
      </c>
      <c r="AG606" s="626">
        <f t="shared" si="436"/>
        <v>0</v>
      </c>
      <c r="AH606" s="626">
        <f t="shared" si="436"/>
        <v>0</v>
      </c>
      <c r="AI606" s="626">
        <f t="shared" si="436"/>
        <v>0</v>
      </c>
      <c r="AJ606" s="626">
        <f t="shared" si="436"/>
        <v>0</v>
      </c>
      <c r="AK606" s="626">
        <f t="shared" si="437"/>
        <v>0</v>
      </c>
      <c r="AL606" s="626">
        <f t="shared" si="437"/>
        <v>0</v>
      </c>
      <c r="AM606" s="626">
        <f t="shared" si="437"/>
        <v>0</v>
      </c>
      <c r="AN606" s="626">
        <f t="shared" si="437"/>
        <v>0</v>
      </c>
      <c r="AO606" s="626">
        <f t="shared" si="437"/>
        <v>0</v>
      </c>
      <c r="AP606" s="626">
        <f t="shared" si="437"/>
        <v>0</v>
      </c>
      <c r="AQ606" s="626">
        <f t="shared" si="437"/>
        <v>0</v>
      </c>
      <c r="AR606" s="626">
        <f t="shared" si="437"/>
        <v>0</v>
      </c>
      <c r="AS606" s="626">
        <f t="shared" si="437"/>
        <v>0</v>
      </c>
      <c r="AT606" s="626">
        <f t="shared" si="437"/>
        <v>0</v>
      </c>
      <c r="AU606" s="626">
        <f t="shared" si="438"/>
        <v>0</v>
      </c>
      <c r="AV606" s="626">
        <f t="shared" si="438"/>
        <v>0</v>
      </c>
      <c r="AW606" s="626">
        <f t="shared" si="438"/>
        <v>0</v>
      </c>
      <c r="AX606" s="626">
        <f t="shared" si="438"/>
        <v>0</v>
      </c>
      <c r="AY606" s="626">
        <f t="shared" si="438"/>
        <v>0</v>
      </c>
      <c r="AZ606" s="626">
        <f t="shared" si="438"/>
        <v>0</v>
      </c>
      <c r="BA606" s="626">
        <f t="shared" si="438"/>
        <v>0</v>
      </c>
      <c r="BB606" s="626">
        <f t="shared" si="438"/>
        <v>0</v>
      </c>
      <c r="BC606" s="626">
        <f t="shared" si="438"/>
        <v>0</v>
      </c>
      <c r="BD606" s="626">
        <f t="shared" si="438"/>
        <v>0</v>
      </c>
      <c r="BE606" s="626">
        <f t="shared" si="439"/>
        <v>0</v>
      </c>
      <c r="BF606" s="626">
        <f t="shared" si="439"/>
        <v>0</v>
      </c>
      <c r="BG606" s="626">
        <f t="shared" si="439"/>
        <v>0</v>
      </c>
      <c r="BH606" s="626">
        <f t="shared" si="439"/>
        <v>0</v>
      </c>
      <c r="BI606" s="626">
        <f t="shared" si="439"/>
        <v>0</v>
      </c>
      <c r="BJ606" s="626">
        <f t="shared" si="439"/>
        <v>0</v>
      </c>
      <c r="BK606" s="626">
        <f t="shared" si="439"/>
        <v>0</v>
      </c>
      <c r="BL606" s="626">
        <f t="shared" si="439"/>
        <v>0</v>
      </c>
      <c r="BM606" s="626">
        <f t="shared" si="439"/>
        <v>0</v>
      </c>
      <c r="BN606" s="626">
        <f t="shared" si="439"/>
        <v>0</v>
      </c>
      <c r="BO606" s="626">
        <f t="shared" si="440"/>
        <v>0</v>
      </c>
      <c r="BP606" s="626">
        <f t="shared" si="440"/>
        <v>0</v>
      </c>
      <c r="BQ606" s="626">
        <f t="shared" si="440"/>
        <v>0</v>
      </c>
      <c r="BR606" s="626">
        <f t="shared" si="440"/>
        <v>0</v>
      </c>
      <c r="BS606" s="626">
        <f t="shared" si="440"/>
        <v>0</v>
      </c>
      <c r="BT606" s="626">
        <f t="shared" si="440"/>
        <v>0</v>
      </c>
      <c r="BU606" s="626">
        <f t="shared" si="440"/>
        <v>0</v>
      </c>
      <c r="BV606" s="626">
        <f t="shared" si="440"/>
        <v>0</v>
      </c>
      <c r="BW606" s="626">
        <f t="shared" si="440"/>
        <v>0</v>
      </c>
      <c r="BX606" s="626">
        <f t="shared" si="440"/>
        <v>0</v>
      </c>
      <c r="BY606" s="626">
        <f t="shared" si="440"/>
        <v>0</v>
      </c>
      <c r="BZ606" s="626">
        <f t="shared" si="440"/>
        <v>0</v>
      </c>
      <c r="CA606" s="287">
        <f t="shared" si="420"/>
        <v>0</v>
      </c>
      <c r="CB606" s="287">
        <f t="shared" si="421"/>
        <v>0</v>
      </c>
      <c r="CC606" s="287">
        <f t="shared" si="422"/>
        <v>0</v>
      </c>
      <c r="CD606" s="287">
        <f t="shared" si="423"/>
        <v>0</v>
      </c>
      <c r="CE606" s="287">
        <f t="shared" si="424"/>
        <v>0</v>
      </c>
      <c r="CF606" s="287">
        <f t="shared" si="425"/>
        <v>0</v>
      </c>
      <c r="CG606" s="61">
        <f t="shared" si="441"/>
        <v>0</v>
      </c>
      <c r="CH606" s="27"/>
      <c r="CI606" s="27"/>
      <c r="CJ606" s="27"/>
    </row>
    <row r="607" spans="2:88" ht="12" hidden="1" customHeight="1">
      <c r="B607" s="624" t="s">
        <v>817</v>
      </c>
      <c r="C607" s="623" t="str">
        <f t="shared" si="426"/>
        <v>Forecast</v>
      </c>
      <c r="D607" s="729" t="s">
        <v>831</v>
      </c>
      <c r="E607" s="624" t="s">
        <v>9</v>
      </c>
      <c r="F607" s="625" t="s">
        <v>13</v>
      </c>
      <c r="G607" s="626">
        <f t="shared" si="434"/>
        <v>0</v>
      </c>
      <c r="H607" s="823">
        <f t="shared" si="434"/>
        <v>0</v>
      </c>
      <c r="I607" s="823">
        <f t="shared" si="434"/>
        <v>0</v>
      </c>
      <c r="J607" s="626">
        <f t="shared" si="434"/>
        <v>0</v>
      </c>
      <c r="K607" s="626">
        <f t="shared" si="434"/>
        <v>0</v>
      </c>
      <c r="L607" s="626">
        <f t="shared" si="434"/>
        <v>0</v>
      </c>
      <c r="M607" s="626">
        <f t="shared" si="434"/>
        <v>0</v>
      </c>
      <c r="N607" s="626">
        <f t="shared" si="434"/>
        <v>0</v>
      </c>
      <c r="O607" s="626">
        <f t="shared" si="434"/>
        <v>0</v>
      </c>
      <c r="P607" s="626">
        <f t="shared" si="434"/>
        <v>0</v>
      </c>
      <c r="Q607" s="626">
        <f t="shared" si="435"/>
        <v>0</v>
      </c>
      <c r="R607" s="626">
        <f t="shared" si="435"/>
        <v>0</v>
      </c>
      <c r="S607" s="626">
        <f t="shared" si="435"/>
        <v>0</v>
      </c>
      <c r="T607" s="626">
        <f t="shared" si="435"/>
        <v>0</v>
      </c>
      <c r="U607" s="823">
        <f t="shared" si="435"/>
        <v>0</v>
      </c>
      <c r="V607" s="823">
        <f t="shared" si="435"/>
        <v>0</v>
      </c>
      <c r="W607" s="823">
        <f t="shared" si="435"/>
        <v>0</v>
      </c>
      <c r="X607" s="823">
        <f t="shared" si="435"/>
        <v>0</v>
      </c>
      <c r="Y607" s="823">
        <f t="shared" si="435"/>
        <v>0</v>
      </c>
      <c r="Z607" s="626">
        <f t="shared" si="435"/>
        <v>0</v>
      </c>
      <c r="AA607" s="626">
        <f t="shared" si="436"/>
        <v>0</v>
      </c>
      <c r="AB607" s="626">
        <f t="shared" si="436"/>
        <v>0</v>
      </c>
      <c r="AC607" s="626">
        <f t="shared" si="436"/>
        <v>0</v>
      </c>
      <c r="AD607" s="626">
        <f t="shared" si="436"/>
        <v>0</v>
      </c>
      <c r="AE607" s="626">
        <f t="shared" si="436"/>
        <v>0</v>
      </c>
      <c r="AF607" s="626">
        <f t="shared" si="436"/>
        <v>0</v>
      </c>
      <c r="AG607" s="626">
        <f t="shared" si="436"/>
        <v>0</v>
      </c>
      <c r="AH607" s="626">
        <f t="shared" si="436"/>
        <v>0</v>
      </c>
      <c r="AI607" s="626">
        <f t="shared" si="436"/>
        <v>0</v>
      </c>
      <c r="AJ607" s="626">
        <f t="shared" si="436"/>
        <v>0</v>
      </c>
      <c r="AK607" s="626">
        <f t="shared" si="437"/>
        <v>0</v>
      </c>
      <c r="AL607" s="626">
        <f t="shared" si="437"/>
        <v>0</v>
      </c>
      <c r="AM607" s="626">
        <f t="shared" si="437"/>
        <v>0</v>
      </c>
      <c r="AN607" s="626">
        <f t="shared" si="437"/>
        <v>0</v>
      </c>
      <c r="AO607" s="626">
        <f t="shared" si="437"/>
        <v>0</v>
      </c>
      <c r="AP607" s="626">
        <f t="shared" si="437"/>
        <v>0</v>
      </c>
      <c r="AQ607" s="626">
        <f t="shared" si="437"/>
        <v>0</v>
      </c>
      <c r="AR607" s="626">
        <f t="shared" si="437"/>
        <v>0</v>
      </c>
      <c r="AS607" s="626">
        <f t="shared" si="437"/>
        <v>0</v>
      </c>
      <c r="AT607" s="626">
        <f t="shared" si="437"/>
        <v>0</v>
      </c>
      <c r="AU607" s="626">
        <f t="shared" si="438"/>
        <v>0</v>
      </c>
      <c r="AV607" s="626">
        <f t="shared" si="438"/>
        <v>0</v>
      </c>
      <c r="AW607" s="626">
        <f t="shared" si="438"/>
        <v>0</v>
      </c>
      <c r="AX607" s="626">
        <f t="shared" si="438"/>
        <v>0</v>
      </c>
      <c r="AY607" s="626">
        <f t="shared" si="438"/>
        <v>0</v>
      </c>
      <c r="AZ607" s="626">
        <f t="shared" si="438"/>
        <v>0</v>
      </c>
      <c r="BA607" s="626">
        <f t="shared" si="438"/>
        <v>0</v>
      </c>
      <c r="BB607" s="626">
        <f t="shared" si="438"/>
        <v>0</v>
      </c>
      <c r="BC607" s="626">
        <f t="shared" si="438"/>
        <v>0</v>
      </c>
      <c r="BD607" s="626">
        <f t="shared" si="438"/>
        <v>0</v>
      </c>
      <c r="BE607" s="626">
        <f t="shared" si="439"/>
        <v>0</v>
      </c>
      <c r="BF607" s="626">
        <f t="shared" si="439"/>
        <v>0</v>
      </c>
      <c r="BG607" s="626">
        <f t="shared" si="439"/>
        <v>0</v>
      </c>
      <c r="BH607" s="626">
        <f t="shared" si="439"/>
        <v>0</v>
      </c>
      <c r="BI607" s="626">
        <f t="shared" si="439"/>
        <v>0</v>
      </c>
      <c r="BJ607" s="626">
        <f t="shared" si="439"/>
        <v>0</v>
      </c>
      <c r="BK607" s="626">
        <f t="shared" si="439"/>
        <v>0</v>
      </c>
      <c r="BL607" s="626">
        <f t="shared" si="439"/>
        <v>0</v>
      </c>
      <c r="BM607" s="626">
        <f t="shared" si="439"/>
        <v>0</v>
      </c>
      <c r="BN607" s="626">
        <f t="shared" si="439"/>
        <v>0</v>
      </c>
      <c r="BO607" s="626">
        <f t="shared" si="440"/>
        <v>0</v>
      </c>
      <c r="BP607" s="626">
        <f t="shared" si="440"/>
        <v>0</v>
      </c>
      <c r="BQ607" s="626">
        <f t="shared" si="440"/>
        <v>0</v>
      </c>
      <c r="BR607" s="626">
        <f t="shared" si="440"/>
        <v>0</v>
      </c>
      <c r="BS607" s="626">
        <f t="shared" si="440"/>
        <v>0</v>
      </c>
      <c r="BT607" s="626">
        <f t="shared" si="440"/>
        <v>0</v>
      </c>
      <c r="BU607" s="626">
        <f t="shared" si="440"/>
        <v>0</v>
      </c>
      <c r="BV607" s="626">
        <f t="shared" si="440"/>
        <v>0</v>
      </c>
      <c r="BW607" s="626">
        <f t="shared" si="440"/>
        <v>0</v>
      </c>
      <c r="BX607" s="626">
        <f t="shared" si="440"/>
        <v>0</v>
      </c>
      <c r="BY607" s="626">
        <f t="shared" si="440"/>
        <v>0</v>
      </c>
      <c r="BZ607" s="626">
        <f t="shared" si="440"/>
        <v>0</v>
      </c>
      <c r="CA607" s="287">
        <f t="shared" si="420"/>
        <v>0</v>
      </c>
      <c r="CB607" s="287">
        <f t="shared" si="421"/>
        <v>0</v>
      </c>
      <c r="CC607" s="287">
        <f t="shared" si="422"/>
        <v>0</v>
      </c>
      <c r="CD607" s="287">
        <f t="shared" si="423"/>
        <v>0</v>
      </c>
      <c r="CE607" s="287">
        <f t="shared" si="424"/>
        <v>0</v>
      </c>
      <c r="CF607" s="287">
        <f t="shared" si="425"/>
        <v>0</v>
      </c>
      <c r="CG607" s="61">
        <f t="shared" si="441"/>
        <v>0</v>
      </c>
      <c r="CH607" s="27"/>
      <c r="CI607" s="27"/>
      <c r="CJ607" s="27"/>
    </row>
    <row r="608" spans="2:88" ht="12" hidden="1" customHeight="1">
      <c r="B608" s="624" t="s">
        <v>817</v>
      </c>
      <c r="C608" s="623" t="str">
        <f t="shared" si="426"/>
        <v>Approval Request</v>
      </c>
      <c r="D608" s="729" t="s">
        <v>831</v>
      </c>
      <c r="E608" s="624" t="s">
        <v>9</v>
      </c>
      <c r="F608" s="625" t="s">
        <v>14</v>
      </c>
      <c r="G608" s="626">
        <f t="shared" si="434"/>
        <v>0</v>
      </c>
      <c r="H608" s="823">
        <f t="shared" si="434"/>
        <v>0</v>
      </c>
      <c r="I608" s="823">
        <f t="shared" si="434"/>
        <v>0</v>
      </c>
      <c r="J608" s="626">
        <f t="shared" si="434"/>
        <v>0</v>
      </c>
      <c r="K608" s="626">
        <f t="shared" si="434"/>
        <v>0</v>
      </c>
      <c r="L608" s="626">
        <f t="shared" si="434"/>
        <v>0</v>
      </c>
      <c r="M608" s="626">
        <f t="shared" si="434"/>
        <v>0</v>
      </c>
      <c r="N608" s="626">
        <f t="shared" si="434"/>
        <v>0</v>
      </c>
      <c r="O608" s="626">
        <f t="shared" si="434"/>
        <v>0</v>
      </c>
      <c r="P608" s="626">
        <f t="shared" si="434"/>
        <v>0</v>
      </c>
      <c r="Q608" s="626">
        <f t="shared" si="435"/>
        <v>0</v>
      </c>
      <c r="R608" s="626">
        <f t="shared" si="435"/>
        <v>0</v>
      </c>
      <c r="S608" s="626">
        <f t="shared" si="435"/>
        <v>0</v>
      </c>
      <c r="T608" s="626">
        <f t="shared" si="435"/>
        <v>0</v>
      </c>
      <c r="U608" s="823">
        <f t="shared" si="435"/>
        <v>0</v>
      </c>
      <c r="V608" s="823">
        <f t="shared" si="435"/>
        <v>0</v>
      </c>
      <c r="W608" s="823">
        <f t="shared" si="435"/>
        <v>0</v>
      </c>
      <c r="X608" s="823">
        <f t="shared" si="435"/>
        <v>0</v>
      </c>
      <c r="Y608" s="823">
        <f t="shared" si="435"/>
        <v>0</v>
      </c>
      <c r="Z608" s="626">
        <f t="shared" si="435"/>
        <v>0</v>
      </c>
      <c r="AA608" s="626">
        <f t="shared" si="436"/>
        <v>0</v>
      </c>
      <c r="AB608" s="626">
        <f t="shared" si="436"/>
        <v>0</v>
      </c>
      <c r="AC608" s="626">
        <f t="shared" si="436"/>
        <v>0</v>
      </c>
      <c r="AD608" s="626">
        <f t="shared" si="436"/>
        <v>0</v>
      </c>
      <c r="AE608" s="626">
        <f t="shared" si="436"/>
        <v>0</v>
      </c>
      <c r="AF608" s="626">
        <f t="shared" si="436"/>
        <v>0</v>
      </c>
      <c r="AG608" s="626">
        <f t="shared" si="436"/>
        <v>0</v>
      </c>
      <c r="AH608" s="626">
        <f t="shared" si="436"/>
        <v>0</v>
      </c>
      <c r="AI608" s="626">
        <f t="shared" si="436"/>
        <v>0</v>
      </c>
      <c r="AJ608" s="626">
        <f t="shared" si="436"/>
        <v>0</v>
      </c>
      <c r="AK608" s="626">
        <f t="shared" si="437"/>
        <v>0</v>
      </c>
      <c r="AL608" s="626">
        <f t="shared" si="437"/>
        <v>0</v>
      </c>
      <c r="AM608" s="626">
        <f t="shared" si="437"/>
        <v>0</v>
      </c>
      <c r="AN608" s="626">
        <f t="shared" si="437"/>
        <v>0</v>
      </c>
      <c r="AO608" s="626">
        <f t="shared" si="437"/>
        <v>0</v>
      </c>
      <c r="AP608" s="626">
        <f t="shared" si="437"/>
        <v>0</v>
      </c>
      <c r="AQ608" s="626">
        <f t="shared" si="437"/>
        <v>0</v>
      </c>
      <c r="AR608" s="626">
        <f t="shared" si="437"/>
        <v>0</v>
      </c>
      <c r="AS608" s="626">
        <f t="shared" si="437"/>
        <v>0</v>
      </c>
      <c r="AT608" s="626">
        <f t="shared" si="437"/>
        <v>0</v>
      </c>
      <c r="AU608" s="626">
        <f t="shared" si="438"/>
        <v>0</v>
      </c>
      <c r="AV608" s="626">
        <f t="shared" si="438"/>
        <v>0</v>
      </c>
      <c r="AW608" s="626">
        <f t="shared" si="438"/>
        <v>0</v>
      </c>
      <c r="AX608" s="626">
        <f t="shared" si="438"/>
        <v>0</v>
      </c>
      <c r="AY608" s="626">
        <f t="shared" si="438"/>
        <v>0</v>
      </c>
      <c r="AZ608" s="626">
        <f t="shared" si="438"/>
        <v>0</v>
      </c>
      <c r="BA608" s="626">
        <f t="shared" si="438"/>
        <v>0</v>
      </c>
      <c r="BB608" s="626">
        <f t="shared" si="438"/>
        <v>0</v>
      </c>
      <c r="BC608" s="626">
        <f t="shared" si="438"/>
        <v>0</v>
      </c>
      <c r="BD608" s="626">
        <f t="shared" si="438"/>
        <v>0</v>
      </c>
      <c r="BE608" s="626">
        <f t="shared" si="439"/>
        <v>0</v>
      </c>
      <c r="BF608" s="626">
        <f t="shared" si="439"/>
        <v>0</v>
      </c>
      <c r="BG608" s="626">
        <f t="shared" si="439"/>
        <v>0</v>
      </c>
      <c r="BH608" s="626">
        <f t="shared" si="439"/>
        <v>0</v>
      </c>
      <c r="BI608" s="626">
        <f t="shared" si="439"/>
        <v>0</v>
      </c>
      <c r="BJ608" s="626">
        <f t="shared" si="439"/>
        <v>0</v>
      </c>
      <c r="BK608" s="626">
        <f t="shared" si="439"/>
        <v>0</v>
      </c>
      <c r="BL608" s="626">
        <f t="shared" si="439"/>
        <v>0</v>
      </c>
      <c r="BM608" s="626">
        <f t="shared" si="439"/>
        <v>0</v>
      </c>
      <c r="BN608" s="626">
        <f t="shared" si="439"/>
        <v>0</v>
      </c>
      <c r="BO608" s="626">
        <f t="shared" si="440"/>
        <v>0</v>
      </c>
      <c r="BP608" s="626">
        <f t="shared" si="440"/>
        <v>0</v>
      </c>
      <c r="BQ608" s="626">
        <f t="shared" si="440"/>
        <v>0</v>
      </c>
      <c r="BR608" s="626">
        <f t="shared" si="440"/>
        <v>0</v>
      </c>
      <c r="BS608" s="626">
        <f t="shared" si="440"/>
        <v>0</v>
      </c>
      <c r="BT608" s="626">
        <f t="shared" si="440"/>
        <v>0</v>
      </c>
      <c r="BU608" s="626">
        <f t="shared" si="440"/>
        <v>0</v>
      </c>
      <c r="BV608" s="626">
        <f t="shared" si="440"/>
        <v>0</v>
      </c>
      <c r="BW608" s="626">
        <f t="shared" si="440"/>
        <v>0</v>
      </c>
      <c r="BX608" s="626">
        <f t="shared" si="440"/>
        <v>0</v>
      </c>
      <c r="BY608" s="626">
        <f t="shared" si="440"/>
        <v>0</v>
      </c>
      <c r="BZ608" s="626">
        <f t="shared" si="440"/>
        <v>0</v>
      </c>
      <c r="CA608" s="287">
        <f t="shared" si="420"/>
        <v>0</v>
      </c>
      <c r="CB608" s="287">
        <f t="shared" si="421"/>
        <v>0</v>
      </c>
      <c r="CC608" s="287">
        <f t="shared" si="422"/>
        <v>0</v>
      </c>
      <c r="CD608" s="287">
        <f t="shared" si="423"/>
        <v>0</v>
      </c>
      <c r="CE608" s="287">
        <f t="shared" si="424"/>
        <v>0</v>
      </c>
      <c r="CF608" s="287">
        <f t="shared" si="425"/>
        <v>0</v>
      </c>
      <c r="CG608" s="61">
        <f t="shared" si="441"/>
        <v>0</v>
      </c>
      <c r="CH608" s="27"/>
      <c r="CI608" s="27"/>
      <c r="CJ608" s="27"/>
    </row>
    <row r="609" spans="2:88" ht="12" hidden="1" customHeight="1">
      <c r="B609" s="624" t="s">
        <v>817</v>
      </c>
      <c r="C609" s="623" t="str">
        <f t="shared" si="426"/>
        <v>Approval Request</v>
      </c>
      <c r="D609" s="729" t="s">
        <v>831</v>
      </c>
      <c r="E609" s="624" t="s">
        <v>9</v>
      </c>
      <c r="F609" s="625" t="s">
        <v>15</v>
      </c>
      <c r="G609" s="626">
        <f t="shared" si="434"/>
        <v>0</v>
      </c>
      <c r="H609" s="823">
        <f t="shared" si="434"/>
        <v>0</v>
      </c>
      <c r="I609" s="823">
        <f t="shared" si="434"/>
        <v>0</v>
      </c>
      <c r="J609" s="626">
        <f t="shared" si="434"/>
        <v>0</v>
      </c>
      <c r="K609" s="626">
        <f t="shared" si="434"/>
        <v>0</v>
      </c>
      <c r="L609" s="626">
        <f t="shared" si="434"/>
        <v>0</v>
      </c>
      <c r="M609" s="626">
        <f t="shared" si="434"/>
        <v>0</v>
      </c>
      <c r="N609" s="626">
        <f t="shared" si="434"/>
        <v>0</v>
      </c>
      <c r="O609" s="626">
        <f t="shared" si="434"/>
        <v>0</v>
      </c>
      <c r="P609" s="626">
        <f t="shared" si="434"/>
        <v>0</v>
      </c>
      <c r="Q609" s="626">
        <f t="shared" si="435"/>
        <v>0</v>
      </c>
      <c r="R609" s="626">
        <f t="shared" si="435"/>
        <v>0</v>
      </c>
      <c r="S609" s="626">
        <f t="shared" si="435"/>
        <v>0</v>
      </c>
      <c r="T609" s="626">
        <f t="shared" si="435"/>
        <v>0</v>
      </c>
      <c r="U609" s="823">
        <f t="shared" si="435"/>
        <v>0</v>
      </c>
      <c r="V609" s="823">
        <f t="shared" si="435"/>
        <v>0</v>
      </c>
      <c r="W609" s="823">
        <f t="shared" si="435"/>
        <v>0</v>
      </c>
      <c r="X609" s="823">
        <f t="shared" si="435"/>
        <v>0</v>
      </c>
      <c r="Y609" s="823">
        <f t="shared" si="435"/>
        <v>0</v>
      </c>
      <c r="Z609" s="626">
        <f t="shared" si="435"/>
        <v>0</v>
      </c>
      <c r="AA609" s="626">
        <f t="shared" si="436"/>
        <v>0</v>
      </c>
      <c r="AB609" s="626">
        <f t="shared" si="436"/>
        <v>0</v>
      </c>
      <c r="AC609" s="626">
        <f t="shared" si="436"/>
        <v>0</v>
      </c>
      <c r="AD609" s="626">
        <f t="shared" si="436"/>
        <v>0</v>
      </c>
      <c r="AE609" s="626">
        <f t="shared" si="436"/>
        <v>0</v>
      </c>
      <c r="AF609" s="626">
        <f t="shared" si="436"/>
        <v>0</v>
      </c>
      <c r="AG609" s="626">
        <f t="shared" si="436"/>
        <v>0</v>
      </c>
      <c r="AH609" s="626">
        <f t="shared" si="436"/>
        <v>0</v>
      </c>
      <c r="AI609" s="626">
        <f t="shared" si="436"/>
        <v>0</v>
      </c>
      <c r="AJ609" s="626">
        <f t="shared" si="436"/>
        <v>0</v>
      </c>
      <c r="AK609" s="626">
        <f t="shared" si="437"/>
        <v>0</v>
      </c>
      <c r="AL609" s="626">
        <f t="shared" si="437"/>
        <v>0</v>
      </c>
      <c r="AM609" s="626">
        <f t="shared" si="437"/>
        <v>0</v>
      </c>
      <c r="AN609" s="626">
        <f t="shared" si="437"/>
        <v>0</v>
      </c>
      <c r="AO609" s="626">
        <f t="shared" si="437"/>
        <v>0</v>
      </c>
      <c r="AP609" s="626">
        <f t="shared" si="437"/>
        <v>0</v>
      </c>
      <c r="AQ609" s="626">
        <f t="shared" si="437"/>
        <v>0</v>
      </c>
      <c r="AR609" s="626">
        <f t="shared" si="437"/>
        <v>0</v>
      </c>
      <c r="AS609" s="626">
        <f t="shared" si="437"/>
        <v>0</v>
      </c>
      <c r="AT609" s="626">
        <f t="shared" si="437"/>
        <v>0</v>
      </c>
      <c r="AU609" s="626">
        <f t="shared" si="438"/>
        <v>0</v>
      </c>
      <c r="AV609" s="626">
        <f t="shared" si="438"/>
        <v>0</v>
      </c>
      <c r="AW609" s="626">
        <f t="shared" si="438"/>
        <v>0</v>
      </c>
      <c r="AX609" s="626">
        <f t="shared" si="438"/>
        <v>0</v>
      </c>
      <c r="AY609" s="626">
        <f t="shared" si="438"/>
        <v>0</v>
      </c>
      <c r="AZ609" s="626">
        <f t="shared" si="438"/>
        <v>0</v>
      </c>
      <c r="BA609" s="626">
        <f t="shared" si="438"/>
        <v>0</v>
      </c>
      <c r="BB609" s="626">
        <f t="shared" si="438"/>
        <v>0</v>
      </c>
      <c r="BC609" s="626">
        <f t="shared" si="438"/>
        <v>0</v>
      </c>
      <c r="BD609" s="626">
        <f t="shared" si="438"/>
        <v>0</v>
      </c>
      <c r="BE609" s="626">
        <f t="shared" si="439"/>
        <v>0</v>
      </c>
      <c r="BF609" s="626">
        <f t="shared" si="439"/>
        <v>0</v>
      </c>
      <c r="BG609" s="626">
        <f t="shared" si="439"/>
        <v>0</v>
      </c>
      <c r="BH609" s="626">
        <f t="shared" si="439"/>
        <v>0</v>
      </c>
      <c r="BI609" s="626">
        <f t="shared" si="439"/>
        <v>0</v>
      </c>
      <c r="BJ609" s="626">
        <f t="shared" si="439"/>
        <v>0</v>
      </c>
      <c r="BK609" s="626">
        <f t="shared" si="439"/>
        <v>0</v>
      </c>
      <c r="BL609" s="626">
        <f t="shared" si="439"/>
        <v>0</v>
      </c>
      <c r="BM609" s="626">
        <f t="shared" si="439"/>
        <v>0</v>
      </c>
      <c r="BN609" s="626">
        <f t="shared" si="439"/>
        <v>0</v>
      </c>
      <c r="BO609" s="626">
        <f t="shared" si="440"/>
        <v>0</v>
      </c>
      <c r="BP609" s="626">
        <f t="shared" si="440"/>
        <v>0</v>
      </c>
      <c r="BQ609" s="626">
        <f t="shared" si="440"/>
        <v>0</v>
      </c>
      <c r="BR609" s="626">
        <f t="shared" si="440"/>
        <v>0</v>
      </c>
      <c r="BS609" s="626">
        <f t="shared" si="440"/>
        <v>0</v>
      </c>
      <c r="BT609" s="626">
        <f t="shared" si="440"/>
        <v>0</v>
      </c>
      <c r="BU609" s="626">
        <f t="shared" si="440"/>
        <v>0</v>
      </c>
      <c r="BV609" s="626">
        <f t="shared" si="440"/>
        <v>0</v>
      </c>
      <c r="BW609" s="626">
        <f t="shared" si="440"/>
        <v>0</v>
      </c>
      <c r="BX609" s="626">
        <f t="shared" si="440"/>
        <v>0</v>
      </c>
      <c r="BY609" s="626">
        <f t="shared" si="440"/>
        <v>0</v>
      </c>
      <c r="BZ609" s="626">
        <f t="shared" si="440"/>
        <v>0</v>
      </c>
      <c r="CA609" s="287">
        <f t="shared" si="420"/>
        <v>0</v>
      </c>
      <c r="CB609" s="287">
        <f t="shared" si="421"/>
        <v>0</v>
      </c>
      <c r="CC609" s="287">
        <f t="shared" si="422"/>
        <v>0</v>
      </c>
      <c r="CD609" s="287">
        <f t="shared" si="423"/>
        <v>0</v>
      </c>
      <c r="CE609" s="287">
        <f t="shared" si="424"/>
        <v>0</v>
      </c>
      <c r="CF609" s="287">
        <f t="shared" si="425"/>
        <v>0</v>
      </c>
      <c r="CG609" s="61">
        <f t="shared" si="441"/>
        <v>0</v>
      </c>
      <c r="CH609" s="27"/>
      <c r="CI609" s="27"/>
      <c r="CJ609" s="27"/>
    </row>
    <row r="610" spans="2:88" ht="12" hidden="1" customHeight="1">
      <c r="B610" s="624" t="s">
        <v>817</v>
      </c>
      <c r="C610" s="623" t="str">
        <f t="shared" si="426"/>
        <v>Released</v>
      </c>
      <c r="D610" s="729" t="s">
        <v>831</v>
      </c>
      <c r="E610" s="624" t="s">
        <v>10</v>
      </c>
      <c r="F610" s="625" t="s">
        <v>11</v>
      </c>
      <c r="G610" s="626">
        <f t="shared" si="434"/>
        <v>0</v>
      </c>
      <c r="H610" s="823">
        <f t="shared" si="434"/>
        <v>0</v>
      </c>
      <c r="I610" s="823">
        <f t="shared" si="434"/>
        <v>0</v>
      </c>
      <c r="J610" s="626">
        <f t="shared" si="434"/>
        <v>0</v>
      </c>
      <c r="K610" s="626">
        <f t="shared" si="434"/>
        <v>0</v>
      </c>
      <c r="L610" s="626">
        <f t="shared" si="434"/>
        <v>0</v>
      </c>
      <c r="M610" s="626">
        <f t="shared" si="434"/>
        <v>0</v>
      </c>
      <c r="N610" s="626">
        <f t="shared" si="434"/>
        <v>0</v>
      </c>
      <c r="O610" s="626">
        <f t="shared" si="434"/>
        <v>0</v>
      </c>
      <c r="P610" s="626">
        <f t="shared" si="434"/>
        <v>0</v>
      </c>
      <c r="Q610" s="626">
        <f t="shared" si="435"/>
        <v>0</v>
      </c>
      <c r="R610" s="626">
        <f t="shared" si="435"/>
        <v>0</v>
      </c>
      <c r="S610" s="626">
        <f t="shared" si="435"/>
        <v>0</v>
      </c>
      <c r="T610" s="626">
        <f t="shared" si="435"/>
        <v>0</v>
      </c>
      <c r="U610" s="823">
        <f t="shared" si="435"/>
        <v>0</v>
      </c>
      <c r="V610" s="823">
        <f t="shared" si="435"/>
        <v>0</v>
      </c>
      <c r="W610" s="823">
        <f t="shared" si="435"/>
        <v>0</v>
      </c>
      <c r="X610" s="823">
        <f t="shared" si="435"/>
        <v>0</v>
      </c>
      <c r="Y610" s="823">
        <f t="shared" si="435"/>
        <v>0</v>
      </c>
      <c r="Z610" s="626">
        <f t="shared" si="435"/>
        <v>0</v>
      </c>
      <c r="AA610" s="626">
        <f t="shared" si="436"/>
        <v>0</v>
      </c>
      <c r="AB610" s="626">
        <f t="shared" si="436"/>
        <v>0</v>
      </c>
      <c r="AC610" s="626">
        <f t="shared" si="436"/>
        <v>0</v>
      </c>
      <c r="AD610" s="626">
        <f t="shared" si="436"/>
        <v>0</v>
      </c>
      <c r="AE610" s="626">
        <f t="shared" si="436"/>
        <v>0</v>
      </c>
      <c r="AF610" s="626">
        <f t="shared" si="436"/>
        <v>0</v>
      </c>
      <c r="AG610" s="626">
        <f t="shared" si="436"/>
        <v>0</v>
      </c>
      <c r="AH610" s="626">
        <f t="shared" si="436"/>
        <v>0</v>
      </c>
      <c r="AI610" s="626">
        <f t="shared" si="436"/>
        <v>0</v>
      </c>
      <c r="AJ610" s="626">
        <f t="shared" si="436"/>
        <v>0</v>
      </c>
      <c r="AK610" s="626">
        <f t="shared" si="437"/>
        <v>0</v>
      </c>
      <c r="AL610" s="626">
        <f t="shared" si="437"/>
        <v>0</v>
      </c>
      <c r="AM610" s="626">
        <f t="shared" si="437"/>
        <v>0</v>
      </c>
      <c r="AN610" s="626">
        <f t="shared" si="437"/>
        <v>0</v>
      </c>
      <c r="AO610" s="626">
        <f t="shared" si="437"/>
        <v>0</v>
      </c>
      <c r="AP610" s="626">
        <f t="shared" si="437"/>
        <v>0</v>
      </c>
      <c r="AQ610" s="626">
        <f t="shared" si="437"/>
        <v>0</v>
      </c>
      <c r="AR610" s="626">
        <f t="shared" si="437"/>
        <v>0</v>
      </c>
      <c r="AS610" s="626">
        <f t="shared" si="437"/>
        <v>0</v>
      </c>
      <c r="AT610" s="626">
        <f t="shared" si="437"/>
        <v>0</v>
      </c>
      <c r="AU610" s="626">
        <f t="shared" si="438"/>
        <v>0</v>
      </c>
      <c r="AV610" s="626">
        <f t="shared" si="438"/>
        <v>0</v>
      </c>
      <c r="AW610" s="626">
        <f t="shared" si="438"/>
        <v>0</v>
      </c>
      <c r="AX610" s="626">
        <f t="shared" si="438"/>
        <v>0</v>
      </c>
      <c r="AY610" s="626">
        <f t="shared" si="438"/>
        <v>0</v>
      </c>
      <c r="AZ610" s="626">
        <f t="shared" si="438"/>
        <v>0</v>
      </c>
      <c r="BA610" s="626">
        <f t="shared" si="438"/>
        <v>0</v>
      </c>
      <c r="BB610" s="626">
        <f t="shared" si="438"/>
        <v>0</v>
      </c>
      <c r="BC610" s="626">
        <f t="shared" si="438"/>
        <v>0</v>
      </c>
      <c r="BD610" s="626">
        <f t="shared" si="438"/>
        <v>0</v>
      </c>
      <c r="BE610" s="626">
        <f t="shared" si="439"/>
        <v>0</v>
      </c>
      <c r="BF610" s="626">
        <f t="shared" si="439"/>
        <v>0</v>
      </c>
      <c r="BG610" s="626">
        <f t="shared" si="439"/>
        <v>0</v>
      </c>
      <c r="BH610" s="626">
        <f t="shared" si="439"/>
        <v>0</v>
      </c>
      <c r="BI610" s="626">
        <f t="shared" si="439"/>
        <v>0</v>
      </c>
      <c r="BJ610" s="626">
        <f t="shared" si="439"/>
        <v>0</v>
      </c>
      <c r="BK610" s="626">
        <f t="shared" si="439"/>
        <v>0</v>
      </c>
      <c r="BL610" s="626">
        <f t="shared" si="439"/>
        <v>0</v>
      </c>
      <c r="BM610" s="626">
        <f t="shared" si="439"/>
        <v>0</v>
      </c>
      <c r="BN610" s="626">
        <f t="shared" si="439"/>
        <v>0</v>
      </c>
      <c r="BO610" s="626">
        <f t="shared" si="440"/>
        <v>0</v>
      </c>
      <c r="BP610" s="626">
        <f t="shared" si="440"/>
        <v>0</v>
      </c>
      <c r="BQ610" s="626">
        <f t="shared" si="440"/>
        <v>0</v>
      </c>
      <c r="BR610" s="626">
        <f t="shared" si="440"/>
        <v>0</v>
      </c>
      <c r="BS610" s="626">
        <f t="shared" si="440"/>
        <v>0</v>
      </c>
      <c r="BT610" s="626">
        <f t="shared" si="440"/>
        <v>0</v>
      </c>
      <c r="BU610" s="626">
        <f t="shared" si="440"/>
        <v>0</v>
      </c>
      <c r="BV610" s="626">
        <f t="shared" si="440"/>
        <v>0</v>
      </c>
      <c r="BW610" s="626">
        <f t="shared" si="440"/>
        <v>0</v>
      </c>
      <c r="BX610" s="626">
        <f t="shared" si="440"/>
        <v>0</v>
      </c>
      <c r="BY610" s="626">
        <f t="shared" si="440"/>
        <v>0</v>
      </c>
      <c r="BZ610" s="626">
        <f t="shared" si="440"/>
        <v>0</v>
      </c>
      <c r="CA610" s="287">
        <f t="shared" si="420"/>
        <v>0</v>
      </c>
      <c r="CB610" s="287">
        <f t="shared" si="421"/>
        <v>0</v>
      </c>
      <c r="CC610" s="287">
        <f t="shared" si="422"/>
        <v>0</v>
      </c>
      <c r="CD610" s="287">
        <f t="shared" si="423"/>
        <v>0</v>
      </c>
      <c r="CE610" s="287">
        <f t="shared" si="424"/>
        <v>0</v>
      </c>
      <c r="CF610" s="287">
        <f t="shared" si="425"/>
        <v>0</v>
      </c>
      <c r="CG610" s="61">
        <f t="shared" si="441"/>
        <v>0</v>
      </c>
      <c r="CH610" s="27"/>
      <c r="CI610" s="27"/>
      <c r="CJ610" s="27"/>
    </row>
    <row r="611" spans="2:88" ht="12" hidden="1" customHeight="1">
      <c r="B611" s="624" t="s">
        <v>817</v>
      </c>
      <c r="C611" s="623" t="str">
        <f t="shared" si="426"/>
        <v>Released</v>
      </c>
      <c r="D611" s="729" t="s">
        <v>831</v>
      </c>
      <c r="E611" s="624" t="s">
        <v>10</v>
      </c>
      <c r="F611" s="625" t="s">
        <v>12</v>
      </c>
      <c r="G611" s="626">
        <f t="shared" si="434"/>
        <v>0</v>
      </c>
      <c r="H611" s="823">
        <f t="shared" si="434"/>
        <v>0</v>
      </c>
      <c r="I611" s="823">
        <f t="shared" si="434"/>
        <v>0</v>
      </c>
      <c r="J611" s="626">
        <f t="shared" si="434"/>
        <v>0</v>
      </c>
      <c r="K611" s="626">
        <f t="shared" si="434"/>
        <v>0</v>
      </c>
      <c r="L611" s="626">
        <f t="shared" si="434"/>
        <v>0</v>
      </c>
      <c r="M611" s="626">
        <f t="shared" si="434"/>
        <v>0</v>
      </c>
      <c r="N611" s="626">
        <f t="shared" si="434"/>
        <v>0</v>
      </c>
      <c r="O611" s="626">
        <f t="shared" si="434"/>
        <v>0</v>
      </c>
      <c r="P611" s="626">
        <f t="shared" si="434"/>
        <v>0</v>
      </c>
      <c r="Q611" s="626">
        <f t="shared" si="435"/>
        <v>0</v>
      </c>
      <c r="R611" s="626">
        <f t="shared" si="435"/>
        <v>0</v>
      </c>
      <c r="S611" s="626">
        <f t="shared" si="435"/>
        <v>0</v>
      </c>
      <c r="T611" s="626">
        <f t="shared" si="435"/>
        <v>0</v>
      </c>
      <c r="U611" s="823">
        <f t="shared" si="435"/>
        <v>0</v>
      </c>
      <c r="V611" s="823">
        <f t="shared" si="435"/>
        <v>0</v>
      </c>
      <c r="W611" s="823">
        <f t="shared" si="435"/>
        <v>0</v>
      </c>
      <c r="X611" s="823">
        <f t="shared" si="435"/>
        <v>0</v>
      </c>
      <c r="Y611" s="823">
        <f t="shared" si="435"/>
        <v>0</v>
      </c>
      <c r="Z611" s="626">
        <f t="shared" si="435"/>
        <v>0</v>
      </c>
      <c r="AA611" s="626">
        <f t="shared" si="436"/>
        <v>0</v>
      </c>
      <c r="AB611" s="626">
        <f t="shared" si="436"/>
        <v>0</v>
      </c>
      <c r="AC611" s="626">
        <f t="shared" si="436"/>
        <v>0</v>
      </c>
      <c r="AD611" s="626">
        <f t="shared" si="436"/>
        <v>0</v>
      </c>
      <c r="AE611" s="626">
        <f t="shared" si="436"/>
        <v>0</v>
      </c>
      <c r="AF611" s="626">
        <f t="shared" si="436"/>
        <v>0</v>
      </c>
      <c r="AG611" s="626">
        <f t="shared" si="436"/>
        <v>0</v>
      </c>
      <c r="AH611" s="626">
        <f t="shared" si="436"/>
        <v>0</v>
      </c>
      <c r="AI611" s="626">
        <f t="shared" si="436"/>
        <v>0</v>
      </c>
      <c r="AJ611" s="626">
        <f t="shared" si="436"/>
        <v>0</v>
      </c>
      <c r="AK611" s="626">
        <f t="shared" si="437"/>
        <v>0</v>
      </c>
      <c r="AL611" s="626">
        <f t="shared" si="437"/>
        <v>0</v>
      </c>
      <c r="AM611" s="626">
        <f t="shared" si="437"/>
        <v>0</v>
      </c>
      <c r="AN611" s="626">
        <f t="shared" si="437"/>
        <v>0</v>
      </c>
      <c r="AO611" s="626">
        <f t="shared" si="437"/>
        <v>0</v>
      </c>
      <c r="AP611" s="626">
        <f t="shared" si="437"/>
        <v>0</v>
      </c>
      <c r="AQ611" s="626">
        <f t="shared" si="437"/>
        <v>0</v>
      </c>
      <c r="AR611" s="626">
        <f t="shared" si="437"/>
        <v>0</v>
      </c>
      <c r="AS611" s="626">
        <f t="shared" si="437"/>
        <v>0</v>
      </c>
      <c r="AT611" s="626">
        <f t="shared" si="437"/>
        <v>0</v>
      </c>
      <c r="AU611" s="626">
        <f t="shared" si="438"/>
        <v>0</v>
      </c>
      <c r="AV611" s="626">
        <f t="shared" si="438"/>
        <v>0</v>
      </c>
      <c r="AW611" s="626">
        <f t="shared" si="438"/>
        <v>0</v>
      </c>
      <c r="AX611" s="626">
        <f t="shared" si="438"/>
        <v>0</v>
      </c>
      <c r="AY611" s="626">
        <f t="shared" si="438"/>
        <v>0</v>
      </c>
      <c r="AZ611" s="626">
        <f t="shared" si="438"/>
        <v>0</v>
      </c>
      <c r="BA611" s="626">
        <f t="shared" si="438"/>
        <v>0</v>
      </c>
      <c r="BB611" s="626">
        <f t="shared" si="438"/>
        <v>0</v>
      </c>
      <c r="BC611" s="626">
        <f t="shared" si="438"/>
        <v>0</v>
      </c>
      <c r="BD611" s="626">
        <f t="shared" si="438"/>
        <v>0</v>
      </c>
      <c r="BE611" s="626">
        <f t="shared" si="439"/>
        <v>0</v>
      </c>
      <c r="BF611" s="626">
        <f t="shared" si="439"/>
        <v>0</v>
      </c>
      <c r="BG611" s="626">
        <f t="shared" si="439"/>
        <v>0</v>
      </c>
      <c r="BH611" s="626">
        <f t="shared" si="439"/>
        <v>0</v>
      </c>
      <c r="BI611" s="626">
        <f t="shared" si="439"/>
        <v>0</v>
      </c>
      <c r="BJ611" s="626">
        <f t="shared" si="439"/>
        <v>0</v>
      </c>
      <c r="BK611" s="626">
        <f t="shared" si="439"/>
        <v>0</v>
      </c>
      <c r="BL611" s="626">
        <f t="shared" si="439"/>
        <v>0</v>
      </c>
      <c r="BM611" s="626">
        <f t="shared" si="439"/>
        <v>0</v>
      </c>
      <c r="BN611" s="626">
        <f t="shared" si="439"/>
        <v>0</v>
      </c>
      <c r="BO611" s="626">
        <f t="shared" si="440"/>
        <v>0</v>
      </c>
      <c r="BP611" s="626">
        <f t="shared" si="440"/>
        <v>0</v>
      </c>
      <c r="BQ611" s="626">
        <f t="shared" si="440"/>
        <v>0</v>
      </c>
      <c r="BR611" s="626">
        <f t="shared" si="440"/>
        <v>0</v>
      </c>
      <c r="BS611" s="626">
        <f t="shared" si="440"/>
        <v>0</v>
      </c>
      <c r="BT611" s="626">
        <f t="shared" si="440"/>
        <v>0</v>
      </c>
      <c r="BU611" s="626">
        <f t="shared" si="440"/>
        <v>0</v>
      </c>
      <c r="BV611" s="626">
        <f t="shared" si="440"/>
        <v>0</v>
      </c>
      <c r="BW611" s="626">
        <f t="shared" si="440"/>
        <v>0</v>
      </c>
      <c r="BX611" s="626">
        <f t="shared" si="440"/>
        <v>0</v>
      </c>
      <c r="BY611" s="626">
        <f t="shared" si="440"/>
        <v>0</v>
      </c>
      <c r="BZ611" s="626">
        <f t="shared" si="440"/>
        <v>0</v>
      </c>
      <c r="CA611" s="287">
        <f t="shared" si="420"/>
        <v>0</v>
      </c>
      <c r="CB611" s="287">
        <f t="shared" si="421"/>
        <v>0</v>
      </c>
      <c r="CC611" s="287">
        <f t="shared" si="422"/>
        <v>0</v>
      </c>
      <c r="CD611" s="287">
        <f t="shared" si="423"/>
        <v>0</v>
      </c>
      <c r="CE611" s="287">
        <f t="shared" si="424"/>
        <v>0</v>
      </c>
      <c r="CF611" s="287">
        <f t="shared" si="425"/>
        <v>0</v>
      </c>
      <c r="CG611" s="61">
        <f t="shared" si="441"/>
        <v>0</v>
      </c>
      <c r="CH611" s="27"/>
      <c r="CI611" s="27"/>
      <c r="CJ611" s="27"/>
    </row>
    <row r="612" spans="2:88" ht="12" hidden="1" customHeight="1">
      <c r="B612" s="624" t="s">
        <v>817</v>
      </c>
      <c r="C612" s="623" t="str">
        <f t="shared" si="426"/>
        <v>Forecast</v>
      </c>
      <c r="D612" s="729" t="s">
        <v>831</v>
      </c>
      <c r="E612" s="624" t="s">
        <v>10</v>
      </c>
      <c r="F612" s="625" t="s">
        <v>13</v>
      </c>
      <c r="G612" s="626">
        <f t="shared" si="434"/>
        <v>0</v>
      </c>
      <c r="H612" s="823">
        <f t="shared" si="434"/>
        <v>0</v>
      </c>
      <c r="I612" s="823">
        <f t="shared" si="434"/>
        <v>0</v>
      </c>
      <c r="J612" s="626">
        <f t="shared" si="434"/>
        <v>0</v>
      </c>
      <c r="K612" s="626">
        <f t="shared" si="434"/>
        <v>0</v>
      </c>
      <c r="L612" s="626">
        <f t="shared" si="434"/>
        <v>0</v>
      </c>
      <c r="M612" s="626">
        <f t="shared" si="434"/>
        <v>0</v>
      </c>
      <c r="N612" s="626">
        <f t="shared" si="434"/>
        <v>0</v>
      </c>
      <c r="O612" s="626">
        <f t="shared" si="434"/>
        <v>0</v>
      </c>
      <c r="P612" s="626">
        <f t="shared" si="434"/>
        <v>0</v>
      </c>
      <c r="Q612" s="626">
        <f t="shared" si="435"/>
        <v>0</v>
      </c>
      <c r="R612" s="626">
        <f t="shared" si="435"/>
        <v>0</v>
      </c>
      <c r="S612" s="626">
        <f t="shared" si="435"/>
        <v>0</v>
      </c>
      <c r="T612" s="626">
        <f t="shared" si="435"/>
        <v>0</v>
      </c>
      <c r="U612" s="823">
        <f t="shared" si="435"/>
        <v>0</v>
      </c>
      <c r="V612" s="823">
        <f t="shared" si="435"/>
        <v>0</v>
      </c>
      <c r="W612" s="823">
        <f t="shared" si="435"/>
        <v>0</v>
      </c>
      <c r="X612" s="823">
        <f t="shared" si="435"/>
        <v>0</v>
      </c>
      <c r="Y612" s="823">
        <f t="shared" si="435"/>
        <v>0</v>
      </c>
      <c r="Z612" s="626">
        <f t="shared" si="435"/>
        <v>0</v>
      </c>
      <c r="AA612" s="626">
        <f t="shared" si="436"/>
        <v>0</v>
      </c>
      <c r="AB612" s="626">
        <f t="shared" si="436"/>
        <v>0</v>
      </c>
      <c r="AC612" s="626">
        <f t="shared" si="436"/>
        <v>0</v>
      </c>
      <c r="AD612" s="626">
        <f t="shared" si="436"/>
        <v>0</v>
      </c>
      <c r="AE612" s="626">
        <f t="shared" si="436"/>
        <v>0</v>
      </c>
      <c r="AF612" s="626">
        <f t="shared" si="436"/>
        <v>0</v>
      </c>
      <c r="AG612" s="626">
        <f t="shared" si="436"/>
        <v>0</v>
      </c>
      <c r="AH612" s="626">
        <f t="shared" si="436"/>
        <v>0</v>
      </c>
      <c r="AI612" s="626">
        <f t="shared" si="436"/>
        <v>0</v>
      </c>
      <c r="AJ612" s="626">
        <f t="shared" si="436"/>
        <v>0</v>
      </c>
      <c r="AK612" s="626">
        <f t="shared" si="437"/>
        <v>0</v>
      </c>
      <c r="AL612" s="626">
        <f t="shared" si="437"/>
        <v>0</v>
      </c>
      <c r="AM612" s="626">
        <f t="shared" si="437"/>
        <v>0</v>
      </c>
      <c r="AN612" s="626">
        <f t="shared" si="437"/>
        <v>0</v>
      </c>
      <c r="AO612" s="626">
        <f t="shared" si="437"/>
        <v>0</v>
      </c>
      <c r="AP612" s="626">
        <f t="shared" si="437"/>
        <v>0</v>
      </c>
      <c r="AQ612" s="626">
        <f t="shared" si="437"/>
        <v>0</v>
      </c>
      <c r="AR612" s="626">
        <f t="shared" si="437"/>
        <v>0</v>
      </c>
      <c r="AS612" s="626">
        <f t="shared" si="437"/>
        <v>0</v>
      </c>
      <c r="AT612" s="626">
        <f t="shared" si="437"/>
        <v>0</v>
      </c>
      <c r="AU612" s="626">
        <f t="shared" si="438"/>
        <v>0</v>
      </c>
      <c r="AV612" s="626">
        <f t="shared" si="438"/>
        <v>0</v>
      </c>
      <c r="AW612" s="626">
        <f t="shared" si="438"/>
        <v>0</v>
      </c>
      <c r="AX612" s="626">
        <f t="shared" si="438"/>
        <v>0</v>
      </c>
      <c r="AY612" s="626">
        <f t="shared" si="438"/>
        <v>0</v>
      </c>
      <c r="AZ612" s="626">
        <f t="shared" si="438"/>
        <v>0</v>
      </c>
      <c r="BA612" s="626">
        <f t="shared" si="438"/>
        <v>0</v>
      </c>
      <c r="BB612" s="626">
        <f t="shared" si="438"/>
        <v>0</v>
      </c>
      <c r="BC612" s="626">
        <f t="shared" si="438"/>
        <v>0</v>
      </c>
      <c r="BD612" s="626">
        <f t="shared" si="438"/>
        <v>0</v>
      </c>
      <c r="BE612" s="626">
        <f t="shared" si="439"/>
        <v>0</v>
      </c>
      <c r="BF612" s="626">
        <f t="shared" si="439"/>
        <v>0</v>
      </c>
      <c r="BG612" s="626">
        <f t="shared" si="439"/>
        <v>0</v>
      </c>
      <c r="BH612" s="626">
        <f t="shared" si="439"/>
        <v>0</v>
      </c>
      <c r="BI612" s="626">
        <f t="shared" si="439"/>
        <v>0</v>
      </c>
      <c r="BJ612" s="626">
        <f t="shared" si="439"/>
        <v>0</v>
      </c>
      <c r="BK612" s="626">
        <f t="shared" si="439"/>
        <v>0</v>
      </c>
      <c r="BL612" s="626">
        <f t="shared" si="439"/>
        <v>0</v>
      </c>
      <c r="BM612" s="626">
        <f t="shared" si="439"/>
        <v>0</v>
      </c>
      <c r="BN612" s="626">
        <f t="shared" si="439"/>
        <v>0</v>
      </c>
      <c r="BO612" s="626">
        <f t="shared" si="440"/>
        <v>0</v>
      </c>
      <c r="BP612" s="626">
        <f t="shared" si="440"/>
        <v>0</v>
      </c>
      <c r="BQ612" s="626">
        <f t="shared" si="440"/>
        <v>0</v>
      </c>
      <c r="BR612" s="626">
        <f t="shared" si="440"/>
        <v>0</v>
      </c>
      <c r="BS612" s="626">
        <f t="shared" si="440"/>
        <v>0</v>
      </c>
      <c r="BT612" s="626">
        <f t="shared" si="440"/>
        <v>0</v>
      </c>
      <c r="BU612" s="626">
        <f t="shared" si="440"/>
        <v>0</v>
      </c>
      <c r="BV612" s="626">
        <f t="shared" si="440"/>
        <v>0</v>
      </c>
      <c r="BW612" s="626">
        <f t="shared" si="440"/>
        <v>0</v>
      </c>
      <c r="BX612" s="626">
        <f t="shared" si="440"/>
        <v>0</v>
      </c>
      <c r="BY612" s="626">
        <f t="shared" si="440"/>
        <v>0</v>
      </c>
      <c r="BZ612" s="626">
        <f t="shared" si="440"/>
        <v>0</v>
      </c>
      <c r="CA612" s="287">
        <f t="shared" si="420"/>
        <v>0</v>
      </c>
      <c r="CB612" s="287">
        <f t="shared" si="421"/>
        <v>0</v>
      </c>
      <c r="CC612" s="287">
        <f t="shared" si="422"/>
        <v>0</v>
      </c>
      <c r="CD612" s="287">
        <f t="shared" si="423"/>
        <v>0</v>
      </c>
      <c r="CE612" s="287">
        <f t="shared" si="424"/>
        <v>0</v>
      </c>
      <c r="CF612" s="287">
        <f t="shared" si="425"/>
        <v>0</v>
      </c>
      <c r="CG612" s="61">
        <f t="shared" si="441"/>
        <v>0</v>
      </c>
      <c r="CH612" s="27"/>
      <c r="CI612" s="27"/>
      <c r="CJ612" s="27"/>
    </row>
    <row r="613" spans="2:88" ht="12" hidden="1" customHeight="1">
      <c r="B613" s="624" t="s">
        <v>817</v>
      </c>
      <c r="C613" s="623" t="str">
        <f t="shared" si="426"/>
        <v>Approval Request</v>
      </c>
      <c r="D613" s="729" t="s">
        <v>831</v>
      </c>
      <c r="E613" s="624" t="s">
        <v>10</v>
      </c>
      <c r="F613" s="625" t="s">
        <v>14</v>
      </c>
      <c r="G613" s="626">
        <f t="shared" si="434"/>
        <v>0</v>
      </c>
      <c r="H613" s="823">
        <f t="shared" si="434"/>
        <v>0</v>
      </c>
      <c r="I613" s="823">
        <f t="shared" si="434"/>
        <v>0</v>
      </c>
      <c r="J613" s="626">
        <f t="shared" si="434"/>
        <v>0</v>
      </c>
      <c r="K613" s="626">
        <f t="shared" si="434"/>
        <v>0</v>
      </c>
      <c r="L613" s="626">
        <f t="shared" si="434"/>
        <v>0</v>
      </c>
      <c r="M613" s="626">
        <f t="shared" si="434"/>
        <v>0</v>
      </c>
      <c r="N613" s="626">
        <f t="shared" si="434"/>
        <v>0</v>
      </c>
      <c r="O613" s="626">
        <f t="shared" si="434"/>
        <v>0</v>
      </c>
      <c r="P613" s="626">
        <f t="shared" si="434"/>
        <v>0</v>
      </c>
      <c r="Q613" s="626">
        <f t="shared" si="435"/>
        <v>0</v>
      </c>
      <c r="R613" s="626">
        <f t="shared" si="435"/>
        <v>0</v>
      </c>
      <c r="S613" s="626">
        <f t="shared" si="435"/>
        <v>0</v>
      </c>
      <c r="T613" s="626">
        <f t="shared" si="435"/>
        <v>0</v>
      </c>
      <c r="U613" s="823">
        <f t="shared" si="435"/>
        <v>0</v>
      </c>
      <c r="V613" s="823">
        <f t="shared" si="435"/>
        <v>0</v>
      </c>
      <c r="W613" s="823">
        <f t="shared" si="435"/>
        <v>0</v>
      </c>
      <c r="X613" s="823">
        <f t="shared" si="435"/>
        <v>0</v>
      </c>
      <c r="Y613" s="823">
        <f t="shared" si="435"/>
        <v>0</v>
      </c>
      <c r="Z613" s="626">
        <f t="shared" si="435"/>
        <v>0</v>
      </c>
      <c r="AA613" s="626">
        <f t="shared" si="436"/>
        <v>0</v>
      </c>
      <c r="AB613" s="626">
        <f t="shared" si="436"/>
        <v>0</v>
      </c>
      <c r="AC613" s="626">
        <f t="shared" si="436"/>
        <v>0</v>
      </c>
      <c r="AD613" s="626">
        <f t="shared" si="436"/>
        <v>0</v>
      </c>
      <c r="AE613" s="626">
        <f t="shared" si="436"/>
        <v>0</v>
      </c>
      <c r="AF613" s="626">
        <f t="shared" si="436"/>
        <v>0</v>
      </c>
      <c r="AG613" s="626">
        <f t="shared" si="436"/>
        <v>0</v>
      </c>
      <c r="AH613" s="626">
        <f t="shared" si="436"/>
        <v>0</v>
      </c>
      <c r="AI613" s="626">
        <f t="shared" si="436"/>
        <v>0</v>
      </c>
      <c r="AJ613" s="626">
        <f t="shared" si="436"/>
        <v>0</v>
      </c>
      <c r="AK613" s="626">
        <f t="shared" si="437"/>
        <v>0</v>
      </c>
      <c r="AL613" s="626">
        <f t="shared" si="437"/>
        <v>0</v>
      </c>
      <c r="AM613" s="626">
        <f t="shared" si="437"/>
        <v>0</v>
      </c>
      <c r="AN613" s="626">
        <f t="shared" si="437"/>
        <v>0</v>
      </c>
      <c r="AO613" s="626">
        <f t="shared" si="437"/>
        <v>0</v>
      </c>
      <c r="AP613" s="626">
        <f t="shared" si="437"/>
        <v>0</v>
      </c>
      <c r="AQ613" s="626">
        <f t="shared" si="437"/>
        <v>0</v>
      </c>
      <c r="AR613" s="626">
        <f t="shared" si="437"/>
        <v>0</v>
      </c>
      <c r="AS613" s="626">
        <f t="shared" si="437"/>
        <v>0</v>
      </c>
      <c r="AT613" s="626">
        <f t="shared" si="437"/>
        <v>0</v>
      </c>
      <c r="AU613" s="626">
        <f t="shared" si="438"/>
        <v>0</v>
      </c>
      <c r="AV613" s="626">
        <f t="shared" si="438"/>
        <v>0</v>
      </c>
      <c r="AW613" s="626">
        <f t="shared" si="438"/>
        <v>0</v>
      </c>
      <c r="AX613" s="626">
        <f t="shared" si="438"/>
        <v>0</v>
      </c>
      <c r="AY613" s="626">
        <f t="shared" si="438"/>
        <v>0</v>
      </c>
      <c r="AZ613" s="626">
        <f t="shared" si="438"/>
        <v>0</v>
      </c>
      <c r="BA613" s="626">
        <f t="shared" si="438"/>
        <v>0</v>
      </c>
      <c r="BB613" s="626">
        <f t="shared" si="438"/>
        <v>0</v>
      </c>
      <c r="BC613" s="626">
        <f t="shared" si="438"/>
        <v>0</v>
      </c>
      <c r="BD613" s="626">
        <f t="shared" si="438"/>
        <v>0</v>
      </c>
      <c r="BE613" s="626">
        <f t="shared" si="439"/>
        <v>0</v>
      </c>
      <c r="BF613" s="626">
        <f t="shared" si="439"/>
        <v>0</v>
      </c>
      <c r="BG613" s="626">
        <f t="shared" si="439"/>
        <v>0</v>
      </c>
      <c r="BH613" s="626">
        <f t="shared" si="439"/>
        <v>0</v>
      </c>
      <c r="BI613" s="626">
        <f t="shared" si="439"/>
        <v>0</v>
      </c>
      <c r="BJ613" s="626">
        <f t="shared" si="439"/>
        <v>0</v>
      </c>
      <c r="BK613" s="626">
        <f t="shared" si="439"/>
        <v>0</v>
      </c>
      <c r="BL613" s="626">
        <f t="shared" si="439"/>
        <v>0</v>
      </c>
      <c r="BM613" s="626">
        <f t="shared" si="439"/>
        <v>0</v>
      </c>
      <c r="BN613" s="626">
        <f t="shared" si="439"/>
        <v>0</v>
      </c>
      <c r="BO613" s="626">
        <f t="shared" si="440"/>
        <v>0</v>
      </c>
      <c r="BP613" s="626">
        <f t="shared" si="440"/>
        <v>0</v>
      </c>
      <c r="BQ613" s="626">
        <f t="shared" si="440"/>
        <v>0</v>
      </c>
      <c r="BR613" s="626">
        <f t="shared" si="440"/>
        <v>0</v>
      </c>
      <c r="BS613" s="626">
        <f t="shared" si="440"/>
        <v>0</v>
      </c>
      <c r="BT613" s="626">
        <f t="shared" si="440"/>
        <v>0</v>
      </c>
      <c r="BU613" s="626">
        <f t="shared" si="440"/>
        <v>0</v>
      </c>
      <c r="BV613" s="626">
        <f t="shared" si="440"/>
        <v>0</v>
      </c>
      <c r="BW613" s="626">
        <f t="shared" si="440"/>
        <v>0</v>
      </c>
      <c r="BX613" s="626">
        <f t="shared" si="440"/>
        <v>0</v>
      </c>
      <c r="BY613" s="626">
        <f t="shared" si="440"/>
        <v>0</v>
      </c>
      <c r="BZ613" s="626">
        <f t="shared" si="440"/>
        <v>0</v>
      </c>
      <c r="CA613" s="287">
        <f t="shared" si="420"/>
        <v>0</v>
      </c>
      <c r="CB613" s="287">
        <f t="shared" si="421"/>
        <v>0</v>
      </c>
      <c r="CC613" s="287">
        <f t="shared" si="422"/>
        <v>0</v>
      </c>
      <c r="CD613" s="287">
        <f t="shared" si="423"/>
        <v>0</v>
      </c>
      <c r="CE613" s="287">
        <f t="shared" si="424"/>
        <v>0</v>
      </c>
      <c r="CF613" s="287">
        <f t="shared" si="425"/>
        <v>0</v>
      </c>
      <c r="CG613" s="61">
        <f t="shared" si="441"/>
        <v>0</v>
      </c>
      <c r="CH613" s="27"/>
      <c r="CI613" s="27"/>
      <c r="CJ613" s="27"/>
    </row>
    <row r="614" spans="2:88" ht="12" hidden="1" customHeight="1">
      <c r="B614" s="624" t="s">
        <v>817</v>
      </c>
      <c r="C614" s="623" t="str">
        <f t="shared" si="426"/>
        <v>Approval Request</v>
      </c>
      <c r="D614" s="729" t="s">
        <v>831</v>
      </c>
      <c r="E614" s="624" t="s">
        <v>10</v>
      </c>
      <c r="F614" s="625" t="s">
        <v>15</v>
      </c>
      <c r="G614" s="626">
        <f t="shared" si="434"/>
        <v>0</v>
      </c>
      <c r="H614" s="823">
        <f t="shared" si="434"/>
        <v>0</v>
      </c>
      <c r="I614" s="823">
        <f t="shared" si="434"/>
        <v>0</v>
      </c>
      <c r="J614" s="626">
        <f t="shared" si="434"/>
        <v>0</v>
      </c>
      <c r="K614" s="626">
        <f t="shared" si="434"/>
        <v>0</v>
      </c>
      <c r="L614" s="626">
        <f t="shared" si="434"/>
        <v>0</v>
      </c>
      <c r="M614" s="626">
        <f t="shared" si="434"/>
        <v>0</v>
      </c>
      <c r="N614" s="626">
        <f t="shared" si="434"/>
        <v>0</v>
      </c>
      <c r="O614" s="626">
        <f t="shared" si="434"/>
        <v>0</v>
      </c>
      <c r="P614" s="626">
        <f t="shared" si="434"/>
        <v>0</v>
      </c>
      <c r="Q614" s="626">
        <f t="shared" si="435"/>
        <v>0</v>
      </c>
      <c r="R614" s="626">
        <f t="shared" si="435"/>
        <v>0</v>
      </c>
      <c r="S614" s="626">
        <f t="shared" si="435"/>
        <v>0</v>
      </c>
      <c r="T614" s="626">
        <f t="shared" si="435"/>
        <v>0</v>
      </c>
      <c r="U614" s="823">
        <f t="shared" si="435"/>
        <v>0</v>
      </c>
      <c r="V614" s="823">
        <f t="shared" si="435"/>
        <v>0</v>
      </c>
      <c r="W614" s="823">
        <f t="shared" si="435"/>
        <v>0</v>
      </c>
      <c r="X614" s="823">
        <f t="shared" si="435"/>
        <v>0</v>
      </c>
      <c r="Y614" s="823">
        <f t="shared" si="435"/>
        <v>0</v>
      </c>
      <c r="Z614" s="626">
        <f t="shared" si="435"/>
        <v>0</v>
      </c>
      <c r="AA614" s="626">
        <f t="shared" si="436"/>
        <v>0</v>
      </c>
      <c r="AB614" s="626">
        <f t="shared" si="436"/>
        <v>0</v>
      </c>
      <c r="AC614" s="626">
        <f t="shared" si="436"/>
        <v>0</v>
      </c>
      <c r="AD614" s="626">
        <f t="shared" si="436"/>
        <v>0</v>
      </c>
      <c r="AE614" s="626">
        <f t="shared" si="436"/>
        <v>0</v>
      </c>
      <c r="AF614" s="626">
        <f t="shared" si="436"/>
        <v>0</v>
      </c>
      <c r="AG614" s="626">
        <f t="shared" si="436"/>
        <v>0</v>
      </c>
      <c r="AH614" s="626">
        <f t="shared" si="436"/>
        <v>0</v>
      </c>
      <c r="AI614" s="626">
        <f t="shared" si="436"/>
        <v>0</v>
      </c>
      <c r="AJ614" s="626">
        <f t="shared" si="436"/>
        <v>0</v>
      </c>
      <c r="AK614" s="626">
        <f t="shared" si="437"/>
        <v>0</v>
      </c>
      <c r="AL614" s="626">
        <f t="shared" si="437"/>
        <v>0</v>
      </c>
      <c r="AM614" s="626">
        <f t="shared" si="437"/>
        <v>0</v>
      </c>
      <c r="AN614" s="626">
        <f t="shared" si="437"/>
        <v>0</v>
      </c>
      <c r="AO614" s="626">
        <f t="shared" si="437"/>
        <v>0</v>
      </c>
      <c r="AP614" s="626">
        <f t="shared" si="437"/>
        <v>0</v>
      </c>
      <c r="AQ614" s="626">
        <f t="shared" si="437"/>
        <v>0</v>
      </c>
      <c r="AR614" s="626">
        <f t="shared" si="437"/>
        <v>0</v>
      </c>
      <c r="AS614" s="626">
        <f t="shared" si="437"/>
        <v>0</v>
      </c>
      <c r="AT614" s="626">
        <f t="shared" si="437"/>
        <v>0</v>
      </c>
      <c r="AU614" s="626">
        <f t="shared" si="438"/>
        <v>0</v>
      </c>
      <c r="AV614" s="626">
        <f t="shared" si="438"/>
        <v>0</v>
      </c>
      <c r="AW614" s="626">
        <f t="shared" si="438"/>
        <v>0</v>
      </c>
      <c r="AX614" s="626">
        <f t="shared" si="438"/>
        <v>0</v>
      </c>
      <c r="AY614" s="626">
        <f t="shared" si="438"/>
        <v>0</v>
      </c>
      <c r="AZ614" s="626">
        <f t="shared" si="438"/>
        <v>0</v>
      </c>
      <c r="BA614" s="626">
        <f t="shared" si="438"/>
        <v>0</v>
      </c>
      <c r="BB614" s="626">
        <f t="shared" si="438"/>
        <v>0</v>
      </c>
      <c r="BC614" s="626">
        <f t="shared" si="438"/>
        <v>0</v>
      </c>
      <c r="BD614" s="626">
        <f t="shared" si="438"/>
        <v>0</v>
      </c>
      <c r="BE614" s="626">
        <f t="shared" si="439"/>
        <v>0</v>
      </c>
      <c r="BF614" s="626">
        <f t="shared" si="439"/>
        <v>0</v>
      </c>
      <c r="BG614" s="626">
        <f t="shared" si="439"/>
        <v>0</v>
      </c>
      <c r="BH614" s="626">
        <f t="shared" si="439"/>
        <v>0</v>
      </c>
      <c r="BI614" s="626">
        <f t="shared" si="439"/>
        <v>0</v>
      </c>
      <c r="BJ614" s="626">
        <f t="shared" si="439"/>
        <v>0</v>
      </c>
      <c r="BK614" s="626">
        <f t="shared" si="439"/>
        <v>0</v>
      </c>
      <c r="BL614" s="626">
        <f t="shared" si="439"/>
        <v>0</v>
      </c>
      <c r="BM614" s="626">
        <f t="shared" si="439"/>
        <v>0</v>
      </c>
      <c r="BN614" s="626">
        <f t="shared" si="439"/>
        <v>0</v>
      </c>
      <c r="BO614" s="626">
        <f t="shared" si="440"/>
        <v>0</v>
      </c>
      <c r="BP614" s="626">
        <f t="shared" si="440"/>
        <v>0</v>
      </c>
      <c r="BQ614" s="626">
        <f t="shared" si="440"/>
        <v>0</v>
      </c>
      <c r="BR614" s="626">
        <f t="shared" si="440"/>
        <v>0</v>
      </c>
      <c r="BS614" s="626">
        <f t="shared" si="440"/>
        <v>0</v>
      </c>
      <c r="BT614" s="626">
        <f t="shared" si="440"/>
        <v>0</v>
      </c>
      <c r="BU614" s="626">
        <f t="shared" si="440"/>
        <v>0</v>
      </c>
      <c r="BV614" s="626">
        <f t="shared" si="440"/>
        <v>0</v>
      </c>
      <c r="BW614" s="626">
        <f t="shared" si="440"/>
        <v>0</v>
      </c>
      <c r="BX614" s="626">
        <f t="shared" si="440"/>
        <v>0</v>
      </c>
      <c r="BY614" s="626">
        <f t="shared" si="440"/>
        <v>0</v>
      </c>
      <c r="BZ614" s="626">
        <f t="shared" si="440"/>
        <v>0</v>
      </c>
      <c r="CA614" s="287">
        <f t="shared" si="420"/>
        <v>0</v>
      </c>
      <c r="CB614" s="287">
        <f t="shared" si="421"/>
        <v>0</v>
      </c>
      <c r="CC614" s="287">
        <f t="shared" si="422"/>
        <v>0</v>
      </c>
      <c r="CD614" s="287">
        <f t="shared" si="423"/>
        <v>0</v>
      </c>
      <c r="CE614" s="287">
        <f t="shared" si="424"/>
        <v>0</v>
      </c>
      <c r="CF614" s="287">
        <f t="shared" si="425"/>
        <v>0</v>
      </c>
      <c r="CG614" s="61">
        <f t="shared" si="441"/>
        <v>0</v>
      </c>
      <c r="CH614" s="27"/>
      <c r="CI614" s="27"/>
      <c r="CJ614" s="27"/>
    </row>
    <row r="615" spans="2:88" ht="12" hidden="1" customHeight="1">
      <c r="B615" s="624" t="s">
        <v>817</v>
      </c>
      <c r="C615" s="623" t="str">
        <f t="shared" si="426"/>
        <v>Released</v>
      </c>
      <c r="D615" s="624" t="s">
        <v>3</v>
      </c>
      <c r="E615" s="624" t="s">
        <v>9</v>
      </c>
      <c r="F615" s="625" t="s">
        <v>11</v>
      </c>
      <c r="G615" s="626">
        <f t="shared" ref="G615:P624" si="442">IF(CVP=$F615,SUMIFS(G$6:G$206,Capex_Revex,$E615,Cat_Two,$D615,Spend,$B615),0)</f>
        <v>0</v>
      </c>
      <c r="H615" s="823">
        <f t="shared" si="442"/>
        <v>0</v>
      </c>
      <c r="I615" s="823">
        <f t="shared" si="442"/>
        <v>0</v>
      </c>
      <c r="J615" s="626">
        <f t="shared" si="442"/>
        <v>0</v>
      </c>
      <c r="K615" s="626">
        <f t="shared" si="442"/>
        <v>0</v>
      </c>
      <c r="L615" s="626">
        <f t="shared" si="442"/>
        <v>0</v>
      </c>
      <c r="M615" s="626">
        <f t="shared" si="442"/>
        <v>0</v>
      </c>
      <c r="N615" s="626">
        <f t="shared" si="442"/>
        <v>0</v>
      </c>
      <c r="O615" s="626">
        <f t="shared" si="442"/>
        <v>0</v>
      </c>
      <c r="P615" s="626">
        <f t="shared" si="442"/>
        <v>0</v>
      </c>
      <c r="Q615" s="626">
        <f t="shared" ref="Q615:Z624" si="443">IF(CVP=$F615,SUMIFS(Q$6:Q$206,Capex_Revex,$E615,Cat_Two,$D615,Spend,$B615),0)</f>
        <v>0</v>
      </c>
      <c r="R615" s="626">
        <f t="shared" si="443"/>
        <v>0</v>
      </c>
      <c r="S615" s="626">
        <f t="shared" si="443"/>
        <v>0</v>
      </c>
      <c r="T615" s="626">
        <f t="shared" si="443"/>
        <v>0</v>
      </c>
      <c r="U615" s="823">
        <f t="shared" si="443"/>
        <v>0</v>
      </c>
      <c r="V615" s="823">
        <f t="shared" si="443"/>
        <v>0</v>
      </c>
      <c r="W615" s="823">
        <f t="shared" si="443"/>
        <v>0</v>
      </c>
      <c r="X615" s="823">
        <f t="shared" si="443"/>
        <v>0</v>
      </c>
      <c r="Y615" s="823">
        <f t="shared" si="443"/>
        <v>0</v>
      </c>
      <c r="Z615" s="626">
        <f t="shared" si="443"/>
        <v>0</v>
      </c>
      <c r="AA615" s="626">
        <f t="shared" ref="AA615:AJ624" si="444">IF(CVP=$F615,SUMIFS(AA$6:AA$206,Capex_Revex,$E615,Cat_Two,$D615,Spend,$B615),0)</f>
        <v>0</v>
      </c>
      <c r="AB615" s="626">
        <f t="shared" si="444"/>
        <v>0</v>
      </c>
      <c r="AC615" s="626">
        <f t="shared" si="444"/>
        <v>0</v>
      </c>
      <c r="AD615" s="626">
        <f t="shared" si="444"/>
        <v>0</v>
      </c>
      <c r="AE615" s="626">
        <f t="shared" si="444"/>
        <v>0</v>
      </c>
      <c r="AF615" s="626">
        <f t="shared" si="444"/>
        <v>0</v>
      </c>
      <c r="AG615" s="626">
        <f t="shared" si="444"/>
        <v>0</v>
      </c>
      <c r="AH615" s="626">
        <f t="shared" si="444"/>
        <v>0</v>
      </c>
      <c r="AI615" s="626">
        <f t="shared" si="444"/>
        <v>0</v>
      </c>
      <c r="AJ615" s="626">
        <f t="shared" si="444"/>
        <v>0</v>
      </c>
      <c r="AK615" s="626">
        <f t="shared" ref="AK615:AT624" si="445">IF(CVP=$F615,SUMIFS(AK$6:AK$206,Capex_Revex,$E615,Cat_Two,$D615,Spend,$B615),0)</f>
        <v>0</v>
      </c>
      <c r="AL615" s="626">
        <f t="shared" si="445"/>
        <v>0</v>
      </c>
      <c r="AM615" s="626">
        <f t="shared" si="445"/>
        <v>0</v>
      </c>
      <c r="AN615" s="626">
        <f t="shared" si="445"/>
        <v>0</v>
      </c>
      <c r="AO615" s="626">
        <f t="shared" si="445"/>
        <v>0</v>
      </c>
      <c r="AP615" s="626">
        <f t="shared" si="445"/>
        <v>0</v>
      </c>
      <c r="AQ615" s="626">
        <f t="shared" si="445"/>
        <v>0</v>
      </c>
      <c r="AR615" s="626">
        <f t="shared" si="445"/>
        <v>0</v>
      </c>
      <c r="AS615" s="626">
        <f t="shared" si="445"/>
        <v>0</v>
      </c>
      <c r="AT615" s="626">
        <f t="shared" si="445"/>
        <v>0</v>
      </c>
      <c r="AU615" s="626">
        <f t="shared" ref="AU615:BD624" si="446">IF(CVP=$F615,SUMIFS(AU$6:AU$206,Capex_Revex,$E615,Cat_Two,$D615,Spend,$B615),0)</f>
        <v>0</v>
      </c>
      <c r="AV615" s="626">
        <f t="shared" si="446"/>
        <v>0</v>
      </c>
      <c r="AW615" s="626">
        <f t="shared" si="446"/>
        <v>0</v>
      </c>
      <c r="AX615" s="626">
        <f t="shared" si="446"/>
        <v>0</v>
      </c>
      <c r="AY615" s="626">
        <f t="shared" si="446"/>
        <v>0</v>
      </c>
      <c r="AZ615" s="626">
        <f t="shared" si="446"/>
        <v>0</v>
      </c>
      <c r="BA615" s="626">
        <f t="shared" si="446"/>
        <v>0</v>
      </c>
      <c r="BB615" s="626">
        <f t="shared" si="446"/>
        <v>0</v>
      </c>
      <c r="BC615" s="626">
        <f t="shared" si="446"/>
        <v>0</v>
      </c>
      <c r="BD615" s="626">
        <f t="shared" si="446"/>
        <v>0</v>
      </c>
      <c r="BE615" s="626">
        <f t="shared" ref="BE615:BN624" si="447">IF(CVP=$F615,SUMIFS(BE$6:BE$206,Capex_Revex,$E615,Cat_Two,$D615,Spend,$B615),0)</f>
        <v>0</v>
      </c>
      <c r="BF615" s="626">
        <f t="shared" si="447"/>
        <v>0</v>
      </c>
      <c r="BG615" s="626">
        <f t="shared" si="447"/>
        <v>0</v>
      </c>
      <c r="BH615" s="626">
        <f t="shared" si="447"/>
        <v>0</v>
      </c>
      <c r="BI615" s="626">
        <f t="shared" si="447"/>
        <v>0</v>
      </c>
      <c r="BJ615" s="626">
        <f t="shared" si="447"/>
        <v>0</v>
      </c>
      <c r="BK615" s="626">
        <f t="shared" si="447"/>
        <v>0</v>
      </c>
      <c r="BL615" s="626">
        <f t="shared" si="447"/>
        <v>0</v>
      </c>
      <c r="BM615" s="626">
        <f t="shared" si="447"/>
        <v>0</v>
      </c>
      <c r="BN615" s="626">
        <f t="shared" si="447"/>
        <v>0</v>
      </c>
      <c r="BO615" s="626">
        <f t="shared" ref="BO615:BZ624" si="448">IF(CVP=$F615,SUMIFS(BO$6:BO$206,Capex_Revex,$E615,Cat_Two,$D615,Spend,$B615),0)</f>
        <v>0</v>
      </c>
      <c r="BP615" s="626">
        <f t="shared" si="448"/>
        <v>0</v>
      </c>
      <c r="BQ615" s="626">
        <f t="shared" si="448"/>
        <v>0</v>
      </c>
      <c r="BR615" s="626">
        <f t="shared" si="448"/>
        <v>0</v>
      </c>
      <c r="BS615" s="626">
        <f t="shared" si="448"/>
        <v>0</v>
      </c>
      <c r="BT615" s="626">
        <f t="shared" si="448"/>
        <v>0</v>
      </c>
      <c r="BU615" s="626">
        <f t="shared" si="448"/>
        <v>0</v>
      </c>
      <c r="BV615" s="626">
        <f t="shared" si="448"/>
        <v>0</v>
      </c>
      <c r="BW615" s="626">
        <f t="shared" si="448"/>
        <v>0</v>
      </c>
      <c r="BX615" s="626">
        <f t="shared" si="448"/>
        <v>0</v>
      </c>
      <c r="BY615" s="626">
        <f t="shared" si="448"/>
        <v>0</v>
      </c>
      <c r="BZ615" s="626">
        <f t="shared" si="448"/>
        <v>0</v>
      </c>
      <c r="CA615" s="287">
        <f t="shared" si="420"/>
        <v>0</v>
      </c>
      <c r="CB615" s="287">
        <f t="shared" si="421"/>
        <v>0</v>
      </c>
      <c r="CC615" s="287">
        <f t="shared" si="422"/>
        <v>0</v>
      </c>
      <c r="CD615" s="287">
        <f t="shared" si="423"/>
        <v>0</v>
      </c>
      <c r="CE615" s="287">
        <f t="shared" si="424"/>
        <v>0</v>
      </c>
      <c r="CF615" s="287">
        <f t="shared" si="425"/>
        <v>0</v>
      </c>
      <c r="CG615" s="61">
        <f t="shared" si="390"/>
        <v>0</v>
      </c>
      <c r="CH615" s="27"/>
      <c r="CI615" s="27"/>
      <c r="CJ615" s="27"/>
    </row>
    <row r="616" spans="2:88" ht="12" hidden="1" customHeight="1">
      <c r="B616" s="624" t="s">
        <v>817</v>
      </c>
      <c r="C616" s="623" t="str">
        <f t="shared" si="426"/>
        <v>Released</v>
      </c>
      <c r="D616" s="624" t="s">
        <v>3</v>
      </c>
      <c r="E616" s="624" t="s">
        <v>9</v>
      </c>
      <c r="F616" s="625" t="s">
        <v>12</v>
      </c>
      <c r="G616" s="626">
        <f t="shared" si="442"/>
        <v>0</v>
      </c>
      <c r="H616" s="823">
        <f t="shared" si="442"/>
        <v>0</v>
      </c>
      <c r="I616" s="823">
        <f t="shared" si="442"/>
        <v>0</v>
      </c>
      <c r="J616" s="626">
        <f t="shared" si="442"/>
        <v>0</v>
      </c>
      <c r="K616" s="626">
        <f t="shared" si="442"/>
        <v>0</v>
      </c>
      <c r="L616" s="626">
        <f t="shared" si="442"/>
        <v>0</v>
      </c>
      <c r="M616" s="626">
        <f t="shared" si="442"/>
        <v>0</v>
      </c>
      <c r="N616" s="626">
        <f t="shared" si="442"/>
        <v>0</v>
      </c>
      <c r="O616" s="626">
        <f t="shared" si="442"/>
        <v>0</v>
      </c>
      <c r="P616" s="626">
        <f t="shared" si="442"/>
        <v>0</v>
      </c>
      <c r="Q616" s="626">
        <f t="shared" si="443"/>
        <v>0</v>
      </c>
      <c r="R616" s="626">
        <f t="shared" si="443"/>
        <v>0</v>
      </c>
      <c r="S616" s="626">
        <f t="shared" si="443"/>
        <v>0</v>
      </c>
      <c r="T616" s="626">
        <f t="shared" si="443"/>
        <v>0</v>
      </c>
      <c r="U616" s="823">
        <f t="shared" si="443"/>
        <v>0</v>
      </c>
      <c r="V616" s="823">
        <f t="shared" si="443"/>
        <v>0</v>
      </c>
      <c r="W616" s="823">
        <f t="shared" si="443"/>
        <v>0</v>
      </c>
      <c r="X616" s="823">
        <f t="shared" si="443"/>
        <v>0</v>
      </c>
      <c r="Y616" s="823">
        <f t="shared" si="443"/>
        <v>0</v>
      </c>
      <c r="Z616" s="626">
        <f t="shared" si="443"/>
        <v>0</v>
      </c>
      <c r="AA616" s="626">
        <f t="shared" si="444"/>
        <v>0</v>
      </c>
      <c r="AB616" s="626">
        <f t="shared" si="444"/>
        <v>0</v>
      </c>
      <c r="AC616" s="626">
        <f t="shared" si="444"/>
        <v>0</v>
      </c>
      <c r="AD616" s="626">
        <f t="shared" si="444"/>
        <v>0</v>
      </c>
      <c r="AE616" s="626">
        <f t="shared" si="444"/>
        <v>0</v>
      </c>
      <c r="AF616" s="626">
        <f t="shared" si="444"/>
        <v>0</v>
      </c>
      <c r="AG616" s="626">
        <f t="shared" si="444"/>
        <v>0</v>
      </c>
      <c r="AH616" s="626">
        <f t="shared" si="444"/>
        <v>0</v>
      </c>
      <c r="AI616" s="626">
        <f t="shared" si="444"/>
        <v>0</v>
      </c>
      <c r="AJ616" s="626">
        <f t="shared" si="444"/>
        <v>0</v>
      </c>
      <c r="AK616" s="626">
        <f t="shared" si="445"/>
        <v>0</v>
      </c>
      <c r="AL616" s="626">
        <f t="shared" si="445"/>
        <v>0</v>
      </c>
      <c r="AM616" s="626">
        <f t="shared" si="445"/>
        <v>0</v>
      </c>
      <c r="AN616" s="626">
        <f t="shared" si="445"/>
        <v>0</v>
      </c>
      <c r="AO616" s="626">
        <f t="shared" si="445"/>
        <v>0</v>
      </c>
      <c r="AP616" s="626">
        <f t="shared" si="445"/>
        <v>0</v>
      </c>
      <c r="AQ616" s="626">
        <f t="shared" si="445"/>
        <v>0</v>
      </c>
      <c r="AR616" s="626">
        <f t="shared" si="445"/>
        <v>0</v>
      </c>
      <c r="AS616" s="626">
        <f t="shared" si="445"/>
        <v>0</v>
      </c>
      <c r="AT616" s="626">
        <f t="shared" si="445"/>
        <v>0</v>
      </c>
      <c r="AU616" s="626">
        <f t="shared" si="446"/>
        <v>0</v>
      </c>
      <c r="AV616" s="626">
        <f t="shared" si="446"/>
        <v>0</v>
      </c>
      <c r="AW616" s="626">
        <f t="shared" si="446"/>
        <v>0</v>
      </c>
      <c r="AX616" s="626">
        <f t="shared" si="446"/>
        <v>0</v>
      </c>
      <c r="AY616" s="626">
        <f t="shared" si="446"/>
        <v>0</v>
      </c>
      <c r="AZ616" s="626">
        <f t="shared" si="446"/>
        <v>0</v>
      </c>
      <c r="BA616" s="626">
        <f t="shared" si="446"/>
        <v>0</v>
      </c>
      <c r="BB616" s="626">
        <f t="shared" si="446"/>
        <v>0</v>
      </c>
      <c r="BC616" s="626">
        <f t="shared" si="446"/>
        <v>0</v>
      </c>
      <c r="BD616" s="626">
        <f t="shared" si="446"/>
        <v>0</v>
      </c>
      <c r="BE616" s="626">
        <f t="shared" si="447"/>
        <v>0</v>
      </c>
      <c r="BF616" s="626">
        <f t="shared" si="447"/>
        <v>0</v>
      </c>
      <c r="BG616" s="626">
        <f t="shared" si="447"/>
        <v>0</v>
      </c>
      <c r="BH616" s="626">
        <f t="shared" si="447"/>
        <v>0</v>
      </c>
      <c r="BI616" s="626">
        <f t="shared" si="447"/>
        <v>0</v>
      </c>
      <c r="BJ616" s="626">
        <f t="shared" si="447"/>
        <v>0</v>
      </c>
      <c r="BK616" s="626">
        <f t="shared" si="447"/>
        <v>0</v>
      </c>
      <c r="BL616" s="626">
        <f t="shared" si="447"/>
        <v>0</v>
      </c>
      <c r="BM616" s="626">
        <f t="shared" si="447"/>
        <v>0</v>
      </c>
      <c r="BN616" s="626">
        <f t="shared" si="447"/>
        <v>0</v>
      </c>
      <c r="BO616" s="626">
        <f t="shared" si="448"/>
        <v>0</v>
      </c>
      <c r="BP616" s="626">
        <f t="shared" si="448"/>
        <v>0</v>
      </c>
      <c r="BQ616" s="626">
        <f t="shared" si="448"/>
        <v>0</v>
      </c>
      <c r="BR616" s="626">
        <f t="shared" si="448"/>
        <v>0</v>
      </c>
      <c r="BS616" s="626">
        <f t="shared" si="448"/>
        <v>0</v>
      </c>
      <c r="BT616" s="626">
        <f t="shared" si="448"/>
        <v>0</v>
      </c>
      <c r="BU616" s="626">
        <f t="shared" si="448"/>
        <v>0</v>
      </c>
      <c r="BV616" s="626">
        <f t="shared" si="448"/>
        <v>0</v>
      </c>
      <c r="BW616" s="626">
        <f t="shared" si="448"/>
        <v>0</v>
      </c>
      <c r="BX616" s="626">
        <f t="shared" si="448"/>
        <v>0</v>
      </c>
      <c r="BY616" s="626">
        <f t="shared" si="448"/>
        <v>0</v>
      </c>
      <c r="BZ616" s="626">
        <f t="shared" si="448"/>
        <v>0</v>
      </c>
      <c r="CA616" s="287">
        <f t="shared" si="420"/>
        <v>0</v>
      </c>
      <c r="CB616" s="287">
        <f t="shared" si="421"/>
        <v>0</v>
      </c>
      <c r="CC616" s="287">
        <f t="shared" si="422"/>
        <v>0</v>
      </c>
      <c r="CD616" s="287">
        <f t="shared" si="423"/>
        <v>0</v>
      </c>
      <c r="CE616" s="287">
        <f t="shared" si="424"/>
        <v>0</v>
      </c>
      <c r="CF616" s="287">
        <f t="shared" si="425"/>
        <v>0</v>
      </c>
      <c r="CG616" s="61">
        <f t="shared" si="390"/>
        <v>0</v>
      </c>
      <c r="CH616" s="27"/>
      <c r="CI616" s="27"/>
      <c r="CJ616" s="27"/>
    </row>
    <row r="617" spans="2:88" ht="12" hidden="1" customHeight="1">
      <c r="B617" s="624" t="s">
        <v>817</v>
      </c>
      <c r="C617" s="623" t="str">
        <f t="shared" si="426"/>
        <v>Forecast</v>
      </c>
      <c r="D617" s="624" t="s">
        <v>3</v>
      </c>
      <c r="E617" s="624" t="s">
        <v>9</v>
      </c>
      <c r="F617" s="625" t="s">
        <v>13</v>
      </c>
      <c r="G617" s="626">
        <f t="shared" si="442"/>
        <v>0</v>
      </c>
      <c r="H617" s="823">
        <f t="shared" si="442"/>
        <v>0</v>
      </c>
      <c r="I617" s="823">
        <f t="shared" si="442"/>
        <v>0</v>
      </c>
      <c r="J617" s="626">
        <f t="shared" si="442"/>
        <v>0</v>
      </c>
      <c r="K617" s="626">
        <f t="shared" si="442"/>
        <v>0</v>
      </c>
      <c r="L617" s="626">
        <f t="shared" si="442"/>
        <v>0</v>
      </c>
      <c r="M617" s="626">
        <f t="shared" si="442"/>
        <v>0</v>
      </c>
      <c r="N617" s="626">
        <f t="shared" si="442"/>
        <v>0</v>
      </c>
      <c r="O617" s="626">
        <f t="shared" si="442"/>
        <v>0</v>
      </c>
      <c r="P617" s="626">
        <f t="shared" si="442"/>
        <v>0</v>
      </c>
      <c r="Q617" s="626">
        <f t="shared" si="443"/>
        <v>0</v>
      </c>
      <c r="R617" s="626">
        <f t="shared" si="443"/>
        <v>0</v>
      </c>
      <c r="S617" s="626">
        <f t="shared" si="443"/>
        <v>0</v>
      </c>
      <c r="T617" s="626">
        <f t="shared" si="443"/>
        <v>0</v>
      </c>
      <c r="U617" s="823">
        <f t="shared" si="443"/>
        <v>0</v>
      </c>
      <c r="V617" s="823">
        <f t="shared" si="443"/>
        <v>0</v>
      </c>
      <c r="W617" s="823">
        <f t="shared" si="443"/>
        <v>0</v>
      </c>
      <c r="X617" s="823">
        <f t="shared" si="443"/>
        <v>0</v>
      </c>
      <c r="Y617" s="823">
        <f t="shared" si="443"/>
        <v>0</v>
      </c>
      <c r="Z617" s="626">
        <f t="shared" si="443"/>
        <v>0</v>
      </c>
      <c r="AA617" s="626">
        <f t="shared" si="444"/>
        <v>0</v>
      </c>
      <c r="AB617" s="626">
        <f t="shared" si="444"/>
        <v>0</v>
      </c>
      <c r="AC617" s="626">
        <f t="shared" si="444"/>
        <v>0</v>
      </c>
      <c r="AD617" s="626">
        <f t="shared" si="444"/>
        <v>0</v>
      </c>
      <c r="AE617" s="626">
        <f t="shared" si="444"/>
        <v>0</v>
      </c>
      <c r="AF617" s="626">
        <f t="shared" si="444"/>
        <v>0</v>
      </c>
      <c r="AG617" s="626">
        <f t="shared" si="444"/>
        <v>0</v>
      </c>
      <c r="AH617" s="626">
        <f t="shared" si="444"/>
        <v>0</v>
      </c>
      <c r="AI617" s="626">
        <f t="shared" si="444"/>
        <v>0</v>
      </c>
      <c r="AJ617" s="626">
        <f t="shared" si="444"/>
        <v>0</v>
      </c>
      <c r="AK617" s="626">
        <f t="shared" si="445"/>
        <v>0</v>
      </c>
      <c r="AL617" s="626">
        <f t="shared" si="445"/>
        <v>0</v>
      </c>
      <c r="AM617" s="626">
        <f t="shared" si="445"/>
        <v>0</v>
      </c>
      <c r="AN617" s="626">
        <f t="shared" si="445"/>
        <v>0</v>
      </c>
      <c r="AO617" s="626">
        <f t="shared" si="445"/>
        <v>0</v>
      </c>
      <c r="AP617" s="626">
        <f t="shared" si="445"/>
        <v>0</v>
      </c>
      <c r="AQ617" s="626">
        <f t="shared" si="445"/>
        <v>0</v>
      </c>
      <c r="AR617" s="626">
        <f t="shared" si="445"/>
        <v>0</v>
      </c>
      <c r="AS617" s="626">
        <f t="shared" si="445"/>
        <v>0</v>
      </c>
      <c r="AT617" s="626">
        <f t="shared" si="445"/>
        <v>0</v>
      </c>
      <c r="AU617" s="626">
        <f t="shared" si="446"/>
        <v>0</v>
      </c>
      <c r="AV617" s="626">
        <f t="shared" si="446"/>
        <v>0</v>
      </c>
      <c r="AW617" s="626">
        <f t="shared" si="446"/>
        <v>0</v>
      </c>
      <c r="AX617" s="626">
        <f t="shared" si="446"/>
        <v>0</v>
      </c>
      <c r="AY617" s="626">
        <f t="shared" si="446"/>
        <v>0</v>
      </c>
      <c r="AZ617" s="626">
        <f t="shared" si="446"/>
        <v>0</v>
      </c>
      <c r="BA617" s="626">
        <f t="shared" si="446"/>
        <v>0</v>
      </c>
      <c r="BB617" s="626">
        <f t="shared" si="446"/>
        <v>0</v>
      </c>
      <c r="BC617" s="626">
        <f t="shared" si="446"/>
        <v>0</v>
      </c>
      <c r="BD617" s="626">
        <f t="shared" si="446"/>
        <v>0</v>
      </c>
      <c r="BE617" s="626">
        <f t="shared" si="447"/>
        <v>0</v>
      </c>
      <c r="BF617" s="626">
        <f t="shared" si="447"/>
        <v>0</v>
      </c>
      <c r="BG617" s="626">
        <f t="shared" si="447"/>
        <v>0</v>
      </c>
      <c r="BH617" s="626">
        <f t="shared" si="447"/>
        <v>0</v>
      </c>
      <c r="BI617" s="626">
        <f t="shared" si="447"/>
        <v>0</v>
      </c>
      <c r="BJ617" s="626">
        <f t="shared" si="447"/>
        <v>0</v>
      </c>
      <c r="BK617" s="626">
        <f t="shared" si="447"/>
        <v>0</v>
      </c>
      <c r="BL617" s="626">
        <f t="shared" si="447"/>
        <v>0</v>
      </c>
      <c r="BM617" s="626">
        <f t="shared" si="447"/>
        <v>0</v>
      </c>
      <c r="BN617" s="626">
        <f t="shared" si="447"/>
        <v>0</v>
      </c>
      <c r="BO617" s="626">
        <f t="shared" si="448"/>
        <v>0</v>
      </c>
      <c r="BP617" s="626">
        <f t="shared" si="448"/>
        <v>0</v>
      </c>
      <c r="BQ617" s="626">
        <f t="shared" si="448"/>
        <v>0</v>
      </c>
      <c r="BR617" s="626">
        <f t="shared" si="448"/>
        <v>0</v>
      </c>
      <c r="BS617" s="626">
        <f t="shared" si="448"/>
        <v>0</v>
      </c>
      <c r="BT617" s="626">
        <f t="shared" si="448"/>
        <v>0</v>
      </c>
      <c r="BU617" s="626">
        <f t="shared" si="448"/>
        <v>0</v>
      </c>
      <c r="BV617" s="626">
        <f t="shared" si="448"/>
        <v>0</v>
      </c>
      <c r="BW617" s="626">
        <f t="shared" si="448"/>
        <v>0</v>
      </c>
      <c r="BX617" s="626">
        <f t="shared" si="448"/>
        <v>0</v>
      </c>
      <c r="BY617" s="626">
        <f t="shared" si="448"/>
        <v>0</v>
      </c>
      <c r="BZ617" s="626">
        <f t="shared" si="448"/>
        <v>0</v>
      </c>
      <c r="CA617" s="287">
        <f t="shared" si="420"/>
        <v>0</v>
      </c>
      <c r="CB617" s="287">
        <f t="shared" si="421"/>
        <v>0</v>
      </c>
      <c r="CC617" s="287">
        <f t="shared" si="422"/>
        <v>0</v>
      </c>
      <c r="CD617" s="287">
        <f t="shared" si="423"/>
        <v>0</v>
      </c>
      <c r="CE617" s="287">
        <f t="shared" si="424"/>
        <v>0</v>
      </c>
      <c r="CF617" s="287">
        <f t="shared" si="425"/>
        <v>0</v>
      </c>
      <c r="CG617" s="61">
        <f t="shared" si="390"/>
        <v>0</v>
      </c>
      <c r="CH617" s="27"/>
      <c r="CI617" s="27"/>
      <c r="CJ617" s="27"/>
    </row>
    <row r="618" spans="2:88" ht="12" hidden="1" customHeight="1">
      <c r="B618" s="624" t="s">
        <v>817</v>
      </c>
      <c r="C618" s="623" t="str">
        <f t="shared" si="426"/>
        <v>Approval Request</v>
      </c>
      <c r="D618" s="624" t="s">
        <v>3</v>
      </c>
      <c r="E618" s="624" t="s">
        <v>9</v>
      </c>
      <c r="F618" s="625" t="s">
        <v>14</v>
      </c>
      <c r="G618" s="626">
        <f t="shared" si="442"/>
        <v>0</v>
      </c>
      <c r="H618" s="823">
        <f t="shared" si="442"/>
        <v>0</v>
      </c>
      <c r="I618" s="823">
        <f t="shared" si="442"/>
        <v>0</v>
      </c>
      <c r="J618" s="626">
        <f t="shared" si="442"/>
        <v>0</v>
      </c>
      <c r="K618" s="626">
        <f t="shared" si="442"/>
        <v>0</v>
      </c>
      <c r="L618" s="626">
        <f t="shared" si="442"/>
        <v>0</v>
      </c>
      <c r="M618" s="626">
        <f t="shared" si="442"/>
        <v>0</v>
      </c>
      <c r="N618" s="626">
        <f t="shared" si="442"/>
        <v>0</v>
      </c>
      <c r="O618" s="626">
        <f t="shared" si="442"/>
        <v>0</v>
      </c>
      <c r="P618" s="626">
        <f t="shared" si="442"/>
        <v>0</v>
      </c>
      <c r="Q618" s="626">
        <f t="shared" si="443"/>
        <v>0</v>
      </c>
      <c r="R618" s="626">
        <f t="shared" si="443"/>
        <v>0</v>
      </c>
      <c r="S618" s="626">
        <f t="shared" si="443"/>
        <v>0</v>
      </c>
      <c r="T618" s="626">
        <f t="shared" si="443"/>
        <v>0</v>
      </c>
      <c r="U618" s="823">
        <f t="shared" si="443"/>
        <v>0</v>
      </c>
      <c r="V618" s="823">
        <f t="shared" si="443"/>
        <v>0</v>
      </c>
      <c r="W618" s="823">
        <f t="shared" si="443"/>
        <v>0</v>
      </c>
      <c r="X618" s="823">
        <f t="shared" si="443"/>
        <v>0</v>
      </c>
      <c r="Y618" s="823">
        <f t="shared" si="443"/>
        <v>0</v>
      </c>
      <c r="Z618" s="626">
        <f t="shared" si="443"/>
        <v>0</v>
      </c>
      <c r="AA618" s="626">
        <f t="shared" si="444"/>
        <v>0</v>
      </c>
      <c r="AB618" s="626">
        <f t="shared" si="444"/>
        <v>0</v>
      </c>
      <c r="AC618" s="626">
        <f t="shared" si="444"/>
        <v>0</v>
      </c>
      <c r="AD618" s="626">
        <f t="shared" si="444"/>
        <v>0</v>
      </c>
      <c r="AE618" s="626">
        <f t="shared" si="444"/>
        <v>0</v>
      </c>
      <c r="AF618" s="626">
        <f t="shared" si="444"/>
        <v>0</v>
      </c>
      <c r="AG618" s="626">
        <f t="shared" si="444"/>
        <v>0</v>
      </c>
      <c r="AH618" s="626">
        <f t="shared" si="444"/>
        <v>0</v>
      </c>
      <c r="AI618" s="626">
        <f t="shared" si="444"/>
        <v>0</v>
      </c>
      <c r="AJ618" s="626">
        <f t="shared" si="444"/>
        <v>0</v>
      </c>
      <c r="AK618" s="626">
        <f t="shared" si="445"/>
        <v>0</v>
      </c>
      <c r="AL618" s="626">
        <f t="shared" si="445"/>
        <v>0</v>
      </c>
      <c r="AM618" s="626">
        <f t="shared" si="445"/>
        <v>0</v>
      </c>
      <c r="AN618" s="626">
        <f t="shared" si="445"/>
        <v>0</v>
      </c>
      <c r="AO618" s="626">
        <f t="shared" si="445"/>
        <v>0</v>
      </c>
      <c r="AP618" s="626">
        <f t="shared" si="445"/>
        <v>0</v>
      </c>
      <c r="AQ618" s="626">
        <f t="shared" si="445"/>
        <v>0</v>
      </c>
      <c r="AR618" s="626">
        <f t="shared" si="445"/>
        <v>0</v>
      </c>
      <c r="AS618" s="626">
        <f t="shared" si="445"/>
        <v>0</v>
      </c>
      <c r="AT618" s="626">
        <f t="shared" si="445"/>
        <v>0</v>
      </c>
      <c r="AU618" s="626">
        <f t="shared" si="446"/>
        <v>0</v>
      </c>
      <c r="AV618" s="626">
        <f t="shared" si="446"/>
        <v>0</v>
      </c>
      <c r="AW618" s="626">
        <f t="shared" si="446"/>
        <v>0</v>
      </c>
      <c r="AX618" s="626">
        <f t="shared" si="446"/>
        <v>0</v>
      </c>
      <c r="AY618" s="626">
        <f t="shared" si="446"/>
        <v>0</v>
      </c>
      <c r="AZ618" s="626">
        <f t="shared" si="446"/>
        <v>0</v>
      </c>
      <c r="BA618" s="626">
        <f t="shared" si="446"/>
        <v>0</v>
      </c>
      <c r="BB618" s="626">
        <f t="shared" si="446"/>
        <v>0</v>
      </c>
      <c r="BC618" s="626">
        <f t="shared" si="446"/>
        <v>0</v>
      </c>
      <c r="BD618" s="626">
        <f t="shared" si="446"/>
        <v>0</v>
      </c>
      <c r="BE618" s="626">
        <f t="shared" si="447"/>
        <v>0</v>
      </c>
      <c r="BF618" s="626">
        <f t="shared" si="447"/>
        <v>0</v>
      </c>
      <c r="BG618" s="626">
        <f t="shared" si="447"/>
        <v>0</v>
      </c>
      <c r="BH618" s="626">
        <f t="shared" si="447"/>
        <v>0</v>
      </c>
      <c r="BI618" s="626">
        <f t="shared" si="447"/>
        <v>0</v>
      </c>
      <c r="BJ618" s="626">
        <f t="shared" si="447"/>
        <v>0</v>
      </c>
      <c r="BK618" s="626">
        <f t="shared" si="447"/>
        <v>0</v>
      </c>
      <c r="BL618" s="626">
        <f t="shared" si="447"/>
        <v>0</v>
      </c>
      <c r="BM618" s="626">
        <f t="shared" si="447"/>
        <v>0</v>
      </c>
      <c r="BN618" s="626">
        <f t="shared" si="447"/>
        <v>0</v>
      </c>
      <c r="BO618" s="626">
        <f t="shared" si="448"/>
        <v>0</v>
      </c>
      <c r="BP618" s="626">
        <f t="shared" si="448"/>
        <v>0</v>
      </c>
      <c r="BQ618" s="626">
        <f t="shared" si="448"/>
        <v>0</v>
      </c>
      <c r="BR618" s="626">
        <f t="shared" si="448"/>
        <v>0</v>
      </c>
      <c r="BS618" s="626">
        <f t="shared" si="448"/>
        <v>0</v>
      </c>
      <c r="BT618" s="626">
        <f t="shared" si="448"/>
        <v>0</v>
      </c>
      <c r="BU618" s="626">
        <f t="shared" si="448"/>
        <v>0</v>
      </c>
      <c r="BV618" s="626">
        <f t="shared" si="448"/>
        <v>0</v>
      </c>
      <c r="BW618" s="626">
        <f t="shared" si="448"/>
        <v>0</v>
      </c>
      <c r="BX618" s="626">
        <f t="shared" si="448"/>
        <v>0</v>
      </c>
      <c r="BY618" s="626">
        <f t="shared" si="448"/>
        <v>0</v>
      </c>
      <c r="BZ618" s="626">
        <f t="shared" si="448"/>
        <v>0</v>
      </c>
      <c r="CA618" s="287">
        <f t="shared" si="420"/>
        <v>0</v>
      </c>
      <c r="CB618" s="287">
        <f t="shared" si="421"/>
        <v>0</v>
      </c>
      <c r="CC618" s="287">
        <f t="shared" si="422"/>
        <v>0</v>
      </c>
      <c r="CD618" s="287">
        <f t="shared" si="423"/>
        <v>0</v>
      </c>
      <c r="CE618" s="287">
        <f t="shared" si="424"/>
        <v>0</v>
      </c>
      <c r="CF618" s="287">
        <f t="shared" si="425"/>
        <v>0</v>
      </c>
      <c r="CG618" s="61">
        <f t="shared" si="390"/>
        <v>0</v>
      </c>
      <c r="CH618" s="27"/>
      <c r="CI618" s="27"/>
      <c r="CJ618" s="27"/>
    </row>
    <row r="619" spans="2:88" ht="12" hidden="1" customHeight="1">
      <c r="B619" s="624" t="s">
        <v>817</v>
      </c>
      <c r="C619" s="623" t="str">
        <f t="shared" si="426"/>
        <v>Approval Request</v>
      </c>
      <c r="D619" s="624" t="s">
        <v>3</v>
      </c>
      <c r="E619" s="624" t="s">
        <v>9</v>
      </c>
      <c r="F619" s="625" t="s">
        <v>15</v>
      </c>
      <c r="G619" s="626">
        <f t="shared" si="442"/>
        <v>0</v>
      </c>
      <c r="H619" s="823">
        <f t="shared" si="442"/>
        <v>0</v>
      </c>
      <c r="I619" s="823">
        <f t="shared" si="442"/>
        <v>0</v>
      </c>
      <c r="J619" s="626">
        <f t="shared" si="442"/>
        <v>0</v>
      </c>
      <c r="K619" s="626">
        <f t="shared" si="442"/>
        <v>0</v>
      </c>
      <c r="L619" s="626">
        <f t="shared" si="442"/>
        <v>0</v>
      </c>
      <c r="M619" s="626">
        <f t="shared" si="442"/>
        <v>0</v>
      </c>
      <c r="N619" s="626">
        <f t="shared" si="442"/>
        <v>0</v>
      </c>
      <c r="O619" s="626">
        <f t="shared" si="442"/>
        <v>0</v>
      </c>
      <c r="P619" s="626">
        <f t="shared" si="442"/>
        <v>0</v>
      </c>
      <c r="Q619" s="626">
        <f t="shared" si="443"/>
        <v>0</v>
      </c>
      <c r="R619" s="626">
        <f t="shared" si="443"/>
        <v>0</v>
      </c>
      <c r="S619" s="626">
        <f t="shared" si="443"/>
        <v>0</v>
      </c>
      <c r="T619" s="626">
        <f t="shared" si="443"/>
        <v>0</v>
      </c>
      <c r="U619" s="823">
        <f t="shared" si="443"/>
        <v>0</v>
      </c>
      <c r="V619" s="823">
        <f t="shared" si="443"/>
        <v>0</v>
      </c>
      <c r="W619" s="823">
        <f t="shared" si="443"/>
        <v>0</v>
      </c>
      <c r="X619" s="823">
        <f t="shared" si="443"/>
        <v>0</v>
      </c>
      <c r="Y619" s="823">
        <f t="shared" si="443"/>
        <v>0</v>
      </c>
      <c r="Z619" s="626">
        <f t="shared" si="443"/>
        <v>0</v>
      </c>
      <c r="AA619" s="626">
        <f t="shared" si="444"/>
        <v>0</v>
      </c>
      <c r="AB619" s="626">
        <f t="shared" si="444"/>
        <v>0</v>
      </c>
      <c r="AC619" s="626">
        <f t="shared" si="444"/>
        <v>0</v>
      </c>
      <c r="AD619" s="626">
        <f t="shared" si="444"/>
        <v>0</v>
      </c>
      <c r="AE619" s="626">
        <f t="shared" si="444"/>
        <v>0</v>
      </c>
      <c r="AF619" s="626">
        <f t="shared" si="444"/>
        <v>0</v>
      </c>
      <c r="AG619" s="626">
        <f t="shared" si="444"/>
        <v>0</v>
      </c>
      <c r="AH619" s="626">
        <f t="shared" si="444"/>
        <v>0</v>
      </c>
      <c r="AI619" s="626">
        <f t="shared" si="444"/>
        <v>0</v>
      </c>
      <c r="AJ619" s="626">
        <f t="shared" si="444"/>
        <v>0</v>
      </c>
      <c r="AK619" s="626">
        <f t="shared" si="445"/>
        <v>0</v>
      </c>
      <c r="AL619" s="626">
        <f t="shared" si="445"/>
        <v>0</v>
      </c>
      <c r="AM619" s="626">
        <f t="shared" si="445"/>
        <v>0</v>
      </c>
      <c r="AN619" s="626">
        <f t="shared" si="445"/>
        <v>0</v>
      </c>
      <c r="AO619" s="626">
        <f t="shared" si="445"/>
        <v>0</v>
      </c>
      <c r="AP619" s="626">
        <f t="shared" si="445"/>
        <v>0</v>
      </c>
      <c r="AQ619" s="626">
        <f t="shared" si="445"/>
        <v>0</v>
      </c>
      <c r="AR619" s="626">
        <f t="shared" si="445"/>
        <v>0</v>
      </c>
      <c r="AS619" s="626">
        <f t="shared" si="445"/>
        <v>0</v>
      </c>
      <c r="AT619" s="626">
        <f t="shared" si="445"/>
        <v>0</v>
      </c>
      <c r="AU619" s="626">
        <f t="shared" si="446"/>
        <v>0</v>
      </c>
      <c r="AV619" s="626">
        <f t="shared" si="446"/>
        <v>0</v>
      </c>
      <c r="AW619" s="626">
        <f t="shared" si="446"/>
        <v>0</v>
      </c>
      <c r="AX619" s="626">
        <f t="shared" si="446"/>
        <v>0</v>
      </c>
      <c r="AY619" s="626">
        <f t="shared" si="446"/>
        <v>0</v>
      </c>
      <c r="AZ619" s="626">
        <f t="shared" si="446"/>
        <v>0</v>
      </c>
      <c r="BA619" s="626">
        <f t="shared" si="446"/>
        <v>0</v>
      </c>
      <c r="BB619" s="626">
        <f t="shared" si="446"/>
        <v>0</v>
      </c>
      <c r="BC619" s="626">
        <f t="shared" si="446"/>
        <v>0</v>
      </c>
      <c r="BD619" s="626">
        <f t="shared" si="446"/>
        <v>0</v>
      </c>
      <c r="BE619" s="626">
        <f t="shared" si="447"/>
        <v>0</v>
      </c>
      <c r="BF619" s="626">
        <f t="shared" si="447"/>
        <v>0</v>
      </c>
      <c r="BG619" s="626">
        <f t="shared" si="447"/>
        <v>0</v>
      </c>
      <c r="BH619" s="626">
        <f t="shared" si="447"/>
        <v>0</v>
      </c>
      <c r="BI619" s="626">
        <f t="shared" si="447"/>
        <v>0</v>
      </c>
      <c r="BJ619" s="626">
        <f t="shared" si="447"/>
        <v>0</v>
      </c>
      <c r="BK619" s="626">
        <f t="shared" si="447"/>
        <v>0</v>
      </c>
      <c r="BL619" s="626">
        <f t="shared" si="447"/>
        <v>0</v>
      </c>
      <c r="BM619" s="626">
        <f t="shared" si="447"/>
        <v>0</v>
      </c>
      <c r="BN619" s="626">
        <f t="shared" si="447"/>
        <v>0</v>
      </c>
      <c r="BO619" s="626">
        <f t="shared" si="448"/>
        <v>0</v>
      </c>
      <c r="BP619" s="626">
        <f t="shared" si="448"/>
        <v>0</v>
      </c>
      <c r="BQ619" s="626">
        <f t="shared" si="448"/>
        <v>0</v>
      </c>
      <c r="BR619" s="626">
        <f t="shared" si="448"/>
        <v>0</v>
      </c>
      <c r="BS619" s="626">
        <f t="shared" si="448"/>
        <v>0</v>
      </c>
      <c r="BT619" s="626">
        <f t="shared" si="448"/>
        <v>0</v>
      </c>
      <c r="BU619" s="626">
        <f t="shared" si="448"/>
        <v>0</v>
      </c>
      <c r="BV619" s="626">
        <f t="shared" si="448"/>
        <v>0</v>
      </c>
      <c r="BW619" s="626">
        <f t="shared" si="448"/>
        <v>0</v>
      </c>
      <c r="BX619" s="626">
        <f t="shared" si="448"/>
        <v>0</v>
      </c>
      <c r="BY619" s="626">
        <f t="shared" si="448"/>
        <v>0</v>
      </c>
      <c r="BZ619" s="626">
        <f t="shared" si="448"/>
        <v>0</v>
      </c>
      <c r="CA619" s="287">
        <f t="shared" si="420"/>
        <v>0</v>
      </c>
      <c r="CB619" s="287">
        <f t="shared" si="421"/>
        <v>0</v>
      </c>
      <c r="CC619" s="287">
        <f t="shared" si="422"/>
        <v>0</v>
      </c>
      <c r="CD619" s="287">
        <f t="shared" si="423"/>
        <v>0</v>
      </c>
      <c r="CE619" s="287">
        <f t="shared" si="424"/>
        <v>0</v>
      </c>
      <c r="CF619" s="287">
        <f t="shared" si="425"/>
        <v>0</v>
      </c>
      <c r="CG619" s="61">
        <f t="shared" si="390"/>
        <v>0</v>
      </c>
      <c r="CH619" s="27"/>
      <c r="CI619" s="27"/>
      <c r="CJ619" s="27"/>
    </row>
    <row r="620" spans="2:88" ht="12" hidden="1" customHeight="1">
      <c r="B620" s="624" t="s">
        <v>817</v>
      </c>
      <c r="C620" s="623" t="str">
        <f t="shared" si="426"/>
        <v>Released</v>
      </c>
      <c r="D620" s="624" t="s">
        <v>3</v>
      </c>
      <c r="E620" s="624" t="s">
        <v>10</v>
      </c>
      <c r="F620" s="625" t="s">
        <v>11</v>
      </c>
      <c r="G620" s="626">
        <f t="shared" si="442"/>
        <v>0</v>
      </c>
      <c r="H620" s="823">
        <f t="shared" si="442"/>
        <v>0</v>
      </c>
      <c r="I620" s="823">
        <f t="shared" si="442"/>
        <v>0</v>
      </c>
      <c r="J620" s="626">
        <f t="shared" si="442"/>
        <v>0</v>
      </c>
      <c r="K620" s="626">
        <f t="shared" si="442"/>
        <v>0</v>
      </c>
      <c r="L620" s="626">
        <f t="shared" si="442"/>
        <v>0</v>
      </c>
      <c r="M620" s="626">
        <f t="shared" si="442"/>
        <v>0</v>
      </c>
      <c r="N620" s="626">
        <f t="shared" si="442"/>
        <v>0</v>
      </c>
      <c r="O620" s="626">
        <f t="shared" si="442"/>
        <v>0</v>
      </c>
      <c r="P620" s="626">
        <f t="shared" si="442"/>
        <v>0</v>
      </c>
      <c r="Q620" s="626">
        <f t="shared" si="443"/>
        <v>0</v>
      </c>
      <c r="R620" s="626">
        <f t="shared" si="443"/>
        <v>0</v>
      </c>
      <c r="S620" s="626">
        <f t="shared" si="443"/>
        <v>0</v>
      </c>
      <c r="T620" s="626">
        <f t="shared" si="443"/>
        <v>0</v>
      </c>
      <c r="U620" s="823">
        <f t="shared" si="443"/>
        <v>0</v>
      </c>
      <c r="V620" s="823">
        <f t="shared" si="443"/>
        <v>0</v>
      </c>
      <c r="W620" s="823">
        <f t="shared" si="443"/>
        <v>0</v>
      </c>
      <c r="X620" s="823">
        <f t="shared" si="443"/>
        <v>0</v>
      </c>
      <c r="Y620" s="823">
        <f t="shared" si="443"/>
        <v>0</v>
      </c>
      <c r="Z620" s="626">
        <f t="shared" si="443"/>
        <v>0</v>
      </c>
      <c r="AA620" s="626">
        <f t="shared" si="444"/>
        <v>0</v>
      </c>
      <c r="AB620" s="626">
        <f t="shared" si="444"/>
        <v>0</v>
      </c>
      <c r="AC620" s="626">
        <f t="shared" si="444"/>
        <v>0</v>
      </c>
      <c r="AD620" s="626">
        <f t="shared" si="444"/>
        <v>0</v>
      </c>
      <c r="AE620" s="626">
        <f t="shared" si="444"/>
        <v>0</v>
      </c>
      <c r="AF620" s="626">
        <f t="shared" si="444"/>
        <v>0</v>
      </c>
      <c r="AG620" s="626">
        <f t="shared" si="444"/>
        <v>0</v>
      </c>
      <c r="AH620" s="626">
        <f t="shared" si="444"/>
        <v>0</v>
      </c>
      <c r="AI620" s="626">
        <f t="shared" si="444"/>
        <v>0</v>
      </c>
      <c r="AJ620" s="626">
        <f t="shared" si="444"/>
        <v>0</v>
      </c>
      <c r="AK620" s="626">
        <f t="shared" si="445"/>
        <v>0</v>
      </c>
      <c r="AL620" s="626">
        <f t="shared" si="445"/>
        <v>0</v>
      </c>
      <c r="AM620" s="626">
        <f t="shared" si="445"/>
        <v>0</v>
      </c>
      <c r="AN620" s="626">
        <f t="shared" si="445"/>
        <v>0</v>
      </c>
      <c r="AO620" s="626">
        <f t="shared" si="445"/>
        <v>0</v>
      </c>
      <c r="AP620" s="626">
        <f t="shared" si="445"/>
        <v>0</v>
      </c>
      <c r="AQ620" s="626">
        <f t="shared" si="445"/>
        <v>0</v>
      </c>
      <c r="AR620" s="626">
        <f t="shared" si="445"/>
        <v>0</v>
      </c>
      <c r="AS620" s="626">
        <f t="shared" si="445"/>
        <v>0</v>
      </c>
      <c r="AT620" s="626">
        <f t="shared" si="445"/>
        <v>0</v>
      </c>
      <c r="AU620" s="626">
        <f t="shared" si="446"/>
        <v>0</v>
      </c>
      <c r="AV620" s="626">
        <f t="shared" si="446"/>
        <v>0</v>
      </c>
      <c r="AW620" s="626">
        <f t="shared" si="446"/>
        <v>0</v>
      </c>
      <c r="AX620" s="626">
        <f t="shared" si="446"/>
        <v>0</v>
      </c>
      <c r="AY620" s="626">
        <f t="shared" si="446"/>
        <v>0</v>
      </c>
      <c r="AZ620" s="626">
        <f t="shared" si="446"/>
        <v>0</v>
      </c>
      <c r="BA620" s="626">
        <f t="shared" si="446"/>
        <v>0</v>
      </c>
      <c r="BB620" s="626">
        <f t="shared" si="446"/>
        <v>0</v>
      </c>
      <c r="BC620" s="626">
        <f t="shared" si="446"/>
        <v>0</v>
      </c>
      <c r="BD620" s="626">
        <f t="shared" si="446"/>
        <v>0</v>
      </c>
      <c r="BE620" s="626">
        <f t="shared" si="447"/>
        <v>0</v>
      </c>
      <c r="BF620" s="626">
        <f t="shared" si="447"/>
        <v>0</v>
      </c>
      <c r="BG620" s="626">
        <f t="shared" si="447"/>
        <v>0</v>
      </c>
      <c r="BH620" s="626">
        <f t="shared" si="447"/>
        <v>0</v>
      </c>
      <c r="BI620" s="626">
        <f t="shared" si="447"/>
        <v>0</v>
      </c>
      <c r="BJ620" s="626">
        <f t="shared" si="447"/>
        <v>0</v>
      </c>
      <c r="BK620" s="626">
        <f t="shared" si="447"/>
        <v>0</v>
      </c>
      <c r="BL620" s="626">
        <f t="shared" si="447"/>
        <v>0</v>
      </c>
      <c r="BM620" s="626">
        <f t="shared" si="447"/>
        <v>0</v>
      </c>
      <c r="BN620" s="626">
        <f t="shared" si="447"/>
        <v>0</v>
      </c>
      <c r="BO620" s="626">
        <f t="shared" si="448"/>
        <v>0</v>
      </c>
      <c r="BP620" s="626">
        <f t="shared" si="448"/>
        <v>0</v>
      </c>
      <c r="BQ620" s="626">
        <f t="shared" si="448"/>
        <v>0</v>
      </c>
      <c r="BR620" s="626">
        <f t="shared" si="448"/>
        <v>0</v>
      </c>
      <c r="BS620" s="626">
        <f t="shared" si="448"/>
        <v>0</v>
      </c>
      <c r="BT620" s="626">
        <f t="shared" si="448"/>
        <v>0</v>
      </c>
      <c r="BU620" s="626">
        <f t="shared" si="448"/>
        <v>0</v>
      </c>
      <c r="BV620" s="626">
        <f t="shared" si="448"/>
        <v>0</v>
      </c>
      <c r="BW620" s="626">
        <f t="shared" si="448"/>
        <v>0</v>
      </c>
      <c r="BX620" s="626">
        <f t="shared" si="448"/>
        <v>0</v>
      </c>
      <c r="BY620" s="626">
        <f t="shared" si="448"/>
        <v>0</v>
      </c>
      <c r="BZ620" s="626">
        <f t="shared" si="448"/>
        <v>0</v>
      </c>
      <c r="CA620" s="287">
        <f t="shared" si="420"/>
        <v>0</v>
      </c>
      <c r="CB620" s="287">
        <f t="shared" si="421"/>
        <v>0</v>
      </c>
      <c r="CC620" s="287">
        <f t="shared" si="422"/>
        <v>0</v>
      </c>
      <c r="CD620" s="287">
        <f t="shared" si="423"/>
        <v>0</v>
      </c>
      <c r="CE620" s="287">
        <f t="shared" si="424"/>
        <v>0</v>
      </c>
      <c r="CF620" s="287">
        <f t="shared" si="425"/>
        <v>0</v>
      </c>
      <c r="CG620" s="61">
        <f t="shared" si="390"/>
        <v>0</v>
      </c>
      <c r="CH620" s="27"/>
      <c r="CI620" s="27"/>
      <c r="CJ620" s="27"/>
    </row>
    <row r="621" spans="2:88" ht="12" hidden="1" customHeight="1">
      <c r="B621" s="624" t="s">
        <v>817</v>
      </c>
      <c r="C621" s="623" t="str">
        <f t="shared" si="426"/>
        <v>Released</v>
      </c>
      <c r="D621" s="624" t="s">
        <v>3</v>
      </c>
      <c r="E621" s="624" t="s">
        <v>10</v>
      </c>
      <c r="F621" s="625" t="s">
        <v>12</v>
      </c>
      <c r="G621" s="626">
        <f t="shared" si="442"/>
        <v>0</v>
      </c>
      <c r="H621" s="823">
        <f t="shared" si="442"/>
        <v>0</v>
      </c>
      <c r="I621" s="823">
        <f t="shared" si="442"/>
        <v>0</v>
      </c>
      <c r="J621" s="626">
        <f t="shared" si="442"/>
        <v>0</v>
      </c>
      <c r="K621" s="626">
        <f t="shared" si="442"/>
        <v>0</v>
      </c>
      <c r="L621" s="626">
        <f t="shared" si="442"/>
        <v>0</v>
      </c>
      <c r="M621" s="626">
        <f t="shared" si="442"/>
        <v>0</v>
      </c>
      <c r="N621" s="626">
        <f t="shared" si="442"/>
        <v>0</v>
      </c>
      <c r="O621" s="626">
        <f t="shared" si="442"/>
        <v>0</v>
      </c>
      <c r="P621" s="626">
        <f t="shared" si="442"/>
        <v>0</v>
      </c>
      <c r="Q621" s="626">
        <f t="shared" si="443"/>
        <v>0</v>
      </c>
      <c r="R621" s="626">
        <f t="shared" si="443"/>
        <v>0</v>
      </c>
      <c r="S621" s="626">
        <f t="shared" si="443"/>
        <v>0</v>
      </c>
      <c r="T621" s="626">
        <f t="shared" si="443"/>
        <v>0</v>
      </c>
      <c r="U621" s="823">
        <f t="shared" si="443"/>
        <v>0</v>
      </c>
      <c r="V621" s="823">
        <f t="shared" si="443"/>
        <v>0</v>
      </c>
      <c r="W621" s="823">
        <f t="shared" si="443"/>
        <v>0</v>
      </c>
      <c r="X621" s="823">
        <f t="shared" si="443"/>
        <v>0</v>
      </c>
      <c r="Y621" s="823">
        <f t="shared" si="443"/>
        <v>0</v>
      </c>
      <c r="Z621" s="626">
        <f t="shared" si="443"/>
        <v>0</v>
      </c>
      <c r="AA621" s="626">
        <f t="shared" si="444"/>
        <v>0</v>
      </c>
      <c r="AB621" s="626">
        <f t="shared" si="444"/>
        <v>0</v>
      </c>
      <c r="AC621" s="626">
        <f t="shared" si="444"/>
        <v>0</v>
      </c>
      <c r="AD621" s="626">
        <f t="shared" si="444"/>
        <v>0</v>
      </c>
      <c r="AE621" s="626">
        <f t="shared" si="444"/>
        <v>0</v>
      </c>
      <c r="AF621" s="626">
        <f t="shared" si="444"/>
        <v>0</v>
      </c>
      <c r="AG621" s="626">
        <f t="shared" si="444"/>
        <v>0</v>
      </c>
      <c r="AH621" s="626">
        <f t="shared" si="444"/>
        <v>0</v>
      </c>
      <c r="AI621" s="626">
        <f t="shared" si="444"/>
        <v>0</v>
      </c>
      <c r="AJ621" s="626">
        <f t="shared" si="444"/>
        <v>0</v>
      </c>
      <c r="AK621" s="626">
        <f t="shared" si="445"/>
        <v>0</v>
      </c>
      <c r="AL621" s="626">
        <f t="shared" si="445"/>
        <v>0</v>
      </c>
      <c r="AM621" s="626">
        <f t="shared" si="445"/>
        <v>0</v>
      </c>
      <c r="AN621" s="626">
        <f t="shared" si="445"/>
        <v>0</v>
      </c>
      <c r="AO621" s="626">
        <f t="shared" si="445"/>
        <v>0</v>
      </c>
      <c r="AP621" s="626">
        <f t="shared" si="445"/>
        <v>0</v>
      </c>
      <c r="AQ621" s="626">
        <f t="shared" si="445"/>
        <v>0</v>
      </c>
      <c r="AR621" s="626">
        <f t="shared" si="445"/>
        <v>0</v>
      </c>
      <c r="AS621" s="626">
        <f t="shared" si="445"/>
        <v>0</v>
      </c>
      <c r="AT621" s="626">
        <f t="shared" si="445"/>
        <v>0</v>
      </c>
      <c r="AU621" s="626">
        <f t="shared" si="446"/>
        <v>0</v>
      </c>
      <c r="AV621" s="626">
        <f t="shared" si="446"/>
        <v>0</v>
      </c>
      <c r="AW621" s="626">
        <f t="shared" si="446"/>
        <v>0</v>
      </c>
      <c r="AX621" s="626">
        <f t="shared" si="446"/>
        <v>0</v>
      </c>
      <c r="AY621" s="626">
        <f t="shared" si="446"/>
        <v>0</v>
      </c>
      <c r="AZ621" s="626">
        <f t="shared" si="446"/>
        <v>0</v>
      </c>
      <c r="BA621" s="626">
        <f t="shared" si="446"/>
        <v>0</v>
      </c>
      <c r="BB621" s="626">
        <f t="shared" si="446"/>
        <v>0</v>
      </c>
      <c r="BC621" s="626">
        <f t="shared" si="446"/>
        <v>0</v>
      </c>
      <c r="BD621" s="626">
        <f t="shared" si="446"/>
        <v>0</v>
      </c>
      <c r="BE621" s="626">
        <f t="shared" si="447"/>
        <v>0</v>
      </c>
      <c r="BF621" s="626">
        <f t="shared" si="447"/>
        <v>0</v>
      </c>
      <c r="BG621" s="626">
        <f t="shared" si="447"/>
        <v>0</v>
      </c>
      <c r="BH621" s="626">
        <f t="shared" si="447"/>
        <v>0</v>
      </c>
      <c r="BI621" s="626">
        <f t="shared" si="447"/>
        <v>0</v>
      </c>
      <c r="BJ621" s="626">
        <f t="shared" si="447"/>
        <v>0</v>
      </c>
      <c r="BK621" s="626">
        <f t="shared" si="447"/>
        <v>0</v>
      </c>
      <c r="BL621" s="626">
        <f t="shared" si="447"/>
        <v>0</v>
      </c>
      <c r="BM621" s="626">
        <f t="shared" si="447"/>
        <v>0</v>
      </c>
      <c r="BN621" s="626">
        <f t="shared" si="447"/>
        <v>0</v>
      </c>
      <c r="BO621" s="626">
        <f t="shared" si="448"/>
        <v>0</v>
      </c>
      <c r="BP621" s="626">
        <f t="shared" si="448"/>
        <v>0</v>
      </c>
      <c r="BQ621" s="626">
        <f t="shared" si="448"/>
        <v>0</v>
      </c>
      <c r="BR621" s="626">
        <f t="shared" si="448"/>
        <v>0</v>
      </c>
      <c r="BS621" s="626">
        <f t="shared" si="448"/>
        <v>0</v>
      </c>
      <c r="BT621" s="626">
        <f t="shared" si="448"/>
        <v>0</v>
      </c>
      <c r="BU621" s="626">
        <f t="shared" si="448"/>
        <v>0</v>
      </c>
      <c r="BV621" s="626">
        <f t="shared" si="448"/>
        <v>0</v>
      </c>
      <c r="BW621" s="626">
        <f t="shared" si="448"/>
        <v>0</v>
      </c>
      <c r="BX621" s="626">
        <f t="shared" si="448"/>
        <v>0</v>
      </c>
      <c r="BY621" s="626">
        <f t="shared" si="448"/>
        <v>0</v>
      </c>
      <c r="BZ621" s="626">
        <f t="shared" si="448"/>
        <v>0</v>
      </c>
      <c r="CA621" s="287">
        <f t="shared" si="420"/>
        <v>0</v>
      </c>
      <c r="CB621" s="287">
        <f t="shared" si="421"/>
        <v>0</v>
      </c>
      <c r="CC621" s="287">
        <f t="shared" si="422"/>
        <v>0</v>
      </c>
      <c r="CD621" s="287">
        <f t="shared" si="423"/>
        <v>0</v>
      </c>
      <c r="CE621" s="287">
        <f t="shared" si="424"/>
        <v>0</v>
      </c>
      <c r="CF621" s="287">
        <f t="shared" si="425"/>
        <v>0</v>
      </c>
      <c r="CG621" s="61">
        <f t="shared" si="390"/>
        <v>0</v>
      </c>
      <c r="CH621" s="27"/>
      <c r="CI621" s="27"/>
      <c r="CJ621" s="27"/>
    </row>
    <row r="622" spans="2:88" ht="12" hidden="1" customHeight="1">
      <c r="B622" s="624" t="s">
        <v>817</v>
      </c>
      <c r="C622" s="623" t="str">
        <f t="shared" si="426"/>
        <v>Forecast</v>
      </c>
      <c r="D622" s="624" t="s">
        <v>3</v>
      </c>
      <c r="E622" s="624" t="s">
        <v>10</v>
      </c>
      <c r="F622" s="625" t="s">
        <v>13</v>
      </c>
      <c r="G622" s="626">
        <f t="shared" si="442"/>
        <v>0</v>
      </c>
      <c r="H622" s="823">
        <f t="shared" si="442"/>
        <v>0</v>
      </c>
      <c r="I622" s="823">
        <f t="shared" si="442"/>
        <v>0</v>
      </c>
      <c r="J622" s="626">
        <f t="shared" si="442"/>
        <v>0</v>
      </c>
      <c r="K622" s="626">
        <f t="shared" si="442"/>
        <v>0</v>
      </c>
      <c r="L622" s="626">
        <f t="shared" si="442"/>
        <v>0</v>
      </c>
      <c r="M622" s="626">
        <f t="shared" si="442"/>
        <v>0</v>
      </c>
      <c r="N622" s="626">
        <f t="shared" si="442"/>
        <v>0</v>
      </c>
      <c r="O622" s="626">
        <f t="shared" si="442"/>
        <v>0</v>
      </c>
      <c r="P622" s="626">
        <f t="shared" si="442"/>
        <v>0</v>
      </c>
      <c r="Q622" s="626">
        <f t="shared" si="443"/>
        <v>0</v>
      </c>
      <c r="R622" s="626">
        <f t="shared" si="443"/>
        <v>0</v>
      </c>
      <c r="S622" s="626">
        <f t="shared" si="443"/>
        <v>0</v>
      </c>
      <c r="T622" s="626">
        <f t="shared" si="443"/>
        <v>0</v>
      </c>
      <c r="U622" s="823">
        <f t="shared" si="443"/>
        <v>0</v>
      </c>
      <c r="V622" s="823">
        <f t="shared" si="443"/>
        <v>0</v>
      </c>
      <c r="W622" s="823">
        <f t="shared" si="443"/>
        <v>0</v>
      </c>
      <c r="X622" s="823">
        <f t="shared" si="443"/>
        <v>0</v>
      </c>
      <c r="Y622" s="823">
        <f t="shared" si="443"/>
        <v>0</v>
      </c>
      <c r="Z622" s="626">
        <f t="shared" si="443"/>
        <v>0</v>
      </c>
      <c r="AA622" s="626">
        <f t="shared" si="444"/>
        <v>0</v>
      </c>
      <c r="AB622" s="626">
        <f t="shared" si="444"/>
        <v>0</v>
      </c>
      <c r="AC622" s="626">
        <f t="shared" si="444"/>
        <v>0</v>
      </c>
      <c r="AD622" s="626">
        <f t="shared" si="444"/>
        <v>0</v>
      </c>
      <c r="AE622" s="626">
        <f t="shared" si="444"/>
        <v>0</v>
      </c>
      <c r="AF622" s="626">
        <f t="shared" si="444"/>
        <v>0</v>
      </c>
      <c r="AG622" s="626">
        <f t="shared" si="444"/>
        <v>0</v>
      </c>
      <c r="AH622" s="626">
        <f t="shared" si="444"/>
        <v>0</v>
      </c>
      <c r="AI622" s="626">
        <f t="shared" si="444"/>
        <v>0</v>
      </c>
      <c r="AJ622" s="626">
        <f t="shared" si="444"/>
        <v>0</v>
      </c>
      <c r="AK622" s="626">
        <f t="shared" si="445"/>
        <v>0</v>
      </c>
      <c r="AL622" s="626">
        <f t="shared" si="445"/>
        <v>0</v>
      </c>
      <c r="AM622" s="626">
        <f t="shared" si="445"/>
        <v>0</v>
      </c>
      <c r="AN622" s="626">
        <f t="shared" si="445"/>
        <v>0</v>
      </c>
      <c r="AO622" s="626">
        <f t="shared" si="445"/>
        <v>0</v>
      </c>
      <c r="AP622" s="626">
        <f t="shared" si="445"/>
        <v>0</v>
      </c>
      <c r="AQ622" s="626">
        <f t="shared" si="445"/>
        <v>0</v>
      </c>
      <c r="AR622" s="626">
        <f t="shared" si="445"/>
        <v>0</v>
      </c>
      <c r="AS622" s="626">
        <f t="shared" si="445"/>
        <v>0</v>
      </c>
      <c r="AT622" s="626">
        <f t="shared" si="445"/>
        <v>0</v>
      </c>
      <c r="AU622" s="626">
        <f t="shared" si="446"/>
        <v>0</v>
      </c>
      <c r="AV622" s="626">
        <f t="shared" si="446"/>
        <v>0</v>
      </c>
      <c r="AW622" s="626">
        <f t="shared" si="446"/>
        <v>0</v>
      </c>
      <c r="AX622" s="626">
        <f t="shared" si="446"/>
        <v>0</v>
      </c>
      <c r="AY622" s="626">
        <f t="shared" si="446"/>
        <v>0</v>
      </c>
      <c r="AZ622" s="626">
        <f t="shared" si="446"/>
        <v>0</v>
      </c>
      <c r="BA622" s="626">
        <f t="shared" si="446"/>
        <v>0</v>
      </c>
      <c r="BB622" s="626">
        <f t="shared" si="446"/>
        <v>0</v>
      </c>
      <c r="BC622" s="626">
        <f t="shared" si="446"/>
        <v>0</v>
      </c>
      <c r="BD622" s="626">
        <f t="shared" si="446"/>
        <v>0</v>
      </c>
      <c r="BE622" s="626">
        <f t="shared" si="447"/>
        <v>0</v>
      </c>
      <c r="BF622" s="626">
        <f t="shared" si="447"/>
        <v>0</v>
      </c>
      <c r="BG622" s="626">
        <f t="shared" si="447"/>
        <v>0</v>
      </c>
      <c r="BH622" s="626">
        <f t="shared" si="447"/>
        <v>0</v>
      </c>
      <c r="BI622" s="626">
        <f t="shared" si="447"/>
        <v>0</v>
      </c>
      <c r="BJ622" s="626">
        <f t="shared" si="447"/>
        <v>0</v>
      </c>
      <c r="BK622" s="626">
        <f t="shared" si="447"/>
        <v>0</v>
      </c>
      <c r="BL622" s="626">
        <f t="shared" si="447"/>
        <v>0</v>
      </c>
      <c r="BM622" s="626">
        <f t="shared" si="447"/>
        <v>0</v>
      </c>
      <c r="BN622" s="626">
        <f t="shared" si="447"/>
        <v>0</v>
      </c>
      <c r="BO622" s="626">
        <f t="shared" si="448"/>
        <v>0</v>
      </c>
      <c r="BP622" s="626">
        <f t="shared" si="448"/>
        <v>0</v>
      </c>
      <c r="BQ622" s="626">
        <f t="shared" si="448"/>
        <v>0</v>
      </c>
      <c r="BR622" s="626">
        <f t="shared" si="448"/>
        <v>0</v>
      </c>
      <c r="BS622" s="626">
        <f t="shared" si="448"/>
        <v>0</v>
      </c>
      <c r="BT622" s="626">
        <f t="shared" si="448"/>
        <v>0</v>
      </c>
      <c r="BU622" s="626">
        <f t="shared" si="448"/>
        <v>0</v>
      </c>
      <c r="BV622" s="626">
        <f t="shared" si="448"/>
        <v>0</v>
      </c>
      <c r="BW622" s="626">
        <f t="shared" si="448"/>
        <v>0</v>
      </c>
      <c r="BX622" s="626">
        <f t="shared" si="448"/>
        <v>0</v>
      </c>
      <c r="BY622" s="626">
        <f t="shared" si="448"/>
        <v>0</v>
      </c>
      <c r="BZ622" s="626">
        <f t="shared" si="448"/>
        <v>0</v>
      </c>
      <c r="CA622" s="287">
        <f t="shared" si="420"/>
        <v>0</v>
      </c>
      <c r="CB622" s="287">
        <f t="shared" si="421"/>
        <v>0</v>
      </c>
      <c r="CC622" s="287">
        <f t="shared" si="422"/>
        <v>0</v>
      </c>
      <c r="CD622" s="287">
        <f t="shared" si="423"/>
        <v>0</v>
      </c>
      <c r="CE622" s="287">
        <f t="shared" si="424"/>
        <v>0</v>
      </c>
      <c r="CF622" s="287">
        <f t="shared" si="425"/>
        <v>0</v>
      </c>
      <c r="CG622" s="61">
        <f t="shared" si="390"/>
        <v>0</v>
      </c>
      <c r="CH622" s="27"/>
      <c r="CI622" s="27"/>
      <c r="CJ622" s="27"/>
    </row>
    <row r="623" spans="2:88" ht="12" hidden="1" customHeight="1">
      <c r="B623" s="624" t="s">
        <v>817</v>
      </c>
      <c r="C623" s="623" t="str">
        <f t="shared" si="426"/>
        <v>Approval Request</v>
      </c>
      <c r="D623" s="624" t="s">
        <v>3</v>
      </c>
      <c r="E623" s="624" t="s">
        <v>10</v>
      </c>
      <c r="F623" s="625" t="s">
        <v>14</v>
      </c>
      <c r="G623" s="626">
        <f t="shared" si="442"/>
        <v>0</v>
      </c>
      <c r="H623" s="823">
        <f t="shared" si="442"/>
        <v>0</v>
      </c>
      <c r="I623" s="823">
        <f t="shared" si="442"/>
        <v>0</v>
      </c>
      <c r="J623" s="626">
        <f t="shared" si="442"/>
        <v>0</v>
      </c>
      <c r="K623" s="626">
        <f t="shared" si="442"/>
        <v>0</v>
      </c>
      <c r="L623" s="626">
        <f t="shared" si="442"/>
        <v>0</v>
      </c>
      <c r="M623" s="626">
        <f t="shared" si="442"/>
        <v>0</v>
      </c>
      <c r="N623" s="626">
        <f t="shared" si="442"/>
        <v>0</v>
      </c>
      <c r="O623" s="626">
        <f t="shared" si="442"/>
        <v>0</v>
      </c>
      <c r="P623" s="626">
        <f t="shared" si="442"/>
        <v>0</v>
      </c>
      <c r="Q623" s="626">
        <f t="shared" si="443"/>
        <v>0</v>
      </c>
      <c r="R623" s="626">
        <f t="shared" si="443"/>
        <v>0</v>
      </c>
      <c r="S623" s="626">
        <f t="shared" si="443"/>
        <v>0</v>
      </c>
      <c r="T623" s="626">
        <f t="shared" si="443"/>
        <v>0</v>
      </c>
      <c r="U623" s="823">
        <f t="shared" si="443"/>
        <v>0</v>
      </c>
      <c r="V623" s="823">
        <f t="shared" si="443"/>
        <v>0</v>
      </c>
      <c r="W623" s="823">
        <f t="shared" si="443"/>
        <v>0</v>
      </c>
      <c r="X623" s="823">
        <f t="shared" si="443"/>
        <v>0</v>
      </c>
      <c r="Y623" s="823">
        <f t="shared" si="443"/>
        <v>0</v>
      </c>
      <c r="Z623" s="626">
        <f t="shared" si="443"/>
        <v>0</v>
      </c>
      <c r="AA623" s="626">
        <f t="shared" si="444"/>
        <v>0</v>
      </c>
      <c r="AB623" s="626">
        <f t="shared" si="444"/>
        <v>0</v>
      </c>
      <c r="AC623" s="626">
        <f t="shared" si="444"/>
        <v>0</v>
      </c>
      <c r="AD623" s="626">
        <f t="shared" si="444"/>
        <v>0</v>
      </c>
      <c r="AE623" s="626">
        <f t="shared" si="444"/>
        <v>0</v>
      </c>
      <c r="AF623" s="626">
        <f t="shared" si="444"/>
        <v>0</v>
      </c>
      <c r="AG623" s="626">
        <f t="shared" si="444"/>
        <v>0</v>
      </c>
      <c r="AH623" s="626">
        <f t="shared" si="444"/>
        <v>0</v>
      </c>
      <c r="AI623" s="626">
        <f t="shared" si="444"/>
        <v>0</v>
      </c>
      <c r="AJ623" s="626">
        <f t="shared" si="444"/>
        <v>0</v>
      </c>
      <c r="AK623" s="626">
        <f t="shared" si="445"/>
        <v>0</v>
      </c>
      <c r="AL623" s="626">
        <f t="shared" si="445"/>
        <v>0</v>
      </c>
      <c r="AM623" s="626">
        <f t="shared" si="445"/>
        <v>0</v>
      </c>
      <c r="AN623" s="626">
        <f t="shared" si="445"/>
        <v>0</v>
      </c>
      <c r="AO623" s="626">
        <f t="shared" si="445"/>
        <v>0</v>
      </c>
      <c r="AP623" s="626">
        <f t="shared" si="445"/>
        <v>0</v>
      </c>
      <c r="AQ623" s="626">
        <f t="shared" si="445"/>
        <v>0</v>
      </c>
      <c r="AR623" s="626">
        <f t="shared" si="445"/>
        <v>0</v>
      </c>
      <c r="AS623" s="626">
        <f t="shared" si="445"/>
        <v>0</v>
      </c>
      <c r="AT623" s="626">
        <f t="shared" si="445"/>
        <v>0</v>
      </c>
      <c r="AU623" s="626">
        <f t="shared" si="446"/>
        <v>0</v>
      </c>
      <c r="AV623" s="626">
        <f t="shared" si="446"/>
        <v>0</v>
      </c>
      <c r="AW623" s="626">
        <f t="shared" si="446"/>
        <v>0</v>
      </c>
      <c r="AX623" s="626">
        <f t="shared" si="446"/>
        <v>0</v>
      </c>
      <c r="AY623" s="626">
        <f t="shared" si="446"/>
        <v>0</v>
      </c>
      <c r="AZ623" s="626">
        <f t="shared" si="446"/>
        <v>0</v>
      </c>
      <c r="BA623" s="626">
        <f t="shared" si="446"/>
        <v>0</v>
      </c>
      <c r="BB623" s="626">
        <f t="shared" si="446"/>
        <v>0</v>
      </c>
      <c r="BC623" s="626">
        <f t="shared" si="446"/>
        <v>0</v>
      </c>
      <c r="BD623" s="626">
        <f t="shared" si="446"/>
        <v>0</v>
      </c>
      <c r="BE623" s="626">
        <f t="shared" si="447"/>
        <v>0</v>
      </c>
      <c r="BF623" s="626">
        <f t="shared" si="447"/>
        <v>0</v>
      </c>
      <c r="BG623" s="626">
        <f t="shared" si="447"/>
        <v>0</v>
      </c>
      <c r="BH623" s="626">
        <f t="shared" si="447"/>
        <v>0</v>
      </c>
      <c r="BI623" s="626">
        <f t="shared" si="447"/>
        <v>0</v>
      </c>
      <c r="BJ623" s="626">
        <f t="shared" si="447"/>
        <v>0</v>
      </c>
      <c r="BK623" s="626">
        <f t="shared" si="447"/>
        <v>0</v>
      </c>
      <c r="BL623" s="626">
        <f t="shared" si="447"/>
        <v>0</v>
      </c>
      <c r="BM623" s="626">
        <f t="shared" si="447"/>
        <v>0</v>
      </c>
      <c r="BN623" s="626">
        <f t="shared" si="447"/>
        <v>0</v>
      </c>
      <c r="BO623" s="626">
        <f t="shared" si="448"/>
        <v>0</v>
      </c>
      <c r="BP623" s="626">
        <f t="shared" si="448"/>
        <v>0</v>
      </c>
      <c r="BQ623" s="626">
        <f t="shared" si="448"/>
        <v>0</v>
      </c>
      <c r="BR623" s="626">
        <f t="shared" si="448"/>
        <v>0</v>
      </c>
      <c r="BS623" s="626">
        <f t="shared" si="448"/>
        <v>0</v>
      </c>
      <c r="BT623" s="626">
        <f t="shared" si="448"/>
        <v>0</v>
      </c>
      <c r="BU623" s="626">
        <f t="shared" si="448"/>
        <v>0</v>
      </c>
      <c r="BV623" s="626">
        <f t="shared" si="448"/>
        <v>0</v>
      </c>
      <c r="BW623" s="626">
        <f t="shared" si="448"/>
        <v>0</v>
      </c>
      <c r="BX623" s="626">
        <f t="shared" si="448"/>
        <v>0</v>
      </c>
      <c r="BY623" s="626">
        <f t="shared" si="448"/>
        <v>0</v>
      </c>
      <c r="BZ623" s="626">
        <f t="shared" si="448"/>
        <v>0</v>
      </c>
      <c r="CA623" s="287">
        <f t="shared" si="420"/>
        <v>0</v>
      </c>
      <c r="CB623" s="287">
        <f t="shared" si="421"/>
        <v>0</v>
      </c>
      <c r="CC623" s="287">
        <f t="shared" si="422"/>
        <v>0</v>
      </c>
      <c r="CD623" s="287">
        <f t="shared" si="423"/>
        <v>0</v>
      </c>
      <c r="CE623" s="287">
        <f t="shared" si="424"/>
        <v>0</v>
      </c>
      <c r="CF623" s="287">
        <f t="shared" si="425"/>
        <v>0</v>
      </c>
      <c r="CG623" s="61">
        <f t="shared" si="390"/>
        <v>0</v>
      </c>
      <c r="CH623" s="27"/>
      <c r="CI623" s="27"/>
      <c r="CJ623" s="27"/>
    </row>
    <row r="624" spans="2:88" ht="12" hidden="1" customHeight="1">
      <c r="B624" s="624" t="s">
        <v>817</v>
      </c>
      <c r="C624" s="623" t="str">
        <f t="shared" si="426"/>
        <v>Approval Request</v>
      </c>
      <c r="D624" s="624" t="s">
        <v>3</v>
      </c>
      <c r="E624" s="624" t="s">
        <v>10</v>
      </c>
      <c r="F624" s="625" t="s">
        <v>15</v>
      </c>
      <c r="G624" s="626">
        <f t="shared" si="442"/>
        <v>0</v>
      </c>
      <c r="H624" s="823">
        <f t="shared" si="442"/>
        <v>0</v>
      </c>
      <c r="I624" s="823">
        <f t="shared" si="442"/>
        <v>0</v>
      </c>
      <c r="J624" s="626">
        <f t="shared" si="442"/>
        <v>0</v>
      </c>
      <c r="K624" s="626">
        <f t="shared" si="442"/>
        <v>0</v>
      </c>
      <c r="L624" s="626">
        <f t="shared" si="442"/>
        <v>0</v>
      </c>
      <c r="M624" s="626">
        <f t="shared" si="442"/>
        <v>0</v>
      </c>
      <c r="N624" s="626">
        <f t="shared" si="442"/>
        <v>0</v>
      </c>
      <c r="O624" s="626">
        <f t="shared" si="442"/>
        <v>0</v>
      </c>
      <c r="P624" s="626">
        <f t="shared" si="442"/>
        <v>0</v>
      </c>
      <c r="Q624" s="626">
        <f t="shared" si="443"/>
        <v>0</v>
      </c>
      <c r="R624" s="626">
        <f t="shared" si="443"/>
        <v>0</v>
      </c>
      <c r="S624" s="626">
        <f t="shared" si="443"/>
        <v>0</v>
      </c>
      <c r="T624" s="626">
        <f t="shared" si="443"/>
        <v>0</v>
      </c>
      <c r="U624" s="823">
        <f t="shared" si="443"/>
        <v>0</v>
      </c>
      <c r="V624" s="823">
        <f t="shared" si="443"/>
        <v>0</v>
      </c>
      <c r="W624" s="823">
        <f t="shared" si="443"/>
        <v>0</v>
      </c>
      <c r="X624" s="823">
        <f t="shared" si="443"/>
        <v>0</v>
      </c>
      <c r="Y624" s="823">
        <f t="shared" si="443"/>
        <v>0</v>
      </c>
      <c r="Z624" s="626">
        <f t="shared" si="443"/>
        <v>0</v>
      </c>
      <c r="AA624" s="626">
        <f t="shared" si="444"/>
        <v>0</v>
      </c>
      <c r="AB624" s="626">
        <f t="shared" si="444"/>
        <v>0</v>
      </c>
      <c r="AC624" s="626">
        <f t="shared" si="444"/>
        <v>0</v>
      </c>
      <c r="AD624" s="626">
        <f t="shared" si="444"/>
        <v>0</v>
      </c>
      <c r="AE624" s="626">
        <f t="shared" si="444"/>
        <v>0</v>
      </c>
      <c r="AF624" s="626">
        <f t="shared" si="444"/>
        <v>0</v>
      </c>
      <c r="AG624" s="626">
        <f t="shared" si="444"/>
        <v>0</v>
      </c>
      <c r="AH624" s="626">
        <f t="shared" si="444"/>
        <v>0</v>
      </c>
      <c r="AI624" s="626">
        <f t="shared" si="444"/>
        <v>0</v>
      </c>
      <c r="AJ624" s="626">
        <f t="shared" si="444"/>
        <v>0</v>
      </c>
      <c r="AK624" s="626">
        <f t="shared" si="445"/>
        <v>0</v>
      </c>
      <c r="AL624" s="626">
        <f t="shared" si="445"/>
        <v>0</v>
      </c>
      <c r="AM624" s="626">
        <f t="shared" si="445"/>
        <v>0</v>
      </c>
      <c r="AN624" s="626">
        <f t="shared" si="445"/>
        <v>0</v>
      </c>
      <c r="AO624" s="626">
        <f t="shared" si="445"/>
        <v>0</v>
      </c>
      <c r="AP624" s="626">
        <f t="shared" si="445"/>
        <v>0</v>
      </c>
      <c r="AQ624" s="626">
        <f t="shared" si="445"/>
        <v>0</v>
      </c>
      <c r="AR624" s="626">
        <f t="shared" si="445"/>
        <v>0</v>
      </c>
      <c r="AS624" s="626">
        <f t="shared" si="445"/>
        <v>0</v>
      </c>
      <c r="AT624" s="626">
        <f t="shared" si="445"/>
        <v>0</v>
      </c>
      <c r="AU624" s="626">
        <f t="shared" si="446"/>
        <v>0</v>
      </c>
      <c r="AV624" s="626">
        <f t="shared" si="446"/>
        <v>0</v>
      </c>
      <c r="AW624" s="626">
        <f t="shared" si="446"/>
        <v>0</v>
      </c>
      <c r="AX624" s="626">
        <f t="shared" si="446"/>
        <v>0</v>
      </c>
      <c r="AY624" s="626">
        <f t="shared" si="446"/>
        <v>0</v>
      </c>
      <c r="AZ624" s="626">
        <f t="shared" si="446"/>
        <v>0</v>
      </c>
      <c r="BA624" s="626">
        <f t="shared" si="446"/>
        <v>0</v>
      </c>
      <c r="BB624" s="626">
        <f t="shared" si="446"/>
        <v>0</v>
      </c>
      <c r="BC624" s="626">
        <f t="shared" si="446"/>
        <v>0</v>
      </c>
      <c r="BD624" s="626">
        <f t="shared" si="446"/>
        <v>0</v>
      </c>
      <c r="BE624" s="626">
        <f t="shared" si="447"/>
        <v>0</v>
      </c>
      <c r="BF624" s="626">
        <f t="shared" si="447"/>
        <v>0</v>
      </c>
      <c r="BG624" s="626">
        <f t="shared" si="447"/>
        <v>0</v>
      </c>
      <c r="BH624" s="626">
        <f t="shared" si="447"/>
        <v>0</v>
      </c>
      <c r="BI624" s="626">
        <f t="shared" si="447"/>
        <v>0</v>
      </c>
      <c r="BJ624" s="626">
        <f t="shared" si="447"/>
        <v>0</v>
      </c>
      <c r="BK624" s="626">
        <f t="shared" si="447"/>
        <v>0</v>
      </c>
      <c r="BL624" s="626">
        <f t="shared" si="447"/>
        <v>0</v>
      </c>
      <c r="BM624" s="626">
        <f t="shared" si="447"/>
        <v>0</v>
      </c>
      <c r="BN624" s="626">
        <f t="shared" si="447"/>
        <v>0</v>
      </c>
      <c r="BO624" s="626">
        <f t="shared" si="448"/>
        <v>0</v>
      </c>
      <c r="BP624" s="626">
        <f t="shared" si="448"/>
        <v>0</v>
      </c>
      <c r="BQ624" s="626">
        <f t="shared" si="448"/>
        <v>0</v>
      </c>
      <c r="BR624" s="626">
        <f t="shared" si="448"/>
        <v>0</v>
      </c>
      <c r="BS624" s="626">
        <f t="shared" si="448"/>
        <v>0</v>
      </c>
      <c r="BT624" s="626">
        <f t="shared" si="448"/>
        <v>0</v>
      </c>
      <c r="BU624" s="626">
        <f t="shared" si="448"/>
        <v>0</v>
      </c>
      <c r="BV624" s="626">
        <f t="shared" si="448"/>
        <v>0</v>
      </c>
      <c r="BW624" s="626">
        <f t="shared" si="448"/>
        <v>0</v>
      </c>
      <c r="BX624" s="626">
        <f t="shared" si="448"/>
        <v>0</v>
      </c>
      <c r="BY624" s="626">
        <f t="shared" si="448"/>
        <v>0</v>
      </c>
      <c r="BZ624" s="626">
        <f t="shared" si="448"/>
        <v>0</v>
      </c>
      <c r="CA624" s="287">
        <f t="shared" si="420"/>
        <v>0</v>
      </c>
      <c r="CB624" s="287">
        <f t="shared" si="421"/>
        <v>0</v>
      </c>
      <c r="CC624" s="287">
        <f t="shared" si="422"/>
        <v>0</v>
      </c>
      <c r="CD624" s="287">
        <f t="shared" si="423"/>
        <v>0</v>
      </c>
      <c r="CE624" s="287">
        <f t="shared" si="424"/>
        <v>0</v>
      </c>
      <c r="CF624" s="287">
        <f t="shared" si="425"/>
        <v>0</v>
      </c>
      <c r="CG624" s="61">
        <f t="shared" si="390"/>
        <v>0</v>
      </c>
      <c r="CH624" s="27"/>
      <c r="CI624" s="27"/>
      <c r="CJ624" s="27"/>
    </row>
    <row r="625" spans="2:88" ht="12" hidden="1" customHeight="1">
      <c r="B625" s="624" t="s">
        <v>817</v>
      </c>
      <c r="C625" s="623" t="str">
        <f t="shared" si="426"/>
        <v>Released</v>
      </c>
      <c r="D625" s="624" t="s">
        <v>0</v>
      </c>
      <c r="E625" s="624" t="s">
        <v>9</v>
      </c>
      <c r="F625" s="625" t="s">
        <v>11</v>
      </c>
      <c r="G625" s="626">
        <f t="shared" ref="G625:P634" si="449">IF(CVP=$F625,SUMIFS(G$6:G$206,Capex_Revex,$E625,Cat_Two,$D625,Spend,$B625),0)</f>
        <v>0</v>
      </c>
      <c r="H625" s="823">
        <f t="shared" si="449"/>
        <v>0</v>
      </c>
      <c r="I625" s="823">
        <f t="shared" si="449"/>
        <v>0</v>
      </c>
      <c r="J625" s="626">
        <f t="shared" si="449"/>
        <v>0</v>
      </c>
      <c r="K625" s="626">
        <f t="shared" si="449"/>
        <v>0</v>
      </c>
      <c r="L625" s="626">
        <f t="shared" si="449"/>
        <v>0</v>
      </c>
      <c r="M625" s="626">
        <f t="shared" si="449"/>
        <v>0</v>
      </c>
      <c r="N625" s="626">
        <f t="shared" si="449"/>
        <v>0</v>
      </c>
      <c r="O625" s="626">
        <f t="shared" si="449"/>
        <v>0</v>
      </c>
      <c r="P625" s="626">
        <f t="shared" si="449"/>
        <v>0</v>
      </c>
      <c r="Q625" s="626">
        <f t="shared" ref="Q625:Z634" si="450">IF(CVP=$F625,SUMIFS(Q$6:Q$206,Capex_Revex,$E625,Cat_Two,$D625,Spend,$B625),0)</f>
        <v>0</v>
      </c>
      <c r="R625" s="626">
        <f t="shared" si="450"/>
        <v>0</v>
      </c>
      <c r="S625" s="626">
        <f t="shared" si="450"/>
        <v>0</v>
      </c>
      <c r="T625" s="626">
        <f t="shared" si="450"/>
        <v>0</v>
      </c>
      <c r="U625" s="823">
        <f t="shared" si="450"/>
        <v>0</v>
      </c>
      <c r="V625" s="823">
        <f t="shared" si="450"/>
        <v>0</v>
      </c>
      <c r="W625" s="823">
        <f t="shared" si="450"/>
        <v>0</v>
      </c>
      <c r="X625" s="823">
        <f t="shared" si="450"/>
        <v>0</v>
      </c>
      <c r="Y625" s="823">
        <f t="shared" si="450"/>
        <v>0</v>
      </c>
      <c r="Z625" s="626">
        <f t="shared" si="450"/>
        <v>0</v>
      </c>
      <c r="AA625" s="626">
        <f t="shared" ref="AA625:AJ634" si="451">IF(CVP=$F625,SUMIFS(AA$6:AA$206,Capex_Revex,$E625,Cat_Two,$D625,Spend,$B625),0)</f>
        <v>0</v>
      </c>
      <c r="AB625" s="626">
        <f t="shared" si="451"/>
        <v>0</v>
      </c>
      <c r="AC625" s="626">
        <f t="shared" si="451"/>
        <v>0</v>
      </c>
      <c r="AD625" s="626">
        <f t="shared" si="451"/>
        <v>0</v>
      </c>
      <c r="AE625" s="626">
        <f t="shared" si="451"/>
        <v>0</v>
      </c>
      <c r="AF625" s="626">
        <f t="shared" si="451"/>
        <v>0</v>
      </c>
      <c r="AG625" s="626">
        <f t="shared" si="451"/>
        <v>0</v>
      </c>
      <c r="AH625" s="626">
        <f t="shared" si="451"/>
        <v>0</v>
      </c>
      <c r="AI625" s="626">
        <f t="shared" si="451"/>
        <v>0</v>
      </c>
      <c r="AJ625" s="626">
        <f t="shared" si="451"/>
        <v>0</v>
      </c>
      <c r="AK625" s="626">
        <f t="shared" ref="AK625:AT634" si="452">IF(CVP=$F625,SUMIFS(AK$6:AK$206,Capex_Revex,$E625,Cat_Two,$D625,Spend,$B625),0)</f>
        <v>0</v>
      </c>
      <c r="AL625" s="626">
        <f t="shared" si="452"/>
        <v>0</v>
      </c>
      <c r="AM625" s="626">
        <f t="shared" si="452"/>
        <v>0</v>
      </c>
      <c r="AN625" s="626">
        <f t="shared" si="452"/>
        <v>0</v>
      </c>
      <c r="AO625" s="626">
        <f t="shared" si="452"/>
        <v>0</v>
      </c>
      <c r="AP625" s="626">
        <f t="shared" si="452"/>
        <v>0</v>
      </c>
      <c r="AQ625" s="626">
        <f t="shared" si="452"/>
        <v>0</v>
      </c>
      <c r="AR625" s="626">
        <f t="shared" si="452"/>
        <v>0</v>
      </c>
      <c r="AS625" s="626">
        <f t="shared" si="452"/>
        <v>0</v>
      </c>
      <c r="AT625" s="626">
        <f t="shared" si="452"/>
        <v>0</v>
      </c>
      <c r="AU625" s="626">
        <f t="shared" ref="AU625:BD634" si="453">IF(CVP=$F625,SUMIFS(AU$6:AU$206,Capex_Revex,$E625,Cat_Two,$D625,Spend,$B625),0)</f>
        <v>0</v>
      </c>
      <c r="AV625" s="626">
        <f t="shared" si="453"/>
        <v>0</v>
      </c>
      <c r="AW625" s="626">
        <f t="shared" si="453"/>
        <v>0</v>
      </c>
      <c r="AX625" s="626">
        <f t="shared" si="453"/>
        <v>0</v>
      </c>
      <c r="AY625" s="626">
        <f t="shared" si="453"/>
        <v>0</v>
      </c>
      <c r="AZ625" s="626">
        <f t="shared" si="453"/>
        <v>0</v>
      </c>
      <c r="BA625" s="626">
        <f t="shared" si="453"/>
        <v>0</v>
      </c>
      <c r="BB625" s="626">
        <f t="shared" si="453"/>
        <v>0</v>
      </c>
      <c r="BC625" s="626">
        <f t="shared" si="453"/>
        <v>0</v>
      </c>
      <c r="BD625" s="626">
        <f t="shared" si="453"/>
        <v>0</v>
      </c>
      <c r="BE625" s="626">
        <f t="shared" ref="BE625:BN634" si="454">IF(CVP=$F625,SUMIFS(BE$6:BE$206,Capex_Revex,$E625,Cat_Two,$D625,Spend,$B625),0)</f>
        <v>0</v>
      </c>
      <c r="BF625" s="626">
        <f t="shared" si="454"/>
        <v>0</v>
      </c>
      <c r="BG625" s="626">
        <f t="shared" si="454"/>
        <v>0</v>
      </c>
      <c r="BH625" s="626">
        <f t="shared" si="454"/>
        <v>0</v>
      </c>
      <c r="BI625" s="626">
        <f t="shared" si="454"/>
        <v>0</v>
      </c>
      <c r="BJ625" s="626">
        <f t="shared" si="454"/>
        <v>0</v>
      </c>
      <c r="BK625" s="626">
        <f t="shared" si="454"/>
        <v>0</v>
      </c>
      <c r="BL625" s="626">
        <f t="shared" si="454"/>
        <v>0</v>
      </c>
      <c r="BM625" s="626">
        <f t="shared" si="454"/>
        <v>0</v>
      </c>
      <c r="BN625" s="626">
        <f t="shared" si="454"/>
        <v>0</v>
      </c>
      <c r="BO625" s="626">
        <f t="shared" ref="BO625:BZ634" si="455">IF(CVP=$F625,SUMIFS(BO$6:BO$206,Capex_Revex,$E625,Cat_Two,$D625,Spend,$B625),0)</f>
        <v>0</v>
      </c>
      <c r="BP625" s="626">
        <f t="shared" si="455"/>
        <v>0</v>
      </c>
      <c r="BQ625" s="626">
        <f t="shared" si="455"/>
        <v>0</v>
      </c>
      <c r="BR625" s="626">
        <f t="shared" si="455"/>
        <v>0</v>
      </c>
      <c r="BS625" s="626">
        <f t="shared" si="455"/>
        <v>0</v>
      </c>
      <c r="BT625" s="626">
        <f t="shared" si="455"/>
        <v>0</v>
      </c>
      <c r="BU625" s="626">
        <f t="shared" si="455"/>
        <v>0</v>
      </c>
      <c r="BV625" s="626">
        <f t="shared" si="455"/>
        <v>0</v>
      </c>
      <c r="BW625" s="626">
        <f t="shared" si="455"/>
        <v>0</v>
      </c>
      <c r="BX625" s="626">
        <f t="shared" si="455"/>
        <v>0</v>
      </c>
      <c r="BY625" s="626">
        <f t="shared" si="455"/>
        <v>0</v>
      </c>
      <c r="BZ625" s="626">
        <f t="shared" si="455"/>
        <v>0</v>
      </c>
      <c r="CA625" s="287">
        <f t="shared" si="420"/>
        <v>0</v>
      </c>
      <c r="CB625" s="287">
        <f t="shared" si="421"/>
        <v>0</v>
      </c>
      <c r="CC625" s="287">
        <f t="shared" si="422"/>
        <v>0</v>
      </c>
      <c r="CD625" s="287">
        <f t="shared" si="423"/>
        <v>0</v>
      </c>
      <c r="CE625" s="287">
        <f t="shared" si="424"/>
        <v>0</v>
      </c>
      <c r="CF625" s="287">
        <f t="shared" si="425"/>
        <v>0</v>
      </c>
      <c r="CG625" s="61">
        <f t="shared" si="390"/>
        <v>0</v>
      </c>
      <c r="CH625" s="27"/>
      <c r="CI625" s="27"/>
      <c r="CJ625" s="27"/>
    </row>
    <row r="626" spans="2:88" ht="12" hidden="1" customHeight="1">
      <c r="B626" s="624" t="s">
        <v>817</v>
      </c>
      <c r="C626" s="623" t="str">
        <f t="shared" si="426"/>
        <v>Released</v>
      </c>
      <c r="D626" s="624" t="s">
        <v>0</v>
      </c>
      <c r="E626" s="624" t="s">
        <v>9</v>
      </c>
      <c r="F626" s="625" t="s">
        <v>12</v>
      </c>
      <c r="G626" s="626">
        <f t="shared" si="449"/>
        <v>0</v>
      </c>
      <c r="H626" s="823">
        <f t="shared" si="449"/>
        <v>0</v>
      </c>
      <c r="I626" s="823">
        <f t="shared" si="449"/>
        <v>0</v>
      </c>
      <c r="J626" s="626">
        <f t="shared" si="449"/>
        <v>0</v>
      </c>
      <c r="K626" s="626">
        <f t="shared" si="449"/>
        <v>0</v>
      </c>
      <c r="L626" s="626">
        <f t="shared" si="449"/>
        <v>0</v>
      </c>
      <c r="M626" s="626">
        <f t="shared" si="449"/>
        <v>0</v>
      </c>
      <c r="N626" s="626">
        <f t="shared" si="449"/>
        <v>0</v>
      </c>
      <c r="O626" s="626">
        <f t="shared" si="449"/>
        <v>0</v>
      </c>
      <c r="P626" s="626">
        <f t="shared" si="449"/>
        <v>0</v>
      </c>
      <c r="Q626" s="626">
        <f t="shared" si="450"/>
        <v>0</v>
      </c>
      <c r="R626" s="626">
        <f t="shared" si="450"/>
        <v>0</v>
      </c>
      <c r="S626" s="626">
        <f t="shared" si="450"/>
        <v>0</v>
      </c>
      <c r="T626" s="626">
        <f t="shared" si="450"/>
        <v>0</v>
      </c>
      <c r="U626" s="823">
        <f t="shared" si="450"/>
        <v>0</v>
      </c>
      <c r="V626" s="823">
        <f t="shared" si="450"/>
        <v>0</v>
      </c>
      <c r="W626" s="823">
        <f t="shared" si="450"/>
        <v>0</v>
      </c>
      <c r="X626" s="823">
        <f t="shared" si="450"/>
        <v>0</v>
      </c>
      <c r="Y626" s="823">
        <f t="shared" si="450"/>
        <v>0</v>
      </c>
      <c r="Z626" s="626">
        <f t="shared" si="450"/>
        <v>0</v>
      </c>
      <c r="AA626" s="626">
        <f t="shared" si="451"/>
        <v>0</v>
      </c>
      <c r="AB626" s="626">
        <f t="shared" si="451"/>
        <v>0</v>
      </c>
      <c r="AC626" s="626">
        <f t="shared" si="451"/>
        <v>0</v>
      </c>
      <c r="AD626" s="626">
        <f t="shared" si="451"/>
        <v>0</v>
      </c>
      <c r="AE626" s="626">
        <f t="shared" si="451"/>
        <v>0</v>
      </c>
      <c r="AF626" s="626">
        <f t="shared" si="451"/>
        <v>0</v>
      </c>
      <c r="AG626" s="626">
        <f t="shared" si="451"/>
        <v>0</v>
      </c>
      <c r="AH626" s="626">
        <f t="shared" si="451"/>
        <v>0</v>
      </c>
      <c r="AI626" s="626">
        <f t="shared" si="451"/>
        <v>0</v>
      </c>
      <c r="AJ626" s="626">
        <f t="shared" si="451"/>
        <v>0</v>
      </c>
      <c r="AK626" s="626">
        <f t="shared" si="452"/>
        <v>0</v>
      </c>
      <c r="AL626" s="626">
        <f t="shared" si="452"/>
        <v>0</v>
      </c>
      <c r="AM626" s="626">
        <f t="shared" si="452"/>
        <v>0</v>
      </c>
      <c r="AN626" s="626">
        <f t="shared" si="452"/>
        <v>0</v>
      </c>
      <c r="AO626" s="626">
        <f t="shared" si="452"/>
        <v>0</v>
      </c>
      <c r="AP626" s="626">
        <f t="shared" si="452"/>
        <v>0</v>
      </c>
      <c r="AQ626" s="626">
        <f t="shared" si="452"/>
        <v>0</v>
      </c>
      <c r="AR626" s="626">
        <f t="shared" si="452"/>
        <v>0</v>
      </c>
      <c r="AS626" s="626">
        <f t="shared" si="452"/>
        <v>0</v>
      </c>
      <c r="AT626" s="626">
        <f t="shared" si="452"/>
        <v>0</v>
      </c>
      <c r="AU626" s="626">
        <f t="shared" si="453"/>
        <v>0</v>
      </c>
      <c r="AV626" s="626">
        <f t="shared" si="453"/>
        <v>0</v>
      </c>
      <c r="AW626" s="626">
        <f t="shared" si="453"/>
        <v>0</v>
      </c>
      <c r="AX626" s="626">
        <f t="shared" si="453"/>
        <v>0</v>
      </c>
      <c r="AY626" s="626">
        <f t="shared" si="453"/>
        <v>0</v>
      </c>
      <c r="AZ626" s="626">
        <f t="shared" si="453"/>
        <v>0</v>
      </c>
      <c r="BA626" s="626">
        <f t="shared" si="453"/>
        <v>0</v>
      </c>
      <c r="BB626" s="626">
        <f t="shared" si="453"/>
        <v>0</v>
      </c>
      <c r="BC626" s="626">
        <f t="shared" si="453"/>
        <v>0</v>
      </c>
      <c r="BD626" s="626">
        <f t="shared" si="453"/>
        <v>0</v>
      </c>
      <c r="BE626" s="626">
        <f t="shared" si="454"/>
        <v>0</v>
      </c>
      <c r="BF626" s="626">
        <f t="shared" si="454"/>
        <v>0</v>
      </c>
      <c r="BG626" s="626">
        <f t="shared" si="454"/>
        <v>0</v>
      </c>
      <c r="BH626" s="626">
        <f t="shared" si="454"/>
        <v>0</v>
      </c>
      <c r="BI626" s="626">
        <f t="shared" si="454"/>
        <v>0</v>
      </c>
      <c r="BJ626" s="626">
        <f t="shared" si="454"/>
        <v>0</v>
      </c>
      <c r="BK626" s="626">
        <f t="shared" si="454"/>
        <v>0</v>
      </c>
      <c r="BL626" s="626">
        <f t="shared" si="454"/>
        <v>0</v>
      </c>
      <c r="BM626" s="626">
        <f t="shared" si="454"/>
        <v>0</v>
      </c>
      <c r="BN626" s="626">
        <f t="shared" si="454"/>
        <v>0</v>
      </c>
      <c r="BO626" s="626">
        <f t="shared" si="455"/>
        <v>0</v>
      </c>
      <c r="BP626" s="626">
        <f t="shared" si="455"/>
        <v>0</v>
      </c>
      <c r="BQ626" s="626">
        <f t="shared" si="455"/>
        <v>0</v>
      </c>
      <c r="BR626" s="626">
        <f t="shared" si="455"/>
        <v>0</v>
      </c>
      <c r="BS626" s="626">
        <f t="shared" si="455"/>
        <v>0</v>
      </c>
      <c r="BT626" s="626">
        <f t="shared" si="455"/>
        <v>0</v>
      </c>
      <c r="BU626" s="626">
        <f t="shared" si="455"/>
        <v>0</v>
      </c>
      <c r="BV626" s="626">
        <f t="shared" si="455"/>
        <v>0</v>
      </c>
      <c r="BW626" s="626">
        <f t="shared" si="455"/>
        <v>0</v>
      </c>
      <c r="BX626" s="626">
        <f t="shared" si="455"/>
        <v>0</v>
      </c>
      <c r="BY626" s="626">
        <f t="shared" si="455"/>
        <v>0</v>
      </c>
      <c r="BZ626" s="626">
        <f t="shared" si="455"/>
        <v>0</v>
      </c>
      <c r="CA626" s="287">
        <f t="shared" si="420"/>
        <v>0</v>
      </c>
      <c r="CB626" s="287">
        <f t="shared" si="421"/>
        <v>0</v>
      </c>
      <c r="CC626" s="287">
        <f t="shared" si="422"/>
        <v>0</v>
      </c>
      <c r="CD626" s="287">
        <f t="shared" si="423"/>
        <v>0</v>
      </c>
      <c r="CE626" s="287">
        <f t="shared" si="424"/>
        <v>0</v>
      </c>
      <c r="CF626" s="287">
        <f t="shared" si="425"/>
        <v>0</v>
      </c>
      <c r="CG626" s="61">
        <f t="shared" ref="CG626:CG689" si="456">SUM(CA626:CF626)</f>
        <v>0</v>
      </c>
      <c r="CH626" s="27"/>
      <c r="CI626" s="27"/>
      <c r="CJ626" s="27"/>
    </row>
    <row r="627" spans="2:88" ht="12" hidden="1" customHeight="1">
      <c r="B627" s="624" t="s">
        <v>817</v>
      </c>
      <c r="C627" s="623" t="str">
        <f t="shared" ref="C627:C658" si="457">C517</f>
        <v>Forecast</v>
      </c>
      <c r="D627" s="624" t="s">
        <v>0</v>
      </c>
      <c r="E627" s="624" t="s">
        <v>9</v>
      </c>
      <c r="F627" s="625" t="s">
        <v>13</v>
      </c>
      <c r="G627" s="626">
        <f t="shared" si="449"/>
        <v>0</v>
      </c>
      <c r="H627" s="823">
        <f t="shared" si="449"/>
        <v>0</v>
      </c>
      <c r="I627" s="823">
        <f t="shared" si="449"/>
        <v>0</v>
      </c>
      <c r="J627" s="626">
        <f t="shared" si="449"/>
        <v>0</v>
      </c>
      <c r="K627" s="626">
        <f t="shared" si="449"/>
        <v>0</v>
      </c>
      <c r="L627" s="626">
        <f t="shared" si="449"/>
        <v>0</v>
      </c>
      <c r="M627" s="626">
        <f t="shared" si="449"/>
        <v>0</v>
      </c>
      <c r="N627" s="626">
        <f t="shared" si="449"/>
        <v>0</v>
      </c>
      <c r="O627" s="626">
        <f t="shared" si="449"/>
        <v>0</v>
      </c>
      <c r="P627" s="626">
        <f t="shared" si="449"/>
        <v>0</v>
      </c>
      <c r="Q627" s="626">
        <f t="shared" si="450"/>
        <v>0</v>
      </c>
      <c r="R627" s="626">
        <f t="shared" si="450"/>
        <v>0</v>
      </c>
      <c r="S627" s="626">
        <f t="shared" si="450"/>
        <v>0</v>
      </c>
      <c r="T627" s="626">
        <f t="shared" si="450"/>
        <v>0</v>
      </c>
      <c r="U627" s="823">
        <f t="shared" si="450"/>
        <v>0</v>
      </c>
      <c r="V627" s="823">
        <f t="shared" si="450"/>
        <v>0</v>
      </c>
      <c r="W627" s="823">
        <f t="shared" si="450"/>
        <v>0</v>
      </c>
      <c r="X627" s="823">
        <f t="shared" si="450"/>
        <v>0</v>
      </c>
      <c r="Y627" s="823">
        <f t="shared" si="450"/>
        <v>0</v>
      </c>
      <c r="Z627" s="626">
        <f t="shared" si="450"/>
        <v>0</v>
      </c>
      <c r="AA627" s="626">
        <f t="shared" si="451"/>
        <v>0</v>
      </c>
      <c r="AB627" s="626">
        <f t="shared" si="451"/>
        <v>0</v>
      </c>
      <c r="AC627" s="626">
        <f t="shared" si="451"/>
        <v>0</v>
      </c>
      <c r="AD627" s="626">
        <f t="shared" si="451"/>
        <v>0</v>
      </c>
      <c r="AE627" s="626">
        <f t="shared" si="451"/>
        <v>0</v>
      </c>
      <c r="AF627" s="626">
        <f t="shared" si="451"/>
        <v>0</v>
      </c>
      <c r="AG627" s="626">
        <f t="shared" si="451"/>
        <v>0</v>
      </c>
      <c r="AH627" s="626">
        <f t="shared" si="451"/>
        <v>0</v>
      </c>
      <c r="AI627" s="626">
        <f t="shared" si="451"/>
        <v>0</v>
      </c>
      <c r="AJ627" s="626">
        <f t="shared" si="451"/>
        <v>0</v>
      </c>
      <c r="AK627" s="626">
        <f t="shared" si="452"/>
        <v>0</v>
      </c>
      <c r="AL627" s="626">
        <f t="shared" si="452"/>
        <v>0</v>
      </c>
      <c r="AM627" s="626">
        <f t="shared" si="452"/>
        <v>0</v>
      </c>
      <c r="AN627" s="626">
        <f t="shared" si="452"/>
        <v>0</v>
      </c>
      <c r="AO627" s="626">
        <f t="shared" si="452"/>
        <v>0</v>
      </c>
      <c r="AP627" s="626">
        <f t="shared" si="452"/>
        <v>0</v>
      </c>
      <c r="AQ627" s="626">
        <f t="shared" si="452"/>
        <v>0</v>
      </c>
      <c r="AR627" s="626">
        <f t="shared" si="452"/>
        <v>0</v>
      </c>
      <c r="AS627" s="626">
        <f t="shared" si="452"/>
        <v>0</v>
      </c>
      <c r="AT627" s="626">
        <f t="shared" si="452"/>
        <v>0</v>
      </c>
      <c r="AU627" s="626">
        <f t="shared" si="453"/>
        <v>0</v>
      </c>
      <c r="AV627" s="626">
        <f t="shared" si="453"/>
        <v>0</v>
      </c>
      <c r="AW627" s="626">
        <f t="shared" si="453"/>
        <v>0</v>
      </c>
      <c r="AX627" s="626">
        <f t="shared" si="453"/>
        <v>0</v>
      </c>
      <c r="AY627" s="626">
        <f t="shared" si="453"/>
        <v>0</v>
      </c>
      <c r="AZ627" s="626">
        <f t="shared" si="453"/>
        <v>0</v>
      </c>
      <c r="BA627" s="626">
        <f t="shared" si="453"/>
        <v>0</v>
      </c>
      <c r="BB627" s="626">
        <f t="shared" si="453"/>
        <v>0</v>
      </c>
      <c r="BC627" s="626">
        <f t="shared" si="453"/>
        <v>0</v>
      </c>
      <c r="BD627" s="626">
        <f t="shared" si="453"/>
        <v>0</v>
      </c>
      <c r="BE627" s="626">
        <f t="shared" si="454"/>
        <v>0</v>
      </c>
      <c r="BF627" s="626">
        <f t="shared" si="454"/>
        <v>0</v>
      </c>
      <c r="BG627" s="626">
        <f t="shared" si="454"/>
        <v>0</v>
      </c>
      <c r="BH627" s="626">
        <f t="shared" si="454"/>
        <v>0</v>
      </c>
      <c r="BI627" s="626">
        <f t="shared" si="454"/>
        <v>0</v>
      </c>
      <c r="BJ627" s="626">
        <f t="shared" si="454"/>
        <v>0</v>
      </c>
      <c r="BK627" s="626">
        <f t="shared" si="454"/>
        <v>0</v>
      </c>
      <c r="BL627" s="626">
        <f t="shared" si="454"/>
        <v>0</v>
      </c>
      <c r="BM627" s="626">
        <f t="shared" si="454"/>
        <v>0</v>
      </c>
      <c r="BN627" s="626">
        <f t="shared" si="454"/>
        <v>0</v>
      </c>
      <c r="BO627" s="626">
        <f t="shared" si="455"/>
        <v>0</v>
      </c>
      <c r="BP627" s="626">
        <f t="shared" si="455"/>
        <v>0</v>
      </c>
      <c r="BQ627" s="626">
        <f t="shared" si="455"/>
        <v>0</v>
      </c>
      <c r="BR627" s="626">
        <f t="shared" si="455"/>
        <v>0</v>
      </c>
      <c r="BS627" s="626">
        <f t="shared" si="455"/>
        <v>0</v>
      </c>
      <c r="BT627" s="626">
        <f t="shared" si="455"/>
        <v>0</v>
      </c>
      <c r="BU627" s="626">
        <f t="shared" si="455"/>
        <v>0</v>
      </c>
      <c r="BV627" s="626">
        <f t="shared" si="455"/>
        <v>0</v>
      </c>
      <c r="BW627" s="626">
        <f t="shared" si="455"/>
        <v>0</v>
      </c>
      <c r="BX627" s="626">
        <f t="shared" si="455"/>
        <v>0</v>
      </c>
      <c r="BY627" s="626">
        <f t="shared" si="455"/>
        <v>0</v>
      </c>
      <c r="BZ627" s="626">
        <f t="shared" si="455"/>
        <v>0</v>
      </c>
      <c r="CA627" s="287">
        <f t="shared" si="420"/>
        <v>0</v>
      </c>
      <c r="CB627" s="287">
        <f t="shared" si="421"/>
        <v>0</v>
      </c>
      <c r="CC627" s="287">
        <f t="shared" si="422"/>
        <v>0</v>
      </c>
      <c r="CD627" s="287">
        <f t="shared" si="423"/>
        <v>0</v>
      </c>
      <c r="CE627" s="287">
        <f t="shared" si="424"/>
        <v>0</v>
      </c>
      <c r="CF627" s="287">
        <f t="shared" si="425"/>
        <v>0</v>
      </c>
      <c r="CG627" s="61">
        <f t="shared" si="456"/>
        <v>0</v>
      </c>
      <c r="CH627" s="27"/>
      <c r="CI627" s="27"/>
      <c r="CJ627" s="27"/>
    </row>
    <row r="628" spans="2:88" ht="12" hidden="1" customHeight="1">
      <c r="B628" s="624" t="s">
        <v>817</v>
      </c>
      <c r="C628" s="623" t="str">
        <f t="shared" si="457"/>
        <v>Approval Request</v>
      </c>
      <c r="D628" s="624" t="s">
        <v>0</v>
      </c>
      <c r="E628" s="624" t="s">
        <v>9</v>
      </c>
      <c r="F628" s="625" t="s">
        <v>14</v>
      </c>
      <c r="G628" s="626">
        <f t="shared" si="449"/>
        <v>0</v>
      </c>
      <c r="H628" s="823">
        <f t="shared" si="449"/>
        <v>0</v>
      </c>
      <c r="I628" s="823">
        <f t="shared" si="449"/>
        <v>0</v>
      </c>
      <c r="J628" s="626">
        <f t="shared" si="449"/>
        <v>0</v>
      </c>
      <c r="K628" s="626">
        <f t="shared" si="449"/>
        <v>0</v>
      </c>
      <c r="L628" s="626">
        <f t="shared" si="449"/>
        <v>0</v>
      </c>
      <c r="M628" s="626">
        <f t="shared" si="449"/>
        <v>0</v>
      </c>
      <c r="N628" s="626">
        <f t="shared" si="449"/>
        <v>0</v>
      </c>
      <c r="O628" s="626">
        <f t="shared" si="449"/>
        <v>0</v>
      </c>
      <c r="P628" s="626">
        <f t="shared" si="449"/>
        <v>0</v>
      </c>
      <c r="Q628" s="626">
        <f t="shared" si="450"/>
        <v>0</v>
      </c>
      <c r="R628" s="626">
        <f t="shared" si="450"/>
        <v>0</v>
      </c>
      <c r="S628" s="626">
        <f t="shared" si="450"/>
        <v>0</v>
      </c>
      <c r="T628" s="626">
        <f t="shared" si="450"/>
        <v>0</v>
      </c>
      <c r="U628" s="823">
        <f t="shared" si="450"/>
        <v>0</v>
      </c>
      <c r="V628" s="823">
        <f t="shared" si="450"/>
        <v>0</v>
      </c>
      <c r="W628" s="823">
        <f t="shared" si="450"/>
        <v>0</v>
      </c>
      <c r="X628" s="823">
        <f t="shared" si="450"/>
        <v>0</v>
      </c>
      <c r="Y628" s="823">
        <f t="shared" si="450"/>
        <v>0</v>
      </c>
      <c r="Z628" s="626">
        <f t="shared" si="450"/>
        <v>0</v>
      </c>
      <c r="AA628" s="626">
        <f t="shared" si="451"/>
        <v>0</v>
      </c>
      <c r="AB628" s="626">
        <f t="shared" si="451"/>
        <v>0</v>
      </c>
      <c r="AC628" s="626">
        <f t="shared" si="451"/>
        <v>0</v>
      </c>
      <c r="AD628" s="626">
        <f t="shared" si="451"/>
        <v>0</v>
      </c>
      <c r="AE628" s="626">
        <f t="shared" si="451"/>
        <v>0</v>
      </c>
      <c r="AF628" s="626">
        <f t="shared" si="451"/>
        <v>0</v>
      </c>
      <c r="AG628" s="626">
        <f t="shared" si="451"/>
        <v>0</v>
      </c>
      <c r="AH628" s="626">
        <f t="shared" si="451"/>
        <v>0</v>
      </c>
      <c r="AI628" s="626">
        <f t="shared" si="451"/>
        <v>0</v>
      </c>
      <c r="AJ628" s="626">
        <f t="shared" si="451"/>
        <v>0</v>
      </c>
      <c r="AK628" s="626">
        <f t="shared" si="452"/>
        <v>0</v>
      </c>
      <c r="AL628" s="626">
        <f t="shared" si="452"/>
        <v>0</v>
      </c>
      <c r="AM628" s="626">
        <f t="shared" si="452"/>
        <v>0</v>
      </c>
      <c r="AN628" s="626">
        <f t="shared" si="452"/>
        <v>0</v>
      </c>
      <c r="AO628" s="626">
        <f t="shared" si="452"/>
        <v>0</v>
      </c>
      <c r="AP628" s="626">
        <f t="shared" si="452"/>
        <v>0</v>
      </c>
      <c r="AQ628" s="626">
        <f t="shared" si="452"/>
        <v>0</v>
      </c>
      <c r="AR628" s="626">
        <f t="shared" si="452"/>
        <v>0</v>
      </c>
      <c r="AS628" s="626">
        <f t="shared" si="452"/>
        <v>0</v>
      </c>
      <c r="AT628" s="626">
        <f t="shared" si="452"/>
        <v>0</v>
      </c>
      <c r="AU628" s="626">
        <f t="shared" si="453"/>
        <v>0</v>
      </c>
      <c r="AV628" s="626">
        <f t="shared" si="453"/>
        <v>0</v>
      </c>
      <c r="AW628" s="626">
        <f t="shared" si="453"/>
        <v>0</v>
      </c>
      <c r="AX628" s="626">
        <f t="shared" si="453"/>
        <v>0</v>
      </c>
      <c r="AY628" s="626">
        <f t="shared" si="453"/>
        <v>0</v>
      </c>
      <c r="AZ628" s="626">
        <f t="shared" si="453"/>
        <v>0</v>
      </c>
      <c r="BA628" s="626">
        <f t="shared" si="453"/>
        <v>0</v>
      </c>
      <c r="BB628" s="626">
        <f t="shared" si="453"/>
        <v>0</v>
      </c>
      <c r="BC628" s="626">
        <f t="shared" si="453"/>
        <v>0</v>
      </c>
      <c r="BD628" s="626">
        <f t="shared" si="453"/>
        <v>0</v>
      </c>
      <c r="BE628" s="626">
        <f t="shared" si="454"/>
        <v>0</v>
      </c>
      <c r="BF628" s="626">
        <f t="shared" si="454"/>
        <v>0</v>
      </c>
      <c r="BG628" s="626">
        <f t="shared" si="454"/>
        <v>0</v>
      </c>
      <c r="BH628" s="626">
        <f t="shared" si="454"/>
        <v>0</v>
      </c>
      <c r="BI628" s="626">
        <f t="shared" si="454"/>
        <v>0</v>
      </c>
      <c r="BJ628" s="626">
        <f t="shared" si="454"/>
        <v>0</v>
      </c>
      <c r="BK628" s="626">
        <f t="shared" si="454"/>
        <v>0</v>
      </c>
      <c r="BL628" s="626">
        <f t="shared" si="454"/>
        <v>0</v>
      </c>
      <c r="BM628" s="626">
        <f t="shared" si="454"/>
        <v>0</v>
      </c>
      <c r="BN628" s="626">
        <f t="shared" si="454"/>
        <v>0</v>
      </c>
      <c r="BO628" s="626">
        <f t="shared" si="455"/>
        <v>0</v>
      </c>
      <c r="BP628" s="626">
        <f t="shared" si="455"/>
        <v>0</v>
      </c>
      <c r="BQ628" s="626">
        <f t="shared" si="455"/>
        <v>0</v>
      </c>
      <c r="BR628" s="626">
        <f t="shared" si="455"/>
        <v>0</v>
      </c>
      <c r="BS628" s="626">
        <f t="shared" si="455"/>
        <v>0</v>
      </c>
      <c r="BT628" s="626">
        <f t="shared" si="455"/>
        <v>0</v>
      </c>
      <c r="BU628" s="626">
        <f t="shared" si="455"/>
        <v>0</v>
      </c>
      <c r="BV628" s="626">
        <f t="shared" si="455"/>
        <v>0</v>
      </c>
      <c r="BW628" s="626">
        <f t="shared" si="455"/>
        <v>0</v>
      </c>
      <c r="BX628" s="626">
        <f t="shared" si="455"/>
        <v>0</v>
      </c>
      <c r="BY628" s="626">
        <f t="shared" si="455"/>
        <v>0</v>
      </c>
      <c r="BZ628" s="626">
        <f t="shared" si="455"/>
        <v>0</v>
      </c>
      <c r="CA628" s="287">
        <f t="shared" si="420"/>
        <v>0</v>
      </c>
      <c r="CB628" s="287">
        <f t="shared" si="421"/>
        <v>0</v>
      </c>
      <c r="CC628" s="287">
        <f t="shared" si="422"/>
        <v>0</v>
      </c>
      <c r="CD628" s="287">
        <f t="shared" si="423"/>
        <v>0</v>
      </c>
      <c r="CE628" s="287">
        <f t="shared" si="424"/>
        <v>0</v>
      </c>
      <c r="CF628" s="287">
        <f t="shared" si="425"/>
        <v>0</v>
      </c>
      <c r="CG628" s="61">
        <f t="shared" si="456"/>
        <v>0</v>
      </c>
      <c r="CH628" s="27"/>
      <c r="CI628" s="27"/>
      <c r="CJ628" s="27"/>
    </row>
    <row r="629" spans="2:88" ht="12" hidden="1" customHeight="1">
      <c r="B629" s="624" t="s">
        <v>817</v>
      </c>
      <c r="C629" s="623" t="str">
        <f t="shared" si="457"/>
        <v>Approval Request</v>
      </c>
      <c r="D629" s="624" t="s">
        <v>0</v>
      </c>
      <c r="E629" s="624" t="s">
        <v>9</v>
      </c>
      <c r="F629" s="625" t="s">
        <v>15</v>
      </c>
      <c r="G629" s="626">
        <f t="shared" si="449"/>
        <v>0</v>
      </c>
      <c r="H629" s="823">
        <f t="shared" si="449"/>
        <v>0</v>
      </c>
      <c r="I629" s="823">
        <f t="shared" si="449"/>
        <v>0</v>
      </c>
      <c r="J629" s="626">
        <f t="shared" si="449"/>
        <v>0</v>
      </c>
      <c r="K629" s="626">
        <f t="shared" si="449"/>
        <v>0</v>
      </c>
      <c r="L629" s="626">
        <f t="shared" si="449"/>
        <v>0</v>
      </c>
      <c r="M629" s="626">
        <f t="shared" si="449"/>
        <v>0</v>
      </c>
      <c r="N629" s="626">
        <f t="shared" si="449"/>
        <v>0</v>
      </c>
      <c r="O629" s="626">
        <f t="shared" si="449"/>
        <v>0</v>
      </c>
      <c r="P629" s="626">
        <f t="shared" si="449"/>
        <v>0</v>
      </c>
      <c r="Q629" s="626">
        <f t="shared" si="450"/>
        <v>0</v>
      </c>
      <c r="R629" s="626">
        <f t="shared" si="450"/>
        <v>0</v>
      </c>
      <c r="S629" s="626">
        <f t="shared" si="450"/>
        <v>0</v>
      </c>
      <c r="T629" s="626">
        <f t="shared" si="450"/>
        <v>0</v>
      </c>
      <c r="U629" s="823">
        <f t="shared" si="450"/>
        <v>0</v>
      </c>
      <c r="V629" s="823">
        <f t="shared" si="450"/>
        <v>0</v>
      </c>
      <c r="W629" s="823">
        <f t="shared" si="450"/>
        <v>0</v>
      </c>
      <c r="X629" s="823">
        <f t="shared" si="450"/>
        <v>0</v>
      </c>
      <c r="Y629" s="823">
        <f t="shared" si="450"/>
        <v>0</v>
      </c>
      <c r="Z629" s="626">
        <f t="shared" si="450"/>
        <v>0</v>
      </c>
      <c r="AA629" s="626">
        <f t="shared" si="451"/>
        <v>0</v>
      </c>
      <c r="AB629" s="626">
        <f t="shared" si="451"/>
        <v>0</v>
      </c>
      <c r="AC629" s="626">
        <f t="shared" si="451"/>
        <v>0</v>
      </c>
      <c r="AD629" s="626">
        <f t="shared" si="451"/>
        <v>0</v>
      </c>
      <c r="AE629" s="626">
        <f t="shared" si="451"/>
        <v>0</v>
      </c>
      <c r="AF629" s="626">
        <f t="shared" si="451"/>
        <v>0</v>
      </c>
      <c r="AG629" s="626">
        <f t="shared" si="451"/>
        <v>0</v>
      </c>
      <c r="AH629" s="626">
        <f t="shared" si="451"/>
        <v>0</v>
      </c>
      <c r="AI629" s="626">
        <f t="shared" si="451"/>
        <v>0</v>
      </c>
      <c r="AJ629" s="626">
        <f t="shared" si="451"/>
        <v>0</v>
      </c>
      <c r="AK629" s="626">
        <f t="shared" si="452"/>
        <v>0</v>
      </c>
      <c r="AL629" s="626">
        <f t="shared" si="452"/>
        <v>0</v>
      </c>
      <c r="AM629" s="626">
        <f t="shared" si="452"/>
        <v>0</v>
      </c>
      <c r="AN629" s="626">
        <f t="shared" si="452"/>
        <v>0</v>
      </c>
      <c r="AO629" s="626">
        <f t="shared" si="452"/>
        <v>0</v>
      </c>
      <c r="AP629" s="626">
        <f t="shared" si="452"/>
        <v>0</v>
      </c>
      <c r="AQ629" s="626">
        <f t="shared" si="452"/>
        <v>0</v>
      </c>
      <c r="AR629" s="626">
        <f t="shared" si="452"/>
        <v>0</v>
      </c>
      <c r="AS629" s="626">
        <f t="shared" si="452"/>
        <v>0</v>
      </c>
      <c r="AT629" s="626">
        <f t="shared" si="452"/>
        <v>0</v>
      </c>
      <c r="AU629" s="626">
        <f t="shared" si="453"/>
        <v>0</v>
      </c>
      <c r="AV629" s="626">
        <f t="shared" si="453"/>
        <v>0</v>
      </c>
      <c r="AW629" s="626">
        <f t="shared" si="453"/>
        <v>0</v>
      </c>
      <c r="AX629" s="626">
        <f t="shared" si="453"/>
        <v>0</v>
      </c>
      <c r="AY629" s="626">
        <f t="shared" si="453"/>
        <v>0</v>
      </c>
      <c r="AZ629" s="626">
        <f t="shared" si="453"/>
        <v>0</v>
      </c>
      <c r="BA629" s="626">
        <f t="shared" si="453"/>
        <v>0</v>
      </c>
      <c r="BB629" s="626">
        <f t="shared" si="453"/>
        <v>0</v>
      </c>
      <c r="BC629" s="626">
        <f t="shared" si="453"/>
        <v>0</v>
      </c>
      <c r="BD629" s="626">
        <f t="shared" si="453"/>
        <v>0</v>
      </c>
      <c r="BE629" s="626">
        <f t="shared" si="454"/>
        <v>0</v>
      </c>
      <c r="BF629" s="626">
        <f t="shared" si="454"/>
        <v>0</v>
      </c>
      <c r="BG629" s="626">
        <f t="shared" si="454"/>
        <v>0</v>
      </c>
      <c r="BH629" s="626">
        <f t="shared" si="454"/>
        <v>0</v>
      </c>
      <c r="BI629" s="626">
        <f t="shared" si="454"/>
        <v>0</v>
      </c>
      <c r="BJ629" s="626">
        <f t="shared" si="454"/>
        <v>0</v>
      </c>
      <c r="BK629" s="626">
        <f t="shared" si="454"/>
        <v>0</v>
      </c>
      <c r="BL629" s="626">
        <f t="shared" si="454"/>
        <v>0</v>
      </c>
      <c r="BM629" s="626">
        <f t="shared" si="454"/>
        <v>0</v>
      </c>
      <c r="BN629" s="626">
        <f t="shared" si="454"/>
        <v>0</v>
      </c>
      <c r="BO629" s="626">
        <f t="shared" si="455"/>
        <v>0</v>
      </c>
      <c r="BP629" s="626">
        <f t="shared" si="455"/>
        <v>0</v>
      </c>
      <c r="BQ629" s="626">
        <f t="shared" si="455"/>
        <v>0</v>
      </c>
      <c r="BR629" s="626">
        <f t="shared" si="455"/>
        <v>0</v>
      </c>
      <c r="BS629" s="626">
        <f t="shared" si="455"/>
        <v>0</v>
      </c>
      <c r="BT629" s="626">
        <f t="shared" si="455"/>
        <v>0</v>
      </c>
      <c r="BU629" s="626">
        <f t="shared" si="455"/>
        <v>0</v>
      </c>
      <c r="BV629" s="626">
        <f t="shared" si="455"/>
        <v>0</v>
      </c>
      <c r="BW629" s="626">
        <f t="shared" si="455"/>
        <v>0</v>
      </c>
      <c r="BX629" s="626">
        <f t="shared" si="455"/>
        <v>0</v>
      </c>
      <c r="BY629" s="626">
        <f t="shared" si="455"/>
        <v>0</v>
      </c>
      <c r="BZ629" s="626">
        <f t="shared" si="455"/>
        <v>0</v>
      </c>
      <c r="CA629" s="287">
        <f t="shared" si="420"/>
        <v>0</v>
      </c>
      <c r="CB629" s="287">
        <f t="shared" si="421"/>
        <v>0</v>
      </c>
      <c r="CC629" s="287">
        <f t="shared" si="422"/>
        <v>0</v>
      </c>
      <c r="CD629" s="287">
        <f t="shared" si="423"/>
        <v>0</v>
      </c>
      <c r="CE629" s="287">
        <f t="shared" si="424"/>
        <v>0</v>
      </c>
      <c r="CF629" s="287">
        <f t="shared" si="425"/>
        <v>0</v>
      </c>
      <c r="CG629" s="61">
        <f t="shared" si="456"/>
        <v>0</v>
      </c>
      <c r="CH629" s="27"/>
      <c r="CI629" s="27"/>
      <c r="CJ629" s="27"/>
    </row>
    <row r="630" spans="2:88" ht="12" hidden="1" customHeight="1">
      <c r="B630" s="624" t="s">
        <v>817</v>
      </c>
      <c r="C630" s="623" t="str">
        <f t="shared" si="457"/>
        <v>Released</v>
      </c>
      <c r="D630" s="624" t="s">
        <v>0</v>
      </c>
      <c r="E630" s="624" t="s">
        <v>10</v>
      </c>
      <c r="F630" s="625" t="s">
        <v>11</v>
      </c>
      <c r="G630" s="626">
        <f t="shared" si="449"/>
        <v>0</v>
      </c>
      <c r="H630" s="823">
        <f t="shared" si="449"/>
        <v>0</v>
      </c>
      <c r="I630" s="823">
        <f t="shared" si="449"/>
        <v>0</v>
      </c>
      <c r="J630" s="626">
        <f t="shared" si="449"/>
        <v>0</v>
      </c>
      <c r="K630" s="626">
        <f t="shared" si="449"/>
        <v>0</v>
      </c>
      <c r="L630" s="626">
        <f t="shared" si="449"/>
        <v>0</v>
      </c>
      <c r="M630" s="626">
        <f t="shared" si="449"/>
        <v>0</v>
      </c>
      <c r="N630" s="626">
        <f t="shared" si="449"/>
        <v>0</v>
      </c>
      <c r="O630" s="626">
        <f t="shared" si="449"/>
        <v>0</v>
      </c>
      <c r="P630" s="626">
        <f t="shared" si="449"/>
        <v>0</v>
      </c>
      <c r="Q630" s="626">
        <f t="shared" si="450"/>
        <v>0</v>
      </c>
      <c r="R630" s="626">
        <f t="shared" si="450"/>
        <v>0</v>
      </c>
      <c r="S630" s="626">
        <f t="shared" si="450"/>
        <v>0</v>
      </c>
      <c r="T630" s="626">
        <f t="shared" si="450"/>
        <v>0</v>
      </c>
      <c r="U630" s="823">
        <f t="shared" si="450"/>
        <v>0</v>
      </c>
      <c r="V630" s="823">
        <f t="shared" si="450"/>
        <v>0</v>
      </c>
      <c r="W630" s="823">
        <f t="shared" si="450"/>
        <v>0</v>
      </c>
      <c r="X630" s="823">
        <f t="shared" si="450"/>
        <v>0</v>
      </c>
      <c r="Y630" s="823">
        <f t="shared" si="450"/>
        <v>0</v>
      </c>
      <c r="Z630" s="626">
        <f t="shared" si="450"/>
        <v>0</v>
      </c>
      <c r="AA630" s="626">
        <f t="shared" si="451"/>
        <v>0</v>
      </c>
      <c r="AB630" s="626">
        <f t="shared" si="451"/>
        <v>0</v>
      </c>
      <c r="AC630" s="626">
        <f t="shared" si="451"/>
        <v>0</v>
      </c>
      <c r="AD630" s="626">
        <f t="shared" si="451"/>
        <v>0</v>
      </c>
      <c r="AE630" s="626">
        <f t="shared" si="451"/>
        <v>0</v>
      </c>
      <c r="AF630" s="626">
        <f t="shared" si="451"/>
        <v>0</v>
      </c>
      <c r="AG630" s="626">
        <f t="shared" si="451"/>
        <v>0</v>
      </c>
      <c r="AH630" s="626">
        <f t="shared" si="451"/>
        <v>0</v>
      </c>
      <c r="AI630" s="626">
        <f t="shared" si="451"/>
        <v>0</v>
      </c>
      <c r="AJ630" s="626">
        <f t="shared" si="451"/>
        <v>0</v>
      </c>
      <c r="AK630" s="626">
        <f t="shared" si="452"/>
        <v>0</v>
      </c>
      <c r="AL630" s="626">
        <f t="shared" si="452"/>
        <v>0</v>
      </c>
      <c r="AM630" s="626">
        <f t="shared" si="452"/>
        <v>0</v>
      </c>
      <c r="AN630" s="626">
        <f t="shared" si="452"/>
        <v>0</v>
      </c>
      <c r="AO630" s="626">
        <f t="shared" si="452"/>
        <v>0</v>
      </c>
      <c r="AP630" s="626">
        <f t="shared" si="452"/>
        <v>0</v>
      </c>
      <c r="AQ630" s="626">
        <f t="shared" si="452"/>
        <v>0</v>
      </c>
      <c r="AR630" s="626">
        <f t="shared" si="452"/>
        <v>0</v>
      </c>
      <c r="AS630" s="626">
        <f t="shared" si="452"/>
        <v>0</v>
      </c>
      <c r="AT630" s="626">
        <f t="shared" si="452"/>
        <v>0</v>
      </c>
      <c r="AU630" s="626">
        <f t="shared" si="453"/>
        <v>0</v>
      </c>
      <c r="AV630" s="626">
        <f t="shared" si="453"/>
        <v>0</v>
      </c>
      <c r="AW630" s="626">
        <f t="shared" si="453"/>
        <v>0</v>
      </c>
      <c r="AX630" s="626">
        <f t="shared" si="453"/>
        <v>0</v>
      </c>
      <c r="AY630" s="626">
        <f t="shared" si="453"/>
        <v>0</v>
      </c>
      <c r="AZ630" s="626">
        <f t="shared" si="453"/>
        <v>0</v>
      </c>
      <c r="BA630" s="626">
        <f t="shared" si="453"/>
        <v>0</v>
      </c>
      <c r="BB630" s="626">
        <f t="shared" si="453"/>
        <v>0</v>
      </c>
      <c r="BC630" s="626">
        <f t="shared" si="453"/>
        <v>0</v>
      </c>
      <c r="BD630" s="626">
        <f t="shared" si="453"/>
        <v>0</v>
      </c>
      <c r="BE630" s="626">
        <f t="shared" si="454"/>
        <v>0</v>
      </c>
      <c r="BF630" s="626">
        <f t="shared" si="454"/>
        <v>0</v>
      </c>
      <c r="BG630" s="626">
        <f t="shared" si="454"/>
        <v>0</v>
      </c>
      <c r="BH630" s="626">
        <f t="shared" si="454"/>
        <v>0</v>
      </c>
      <c r="BI630" s="626">
        <f t="shared" si="454"/>
        <v>0</v>
      </c>
      <c r="BJ630" s="626">
        <f t="shared" si="454"/>
        <v>0</v>
      </c>
      <c r="BK630" s="626">
        <f t="shared" si="454"/>
        <v>0</v>
      </c>
      <c r="BL630" s="626">
        <f t="shared" si="454"/>
        <v>0</v>
      </c>
      <c r="BM630" s="626">
        <f t="shared" si="454"/>
        <v>0</v>
      </c>
      <c r="BN630" s="626">
        <f t="shared" si="454"/>
        <v>0</v>
      </c>
      <c r="BO630" s="626">
        <f t="shared" si="455"/>
        <v>0</v>
      </c>
      <c r="BP630" s="626">
        <f t="shared" si="455"/>
        <v>0</v>
      </c>
      <c r="BQ630" s="626">
        <f t="shared" si="455"/>
        <v>0</v>
      </c>
      <c r="BR630" s="626">
        <f t="shared" si="455"/>
        <v>0</v>
      </c>
      <c r="BS630" s="626">
        <f t="shared" si="455"/>
        <v>0</v>
      </c>
      <c r="BT630" s="626">
        <f t="shared" si="455"/>
        <v>0</v>
      </c>
      <c r="BU630" s="626">
        <f t="shared" si="455"/>
        <v>0</v>
      </c>
      <c r="BV630" s="626">
        <f t="shared" si="455"/>
        <v>0</v>
      </c>
      <c r="BW630" s="626">
        <f t="shared" si="455"/>
        <v>0</v>
      </c>
      <c r="BX630" s="626">
        <f t="shared" si="455"/>
        <v>0</v>
      </c>
      <c r="BY630" s="626">
        <f t="shared" si="455"/>
        <v>0</v>
      </c>
      <c r="BZ630" s="626">
        <f t="shared" si="455"/>
        <v>0</v>
      </c>
      <c r="CA630" s="287">
        <f t="shared" si="420"/>
        <v>0</v>
      </c>
      <c r="CB630" s="287">
        <f t="shared" si="421"/>
        <v>0</v>
      </c>
      <c r="CC630" s="287">
        <f t="shared" si="422"/>
        <v>0</v>
      </c>
      <c r="CD630" s="287">
        <f t="shared" si="423"/>
        <v>0</v>
      </c>
      <c r="CE630" s="287">
        <f t="shared" si="424"/>
        <v>0</v>
      </c>
      <c r="CF630" s="287">
        <f t="shared" si="425"/>
        <v>0</v>
      </c>
      <c r="CG630" s="61">
        <f t="shared" si="456"/>
        <v>0</v>
      </c>
      <c r="CH630" s="27"/>
      <c r="CI630" s="27"/>
      <c r="CJ630" s="27"/>
    </row>
    <row r="631" spans="2:88" ht="12" hidden="1" customHeight="1">
      <c r="B631" s="624" t="s">
        <v>817</v>
      </c>
      <c r="C631" s="623" t="str">
        <f t="shared" si="457"/>
        <v>Released</v>
      </c>
      <c r="D631" s="624" t="s">
        <v>0</v>
      </c>
      <c r="E631" s="624" t="s">
        <v>10</v>
      </c>
      <c r="F631" s="625" t="s">
        <v>12</v>
      </c>
      <c r="G631" s="626">
        <f t="shared" si="449"/>
        <v>0</v>
      </c>
      <c r="H631" s="823">
        <f t="shared" si="449"/>
        <v>0</v>
      </c>
      <c r="I631" s="823">
        <f t="shared" si="449"/>
        <v>0</v>
      </c>
      <c r="J631" s="626">
        <f t="shared" si="449"/>
        <v>0</v>
      </c>
      <c r="K631" s="626">
        <f t="shared" si="449"/>
        <v>0</v>
      </c>
      <c r="L631" s="626">
        <f t="shared" si="449"/>
        <v>0</v>
      </c>
      <c r="M631" s="626">
        <f t="shared" si="449"/>
        <v>0</v>
      </c>
      <c r="N631" s="626">
        <f t="shared" si="449"/>
        <v>0</v>
      </c>
      <c r="O631" s="626">
        <f t="shared" si="449"/>
        <v>0</v>
      </c>
      <c r="P631" s="626">
        <f t="shared" si="449"/>
        <v>0</v>
      </c>
      <c r="Q631" s="626">
        <f t="shared" si="450"/>
        <v>0</v>
      </c>
      <c r="R631" s="626">
        <f t="shared" si="450"/>
        <v>0</v>
      </c>
      <c r="S631" s="626">
        <f t="shared" si="450"/>
        <v>0</v>
      </c>
      <c r="T631" s="626">
        <f t="shared" si="450"/>
        <v>0</v>
      </c>
      <c r="U631" s="823">
        <f t="shared" si="450"/>
        <v>0</v>
      </c>
      <c r="V631" s="823">
        <f t="shared" si="450"/>
        <v>0</v>
      </c>
      <c r="W631" s="823">
        <f t="shared" si="450"/>
        <v>0</v>
      </c>
      <c r="X631" s="823">
        <f t="shared" si="450"/>
        <v>0</v>
      </c>
      <c r="Y631" s="823">
        <f t="shared" si="450"/>
        <v>0</v>
      </c>
      <c r="Z631" s="626">
        <f t="shared" si="450"/>
        <v>0</v>
      </c>
      <c r="AA631" s="626">
        <f t="shared" si="451"/>
        <v>0</v>
      </c>
      <c r="AB631" s="626">
        <f t="shared" si="451"/>
        <v>0</v>
      </c>
      <c r="AC631" s="626">
        <f t="shared" si="451"/>
        <v>0</v>
      </c>
      <c r="AD631" s="626">
        <f t="shared" si="451"/>
        <v>0</v>
      </c>
      <c r="AE631" s="626">
        <f t="shared" si="451"/>
        <v>0</v>
      </c>
      <c r="AF631" s="626">
        <f t="shared" si="451"/>
        <v>0</v>
      </c>
      <c r="AG631" s="626">
        <f t="shared" si="451"/>
        <v>0</v>
      </c>
      <c r="AH631" s="626">
        <f t="shared" si="451"/>
        <v>0</v>
      </c>
      <c r="AI631" s="626">
        <f t="shared" si="451"/>
        <v>0</v>
      </c>
      <c r="AJ631" s="626">
        <f t="shared" si="451"/>
        <v>0</v>
      </c>
      <c r="AK631" s="626">
        <f t="shared" si="452"/>
        <v>0</v>
      </c>
      <c r="AL631" s="626">
        <f t="shared" si="452"/>
        <v>0</v>
      </c>
      <c r="AM631" s="626">
        <f t="shared" si="452"/>
        <v>0</v>
      </c>
      <c r="AN631" s="626">
        <f t="shared" si="452"/>
        <v>0</v>
      </c>
      <c r="AO631" s="626">
        <f t="shared" si="452"/>
        <v>0</v>
      </c>
      <c r="AP631" s="626">
        <f t="shared" si="452"/>
        <v>0</v>
      </c>
      <c r="AQ631" s="626">
        <f t="shared" si="452"/>
        <v>0</v>
      </c>
      <c r="AR631" s="626">
        <f t="shared" si="452"/>
        <v>0</v>
      </c>
      <c r="AS631" s="626">
        <f t="shared" si="452"/>
        <v>0</v>
      </c>
      <c r="AT631" s="626">
        <f t="shared" si="452"/>
        <v>0</v>
      </c>
      <c r="AU631" s="626">
        <f t="shared" si="453"/>
        <v>0</v>
      </c>
      <c r="AV631" s="626">
        <f t="shared" si="453"/>
        <v>0</v>
      </c>
      <c r="AW631" s="626">
        <f t="shared" si="453"/>
        <v>0</v>
      </c>
      <c r="AX631" s="626">
        <f t="shared" si="453"/>
        <v>0</v>
      </c>
      <c r="AY631" s="626">
        <f t="shared" si="453"/>
        <v>0</v>
      </c>
      <c r="AZ631" s="626">
        <f t="shared" si="453"/>
        <v>0</v>
      </c>
      <c r="BA631" s="626">
        <f t="shared" si="453"/>
        <v>0</v>
      </c>
      <c r="BB631" s="626">
        <f t="shared" si="453"/>
        <v>0</v>
      </c>
      <c r="BC631" s="626">
        <f t="shared" si="453"/>
        <v>0</v>
      </c>
      <c r="BD631" s="626">
        <f t="shared" si="453"/>
        <v>0</v>
      </c>
      <c r="BE631" s="626">
        <f t="shared" si="454"/>
        <v>0</v>
      </c>
      <c r="BF631" s="626">
        <f t="shared" si="454"/>
        <v>0</v>
      </c>
      <c r="BG631" s="626">
        <f t="shared" si="454"/>
        <v>0</v>
      </c>
      <c r="BH631" s="626">
        <f t="shared" si="454"/>
        <v>0</v>
      </c>
      <c r="BI631" s="626">
        <f t="shared" si="454"/>
        <v>0</v>
      </c>
      <c r="BJ631" s="626">
        <f t="shared" si="454"/>
        <v>0</v>
      </c>
      <c r="BK631" s="626">
        <f t="shared" si="454"/>
        <v>0</v>
      </c>
      <c r="BL631" s="626">
        <f t="shared" si="454"/>
        <v>0</v>
      </c>
      <c r="BM631" s="626">
        <f t="shared" si="454"/>
        <v>0</v>
      </c>
      <c r="BN631" s="626">
        <f t="shared" si="454"/>
        <v>0</v>
      </c>
      <c r="BO631" s="626">
        <f t="shared" si="455"/>
        <v>0</v>
      </c>
      <c r="BP631" s="626">
        <f t="shared" si="455"/>
        <v>0</v>
      </c>
      <c r="BQ631" s="626">
        <f t="shared" si="455"/>
        <v>0</v>
      </c>
      <c r="BR631" s="626">
        <f t="shared" si="455"/>
        <v>0</v>
      </c>
      <c r="BS631" s="626">
        <f t="shared" si="455"/>
        <v>0</v>
      </c>
      <c r="BT631" s="626">
        <f t="shared" si="455"/>
        <v>0</v>
      </c>
      <c r="BU631" s="626">
        <f t="shared" si="455"/>
        <v>0</v>
      </c>
      <c r="BV631" s="626">
        <f t="shared" si="455"/>
        <v>0</v>
      </c>
      <c r="BW631" s="626">
        <f t="shared" si="455"/>
        <v>0</v>
      </c>
      <c r="BX631" s="626">
        <f t="shared" si="455"/>
        <v>0</v>
      </c>
      <c r="BY631" s="626">
        <f t="shared" si="455"/>
        <v>0</v>
      </c>
      <c r="BZ631" s="626">
        <f t="shared" si="455"/>
        <v>0</v>
      </c>
      <c r="CA631" s="287">
        <f t="shared" si="420"/>
        <v>0</v>
      </c>
      <c r="CB631" s="287">
        <f t="shared" si="421"/>
        <v>0</v>
      </c>
      <c r="CC631" s="287">
        <f t="shared" si="422"/>
        <v>0</v>
      </c>
      <c r="CD631" s="287">
        <f t="shared" si="423"/>
        <v>0</v>
      </c>
      <c r="CE631" s="287">
        <f t="shared" si="424"/>
        <v>0</v>
      </c>
      <c r="CF631" s="287">
        <f t="shared" si="425"/>
        <v>0</v>
      </c>
      <c r="CG631" s="61">
        <f t="shared" si="456"/>
        <v>0</v>
      </c>
      <c r="CH631" s="27"/>
      <c r="CI631" s="27"/>
      <c r="CJ631" s="27"/>
    </row>
    <row r="632" spans="2:88" ht="12" hidden="1" customHeight="1">
      <c r="B632" s="624" t="s">
        <v>817</v>
      </c>
      <c r="C632" s="623" t="str">
        <f t="shared" si="457"/>
        <v>Forecast</v>
      </c>
      <c r="D632" s="624" t="s">
        <v>0</v>
      </c>
      <c r="E632" s="624" t="s">
        <v>10</v>
      </c>
      <c r="F632" s="625" t="s">
        <v>13</v>
      </c>
      <c r="G632" s="626">
        <f t="shared" si="449"/>
        <v>0</v>
      </c>
      <c r="H632" s="823">
        <f t="shared" si="449"/>
        <v>0</v>
      </c>
      <c r="I632" s="823">
        <f t="shared" si="449"/>
        <v>0</v>
      </c>
      <c r="J632" s="626">
        <f t="shared" si="449"/>
        <v>0</v>
      </c>
      <c r="K632" s="626">
        <f t="shared" si="449"/>
        <v>0</v>
      </c>
      <c r="L632" s="626">
        <f t="shared" si="449"/>
        <v>0</v>
      </c>
      <c r="M632" s="626">
        <f t="shared" si="449"/>
        <v>0</v>
      </c>
      <c r="N632" s="626">
        <f t="shared" si="449"/>
        <v>0</v>
      </c>
      <c r="O632" s="626">
        <f t="shared" si="449"/>
        <v>0</v>
      </c>
      <c r="P632" s="626">
        <f t="shared" si="449"/>
        <v>0</v>
      </c>
      <c r="Q632" s="626">
        <f t="shared" si="450"/>
        <v>0</v>
      </c>
      <c r="R632" s="626">
        <f t="shared" si="450"/>
        <v>0</v>
      </c>
      <c r="S632" s="626">
        <f t="shared" si="450"/>
        <v>0</v>
      </c>
      <c r="T632" s="626">
        <f t="shared" si="450"/>
        <v>0</v>
      </c>
      <c r="U632" s="823">
        <f t="shared" si="450"/>
        <v>0</v>
      </c>
      <c r="V632" s="823">
        <f t="shared" si="450"/>
        <v>0</v>
      </c>
      <c r="W632" s="823">
        <f t="shared" si="450"/>
        <v>0</v>
      </c>
      <c r="X632" s="823">
        <f t="shared" si="450"/>
        <v>0</v>
      </c>
      <c r="Y632" s="823">
        <f t="shared" si="450"/>
        <v>0</v>
      </c>
      <c r="Z632" s="626">
        <f t="shared" si="450"/>
        <v>0</v>
      </c>
      <c r="AA632" s="626">
        <f t="shared" si="451"/>
        <v>0</v>
      </c>
      <c r="AB632" s="626">
        <f t="shared" si="451"/>
        <v>0</v>
      </c>
      <c r="AC632" s="626">
        <f t="shared" si="451"/>
        <v>0</v>
      </c>
      <c r="AD632" s="626">
        <f t="shared" si="451"/>
        <v>0</v>
      </c>
      <c r="AE632" s="626">
        <f t="shared" si="451"/>
        <v>0</v>
      </c>
      <c r="AF632" s="626">
        <f t="shared" si="451"/>
        <v>0</v>
      </c>
      <c r="AG632" s="626">
        <f t="shared" si="451"/>
        <v>0</v>
      </c>
      <c r="AH632" s="626">
        <f t="shared" si="451"/>
        <v>0</v>
      </c>
      <c r="AI632" s="626">
        <f t="shared" si="451"/>
        <v>0</v>
      </c>
      <c r="AJ632" s="626">
        <f t="shared" si="451"/>
        <v>0</v>
      </c>
      <c r="AK632" s="626">
        <f t="shared" si="452"/>
        <v>0</v>
      </c>
      <c r="AL632" s="626">
        <f t="shared" si="452"/>
        <v>0</v>
      </c>
      <c r="AM632" s="626">
        <f t="shared" si="452"/>
        <v>0</v>
      </c>
      <c r="AN632" s="626">
        <f t="shared" si="452"/>
        <v>0</v>
      </c>
      <c r="AO632" s="626">
        <f t="shared" si="452"/>
        <v>0</v>
      </c>
      <c r="AP632" s="626">
        <f t="shared" si="452"/>
        <v>0</v>
      </c>
      <c r="AQ632" s="626">
        <f t="shared" si="452"/>
        <v>0</v>
      </c>
      <c r="AR632" s="626">
        <f t="shared" si="452"/>
        <v>0</v>
      </c>
      <c r="AS632" s="626">
        <f t="shared" si="452"/>
        <v>0</v>
      </c>
      <c r="AT632" s="626">
        <f t="shared" si="452"/>
        <v>0</v>
      </c>
      <c r="AU632" s="626">
        <f t="shared" si="453"/>
        <v>0</v>
      </c>
      <c r="AV632" s="626">
        <f t="shared" si="453"/>
        <v>0</v>
      </c>
      <c r="AW632" s="626">
        <f t="shared" si="453"/>
        <v>0</v>
      </c>
      <c r="AX632" s="626">
        <f t="shared" si="453"/>
        <v>0</v>
      </c>
      <c r="AY632" s="626">
        <f t="shared" si="453"/>
        <v>0</v>
      </c>
      <c r="AZ632" s="626">
        <f t="shared" si="453"/>
        <v>0</v>
      </c>
      <c r="BA632" s="626">
        <f t="shared" si="453"/>
        <v>0</v>
      </c>
      <c r="BB632" s="626">
        <f t="shared" si="453"/>
        <v>0</v>
      </c>
      <c r="BC632" s="626">
        <f t="shared" si="453"/>
        <v>0</v>
      </c>
      <c r="BD632" s="626">
        <f t="shared" si="453"/>
        <v>0</v>
      </c>
      <c r="BE632" s="626">
        <f t="shared" si="454"/>
        <v>0</v>
      </c>
      <c r="BF632" s="626">
        <f t="shared" si="454"/>
        <v>0</v>
      </c>
      <c r="BG632" s="626">
        <f t="shared" si="454"/>
        <v>0</v>
      </c>
      <c r="BH632" s="626">
        <f t="shared" si="454"/>
        <v>0</v>
      </c>
      <c r="BI632" s="626">
        <f t="shared" si="454"/>
        <v>0</v>
      </c>
      <c r="BJ632" s="626">
        <f t="shared" si="454"/>
        <v>0</v>
      </c>
      <c r="BK632" s="626">
        <f t="shared" si="454"/>
        <v>0</v>
      </c>
      <c r="BL632" s="626">
        <f t="shared" si="454"/>
        <v>0</v>
      </c>
      <c r="BM632" s="626">
        <f t="shared" si="454"/>
        <v>0</v>
      </c>
      <c r="BN632" s="626">
        <f t="shared" si="454"/>
        <v>0</v>
      </c>
      <c r="BO632" s="626">
        <f t="shared" si="455"/>
        <v>0</v>
      </c>
      <c r="BP632" s="626">
        <f t="shared" si="455"/>
        <v>0</v>
      </c>
      <c r="BQ632" s="626">
        <f t="shared" si="455"/>
        <v>0</v>
      </c>
      <c r="BR632" s="626">
        <f t="shared" si="455"/>
        <v>0</v>
      </c>
      <c r="BS632" s="626">
        <f t="shared" si="455"/>
        <v>0</v>
      </c>
      <c r="BT632" s="626">
        <f t="shared" si="455"/>
        <v>0</v>
      </c>
      <c r="BU632" s="626">
        <f t="shared" si="455"/>
        <v>0</v>
      </c>
      <c r="BV632" s="626">
        <f t="shared" si="455"/>
        <v>0</v>
      </c>
      <c r="BW632" s="626">
        <f t="shared" si="455"/>
        <v>0</v>
      </c>
      <c r="BX632" s="626">
        <f t="shared" si="455"/>
        <v>0</v>
      </c>
      <c r="BY632" s="626">
        <f t="shared" si="455"/>
        <v>0</v>
      </c>
      <c r="BZ632" s="626">
        <f t="shared" si="455"/>
        <v>0</v>
      </c>
      <c r="CA632" s="287">
        <f t="shared" si="420"/>
        <v>0</v>
      </c>
      <c r="CB632" s="287">
        <f t="shared" si="421"/>
        <v>0</v>
      </c>
      <c r="CC632" s="287">
        <f t="shared" si="422"/>
        <v>0</v>
      </c>
      <c r="CD632" s="287">
        <f t="shared" si="423"/>
        <v>0</v>
      </c>
      <c r="CE632" s="287">
        <f t="shared" si="424"/>
        <v>0</v>
      </c>
      <c r="CF632" s="287">
        <f t="shared" si="425"/>
        <v>0</v>
      </c>
      <c r="CG632" s="61">
        <f t="shared" si="456"/>
        <v>0</v>
      </c>
      <c r="CH632" s="27"/>
      <c r="CI632" s="27"/>
      <c r="CJ632" s="27"/>
    </row>
    <row r="633" spans="2:88" ht="12" hidden="1" customHeight="1">
      <c r="B633" s="624" t="s">
        <v>817</v>
      </c>
      <c r="C633" s="623" t="str">
        <f t="shared" si="457"/>
        <v>Approval Request</v>
      </c>
      <c r="D633" s="624" t="s">
        <v>0</v>
      </c>
      <c r="E633" s="624" t="s">
        <v>10</v>
      </c>
      <c r="F633" s="625" t="s">
        <v>14</v>
      </c>
      <c r="G633" s="626">
        <f t="shared" si="449"/>
        <v>0</v>
      </c>
      <c r="H633" s="823">
        <f t="shared" si="449"/>
        <v>0</v>
      </c>
      <c r="I633" s="823">
        <f t="shared" si="449"/>
        <v>0</v>
      </c>
      <c r="J633" s="626">
        <f t="shared" si="449"/>
        <v>0</v>
      </c>
      <c r="K633" s="626">
        <f t="shared" si="449"/>
        <v>0</v>
      </c>
      <c r="L633" s="626">
        <f t="shared" si="449"/>
        <v>0</v>
      </c>
      <c r="M633" s="626">
        <f t="shared" si="449"/>
        <v>0</v>
      </c>
      <c r="N633" s="626">
        <f t="shared" si="449"/>
        <v>0</v>
      </c>
      <c r="O633" s="626">
        <f t="shared" si="449"/>
        <v>0</v>
      </c>
      <c r="P633" s="626">
        <f t="shared" si="449"/>
        <v>0</v>
      </c>
      <c r="Q633" s="626">
        <f t="shared" si="450"/>
        <v>0</v>
      </c>
      <c r="R633" s="626">
        <f t="shared" si="450"/>
        <v>0</v>
      </c>
      <c r="S633" s="626">
        <f t="shared" si="450"/>
        <v>0</v>
      </c>
      <c r="T633" s="626">
        <f t="shared" si="450"/>
        <v>0</v>
      </c>
      <c r="U633" s="823">
        <f t="shared" si="450"/>
        <v>0</v>
      </c>
      <c r="V633" s="823">
        <f t="shared" si="450"/>
        <v>0</v>
      </c>
      <c r="W633" s="823">
        <f t="shared" si="450"/>
        <v>0</v>
      </c>
      <c r="X633" s="823">
        <f t="shared" si="450"/>
        <v>0</v>
      </c>
      <c r="Y633" s="823">
        <f t="shared" si="450"/>
        <v>0</v>
      </c>
      <c r="Z633" s="626">
        <f t="shared" si="450"/>
        <v>0</v>
      </c>
      <c r="AA633" s="626">
        <f t="shared" si="451"/>
        <v>0</v>
      </c>
      <c r="AB633" s="626">
        <f t="shared" si="451"/>
        <v>0</v>
      </c>
      <c r="AC633" s="626">
        <f t="shared" si="451"/>
        <v>0</v>
      </c>
      <c r="AD633" s="626">
        <f t="shared" si="451"/>
        <v>0</v>
      </c>
      <c r="AE633" s="626">
        <f t="shared" si="451"/>
        <v>0</v>
      </c>
      <c r="AF633" s="626">
        <f t="shared" si="451"/>
        <v>0</v>
      </c>
      <c r="AG633" s="626">
        <f t="shared" si="451"/>
        <v>0</v>
      </c>
      <c r="AH633" s="626">
        <f t="shared" si="451"/>
        <v>0</v>
      </c>
      <c r="AI633" s="626">
        <f t="shared" si="451"/>
        <v>0</v>
      </c>
      <c r="AJ633" s="626">
        <f t="shared" si="451"/>
        <v>0</v>
      </c>
      <c r="AK633" s="626">
        <f t="shared" si="452"/>
        <v>0</v>
      </c>
      <c r="AL633" s="626">
        <f t="shared" si="452"/>
        <v>0</v>
      </c>
      <c r="AM633" s="626">
        <f t="shared" si="452"/>
        <v>0</v>
      </c>
      <c r="AN633" s="626">
        <f t="shared" si="452"/>
        <v>0</v>
      </c>
      <c r="AO633" s="626">
        <f t="shared" si="452"/>
        <v>0</v>
      </c>
      <c r="AP633" s="626">
        <f t="shared" si="452"/>
        <v>0</v>
      </c>
      <c r="AQ633" s="626">
        <f t="shared" si="452"/>
        <v>0</v>
      </c>
      <c r="AR633" s="626">
        <f t="shared" si="452"/>
        <v>0</v>
      </c>
      <c r="AS633" s="626">
        <f t="shared" si="452"/>
        <v>0</v>
      </c>
      <c r="AT633" s="626">
        <f t="shared" si="452"/>
        <v>0</v>
      </c>
      <c r="AU633" s="626">
        <f t="shared" si="453"/>
        <v>0</v>
      </c>
      <c r="AV633" s="626">
        <f t="shared" si="453"/>
        <v>0</v>
      </c>
      <c r="AW633" s="626">
        <f t="shared" si="453"/>
        <v>0</v>
      </c>
      <c r="AX633" s="626">
        <f t="shared" si="453"/>
        <v>0</v>
      </c>
      <c r="AY633" s="626">
        <f t="shared" si="453"/>
        <v>0</v>
      </c>
      <c r="AZ633" s="626">
        <f t="shared" si="453"/>
        <v>0</v>
      </c>
      <c r="BA633" s="626">
        <f t="shared" si="453"/>
        <v>0</v>
      </c>
      <c r="BB633" s="626">
        <f t="shared" si="453"/>
        <v>0</v>
      </c>
      <c r="BC633" s="626">
        <f t="shared" si="453"/>
        <v>0</v>
      </c>
      <c r="BD633" s="626">
        <f t="shared" si="453"/>
        <v>0</v>
      </c>
      <c r="BE633" s="626">
        <f t="shared" si="454"/>
        <v>0</v>
      </c>
      <c r="BF633" s="626">
        <f t="shared" si="454"/>
        <v>0</v>
      </c>
      <c r="BG633" s="626">
        <f t="shared" si="454"/>
        <v>0</v>
      </c>
      <c r="BH633" s="626">
        <f t="shared" si="454"/>
        <v>0</v>
      </c>
      <c r="BI633" s="626">
        <f t="shared" si="454"/>
        <v>0</v>
      </c>
      <c r="BJ633" s="626">
        <f t="shared" si="454"/>
        <v>0</v>
      </c>
      <c r="BK633" s="626">
        <f t="shared" si="454"/>
        <v>0</v>
      </c>
      <c r="BL633" s="626">
        <f t="shared" si="454"/>
        <v>0</v>
      </c>
      <c r="BM633" s="626">
        <f t="shared" si="454"/>
        <v>0</v>
      </c>
      <c r="BN633" s="626">
        <f t="shared" si="454"/>
        <v>0</v>
      </c>
      <c r="BO633" s="626">
        <f t="shared" si="455"/>
        <v>0</v>
      </c>
      <c r="BP633" s="626">
        <f t="shared" si="455"/>
        <v>0</v>
      </c>
      <c r="BQ633" s="626">
        <f t="shared" si="455"/>
        <v>0</v>
      </c>
      <c r="BR633" s="626">
        <f t="shared" si="455"/>
        <v>0</v>
      </c>
      <c r="BS633" s="626">
        <f t="shared" si="455"/>
        <v>0</v>
      </c>
      <c r="BT633" s="626">
        <f t="shared" si="455"/>
        <v>0</v>
      </c>
      <c r="BU633" s="626">
        <f t="shared" si="455"/>
        <v>0</v>
      </c>
      <c r="BV633" s="626">
        <f t="shared" si="455"/>
        <v>0</v>
      </c>
      <c r="BW633" s="626">
        <f t="shared" si="455"/>
        <v>0</v>
      </c>
      <c r="BX633" s="626">
        <f t="shared" si="455"/>
        <v>0</v>
      </c>
      <c r="BY633" s="626">
        <f t="shared" si="455"/>
        <v>0</v>
      </c>
      <c r="BZ633" s="626">
        <f t="shared" si="455"/>
        <v>0</v>
      </c>
      <c r="CA633" s="287">
        <f t="shared" si="420"/>
        <v>0</v>
      </c>
      <c r="CB633" s="287">
        <f t="shared" si="421"/>
        <v>0</v>
      </c>
      <c r="CC633" s="287">
        <f t="shared" si="422"/>
        <v>0</v>
      </c>
      <c r="CD633" s="287">
        <f t="shared" si="423"/>
        <v>0</v>
      </c>
      <c r="CE633" s="287">
        <f t="shared" si="424"/>
        <v>0</v>
      </c>
      <c r="CF633" s="287">
        <f t="shared" si="425"/>
        <v>0</v>
      </c>
      <c r="CG633" s="61">
        <f t="shared" si="456"/>
        <v>0</v>
      </c>
      <c r="CH633" s="27"/>
      <c r="CI633" s="27"/>
      <c r="CJ633" s="27"/>
    </row>
    <row r="634" spans="2:88" ht="12" hidden="1" customHeight="1">
      <c r="B634" s="624" t="s">
        <v>817</v>
      </c>
      <c r="C634" s="623" t="str">
        <f t="shared" si="457"/>
        <v>Approval Request</v>
      </c>
      <c r="D634" s="624" t="s">
        <v>0</v>
      </c>
      <c r="E634" s="624" t="s">
        <v>10</v>
      </c>
      <c r="F634" s="625" t="s">
        <v>15</v>
      </c>
      <c r="G634" s="626">
        <f t="shared" si="449"/>
        <v>0</v>
      </c>
      <c r="H634" s="823">
        <f t="shared" si="449"/>
        <v>0</v>
      </c>
      <c r="I634" s="823">
        <f t="shared" si="449"/>
        <v>0</v>
      </c>
      <c r="J634" s="626">
        <f t="shared" si="449"/>
        <v>0</v>
      </c>
      <c r="K634" s="626">
        <f t="shared" si="449"/>
        <v>0</v>
      </c>
      <c r="L634" s="626">
        <f t="shared" si="449"/>
        <v>0</v>
      </c>
      <c r="M634" s="626">
        <f t="shared" si="449"/>
        <v>0</v>
      </c>
      <c r="N634" s="626">
        <f t="shared" si="449"/>
        <v>0</v>
      </c>
      <c r="O634" s="626">
        <f t="shared" si="449"/>
        <v>0</v>
      </c>
      <c r="P634" s="626">
        <f t="shared" si="449"/>
        <v>0</v>
      </c>
      <c r="Q634" s="626">
        <f t="shared" si="450"/>
        <v>0</v>
      </c>
      <c r="R634" s="626">
        <f t="shared" si="450"/>
        <v>0</v>
      </c>
      <c r="S634" s="626">
        <f t="shared" si="450"/>
        <v>0</v>
      </c>
      <c r="T634" s="626">
        <f t="shared" si="450"/>
        <v>0</v>
      </c>
      <c r="U634" s="823">
        <f t="shared" si="450"/>
        <v>0</v>
      </c>
      <c r="V634" s="823">
        <f t="shared" si="450"/>
        <v>0</v>
      </c>
      <c r="W634" s="823">
        <f t="shared" si="450"/>
        <v>0</v>
      </c>
      <c r="X634" s="823">
        <f t="shared" si="450"/>
        <v>0</v>
      </c>
      <c r="Y634" s="823">
        <f t="shared" si="450"/>
        <v>0</v>
      </c>
      <c r="Z634" s="626">
        <f t="shared" si="450"/>
        <v>0</v>
      </c>
      <c r="AA634" s="626">
        <f t="shared" si="451"/>
        <v>0</v>
      </c>
      <c r="AB634" s="626">
        <f t="shared" si="451"/>
        <v>0</v>
      </c>
      <c r="AC634" s="626">
        <f t="shared" si="451"/>
        <v>0</v>
      </c>
      <c r="AD634" s="626">
        <f t="shared" si="451"/>
        <v>0</v>
      </c>
      <c r="AE634" s="626">
        <f t="shared" si="451"/>
        <v>0</v>
      </c>
      <c r="AF634" s="626">
        <f t="shared" si="451"/>
        <v>0</v>
      </c>
      <c r="AG634" s="626">
        <f t="shared" si="451"/>
        <v>0</v>
      </c>
      <c r="AH634" s="626">
        <f t="shared" si="451"/>
        <v>0</v>
      </c>
      <c r="AI634" s="626">
        <f t="shared" si="451"/>
        <v>0</v>
      </c>
      <c r="AJ634" s="626">
        <f t="shared" si="451"/>
        <v>0</v>
      </c>
      <c r="AK634" s="626">
        <f t="shared" si="452"/>
        <v>0</v>
      </c>
      <c r="AL634" s="626">
        <f t="shared" si="452"/>
        <v>0</v>
      </c>
      <c r="AM634" s="626">
        <f t="shared" si="452"/>
        <v>0</v>
      </c>
      <c r="AN634" s="626">
        <f t="shared" si="452"/>
        <v>0</v>
      </c>
      <c r="AO634" s="626">
        <f t="shared" si="452"/>
        <v>0</v>
      </c>
      <c r="AP634" s="626">
        <f t="shared" si="452"/>
        <v>0</v>
      </c>
      <c r="AQ634" s="626">
        <f t="shared" si="452"/>
        <v>0</v>
      </c>
      <c r="AR634" s="626">
        <f t="shared" si="452"/>
        <v>0</v>
      </c>
      <c r="AS634" s="626">
        <f t="shared" si="452"/>
        <v>0</v>
      </c>
      <c r="AT634" s="626">
        <f t="shared" si="452"/>
        <v>0</v>
      </c>
      <c r="AU634" s="626">
        <f t="shared" si="453"/>
        <v>0</v>
      </c>
      <c r="AV634" s="626">
        <f t="shared" si="453"/>
        <v>0</v>
      </c>
      <c r="AW634" s="626">
        <f t="shared" si="453"/>
        <v>0</v>
      </c>
      <c r="AX634" s="626">
        <f t="shared" si="453"/>
        <v>0</v>
      </c>
      <c r="AY634" s="626">
        <f t="shared" si="453"/>
        <v>0</v>
      </c>
      <c r="AZ634" s="626">
        <f t="shared" si="453"/>
        <v>0</v>
      </c>
      <c r="BA634" s="626">
        <f t="shared" si="453"/>
        <v>0</v>
      </c>
      <c r="BB634" s="626">
        <f t="shared" si="453"/>
        <v>0</v>
      </c>
      <c r="BC634" s="626">
        <f t="shared" si="453"/>
        <v>0</v>
      </c>
      <c r="BD634" s="626">
        <f t="shared" si="453"/>
        <v>0</v>
      </c>
      <c r="BE634" s="626">
        <f t="shared" si="454"/>
        <v>0</v>
      </c>
      <c r="BF634" s="626">
        <f t="shared" si="454"/>
        <v>0</v>
      </c>
      <c r="BG634" s="626">
        <f t="shared" si="454"/>
        <v>0</v>
      </c>
      <c r="BH634" s="626">
        <f t="shared" si="454"/>
        <v>0</v>
      </c>
      <c r="BI634" s="626">
        <f t="shared" si="454"/>
        <v>0</v>
      </c>
      <c r="BJ634" s="626">
        <f t="shared" si="454"/>
        <v>0</v>
      </c>
      <c r="BK634" s="626">
        <f t="shared" si="454"/>
        <v>0</v>
      </c>
      <c r="BL634" s="626">
        <f t="shared" si="454"/>
        <v>0</v>
      </c>
      <c r="BM634" s="626">
        <f t="shared" si="454"/>
        <v>0</v>
      </c>
      <c r="BN634" s="626">
        <f t="shared" si="454"/>
        <v>0</v>
      </c>
      <c r="BO634" s="626">
        <f t="shared" si="455"/>
        <v>0</v>
      </c>
      <c r="BP634" s="626">
        <f t="shared" si="455"/>
        <v>0</v>
      </c>
      <c r="BQ634" s="626">
        <f t="shared" si="455"/>
        <v>0</v>
      </c>
      <c r="BR634" s="626">
        <f t="shared" si="455"/>
        <v>0</v>
      </c>
      <c r="BS634" s="626">
        <f t="shared" si="455"/>
        <v>0</v>
      </c>
      <c r="BT634" s="626">
        <f t="shared" si="455"/>
        <v>0</v>
      </c>
      <c r="BU634" s="626">
        <f t="shared" si="455"/>
        <v>0</v>
      </c>
      <c r="BV634" s="626">
        <f t="shared" si="455"/>
        <v>0</v>
      </c>
      <c r="BW634" s="626">
        <f t="shared" si="455"/>
        <v>0</v>
      </c>
      <c r="BX634" s="626">
        <f t="shared" si="455"/>
        <v>0</v>
      </c>
      <c r="BY634" s="626">
        <f t="shared" si="455"/>
        <v>0</v>
      </c>
      <c r="BZ634" s="626">
        <f t="shared" si="455"/>
        <v>0</v>
      </c>
      <c r="CA634" s="287">
        <f t="shared" si="420"/>
        <v>0</v>
      </c>
      <c r="CB634" s="287">
        <f t="shared" si="421"/>
        <v>0</v>
      </c>
      <c r="CC634" s="287">
        <f t="shared" si="422"/>
        <v>0</v>
      </c>
      <c r="CD634" s="287">
        <f t="shared" si="423"/>
        <v>0</v>
      </c>
      <c r="CE634" s="287">
        <f t="shared" si="424"/>
        <v>0</v>
      </c>
      <c r="CF634" s="287">
        <f t="shared" si="425"/>
        <v>0</v>
      </c>
      <c r="CG634" s="61">
        <f t="shared" si="456"/>
        <v>0</v>
      </c>
      <c r="CH634" s="27"/>
      <c r="CI634" s="27"/>
      <c r="CJ634" s="27"/>
    </row>
    <row r="635" spans="2:88" ht="12" hidden="1" customHeight="1">
      <c r="B635" s="624" t="s">
        <v>817</v>
      </c>
      <c r="C635" s="623" t="str">
        <f t="shared" si="457"/>
        <v>Released</v>
      </c>
      <c r="D635" s="624" t="s">
        <v>2</v>
      </c>
      <c r="E635" s="624" t="s">
        <v>9</v>
      </c>
      <c r="F635" s="625" t="s">
        <v>11</v>
      </c>
      <c r="G635" s="626">
        <f t="shared" ref="G635:P644" si="458">IF(CVP=$F635,SUMIFS(G$6:G$206,Capex_Revex,$E635,Cat_Two,$D635,Spend,$B635),0)</f>
        <v>0</v>
      </c>
      <c r="H635" s="823">
        <f t="shared" si="458"/>
        <v>0</v>
      </c>
      <c r="I635" s="823">
        <f t="shared" si="458"/>
        <v>0</v>
      </c>
      <c r="J635" s="626">
        <f t="shared" si="458"/>
        <v>0</v>
      </c>
      <c r="K635" s="626">
        <f t="shared" si="458"/>
        <v>0</v>
      </c>
      <c r="L635" s="626">
        <f t="shared" si="458"/>
        <v>0</v>
      </c>
      <c r="M635" s="626">
        <f t="shared" si="458"/>
        <v>0</v>
      </c>
      <c r="N635" s="626">
        <f t="shared" si="458"/>
        <v>0</v>
      </c>
      <c r="O635" s="626">
        <f t="shared" si="458"/>
        <v>0</v>
      </c>
      <c r="P635" s="626">
        <f t="shared" si="458"/>
        <v>0</v>
      </c>
      <c r="Q635" s="626">
        <f t="shared" ref="Q635:Z644" si="459">IF(CVP=$F635,SUMIFS(Q$6:Q$206,Capex_Revex,$E635,Cat_Two,$D635,Spend,$B635),0)</f>
        <v>0</v>
      </c>
      <c r="R635" s="626">
        <f t="shared" si="459"/>
        <v>0</v>
      </c>
      <c r="S635" s="626">
        <f t="shared" si="459"/>
        <v>0</v>
      </c>
      <c r="T635" s="626">
        <f t="shared" si="459"/>
        <v>0</v>
      </c>
      <c r="U635" s="823">
        <f t="shared" si="459"/>
        <v>0</v>
      </c>
      <c r="V635" s="823">
        <f t="shared" si="459"/>
        <v>0</v>
      </c>
      <c r="W635" s="823">
        <f t="shared" si="459"/>
        <v>0</v>
      </c>
      <c r="X635" s="823">
        <f t="shared" si="459"/>
        <v>0</v>
      </c>
      <c r="Y635" s="823">
        <f t="shared" si="459"/>
        <v>0</v>
      </c>
      <c r="Z635" s="626">
        <f t="shared" si="459"/>
        <v>0</v>
      </c>
      <c r="AA635" s="626">
        <f t="shared" ref="AA635:AJ644" si="460">IF(CVP=$F635,SUMIFS(AA$6:AA$206,Capex_Revex,$E635,Cat_Two,$D635,Spend,$B635),0)</f>
        <v>0</v>
      </c>
      <c r="AB635" s="626">
        <f t="shared" si="460"/>
        <v>0</v>
      </c>
      <c r="AC635" s="626">
        <f t="shared" si="460"/>
        <v>0</v>
      </c>
      <c r="AD635" s="626">
        <f t="shared" si="460"/>
        <v>0</v>
      </c>
      <c r="AE635" s="626">
        <f t="shared" si="460"/>
        <v>0</v>
      </c>
      <c r="AF635" s="626">
        <f t="shared" si="460"/>
        <v>0</v>
      </c>
      <c r="AG635" s="626">
        <f t="shared" si="460"/>
        <v>0</v>
      </c>
      <c r="AH635" s="626">
        <f t="shared" si="460"/>
        <v>0</v>
      </c>
      <c r="AI635" s="626">
        <f t="shared" si="460"/>
        <v>0</v>
      </c>
      <c r="AJ635" s="626">
        <f t="shared" si="460"/>
        <v>0</v>
      </c>
      <c r="AK635" s="626">
        <f t="shared" ref="AK635:AT644" si="461">IF(CVP=$F635,SUMIFS(AK$6:AK$206,Capex_Revex,$E635,Cat_Two,$D635,Spend,$B635),0)</f>
        <v>0</v>
      </c>
      <c r="AL635" s="626">
        <f t="shared" si="461"/>
        <v>0</v>
      </c>
      <c r="AM635" s="626">
        <f t="shared" si="461"/>
        <v>0</v>
      </c>
      <c r="AN635" s="626">
        <f t="shared" si="461"/>
        <v>0</v>
      </c>
      <c r="AO635" s="626">
        <f t="shared" si="461"/>
        <v>0</v>
      </c>
      <c r="AP635" s="626">
        <f t="shared" si="461"/>
        <v>0</v>
      </c>
      <c r="AQ635" s="626">
        <f t="shared" si="461"/>
        <v>0</v>
      </c>
      <c r="AR635" s="626">
        <f t="shared" si="461"/>
        <v>0</v>
      </c>
      <c r="AS635" s="626">
        <f t="shared" si="461"/>
        <v>0</v>
      </c>
      <c r="AT635" s="626">
        <f t="shared" si="461"/>
        <v>0</v>
      </c>
      <c r="AU635" s="626">
        <f t="shared" ref="AU635:BD644" si="462">IF(CVP=$F635,SUMIFS(AU$6:AU$206,Capex_Revex,$E635,Cat_Two,$D635,Spend,$B635),0)</f>
        <v>0</v>
      </c>
      <c r="AV635" s="626">
        <f t="shared" si="462"/>
        <v>0</v>
      </c>
      <c r="AW635" s="626">
        <f t="shared" si="462"/>
        <v>0</v>
      </c>
      <c r="AX635" s="626">
        <f t="shared" si="462"/>
        <v>0</v>
      </c>
      <c r="AY635" s="626">
        <f t="shared" si="462"/>
        <v>0</v>
      </c>
      <c r="AZ635" s="626">
        <f t="shared" si="462"/>
        <v>0</v>
      </c>
      <c r="BA635" s="626">
        <f t="shared" si="462"/>
        <v>0</v>
      </c>
      <c r="BB635" s="626">
        <f t="shared" si="462"/>
        <v>0</v>
      </c>
      <c r="BC635" s="626">
        <f t="shared" si="462"/>
        <v>0</v>
      </c>
      <c r="BD635" s="626">
        <f t="shared" si="462"/>
        <v>0</v>
      </c>
      <c r="BE635" s="626">
        <f t="shared" ref="BE635:BN644" si="463">IF(CVP=$F635,SUMIFS(BE$6:BE$206,Capex_Revex,$E635,Cat_Two,$D635,Spend,$B635),0)</f>
        <v>0</v>
      </c>
      <c r="BF635" s="626">
        <f t="shared" si="463"/>
        <v>0</v>
      </c>
      <c r="BG635" s="626">
        <f t="shared" si="463"/>
        <v>0</v>
      </c>
      <c r="BH635" s="626">
        <f t="shared" si="463"/>
        <v>0</v>
      </c>
      <c r="BI635" s="626">
        <f t="shared" si="463"/>
        <v>0</v>
      </c>
      <c r="BJ635" s="626">
        <f t="shared" si="463"/>
        <v>0</v>
      </c>
      <c r="BK635" s="626">
        <f t="shared" si="463"/>
        <v>0</v>
      </c>
      <c r="BL635" s="626">
        <f t="shared" si="463"/>
        <v>0</v>
      </c>
      <c r="BM635" s="626">
        <f t="shared" si="463"/>
        <v>0</v>
      </c>
      <c r="BN635" s="626">
        <f t="shared" si="463"/>
        <v>0</v>
      </c>
      <c r="BO635" s="626">
        <f t="shared" ref="BO635:BZ644" si="464">IF(CVP=$F635,SUMIFS(BO$6:BO$206,Capex_Revex,$E635,Cat_Two,$D635,Spend,$B635),0)</f>
        <v>0</v>
      </c>
      <c r="BP635" s="626">
        <f t="shared" si="464"/>
        <v>0</v>
      </c>
      <c r="BQ635" s="626">
        <f t="shared" si="464"/>
        <v>0</v>
      </c>
      <c r="BR635" s="626">
        <f t="shared" si="464"/>
        <v>0</v>
      </c>
      <c r="BS635" s="626">
        <f t="shared" si="464"/>
        <v>0</v>
      </c>
      <c r="BT635" s="626">
        <f t="shared" si="464"/>
        <v>0</v>
      </c>
      <c r="BU635" s="626">
        <f t="shared" si="464"/>
        <v>0</v>
      </c>
      <c r="BV635" s="626">
        <f t="shared" si="464"/>
        <v>0</v>
      </c>
      <c r="BW635" s="626">
        <f t="shared" si="464"/>
        <v>0</v>
      </c>
      <c r="BX635" s="626">
        <f t="shared" si="464"/>
        <v>0</v>
      </c>
      <c r="BY635" s="626">
        <f t="shared" si="464"/>
        <v>0</v>
      </c>
      <c r="BZ635" s="626">
        <f t="shared" si="464"/>
        <v>0</v>
      </c>
      <c r="CA635" s="287">
        <f t="shared" si="420"/>
        <v>0</v>
      </c>
      <c r="CB635" s="287">
        <f t="shared" si="421"/>
        <v>0</v>
      </c>
      <c r="CC635" s="287">
        <f t="shared" si="422"/>
        <v>0</v>
      </c>
      <c r="CD635" s="287">
        <f t="shared" si="423"/>
        <v>0</v>
      </c>
      <c r="CE635" s="287">
        <f t="shared" si="424"/>
        <v>0</v>
      </c>
      <c r="CF635" s="287">
        <f t="shared" si="425"/>
        <v>0</v>
      </c>
      <c r="CG635" s="61">
        <f t="shared" si="456"/>
        <v>0</v>
      </c>
      <c r="CH635" s="27"/>
      <c r="CI635" s="27"/>
      <c r="CJ635" s="27"/>
    </row>
    <row r="636" spans="2:88" ht="12" hidden="1" customHeight="1">
      <c r="B636" s="624" t="s">
        <v>817</v>
      </c>
      <c r="C636" s="623" t="str">
        <f t="shared" si="457"/>
        <v>Released</v>
      </c>
      <c r="D636" s="624" t="s">
        <v>2</v>
      </c>
      <c r="E636" s="624" t="s">
        <v>9</v>
      </c>
      <c r="F636" s="625" t="s">
        <v>12</v>
      </c>
      <c r="G636" s="626">
        <f t="shared" si="458"/>
        <v>0</v>
      </c>
      <c r="H636" s="823">
        <f t="shared" si="458"/>
        <v>0</v>
      </c>
      <c r="I636" s="823">
        <f t="shared" si="458"/>
        <v>0</v>
      </c>
      <c r="J636" s="626">
        <f t="shared" si="458"/>
        <v>0</v>
      </c>
      <c r="K636" s="626">
        <f t="shared" si="458"/>
        <v>0</v>
      </c>
      <c r="L636" s="626">
        <f t="shared" si="458"/>
        <v>0</v>
      </c>
      <c r="M636" s="626">
        <f t="shared" si="458"/>
        <v>0</v>
      </c>
      <c r="N636" s="626">
        <f t="shared" si="458"/>
        <v>0</v>
      </c>
      <c r="O636" s="626">
        <f t="shared" si="458"/>
        <v>0</v>
      </c>
      <c r="P636" s="626">
        <f t="shared" si="458"/>
        <v>0</v>
      </c>
      <c r="Q636" s="626">
        <f t="shared" si="459"/>
        <v>0</v>
      </c>
      <c r="R636" s="626">
        <f t="shared" si="459"/>
        <v>0</v>
      </c>
      <c r="S636" s="626">
        <f t="shared" si="459"/>
        <v>0</v>
      </c>
      <c r="T636" s="626">
        <f t="shared" si="459"/>
        <v>0</v>
      </c>
      <c r="U636" s="823">
        <f t="shared" si="459"/>
        <v>0</v>
      </c>
      <c r="V636" s="823">
        <f t="shared" si="459"/>
        <v>0</v>
      </c>
      <c r="W636" s="823">
        <f t="shared" si="459"/>
        <v>0</v>
      </c>
      <c r="X636" s="823">
        <f t="shared" si="459"/>
        <v>0</v>
      </c>
      <c r="Y636" s="823">
        <f t="shared" si="459"/>
        <v>0</v>
      </c>
      <c r="Z636" s="626">
        <f t="shared" si="459"/>
        <v>0</v>
      </c>
      <c r="AA636" s="626">
        <f t="shared" si="460"/>
        <v>0</v>
      </c>
      <c r="AB636" s="626">
        <f t="shared" si="460"/>
        <v>0</v>
      </c>
      <c r="AC636" s="626">
        <f t="shared" si="460"/>
        <v>0</v>
      </c>
      <c r="AD636" s="626">
        <f t="shared" si="460"/>
        <v>0</v>
      </c>
      <c r="AE636" s="626">
        <f t="shared" si="460"/>
        <v>0</v>
      </c>
      <c r="AF636" s="626">
        <f t="shared" si="460"/>
        <v>0</v>
      </c>
      <c r="AG636" s="626">
        <f t="shared" si="460"/>
        <v>0</v>
      </c>
      <c r="AH636" s="626">
        <f t="shared" si="460"/>
        <v>0</v>
      </c>
      <c r="AI636" s="626">
        <f t="shared" si="460"/>
        <v>0</v>
      </c>
      <c r="AJ636" s="626">
        <f t="shared" si="460"/>
        <v>0</v>
      </c>
      <c r="AK636" s="626">
        <f t="shared" si="461"/>
        <v>0</v>
      </c>
      <c r="AL636" s="626">
        <f t="shared" si="461"/>
        <v>0</v>
      </c>
      <c r="AM636" s="626">
        <f t="shared" si="461"/>
        <v>0</v>
      </c>
      <c r="AN636" s="626">
        <f t="shared" si="461"/>
        <v>0</v>
      </c>
      <c r="AO636" s="626">
        <f t="shared" si="461"/>
        <v>0</v>
      </c>
      <c r="AP636" s="626">
        <f t="shared" si="461"/>
        <v>0</v>
      </c>
      <c r="AQ636" s="626">
        <f t="shared" si="461"/>
        <v>0</v>
      </c>
      <c r="AR636" s="626">
        <f t="shared" si="461"/>
        <v>0</v>
      </c>
      <c r="AS636" s="626">
        <f t="shared" si="461"/>
        <v>0</v>
      </c>
      <c r="AT636" s="626">
        <f t="shared" si="461"/>
        <v>0</v>
      </c>
      <c r="AU636" s="626">
        <f t="shared" si="462"/>
        <v>0</v>
      </c>
      <c r="AV636" s="626">
        <f t="shared" si="462"/>
        <v>0</v>
      </c>
      <c r="AW636" s="626">
        <f t="shared" si="462"/>
        <v>0</v>
      </c>
      <c r="AX636" s="626">
        <f t="shared" si="462"/>
        <v>0</v>
      </c>
      <c r="AY636" s="626">
        <f t="shared" si="462"/>
        <v>0</v>
      </c>
      <c r="AZ636" s="626">
        <f t="shared" si="462"/>
        <v>0</v>
      </c>
      <c r="BA636" s="626">
        <f t="shared" si="462"/>
        <v>0</v>
      </c>
      <c r="BB636" s="626">
        <f t="shared" si="462"/>
        <v>0</v>
      </c>
      <c r="BC636" s="626">
        <f t="shared" si="462"/>
        <v>0</v>
      </c>
      <c r="BD636" s="626">
        <f t="shared" si="462"/>
        <v>0</v>
      </c>
      <c r="BE636" s="626">
        <f t="shared" si="463"/>
        <v>0</v>
      </c>
      <c r="BF636" s="626">
        <f t="shared" si="463"/>
        <v>0</v>
      </c>
      <c r="BG636" s="626">
        <f t="shared" si="463"/>
        <v>0</v>
      </c>
      <c r="BH636" s="626">
        <f t="shared" si="463"/>
        <v>0</v>
      </c>
      <c r="BI636" s="626">
        <f t="shared" si="463"/>
        <v>0</v>
      </c>
      <c r="BJ636" s="626">
        <f t="shared" si="463"/>
        <v>0</v>
      </c>
      <c r="BK636" s="626">
        <f t="shared" si="463"/>
        <v>0</v>
      </c>
      <c r="BL636" s="626">
        <f t="shared" si="463"/>
        <v>0</v>
      </c>
      <c r="BM636" s="626">
        <f t="shared" si="463"/>
        <v>0</v>
      </c>
      <c r="BN636" s="626">
        <f t="shared" si="463"/>
        <v>0</v>
      </c>
      <c r="BO636" s="626">
        <f t="shared" si="464"/>
        <v>0</v>
      </c>
      <c r="BP636" s="626">
        <f t="shared" si="464"/>
        <v>0</v>
      </c>
      <c r="BQ636" s="626">
        <f t="shared" si="464"/>
        <v>0</v>
      </c>
      <c r="BR636" s="626">
        <f t="shared" si="464"/>
        <v>0</v>
      </c>
      <c r="BS636" s="626">
        <f t="shared" si="464"/>
        <v>0</v>
      </c>
      <c r="BT636" s="626">
        <f t="shared" si="464"/>
        <v>0</v>
      </c>
      <c r="BU636" s="626">
        <f t="shared" si="464"/>
        <v>0</v>
      </c>
      <c r="BV636" s="626">
        <f t="shared" si="464"/>
        <v>0</v>
      </c>
      <c r="BW636" s="626">
        <f t="shared" si="464"/>
        <v>0</v>
      </c>
      <c r="BX636" s="626">
        <f t="shared" si="464"/>
        <v>0</v>
      </c>
      <c r="BY636" s="626">
        <f t="shared" si="464"/>
        <v>0</v>
      </c>
      <c r="BZ636" s="626">
        <f t="shared" si="464"/>
        <v>0</v>
      </c>
      <c r="CA636" s="287">
        <f t="shared" si="420"/>
        <v>0</v>
      </c>
      <c r="CB636" s="287">
        <f t="shared" si="421"/>
        <v>0</v>
      </c>
      <c r="CC636" s="287">
        <f t="shared" si="422"/>
        <v>0</v>
      </c>
      <c r="CD636" s="287">
        <f t="shared" si="423"/>
        <v>0</v>
      </c>
      <c r="CE636" s="287">
        <f t="shared" si="424"/>
        <v>0</v>
      </c>
      <c r="CF636" s="287">
        <f t="shared" si="425"/>
        <v>0</v>
      </c>
      <c r="CG636" s="61">
        <f t="shared" si="456"/>
        <v>0</v>
      </c>
      <c r="CH636" s="27"/>
      <c r="CI636" s="27"/>
      <c r="CJ636" s="27"/>
    </row>
    <row r="637" spans="2:88" ht="12" hidden="1" customHeight="1">
      <c r="B637" s="624" t="s">
        <v>817</v>
      </c>
      <c r="C637" s="623" t="str">
        <f t="shared" si="457"/>
        <v>Forecast</v>
      </c>
      <c r="D637" s="624" t="s">
        <v>2</v>
      </c>
      <c r="E637" s="624" t="s">
        <v>9</v>
      </c>
      <c r="F637" s="625" t="s">
        <v>13</v>
      </c>
      <c r="G637" s="626">
        <f t="shared" si="458"/>
        <v>0</v>
      </c>
      <c r="H637" s="823">
        <f t="shared" si="458"/>
        <v>0</v>
      </c>
      <c r="I637" s="823">
        <f t="shared" si="458"/>
        <v>0</v>
      </c>
      <c r="J637" s="626">
        <f t="shared" si="458"/>
        <v>0</v>
      </c>
      <c r="K637" s="626">
        <f t="shared" si="458"/>
        <v>0</v>
      </c>
      <c r="L637" s="626">
        <f t="shared" si="458"/>
        <v>0</v>
      </c>
      <c r="M637" s="626">
        <f t="shared" si="458"/>
        <v>0</v>
      </c>
      <c r="N637" s="626">
        <f t="shared" si="458"/>
        <v>0</v>
      </c>
      <c r="O637" s="626">
        <f t="shared" si="458"/>
        <v>0</v>
      </c>
      <c r="P637" s="626">
        <f t="shared" si="458"/>
        <v>0</v>
      </c>
      <c r="Q637" s="626">
        <f t="shared" si="459"/>
        <v>0</v>
      </c>
      <c r="R637" s="626">
        <f t="shared" si="459"/>
        <v>0</v>
      </c>
      <c r="S637" s="626">
        <f t="shared" si="459"/>
        <v>0</v>
      </c>
      <c r="T637" s="626">
        <f t="shared" si="459"/>
        <v>0</v>
      </c>
      <c r="U637" s="823">
        <f t="shared" si="459"/>
        <v>0</v>
      </c>
      <c r="V637" s="823">
        <f t="shared" si="459"/>
        <v>0</v>
      </c>
      <c r="W637" s="823">
        <f t="shared" si="459"/>
        <v>0</v>
      </c>
      <c r="X637" s="823">
        <f t="shared" si="459"/>
        <v>0</v>
      </c>
      <c r="Y637" s="823">
        <f t="shared" si="459"/>
        <v>0</v>
      </c>
      <c r="Z637" s="626">
        <f t="shared" si="459"/>
        <v>0</v>
      </c>
      <c r="AA637" s="626">
        <f t="shared" si="460"/>
        <v>0</v>
      </c>
      <c r="AB637" s="626">
        <f t="shared" si="460"/>
        <v>0</v>
      </c>
      <c r="AC637" s="626">
        <f t="shared" si="460"/>
        <v>0</v>
      </c>
      <c r="AD637" s="626">
        <f t="shared" si="460"/>
        <v>0</v>
      </c>
      <c r="AE637" s="626">
        <f t="shared" si="460"/>
        <v>0</v>
      </c>
      <c r="AF637" s="626">
        <f t="shared" si="460"/>
        <v>0</v>
      </c>
      <c r="AG637" s="626">
        <f t="shared" si="460"/>
        <v>0</v>
      </c>
      <c r="AH637" s="626">
        <f t="shared" si="460"/>
        <v>0</v>
      </c>
      <c r="AI637" s="626">
        <f t="shared" si="460"/>
        <v>0</v>
      </c>
      <c r="AJ637" s="626">
        <f t="shared" si="460"/>
        <v>0</v>
      </c>
      <c r="AK637" s="626">
        <f t="shared" si="461"/>
        <v>0</v>
      </c>
      <c r="AL637" s="626">
        <f t="shared" si="461"/>
        <v>0</v>
      </c>
      <c r="AM637" s="626">
        <f t="shared" si="461"/>
        <v>0</v>
      </c>
      <c r="AN637" s="626">
        <f t="shared" si="461"/>
        <v>0</v>
      </c>
      <c r="AO637" s="626">
        <f t="shared" si="461"/>
        <v>0</v>
      </c>
      <c r="AP637" s="626">
        <f t="shared" si="461"/>
        <v>0</v>
      </c>
      <c r="AQ637" s="626">
        <f t="shared" si="461"/>
        <v>0</v>
      </c>
      <c r="AR637" s="626">
        <f t="shared" si="461"/>
        <v>0</v>
      </c>
      <c r="AS637" s="626">
        <f t="shared" si="461"/>
        <v>0</v>
      </c>
      <c r="AT637" s="626">
        <f t="shared" si="461"/>
        <v>0</v>
      </c>
      <c r="AU637" s="626">
        <f t="shared" si="462"/>
        <v>0</v>
      </c>
      <c r="AV637" s="626">
        <f t="shared" si="462"/>
        <v>0</v>
      </c>
      <c r="AW637" s="626">
        <f t="shared" si="462"/>
        <v>0</v>
      </c>
      <c r="AX637" s="626">
        <f t="shared" si="462"/>
        <v>0</v>
      </c>
      <c r="AY637" s="626">
        <f t="shared" si="462"/>
        <v>0</v>
      </c>
      <c r="AZ637" s="626">
        <f t="shared" si="462"/>
        <v>0</v>
      </c>
      <c r="BA637" s="626">
        <f t="shared" si="462"/>
        <v>0</v>
      </c>
      <c r="BB637" s="626">
        <f t="shared" si="462"/>
        <v>0</v>
      </c>
      <c r="BC637" s="626">
        <f t="shared" si="462"/>
        <v>0</v>
      </c>
      <c r="BD637" s="626">
        <f t="shared" si="462"/>
        <v>0</v>
      </c>
      <c r="BE637" s="626">
        <f t="shared" si="463"/>
        <v>0</v>
      </c>
      <c r="BF637" s="626">
        <f t="shared" si="463"/>
        <v>0</v>
      </c>
      <c r="BG637" s="626">
        <f t="shared" si="463"/>
        <v>0</v>
      </c>
      <c r="BH637" s="626">
        <f t="shared" si="463"/>
        <v>0</v>
      </c>
      <c r="BI637" s="626">
        <f t="shared" si="463"/>
        <v>0</v>
      </c>
      <c r="BJ637" s="626">
        <f t="shared" si="463"/>
        <v>0</v>
      </c>
      <c r="BK637" s="626">
        <f t="shared" si="463"/>
        <v>0</v>
      </c>
      <c r="BL637" s="626">
        <f t="shared" si="463"/>
        <v>0</v>
      </c>
      <c r="BM637" s="626">
        <f t="shared" si="463"/>
        <v>0</v>
      </c>
      <c r="BN637" s="626">
        <f t="shared" si="463"/>
        <v>0</v>
      </c>
      <c r="BO637" s="626">
        <f t="shared" si="464"/>
        <v>0</v>
      </c>
      <c r="BP637" s="626">
        <f t="shared" si="464"/>
        <v>0</v>
      </c>
      <c r="BQ637" s="626">
        <f t="shared" si="464"/>
        <v>0</v>
      </c>
      <c r="BR637" s="626">
        <f t="shared" si="464"/>
        <v>0</v>
      </c>
      <c r="BS637" s="626">
        <f t="shared" si="464"/>
        <v>0</v>
      </c>
      <c r="BT637" s="626">
        <f t="shared" si="464"/>
        <v>0</v>
      </c>
      <c r="BU637" s="626">
        <f t="shared" si="464"/>
        <v>0</v>
      </c>
      <c r="BV637" s="626">
        <f t="shared" si="464"/>
        <v>0</v>
      </c>
      <c r="BW637" s="626">
        <f t="shared" si="464"/>
        <v>0</v>
      </c>
      <c r="BX637" s="626">
        <f t="shared" si="464"/>
        <v>0</v>
      </c>
      <c r="BY637" s="626">
        <f t="shared" si="464"/>
        <v>0</v>
      </c>
      <c r="BZ637" s="626">
        <f t="shared" si="464"/>
        <v>0</v>
      </c>
      <c r="CA637" s="287">
        <f t="shared" si="420"/>
        <v>0</v>
      </c>
      <c r="CB637" s="287">
        <f t="shared" si="421"/>
        <v>0</v>
      </c>
      <c r="CC637" s="287">
        <f t="shared" si="422"/>
        <v>0</v>
      </c>
      <c r="CD637" s="287">
        <f t="shared" si="423"/>
        <v>0</v>
      </c>
      <c r="CE637" s="287">
        <f t="shared" si="424"/>
        <v>0</v>
      </c>
      <c r="CF637" s="287">
        <f t="shared" si="425"/>
        <v>0</v>
      </c>
      <c r="CG637" s="61">
        <f t="shared" si="456"/>
        <v>0</v>
      </c>
      <c r="CH637" s="27"/>
      <c r="CI637" s="27"/>
      <c r="CJ637" s="27"/>
    </row>
    <row r="638" spans="2:88" ht="12" hidden="1" customHeight="1">
      <c r="B638" s="624" t="s">
        <v>817</v>
      </c>
      <c r="C638" s="623" t="str">
        <f t="shared" si="457"/>
        <v>Approval Request</v>
      </c>
      <c r="D638" s="624" t="s">
        <v>2</v>
      </c>
      <c r="E638" s="624" t="s">
        <v>9</v>
      </c>
      <c r="F638" s="625" t="s">
        <v>14</v>
      </c>
      <c r="G638" s="626">
        <f t="shared" si="458"/>
        <v>0</v>
      </c>
      <c r="H638" s="823">
        <f t="shared" si="458"/>
        <v>0</v>
      </c>
      <c r="I638" s="823">
        <f t="shared" si="458"/>
        <v>0</v>
      </c>
      <c r="J638" s="626">
        <f t="shared" si="458"/>
        <v>0</v>
      </c>
      <c r="K638" s="626">
        <f t="shared" si="458"/>
        <v>0</v>
      </c>
      <c r="L638" s="626">
        <f t="shared" si="458"/>
        <v>0</v>
      </c>
      <c r="M638" s="626">
        <f t="shared" si="458"/>
        <v>0</v>
      </c>
      <c r="N638" s="626">
        <f t="shared" si="458"/>
        <v>0</v>
      </c>
      <c r="O638" s="626">
        <f t="shared" si="458"/>
        <v>0</v>
      </c>
      <c r="P638" s="626">
        <f t="shared" si="458"/>
        <v>0</v>
      </c>
      <c r="Q638" s="626">
        <f t="shared" si="459"/>
        <v>0</v>
      </c>
      <c r="R638" s="626">
        <f t="shared" si="459"/>
        <v>0</v>
      </c>
      <c r="S638" s="626">
        <f t="shared" si="459"/>
        <v>0</v>
      </c>
      <c r="T638" s="626">
        <f t="shared" si="459"/>
        <v>0</v>
      </c>
      <c r="U638" s="823">
        <f t="shared" si="459"/>
        <v>0</v>
      </c>
      <c r="V638" s="823">
        <f t="shared" si="459"/>
        <v>0</v>
      </c>
      <c r="W638" s="823">
        <f t="shared" si="459"/>
        <v>0</v>
      </c>
      <c r="X638" s="823">
        <f t="shared" si="459"/>
        <v>0</v>
      </c>
      <c r="Y638" s="823">
        <f t="shared" si="459"/>
        <v>0</v>
      </c>
      <c r="Z638" s="626">
        <f t="shared" si="459"/>
        <v>0</v>
      </c>
      <c r="AA638" s="626">
        <f t="shared" si="460"/>
        <v>0</v>
      </c>
      <c r="AB638" s="626">
        <f t="shared" si="460"/>
        <v>0</v>
      </c>
      <c r="AC638" s="626">
        <f t="shared" si="460"/>
        <v>0</v>
      </c>
      <c r="AD638" s="626">
        <f t="shared" si="460"/>
        <v>0</v>
      </c>
      <c r="AE638" s="626">
        <f t="shared" si="460"/>
        <v>0</v>
      </c>
      <c r="AF638" s="626">
        <f t="shared" si="460"/>
        <v>0</v>
      </c>
      <c r="AG638" s="626">
        <f t="shared" si="460"/>
        <v>0</v>
      </c>
      <c r="AH638" s="626">
        <f t="shared" si="460"/>
        <v>0</v>
      </c>
      <c r="AI638" s="626">
        <f t="shared" si="460"/>
        <v>0</v>
      </c>
      <c r="AJ638" s="626">
        <f t="shared" si="460"/>
        <v>0</v>
      </c>
      <c r="AK638" s="626">
        <f t="shared" si="461"/>
        <v>0</v>
      </c>
      <c r="AL638" s="626">
        <f t="shared" si="461"/>
        <v>0</v>
      </c>
      <c r="AM638" s="626">
        <f t="shared" si="461"/>
        <v>0</v>
      </c>
      <c r="AN638" s="626">
        <f t="shared" si="461"/>
        <v>0</v>
      </c>
      <c r="AO638" s="626">
        <f t="shared" si="461"/>
        <v>0</v>
      </c>
      <c r="AP638" s="626">
        <f t="shared" si="461"/>
        <v>0</v>
      </c>
      <c r="AQ638" s="626">
        <f t="shared" si="461"/>
        <v>0</v>
      </c>
      <c r="AR638" s="626">
        <f t="shared" si="461"/>
        <v>0</v>
      </c>
      <c r="AS638" s="626">
        <f t="shared" si="461"/>
        <v>0</v>
      </c>
      <c r="AT638" s="626">
        <f t="shared" si="461"/>
        <v>0</v>
      </c>
      <c r="AU638" s="626">
        <f t="shared" si="462"/>
        <v>0</v>
      </c>
      <c r="AV638" s="626">
        <f t="shared" si="462"/>
        <v>0</v>
      </c>
      <c r="AW638" s="626">
        <f t="shared" si="462"/>
        <v>0</v>
      </c>
      <c r="AX638" s="626">
        <f t="shared" si="462"/>
        <v>0</v>
      </c>
      <c r="AY638" s="626">
        <f t="shared" si="462"/>
        <v>0</v>
      </c>
      <c r="AZ638" s="626">
        <f t="shared" si="462"/>
        <v>0</v>
      </c>
      <c r="BA638" s="626">
        <f t="shared" si="462"/>
        <v>0</v>
      </c>
      <c r="BB638" s="626">
        <f t="shared" si="462"/>
        <v>0</v>
      </c>
      <c r="BC638" s="626">
        <f t="shared" si="462"/>
        <v>0</v>
      </c>
      <c r="BD638" s="626">
        <f t="shared" si="462"/>
        <v>0</v>
      </c>
      <c r="BE638" s="626">
        <f t="shared" si="463"/>
        <v>0</v>
      </c>
      <c r="BF638" s="626">
        <f t="shared" si="463"/>
        <v>0</v>
      </c>
      <c r="BG638" s="626">
        <f t="shared" si="463"/>
        <v>0</v>
      </c>
      <c r="BH638" s="626">
        <f t="shared" si="463"/>
        <v>0</v>
      </c>
      <c r="BI638" s="626">
        <f t="shared" si="463"/>
        <v>0</v>
      </c>
      <c r="BJ638" s="626">
        <f t="shared" si="463"/>
        <v>0</v>
      </c>
      <c r="BK638" s="626">
        <f t="shared" si="463"/>
        <v>0</v>
      </c>
      <c r="BL638" s="626">
        <f t="shared" si="463"/>
        <v>0</v>
      </c>
      <c r="BM638" s="626">
        <f t="shared" si="463"/>
        <v>0</v>
      </c>
      <c r="BN638" s="626">
        <f t="shared" si="463"/>
        <v>0</v>
      </c>
      <c r="BO638" s="626">
        <f t="shared" si="464"/>
        <v>0</v>
      </c>
      <c r="BP638" s="626">
        <f t="shared" si="464"/>
        <v>0</v>
      </c>
      <c r="BQ638" s="626">
        <f t="shared" si="464"/>
        <v>0</v>
      </c>
      <c r="BR638" s="626">
        <f t="shared" si="464"/>
        <v>0</v>
      </c>
      <c r="BS638" s="626">
        <f t="shared" si="464"/>
        <v>0</v>
      </c>
      <c r="BT638" s="626">
        <f t="shared" si="464"/>
        <v>0</v>
      </c>
      <c r="BU638" s="626">
        <f t="shared" si="464"/>
        <v>0</v>
      </c>
      <c r="BV638" s="626">
        <f t="shared" si="464"/>
        <v>0</v>
      </c>
      <c r="BW638" s="626">
        <f t="shared" si="464"/>
        <v>0</v>
      </c>
      <c r="BX638" s="626">
        <f t="shared" si="464"/>
        <v>0</v>
      </c>
      <c r="BY638" s="626">
        <f t="shared" si="464"/>
        <v>0</v>
      </c>
      <c r="BZ638" s="626">
        <f t="shared" si="464"/>
        <v>0</v>
      </c>
      <c r="CA638" s="287">
        <f t="shared" si="420"/>
        <v>0</v>
      </c>
      <c r="CB638" s="287">
        <f t="shared" si="421"/>
        <v>0</v>
      </c>
      <c r="CC638" s="287">
        <f t="shared" si="422"/>
        <v>0</v>
      </c>
      <c r="CD638" s="287">
        <f t="shared" si="423"/>
        <v>0</v>
      </c>
      <c r="CE638" s="287">
        <f t="shared" si="424"/>
        <v>0</v>
      </c>
      <c r="CF638" s="287">
        <f t="shared" si="425"/>
        <v>0</v>
      </c>
      <c r="CG638" s="61">
        <f t="shared" si="456"/>
        <v>0</v>
      </c>
      <c r="CH638" s="27"/>
      <c r="CI638" s="27"/>
      <c r="CJ638" s="27"/>
    </row>
    <row r="639" spans="2:88" ht="12" hidden="1" customHeight="1">
      <c r="B639" s="624" t="s">
        <v>817</v>
      </c>
      <c r="C639" s="623" t="str">
        <f t="shared" si="457"/>
        <v>Approval Request</v>
      </c>
      <c r="D639" s="624" t="s">
        <v>2</v>
      </c>
      <c r="E639" s="624" t="s">
        <v>9</v>
      </c>
      <c r="F639" s="625" t="s">
        <v>15</v>
      </c>
      <c r="G639" s="626">
        <f t="shared" si="458"/>
        <v>0</v>
      </c>
      <c r="H639" s="823">
        <f t="shared" si="458"/>
        <v>0</v>
      </c>
      <c r="I639" s="823">
        <f t="shared" si="458"/>
        <v>0</v>
      </c>
      <c r="J639" s="626">
        <f t="shared" si="458"/>
        <v>0</v>
      </c>
      <c r="K639" s="626">
        <f t="shared" si="458"/>
        <v>0</v>
      </c>
      <c r="L639" s="626">
        <f t="shared" si="458"/>
        <v>0</v>
      </c>
      <c r="M639" s="626">
        <f t="shared" si="458"/>
        <v>0</v>
      </c>
      <c r="N639" s="626">
        <f t="shared" si="458"/>
        <v>0</v>
      </c>
      <c r="O639" s="626">
        <f t="shared" si="458"/>
        <v>0</v>
      </c>
      <c r="P639" s="626">
        <f t="shared" si="458"/>
        <v>0</v>
      </c>
      <c r="Q639" s="626">
        <f t="shared" si="459"/>
        <v>0</v>
      </c>
      <c r="R639" s="626">
        <f t="shared" si="459"/>
        <v>0</v>
      </c>
      <c r="S639" s="626">
        <f t="shared" si="459"/>
        <v>0</v>
      </c>
      <c r="T639" s="626">
        <f t="shared" si="459"/>
        <v>0</v>
      </c>
      <c r="U639" s="823">
        <f t="shared" si="459"/>
        <v>0</v>
      </c>
      <c r="V639" s="823">
        <f t="shared" si="459"/>
        <v>0</v>
      </c>
      <c r="W639" s="823">
        <f t="shared" si="459"/>
        <v>0</v>
      </c>
      <c r="X639" s="823">
        <f t="shared" si="459"/>
        <v>0</v>
      </c>
      <c r="Y639" s="823">
        <f t="shared" si="459"/>
        <v>0</v>
      </c>
      <c r="Z639" s="626">
        <f t="shared" si="459"/>
        <v>0</v>
      </c>
      <c r="AA639" s="626">
        <f t="shared" si="460"/>
        <v>0</v>
      </c>
      <c r="AB639" s="626">
        <f t="shared" si="460"/>
        <v>0</v>
      </c>
      <c r="AC639" s="626">
        <f t="shared" si="460"/>
        <v>0</v>
      </c>
      <c r="AD639" s="626">
        <f t="shared" si="460"/>
        <v>0</v>
      </c>
      <c r="AE639" s="626">
        <f t="shared" si="460"/>
        <v>0</v>
      </c>
      <c r="AF639" s="626">
        <f t="shared" si="460"/>
        <v>0</v>
      </c>
      <c r="AG639" s="626">
        <f t="shared" si="460"/>
        <v>0</v>
      </c>
      <c r="AH639" s="626">
        <f t="shared" si="460"/>
        <v>0</v>
      </c>
      <c r="AI639" s="626">
        <f t="shared" si="460"/>
        <v>0</v>
      </c>
      <c r="AJ639" s="626">
        <f t="shared" si="460"/>
        <v>0</v>
      </c>
      <c r="AK639" s="626">
        <f t="shared" si="461"/>
        <v>0</v>
      </c>
      <c r="AL639" s="626">
        <f t="shared" si="461"/>
        <v>0</v>
      </c>
      <c r="AM639" s="626">
        <f t="shared" si="461"/>
        <v>0</v>
      </c>
      <c r="AN639" s="626">
        <f t="shared" si="461"/>
        <v>0</v>
      </c>
      <c r="AO639" s="626">
        <f t="shared" si="461"/>
        <v>0</v>
      </c>
      <c r="AP639" s="626">
        <f t="shared" si="461"/>
        <v>0</v>
      </c>
      <c r="AQ639" s="626">
        <f t="shared" si="461"/>
        <v>0</v>
      </c>
      <c r="AR639" s="626">
        <f t="shared" si="461"/>
        <v>0</v>
      </c>
      <c r="AS639" s="626">
        <f t="shared" si="461"/>
        <v>0</v>
      </c>
      <c r="AT639" s="626">
        <f t="shared" si="461"/>
        <v>0</v>
      </c>
      <c r="AU639" s="626">
        <f t="shared" si="462"/>
        <v>0</v>
      </c>
      <c r="AV639" s="626">
        <f t="shared" si="462"/>
        <v>0</v>
      </c>
      <c r="AW639" s="626">
        <f t="shared" si="462"/>
        <v>0</v>
      </c>
      <c r="AX639" s="626">
        <f t="shared" si="462"/>
        <v>0</v>
      </c>
      <c r="AY639" s="626">
        <f t="shared" si="462"/>
        <v>0</v>
      </c>
      <c r="AZ639" s="626">
        <f t="shared" si="462"/>
        <v>0</v>
      </c>
      <c r="BA639" s="626">
        <f t="shared" si="462"/>
        <v>0</v>
      </c>
      <c r="BB639" s="626">
        <f t="shared" si="462"/>
        <v>0</v>
      </c>
      <c r="BC639" s="626">
        <f t="shared" si="462"/>
        <v>0</v>
      </c>
      <c r="BD639" s="626">
        <f t="shared" si="462"/>
        <v>0</v>
      </c>
      <c r="BE639" s="626">
        <f t="shared" si="463"/>
        <v>0</v>
      </c>
      <c r="BF639" s="626">
        <f t="shared" si="463"/>
        <v>0</v>
      </c>
      <c r="BG639" s="626">
        <f t="shared" si="463"/>
        <v>0</v>
      </c>
      <c r="BH639" s="626">
        <f t="shared" si="463"/>
        <v>0</v>
      </c>
      <c r="BI639" s="626">
        <f t="shared" si="463"/>
        <v>0</v>
      </c>
      <c r="BJ639" s="626">
        <f t="shared" si="463"/>
        <v>0</v>
      </c>
      <c r="BK639" s="626">
        <f t="shared" si="463"/>
        <v>0</v>
      </c>
      <c r="BL639" s="626">
        <f t="shared" si="463"/>
        <v>0</v>
      </c>
      <c r="BM639" s="626">
        <f t="shared" si="463"/>
        <v>0</v>
      </c>
      <c r="BN639" s="626">
        <f t="shared" si="463"/>
        <v>0</v>
      </c>
      <c r="BO639" s="626">
        <f t="shared" si="464"/>
        <v>0</v>
      </c>
      <c r="BP639" s="626">
        <f t="shared" si="464"/>
        <v>0</v>
      </c>
      <c r="BQ639" s="626">
        <f t="shared" si="464"/>
        <v>0</v>
      </c>
      <c r="BR639" s="626">
        <f t="shared" si="464"/>
        <v>0</v>
      </c>
      <c r="BS639" s="626">
        <f t="shared" si="464"/>
        <v>0</v>
      </c>
      <c r="BT639" s="626">
        <f t="shared" si="464"/>
        <v>0</v>
      </c>
      <c r="BU639" s="626">
        <f t="shared" si="464"/>
        <v>0</v>
      </c>
      <c r="BV639" s="626">
        <f t="shared" si="464"/>
        <v>0</v>
      </c>
      <c r="BW639" s="626">
        <f t="shared" si="464"/>
        <v>0</v>
      </c>
      <c r="BX639" s="626">
        <f t="shared" si="464"/>
        <v>0</v>
      </c>
      <c r="BY639" s="626">
        <f t="shared" si="464"/>
        <v>0</v>
      </c>
      <c r="BZ639" s="626">
        <f t="shared" si="464"/>
        <v>0</v>
      </c>
      <c r="CA639" s="287">
        <f t="shared" si="420"/>
        <v>0</v>
      </c>
      <c r="CB639" s="287">
        <f t="shared" si="421"/>
        <v>0</v>
      </c>
      <c r="CC639" s="287">
        <f t="shared" si="422"/>
        <v>0</v>
      </c>
      <c r="CD639" s="287">
        <f t="shared" si="423"/>
        <v>0</v>
      </c>
      <c r="CE639" s="287">
        <f t="shared" si="424"/>
        <v>0</v>
      </c>
      <c r="CF639" s="287">
        <f t="shared" si="425"/>
        <v>0</v>
      </c>
      <c r="CG639" s="61">
        <f t="shared" si="456"/>
        <v>0</v>
      </c>
      <c r="CH639" s="27"/>
      <c r="CI639" s="27"/>
      <c r="CJ639" s="27"/>
    </row>
    <row r="640" spans="2:88" ht="12" hidden="1" customHeight="1">
      <c r="B640" s="624" t="s">
        <v>817</v>
      </c>
      <c r="C640" s="623" t="str">
        <f t="shared" si="457"/>
        <v>Released</v>
      </c>
      <c r="D640" s="624" t="s">
        <v>2</v>
      </c>
      <c r="E640" s="624" t="s">
        <v>10</v>
      </c>
      <c r="F640" s="625" t="s">
        <v>11</v>
      </c>
      <c r="G640" s="626">
        <f t="shared" si="458"/>
        <v>0</v>
      </c>
      <c r="H640" s="823">
        <f t="shared" si="458"/>
        <v>0</v>
      </c>
      <c r="I640" s="823">
        <f t="shared" si="458"/>
        <v>0</v>
      </c>
      <c r="J640" s="626">
        <f t="shared" si="458"/>
        <v>0</v>
      </c>
      <c r="K640" s="626">
        <f t="shared" si="458"/>
        <v>0</v>
      </c>
      <c r="L640" s="626">
        <f t="shared" si="458"/>
        <v>0</v>
      </c>
      <c r="M640" s="626">
        <f t="shared" si="458"/>
        <v>0</v>
      </c>
      <c r="N640" s="626">
        <f t="shared" si="458"/>
        <v>0</v>
      </c>
      <c r="O640" s="626">
        <f t="shared" si="458"/>
        <v>0</v>
      </c>
      <c r="P640" s="626">
        <f t="shared" si="458"/>
        <v>0</v>
      </c>
      <c r="Q640" s="626">
        <f t="shared" si="459"/>
        <v>0</v>
      </c>
      <c r="R640" s="626">
        <f t="shared" si="459"/>
        <v>0</v>
      </c>
      <c r="S640" s="626">
        <f t="shared" si="459"/>
        <v>0</v>
      </c>
      <c r="T640" s="626">
        <f t="shared" si="459"/>
        <v>0</v>
      </c>
      <c r="U640" s="823">
        <f t="shared" si="459"/>
        <v>0</v>
      </c>
      <c r="V640" s="823">
        <f t="shared" si="459"/>
        <v>0</v>
      </c>
      <c r="W640" s="823">
        <f t="shared" si="459"/>
        <v>0</v>
      </c>
      <c r="X640" s="823">
        <f t="shared" si="459"/>
        <v>0</v>
      </c>
      <c r="Y640" s="823">
        <f t="shared" si="459"/>
        <v>0</v>
      </c>
      <c r="Z640" s="626">
        <f t="shared" si="459"/>
        <v>0</v>
      </c>
      <c r="AA640" s="626">
        <f t="shared" si="460"/>
        <v>0</v>
      </c>
      <c r="AB640" s="626">
        <f t="shared" si="460"/>
        <v>0</v>
      </c>
      <c r="AC640" s="626">
        <f t="shared" si="460"/>
        <v>0</v>
      </c>
      <c r="AD640" s="626">
        <f t="shared" si="460"/>
        <v>0</v>
      </c>
      <c r="AE640" s="626">
        <f t="shared" si="460"/>
        <v>0</v>
      </c>
      <c r="AF640" s="626">
        <f t="shared" si="460"/>
        <v>0</v>
      </c>
      <c r="AG640" s="626">
        <f t="shared" si="460"/>
        <v>0</v>
      </c>
      <c r="AH640" s="626">
        <f t="shared" si="460"/>
        <v>0</v>
      </c>
      <c r="AI640" s="626">
        <f t="shared" si="460"/>
        <v>0</v>
      </c>
      <c r="AJ640" s="626">
        <f t="shared" si="460"/>
        <v>0</v>
      </c>
      <c r="AK640" s="626">
        <f t="shared" si="461"/>
        <v>0</v>
      </c>
      <c r="AL640" s="626">
        <f t="shared" si="461"/>
        <v>0</v>
      </c>
      <c r="AM640" s="626">
        <f t="shared" si="461"/>
        <v>0</v>
      </c>
      <c r="AN640" s="626">
        <f t="shared" si="461"/>
        <v>0</v>
      </c>
      <c r="AO640" s="626">
        <f t="shared" si="461"/>
        <v>0</v>
      </c>
      <c r="AP640" s="626">
        <f t="shared" si="461"/>
        <v>0</v>
      </c>
      <c r="AQ640" s="626">
        <f t="shared" si="461"/>
        <v>0</v>
      </c>
      <c r="AR640" s="626">
        <f t="shared" si="461"/>
        <v>0</v>
      </c>
      <c r="AS640" s="626">
        <f t="shared" si="461"/>
        <v>0</v>
      </c>
      <c r="AT640" s="626">
        <f t="shared" si="461"/>
        <v>0</v>
      </c>
      <c r="AU640" s="626">
        <f t="shared" si="462"/>
        <v>0</v>
      </c>
      <c r="AV640" s="626">
        <f t="shared" si="462"/>
        <v>0</v>
      </c>
      <c r="AW640" s="626">
        <f t="shared" si="462"/>
        <v>0</v>
      </c>
      <c r="AX640" s="626">
        <f t="shared" si="462"/>
        <v>0</v>
      </c>
      <c r="AY640" s="626">
        <f t="shared" si="462"/>
        <v>0</v>
      </c>
      <c r="AZ640" s="626">
        <f t="shared" si="462"/>
        <v>0</v>
      </c>
      <c r="BA640" s="626">
        <f t="shared" si="462"/>
        <v>0</v>
      </c>
      <c r="BB640" s="626">
        <f t="shared" si="462"/>
        <v>0</v>
      </c>
      <c r="BC640" s="626">
        <f t="shared" si="462"/>
        <v>0</v>
      </c>
      <c r="BD640" s="626">
        <f t="shared" si="462"/>
        <v>0</v>
      </c>
      <c r="BE640" s="626">
        <f t="shared" si="463"/>
        <v>0</v>
      </c>
      <c r="BF640" s="626">
        <f t="shared" si="463"/>
        <v>0</v>
      </c>
      <c r="BG640" s="626">
        <f t="shared" si="463"/>
        <v>0</v>
      </c>
      <c r="BH640" s="626">
        <f t="shared" si="463"/>
        <v>0</v>
      </c>
      <c r="BI640" s="626">
        <f t="shared" si="463"/>
        <v>0</v>
      </c>
      <c r="BJ640" s="626">
        <f t="shared" si="463"/>
        <v>0</v>
      </c>
      <c r="BK640" s="626">
        <f t="shared" si="463"/>
        <v>0</v>
      </c>
      <c r="BL640" s="626">
        <f t="shared" si="463"/>
        <v>0</v>
      </c>
      <c r="BM640" s="626">
        <f t="shared" si="463"/>
        <v>0</v>
      </c>
      <c r="BN640" s="626">
        <f t="shared" si="463"/>
        <v>0</v>
      </c>
      <c r="BO640" s="626">
        <f t="shared" si="464"/>
        <v>0</v>
      </c>
      <c r="BP640" s="626">
        <f t="shared" si="464"/>
        <v>0</v>
      </c>
      <c r="BQ640" s="626">
        <f t="shared" si="464"/>
        <v>0</v>
      </c>
      <c r="BR640" s="626">
        <f t="shared" si="464"/>
        <v>0</v>
      </c>
      <c r="BS640" s="626">
        <f t="shared" si="464"/>
        <v>0</v>
      </c>
      <c r="BT640" s="626">
        <f t="shared" si="464"/>
        <v>0</v>
      </c>
      <c r="BU640" s="626">
        <f t="shared" si="464"/>
        <v>0</v>
      </c>
      <c r="BV640" s="626">
        <f t="shared" si="464"/>
        <v>0</v>
      </c>
      <c r="BW640" s="626">
        <f t="shared" si="464"/>
        <v>0</v>
      </c>
      <c r="BX640" s="626">
        <f t="shared" si="464"/>
        <v>0</v>
      </c>
      <c r="BY640" s="626">
        <f t="shared" si="464"/>
        <v>0</v>
      </c>
      <c r="BZ640" s="626">
        <f t="shared" si="464"/>
        <v>0</v>
      </c>
      <c r="CA640" s="287">
        <f t="shared" si="420"/>
        <v>0</v>
      </c>
      <c r="CB640" s="287">
        <f t="shared" si="421"/>
        <v>0</v>
      </c>
      <c r="CC640" s="287">
        <f t="shared" si="422"/>
        <v>0</v>
      </c>
      <c r="CD640" s="287">
        <f t="shared" si="423"/>
        <v>0</v>
      </c>
      <c r="CE640" s="287">
        <f t="shared" si="424"/>
        <v>0</v>
      </c>
      <c r="CF640" s="287">
        <f t="shared" si="425"/>
        <v>0</v>
      </c>
      <c r="CG640" s="61">
        <f t="shared" si="456"/>
        <v>0</v>
      </c>
      <c r="CH640" s="27"/>
      <c r="CI640" s="27"/>
      <c r="CJ640" s="27"/>
    </row>
    <row r="641" spans="2:88" ht="12" hidden="1" customHeight="1">
      <c r="B641" s="624" t="s">
        <v>817</v>
      </c>
      <c r="C641" s="623" t="str">
        <f t="shared" si="457"/>
        <v>Released</v>
      </c>
      <c r="D641" s="624" t="s">
        <v>2</v>
      </c>
      <c r="E641" s="624" t="s">
        <v>10</v>
      </c>
      <c r="F641" s="625" t="s">
        <v>12</v>
      </c>
      <c r="G641" s="626">
        <f t="shared" si="458"/>
        <v>0</v>
      </c>
      <c r="H641" s="823">
        <f t="shared" si="458"/>
        <v>0</v>
      </c>
      <c r="I641" s="823">
        <f t="shared" si="458"/>
        <v>0</v>
      </c>
      <c r="J641" s="626">
        <f t="shared" si="458"/>
        <v>0</v>
      </c>
      <c r="K641" s="626">
        <f t="shared" si="458"/>
        <v>0</v>
      </c>
      <c r="L641" s="626">
        <f t="shared" si="458"/>
        <v>0</v>
      </c>
      <c r="M641" s="626">
        <f t="shared" si="458"/>
        <v>0</v>
      </c>
      <c r="N641" s="626">
        <f t="shared" si="458"/>
        <v>0</v>
      </c>
      <c r="O641" s="626">
        <f t="shared" si="458"/>
        <v>0</v>
      </c>
      <c r="P641" s="626">
        <f t="shared" si="458"/>
        <v>0</v>
      </c>
      <c r="Q641" s="626">
        <f t="shared" si="459"/>
        <v>0</v>
      </c>
      <c r="R641" s="626">
        <f t="shared" si="459"/>
        <v>0</v>
      </c>
      <c r="S641" s="626">
        <f t="shared" si="459"/>
        <v>0</v>
      </c>
      <c r="T641" s="626">
        <f t="shared" si="459"/>
        <v>0</v>
      </c>
      <c r="U641" s="823">
        <f t="shared" si="459"/>
        <v>0</v>
      </c>
      <c r="V641" s="823">
        <f t="shared" si="459"/>
        <v>0</v>
      </c>
      <c r="W641" s="823">
        <f t="shared" si="459"/>
        <v>0</v>
      </c>
      <c r="X641" s="823">
        <f t="shared" si="459"/>
        <v>0</v>
      </c>
      <c r="Y641" s="823">
        <f t="shared" si="459"/>
        <v>0</v>
      </c>
      <c r="Z641" s="626">
        <f t="shared" si="459"/>
        <v>0</v>
      </c>
      <c r="AA641" s="626">
        <f t="shared" si="460"/>
        <v>0</v>
      </c>
      <c r="AB641" s="626">
        <f t="shared" si="460"/>
        <v>0</v>
      </c>
      <c r="AC641" s="626">
        <f t="shared" si="460"/>
        <v>0</v>
      </c>
      <c r="AD641" s="626">
        <f t="shared" si="460"/>
        <v>0</v>
      </c>
      <c r="AE641" s="626">
        <f t="shared" si="460"/>
        <v>0</v>
      </c>
      <c r="AF641" s="626">
        <f t="shared" si="460"/>
        <v>0</v>
      </c>
      <c r="AG641" s="626">
        <f t="shared" si="460"/>
        <v>0</v>
      </c>
      <c r="AH641" s="626">
        <f t="shared" si="460"/>
        <v>0</v>
      </c>
      <c r="AI641" s="626">
        <f t="shared" si="460"/>
        <v>0</v>
      </c>
      <c r="AJ641" s="626">
        <f t="shared" si="460"/>
        <v>0</v>
      </c>
      <c r="AK641" s="626">
        <f t="shared" si="461"/>
        <v>0</v>
      </c>
      <c r="AL641" s="626">
        <f t="shared" si="461"/>
        <v>0</v>
      </c>
      <c r="AM641" s="626">
        <f t="shared" si="461"/>
        <v>0</v>
      </c>
      <c r="AN641" s="626">
        <f t="shared" si="461"/>
        <v>0</v>
      </c>
      <c r="AO641" s="626">
        <f t="shared" si="461"/>
        <v>0</v>
      </c>
      <c r="AP641" s="626">
        <f t="shared" si="461"/>
        <v>0</v>
      </c>
      <c r="AQ641" s="626">
        <f t="shared" si="461"/>
        <v>0</v>
      </c>
      <c r="AR641" s="626">
        <f t="shared" si="461"/>
        <v>0</v>
      </c>
      <c r="AS641" s="626">
        <f t="shared" si="461"/>
        <v>0</v>
      </c>
      <c r="AT641" s="626">
        <f t="shared" si="461"/>
        <v>0</v>
      </c>
      <c r="AU641" s="626">
        <f t="shared" si="462"/>
        <v>0</v>
      </c>
      <c r="AV641" s="626">
        <f t="shared" si="462"/>
        <v>0</v>
      </c>
      <c r="AW641" s="626">
        <f t="shared" si="462"/>
        <v>0</v>
      </c>
      <c r="AX641" s="626">
        <f t="shared" si="462"/>
        <v>0</v>
      </c>
      <c r="AY641" s="626">
        <f t="shared" si="462"/>
        <v>0</v>
      </c>
      <c r="AZ641" s="626">
        <f t="shared" si="462"/>
        <v>0</v>
      </c>
      <c r="BA641" s="626">
        <f t="shared" si="462"/>
        <v>0</v>
      </c>
      <c r="BB641" s="626">
        <f t="shared" si="462"/>
        <v>0</v>
      </c>
      <c r="BC641" s="626">
        <f t="shared" si="462"/>
        <v>0</v>
      </c>
      <c r="BD641" s="626">
        <f t="shared" si="462"/>
        <v>0</v>
      </c>
      <c r="BE641" s="626">
        <f t="shared" si="463"/>
        <v>0</v>
      </c>
      <c r="BF641" s="626">
        <f t="shared" si="463"/>
        <v>0</v>
      </c>
      <c r="BG641" s="626">
        <f t="shared" si="463"/>
        <v>0</v>
      </c>
      <c r="BH641" s="626">
        <f t="shared" si="463"/>
        <v>0</v>
      </c>
      <c r="BI641" s="626">
        <f t="shared" si="463"/>
        <v>0</v>
      </c>
      <c r="BJ641" s="626">
        <f t="shared" si="463"/>
        <v>0</v>
      </c>
      <c r="BK641" s="626">
        <f t="shared" si="463"/>
        <v>0</v>
      </c>
      <c r="BL641" s="626">
        <f t="shared" si="463"/>
        <v>0</v>
      </c>
      <c r="BM641" s="626">
        <f t="shared" si="463"/>
        <v>0</v>
      </c>
      <c r="BN641" s="626">
        <f t="shared" si="463"/>
        <v>0</v>
      </c>
      <c r="BO641" s="626">
        <f t="shared" si="464"/>
        <v>0</v>
      </c>
      <c r="BP641" s="626">
        <f t="shared" si="464"/>
        <v>0</v>
      </c>
      <c r="BQ641" s="626">
        <f t="shared" si="464"/>
        <v>0</v>
      </c>
      <c r="BR641" s="626">
        <f t="shared" si="464"/>
        <v>0</v>
      </c>
      <c r="BS641" s="626">
        <f t="shared" si="464"/>
        <v>0</v>
      </c>
      <c r="BT641" s="626">
        <f t="shared" si="464"/>
        <v>0</v>
      </c>
      <c r="BU641" s="626">
        <f t="shared" si="464"/>
        <v>0</v>
      </c>
      <c r="BV641" s="626">
        <f t="shared" si="464"/>
        <v>0</v>
      </c>
      <c r="BW641" s="626">
        <f t="shared" si="464"/>
        <v>0</v>
      </c>
      <c r="BX641" s="626">
        <f t="shared" si="464"/>
        <v>0</v>
      </c>
      <c r="BY641" s="626">
        <f t="shared" si="464"/>
        <v>0</v>
      </c>
      <c r="BZ641" s="626">
        <f t="shared" si="464"/>
        <v>0</v>
      </c>
      <c r="CA641" s="287">
        <f t="shared" si="420"/>
        <v>0</v>
      </c>
      <c r="CB641" s="287">
        <f t="shared" si="421"/>
        <v>0</v>
      </c>
      <c r="CC641" s="287">
        <f t="shared" si="422"/>
        <v>0</v>
      </c>
      <c r="CD641" s="287">
        <f t="shared" si="423"/>
        <v>0</v>
      </c>
      <c r="CE641" s="287">
        <f t="shared" si="424"/>
        <v>0</v>
      </c>
      <c r="CF641" s="287">
        <f t="shared" si="425"/>
        <v>0</v>
      </c>
      <c r="CG641" s="61">
        <f t="shared" si="456"/>
        <v>0</v>
      </c>
      <c r="CH641" s="27"/>
      <c r="CI641" s="27"/>
      <c r="CJ641" s="27"/>
    </row>
    <row r="642" spans="2:88" ht="12" hidden="1" customHeight="1">
      <c r="B642" s="624" t="s">
        <v>817</v>
      </c>
      <c r="C642" s="623" t="str">
        <f t="shared" si="457"/>
        <v>Forecast</v>
      </c>
      <c r="D642" s="624" t="s">
        <v>2</v>
      </c>
      <c r="E642" s="624" t="s">
        <v>10</v>
      </c>
      <c r="F642" s="625" t="s">
        <v>13</v>
      </c>
      <c r="G642" s="626">
        <f t="shared" si="458"/>
        <v>0</v>
      </c>
      <c r="H642" s="823">
        <f t="shared" si="458"/>
        <v>0</v>
      </c>
      <c r="I642" s="823">
        <f t="shared" si="458"/>
        <v>0</v>
      </c>
      <c r="J642" s="626">
        <f t="shared" si="458"/>
        <v>0</v>
      </c>
      <c r="K642" s="626">
        <f t="shared" si="458"/>
        <v>0</v>
      </c>
      <c r="L642" s="626">
        <f t="shared" si="458"/>
        <v>0</v>
      </c>
      <c r="M642" s="626">
        <f t="shared" si="458"/>
        <v>0</v>
      </c>
      <c r="N642" s="626">
        <f t="shared" si="458"/>
        <v>0</v>
      </c>
      <c r="O642" s="626">
        <f t="shared" si="458"/>
        <v>0</v>
      </c>
      <c r="P642" s="626">
        <f t="shared" si="458"/>
        <v>0</v>
      </c>
      <c r="Q642" s="626">
        <f t="shared" si="459"/>
        <v>0</v>
      </c>
      <c r="R642" s="626">
        <f t="shared" si="459"/>
        <v>0</v>
      </c>
      <c r="S642" s="626">
        <f t="shared" si="459"/>
        <v>0</v>
      </c>
      <c r="T642" s="626">
        <f t="shared" si="459"/>
        <v>0</v>
      </c>
      <c r="U642" s="823">
        <f t="shared" si="459"/>
        <v>0</v>
      </c>
      <c r="V642" s="823">
        <f t="shared" si="459"/>
        <v>0</v>
      </c>
      <c r="W642" s="823">
        <f t="shared" si="459"/>
        <v>0</v>
      </c>
      <c r="X642" s="823">
        <f t="shared" si="459"/>
        <v>0</v>
      </c>
      <c r="Y642" s="823">
        <f t="shared" si="459"/>
        <v>0</v>
      </c>
      <c r="Z642" s="626">
        <f t="shared" si="459"/>
        <v>0</v>
      </c>
      <c r="AA642" s="626">
        <f t="shared" si="460"/>
        <v>0</v>
      </c>
      <c r="AB642" s="626">
        <f t="shared" si="460"/>
        <v>0</v>
      </c>
      <c r="AC642" s="626">
        <f t="shared" si="460"/>
        <v>0</v>
      </c>
      <c r="AD642" s="626">
        <f t="shared" si="460"/>
        <v>0</v>
      </c>
      <c r="AE642" s="626">
        <f t="shared" si="460"/>
        <v>0</v>
      </c>
      <c r="AF642" s="626">
        <f t="shared" si="460"/>
        <v>0</v>
      </c>
      <c r="AG642" s="626">
        <f t="shared" si="460"/>
        <v>0</v>
      </c>
      <c r="AH642" s="626">
        <f t="shared" si="460"/>
        <v>0</v>
      </c>
      <c r="AI642" s="626">
        <f t="shared" si="460"/>
        <v>0</v>
      </c>
      <c r="AJ642" s="626">
        <f t="shared" si="460"/>
        <v>0</v>
      </c>
      <c r="AK642" s="626">
        <f t="shared" si="461"/>
        <v>0</v>
      </c>
      <c r="AL642" s="626">
        <f t="shared" si="461"/>
        <v>0</v>
      </c>
      <c r="AM642" s="626">
        <f t="shared" si="461"/>
        <v>0</v>
      </c>
      <c r="AN642" s="626">
        <f t="shared" si="461"/>
        <v>0</v>
      </c>
      <c r="AO642" s="626">
        <f t="shared" si="461"/>
        <v>0</v>
      </c>
      <c r="AP642" s="626">
        <f t="shared" si="461"/>
        <v>0</v>
      </c>
      <c r="AQ642" s="626">
        <f t="shared" si="461"/>
        <v>0</v>
      </c>
      <c r="AR642" s="626">
        <f t="shared" si="461"/>
        <v>0</v>
      </c>
      <c r="AS642" s="626">
        <f t="shared" si="461"/>
        <v>0</v>
      </c>
      <c r="AT642" s="626">
        <f t="shared" si="461"/>
        <v>0</v>
      </c>
      <c r="AU642" s="626">
        <f t="shared" si="462"/>
        <v>0</v>
      </c>
      <c r="AV642" s="626">
        <f t="shared" si="462"/>
        <v>0</v>
      </c>
      <c r="AW642" s="626">
        <f t="shared" si="462"/>
        <v>0</v>
      </c>
      <c r="AX642" s="626">
        <f t="shared" si="462"/>
        <v>0</v>
      </c>
      <c r="AY642" s="626">
        <f t="shared" si="462"/>
        <v>0</v>
      </c>
      <c r="AZ642" s="626">
        <f t="shared" si="462"/>
        <v>0</v>
      </c>
      <c r="BA642" s="626">
        <f t="shared" si="462"/>
        <v>0</v>
      </c>
      <c r="BB642" s="626">
        <f t="shared" si="462"/>
        <v>0</v>
      </c>
      <c r="BC642" s="626">
        <f t="shared" si="462"/>
        <v>0</v>
      </c>
      <c r="BD642" s="626">
        <f t="shared" si="462"/>
        <v>0</v>
      </c>
      <c r="BE642" s="626">
        <f t="shared" si="463"/>
        <v>0</v>
      </c>
      <c r="BF642" s="626">
        <f t="shared" si="463"/>
        <v>0</v>
      </c>
      <c r="BG642" s="626">
        <f t="shared" si="463"/>
        <v>0</v>
      </c>
      <c r="BH642" s="626">
        <f t="shared" si="463"/>
        <v>0</v>
      </c>
      <c r="BI642" s="626">
        <f t="shared" si="463"/>
        <v>0</v>
      </c>
      <c r="BJ642" s="626">
        <f t="shared" si="463"/>
        <v>0</v>
      </c>
      <c r="BK642" s="626">
        <f t="shared" si="463"/>
        <v>0</v>
      </c>
      <c r="BL642" s="626">
        <f t="shared" si="463"/>
        <v>0</v>
      </c>
      <c r="BM642" s="626">
        <f t="shared" si="463"/>
        <v>0</v>
      </c>
      <c r="BN642" s="626">
        <f t="shared" si="463"/>
        <v>0</v>
      </c>
      <c r="BO642" s="626">
        <f t="shared" si="464"/>
        <v>0</v>
      </c>
      <c r="BP642" s="626">
        <f t="shared" si="464"/>
        <v>0</v>
      </c>
      <c r="BQ642" s="626">
        <f t="shared" si="464"/>
        <v>0</v>
      </c>
      <c r="BR642" s="626">
        <f t="shared" si="464"/>
        <v>0</v>
      </c>
      <c r="BS642" s="626">
        <f t="shared" si="464"/>
        <v>0</v>
      </c>
      <c r="BT642" s="626">
        <f t="shared" si="464"/>
        <v>0</v>
      </c>
      <c r="BU642" s="626">
        <f t="shared" si="464"/>
        <v>0</v>
      </c>
      <c r="BV642" s="626">
        <f t="shared" si="464"/>
        <v>0</v>
      </c>
      <c r="BW642" s="626">
        <f t="shared" si="464"/>
        <v>0</v>
      </c>
      <c r="BX642" s="626">
        <f t="shared" si="464"/>
        <v>0</v>
      </c>
      <c r="BY642" s="626">
        <f t="shared" si="464"/>
        <v>0</v>
      </c>
      <c r="BZ642" s="626">
        <f t="shared" si="464"/>
        <v>0</v>
      </c>
      <c r="CA642" s="287">
        <f t="shared" si="420"/>
        <v>0</v>
      </c>
      <c r="CB642" s="287">
        <f t="shared" si="421"/>
        <v>0</v>
      </c>
      <c r="CC642" s="287">
        <f t="shared" si="422"/>
        <v>0</v>
      </c>
      <c r="CD642" s="287">
        <f t="shared" si="423"/>
        <v>0</v>
      </c>
      <c r="CE642" s="287">
        <f t="shared" si="424"/>
        <v>0</v>
      </c>
      <c r="CF642" s="287">
        <f t="shared" si="425"/>
        <v>0</v>
      </c>
      <c r="CG642" s="61">
        <f t="shared" si="456"/>
        <v>0</v>
      </c>
      <c r="CH642" s="27"/>
      <c r="CI642" s="27"/>
      <c r="CJ642" s="27"/>
    </row>
    <row r="643" spans="2:88" ht="12" hidden="1" customHeight="1">
      <c r="B643" s="624" t="s">
        <v>817</v>
      </c>
      <c r="C643" s="623" t="str">
        <f t="shared" si="457"/>
        <v>Approval Request</v>
      </c>
      <c r="D643" s="624" t="s">
        <v>2</v>
      </c>
      <c r="E643" s="624" t="s">
        <v>10</v>
      </c>
      <c r="F643" s="625" t="s">
        <v>14</v>
      </c>
      <c r="G643" s="626">
        <f t="shared" si="458"/>
        <v>0</v>
      </c>
      <c r="H643" s="823">
        <f t="shared" si="458"/>
        <v>0</v>
      </c>
      <c r="I643" s="823">
        <f t="shared" si="458"/>
        <v>0</v>
      </c>
      <c r="J643" s="626">
        <f t="shared" si="458"/>
        <v>0</v>
      </c>
      <c r="K643" s="626">
        <f t="shared" si="458"/>
        <v>0</v>
      </c>
      <c r="L643" s="626">
        <f t="shared" si="458"/>
        <v>0</v>
      </c>
      <c r="M643" s="626">
        <f t="shared" si="458"/>
        <v>0</v>
      </c>
      <c r="N643" s="626">
        <f t="shared" si="458"/>
        <v>0</v>
      </c>
      <c r="O643" s="626">
        <f t="shared" si="458"/>
        <v>0</v>
      </c>
      <c r="P643" s="626">
        <f t="shared" si="458"/>
        <v>0</v>
      </c>
      <c r="Q643" s="626">
        <f t="shared" si="459"/>
        <v>0</v>
      </c>
      <c r="R643" s="626">
        <f t="shared" si="459"/>
        <v>0</v>
      </c>
      <c r="S643" s="626">
        <f t="shared" si="459"/>
        <v>0</v>
      </c>
      <c r="T643" s="626">
        <f t="shared" si="459"/>
        <v>0</v>
      </c>
      <c r="U643" s="823">
        <f t="shared" si="459"/>
        <v>0</v>
      </c>
      <c r="V643" s="823">
        <f t="shared" si="459"/>
        <v>0</v>
      </c>
      <c r="W643" s="823">
        <f t="shared" si="459"/>
        <v>0</v>
      </c>
      <c r="X643" s="823">
        <f t="shared" si="459"/>
        <v>0</v>
      </c>
      <c r="Y643" s="823">
        <f t="shared" si="459"/>
        <v>0</v>
      </c>
      <c r="Z643" s="626">
        <f t="shared" si="459"/>
        <v>0</v>
      </c>
      <c r="AA643" s="626">
        <f t="shared" si="460"/>
        <v>0</v>
      </c>
      <c r="AB643" s="626">
        <f t="shared" si="460"/>
        <v>0</v>
      </c>
      <c r="AC643" s="626">
        <f t="shared" si="460"/>
        <v>0</v>
      </c>
      <c r="AD643" s="626">
        <f t="shared" si="460"/>
        <v>0</v>
      </c>
      <c r="AE643" s="626">
        <f t="shared" si="460"/>
        <v>0</v>
      </c>
      <c r="AF643" s="626">
        <f t="shared" si="460"/>
        <v>0</v>
      </c>
      <c r="AG643" s="626">
        <f t="shared" si="460"/>
        <v>0</v>
      </c>
      <c r="AH643" s="626">
        <f t="shared" si="460"/>
        <v>0</v>
      </c>
      <c r="AI643" s="626">
        <f t="shared" si="460"/>
        <v>0</v>
      </c>
      <c r="AJ643" s="626">
        <f t="shared" si="460"/>
        <v>0</v>
      </c>
      <c r="AK643" s="626">
        <f t="shared" si="461"/>
        <v>0</v>
      </c>
      <c r="AL643" s="626">
        <f t="shared" si="461"/>
        <v>0</v>
      </c>
      <c r="AM643" s="626">
        <f t="shared" si="461"/>
        <v>0</v>
      </c>
      <c r="AN643" s="626">
        <f t="shared" si="461"/>
        <v>0</v>
      </c>
      <c r="AO643" s="626">
        <f t="shared" si="461"/>
        <v>0</v>
      </c>
      <c r="AP643" s="626">
        <f t="shared" si="461"/>
        <v>0</v>
      </c>
      <c r="AQ643" s="626">
        <f t="shared" si="461"/>
        <v>0</v>
      </c>
      <c r="AR643" s="626">
        <f t="shared" si="461"/>
        <v>0</v>
      </c>
      <c r="AS643" s="626">
        <f t="shared" si="461"/>
        <v>0</v>
      </c>
      <c r="AT643" s="626">
        <f t="shared" si="461"/>
        <v>0</v>
      </c>
      <c r="AU643" s="626">
        <f t="shared" si="462"/>
        <v>0</v>
      </c>
      <c r="AV643" s="626">
        <f t="shared" si="462"/>
        <v>0</v>
      </c>
      <c r="AW643" s="626">
        <f t="shared" si="462"/>
        <v>0</v>
      </c>
      <c r="AX643" s="626">
        <f t="shared" si="462"/>
        <v>0</v>
      </c>
      <c r="AY643" s="626">
        <f t="shared" si="462"/>
        <v>0</v>
      </c>
      <c r="AZ643" s="626">
        <f t="shared" si="462"/>
        <v>0</v>
      </c>
      <c r="BA643" s="626">
        <f t="shared" si="462"/>
        <v>0</v>
      </c>
      <c r="BB643" s="626">
        <f t="shared" si="462"/>
        <v>0</v>
      </c>
      <c r="BC643" s="626">
        <f t="shared" si="462"/>
        <v>0</v>
      </c>
      <c r="BD643" s="626">
        <f t="shared" si="462"/>
        <v>0</v>
      </c>
      <c r="BE643" s="626">
        <f t="shared" si="463"/>
        <v>0</v>
      </c>
      <c r="BF643" s="626">
        <f t="shared" si="463"/>
        <v>0</v>
      </c>
      <c r="BG643" s="626">
        <f t="shared" si="463"/>
        <v>0</v>
      </c>
      <c r="BH643" s="626">
        <f t="shared" si="463"/>
        <v>0</v>
      </c>
      <c r="BI643" s="626">
        <f t="shared" si="463"/>
        <v>0</v>
      </c>
      <c r="BJ643" s="626">
        <f t="shared" si="463"/>
        <v>0</v>
      </c>
      <c r="BK643" s="626">
        <f t="shared" si="463"/>
        <v>0</v>
      </c>
      <c r="BL643" s="626">
        <f t="shared" si="463"/>
        <v>0</v>
      </c>
      <c r="BM643" s="626">
        <f t="shared" si="463"/>
        <v>0</v>
      </c>
      <c r="BN643" s="626">
        <f t="shared" si="463"/>
        <v>0</v>
      </c>
      <c r="BO643" s="626">
        <f t="shared" si="464"/>
        <v>0</v>
      </c>
      <c r="BP643" s="626">
        <f t="shared" si="464"/>
        <v>0</v>
      </c>
      <c r="BQ643" s="626">
        <f t="shared" si="464"/>
        <v>0</v>
      </c>
      <c r="BR643" s="626">
        <f t="shared" si="464"/>
        <v>0</v>
      </c>
      <c r="BS643" s="626">
        <f t="shared" si="464"/>
        <v>0</v>
      </c>
      <c r="BT643" s="626">
        <f t="shared" si="464"/>
        <v>0</v>
      </c>
      <c r="BU643" s="626">
        <f t="shared" si="464"/>
        <v>0</v>
      </c>
      <c r="BV643" s="626">
        <f t="shared" si="464"/>
        <v>0</v>
      </c>
      <c r="BW643" s="626">
        <f t="shared" si="464"/>
        <v>0</v>
      </c>
      <c r="BX643" s="626">
        <f t="shared" si="464"/>
        <v>0</v>
      </c>
      <c r="BY643" s="626">
        <f t="shared" si="464"/>
        <v>0</v>
      </c>
      <c r="BZ643" s="626">
        <f t="shared" si="464"/>
        <v>0</v>
      </c>
      <c r="CA643" s="287">
        <f t="shared" si="420"/>
        <v>0</v>
      </c>
      <c r="CB643" s="287">
        <f t="shared" si="421"/>
        <v>0</v>
      </c>
      <c r="CC643" s="287">
        <f t="shared" si="422"/>
        <v>0</v>
      </c>
      <c r="CD643" s="287">
        <f t="shared" si="423"/>
        <v>0</v>
      </c>
      <c r="CE643" s="287">
        <f t="shared" si="424"/>
        <v>0</v>
      </c>
      <c r="CF643" s="287">
        <f t="shared" si="425"/>
        <v>0</v>
      </c>
      <c r="CG643" s="61">
        <f t="shared" si="456"/>
        <v>0</v>
      </c>
      <c r="CH643" s="27"/>
      <c r="CI643" s="27"/>
      <c r="CJ643" s="27"/>
    </row>
    <row r="644" spans="2:88" ht="12" hidden="1" customHeight="1">
      <c r="B644" s="624" t="s">
        <v>817</v>
      </c>
      <c r="C644" s="623" t="str">
        <f t="shared" si="457"/>
        <v>Approval Request</v>
      </c>
      <c r="D644" s="624" t="s">
        <v>2</v>
      </c>
      <c r="E644" s="624" t="s">
        <v>10</v>
      </c>
      <c r="F644" s="625" t="s">
        <v>15</v>
      </c>
      <c r="G644" s="626">
        <f t="shared" si="458"/>
        <v>0</v>
      </c>
      <c r="H644" s="823">
        <f t="shared" si="458"/>
        <v>0</v>
      </c>
      <c r="I644" s="823">
        <f t="shared" si="458"/>
        <v>0</v>
      </c>
      <c r="J644" s="626">
        <f t="shared" si="458"/>
        <v>0</v>
      </c>
      <c r="K644" s="626">
        <f t="shared" si="458"/>
        <v>0</v>
      </c>
      <c r="L644" s="626">
        <f t="shared" si="458"/>
        <v>0</v>
      </c>
      <c r="M644" s="626">
        <f t="shared" si="458"/>
        <v>0</v>
      </c>
      <c r="N644" s="626">
        <f t="shared" si="458"/>
        <v>0</v>
      </c>
      <c r="O644" s="626">
        <f t="shared" si="458"/>
        <v>0</v>
      </c>
      <c r="P644" s="626">
        <f t="shared" si="458"/>
        <v>0</v>
      </c>
      <c r="Q644" s="626">
        <f t="shared" si="459"/>
        <v>0</v>
      </c>
      <c r="R644" s="626">
        <f t="shared" si="459"/>
        <v>0</v>
      </c>
      <c r="S644" s="626">
        <f t="shared" si="459"/>
        <v>0</v>
      </c>
      <c r="T644" s="626">
        <f t="shared" si="459"/>
        <v>0</v>
      </c>
      <c r="U644" s="823">
        <f t="shared" si="459"/>
        <v>0</v>
      </c>
      <c r="V644" s="823">
        <f t="shared" si="459"/>
        <v>0</v>
      </c>
      <c r="W644" s="823">
        <f t="shared" si="459"/>
        <v>0</v>
      </c>
      <c r="X644" s="823">
        <f t="shared" si="459"/>
        <v>0</v>
      </c>
      <c r="Y644" s="823">
        <f t="shared" si="459"/>
        <v>0</v>
      </c>
      <c r="Z644" s="626">
        <f t="shared" si="459"/>
        <v>0</v>
      </c>
      <c r="AA644" s="626">
        <f t="shared" si="460"/>
        <v>0</v>
      </c>
      <c r="AB644" s="626">
        <f t="shared" si="460"/>
        <v>0</v>
      </c>
      <c r="AC644" s="626">
        <f t="shared" si="460"/>
        <v>0</v>
      </c>
      <c r="AD644" s="626">
        <f t="shared" si="460"/>
        <v>0</v>
      </c>
      <c r="AE644" s="626">
        <f t="shared" si="460"/>
        <v>0</v>
      </c>
      <c r="AF644" s="626">
        <f t="shared" si="460"/>
        <v>0</v>
      </c>
      <c r="AG644" s="626">
        <f t="shared" si="460"/>
        <v>0</v>
      </c>
      <c r="AH644" s="626">
        <f t="shared" si="460"/>
        <v>0</v>
      </c>
      <c r="AI644" s="626">
        <f t="shared" si="460"/>
        <v>0</v>
      </c>
      <c r="AJ644" s="626">
        <f t="shared" si="460"/>
        <v>0</v>
      </c>
      <c r="AK644" s="626">
        <f t="shared" si="461"/>
        <v>0</v>
      </c>
      <c r="AL644" s="626">
        <f t="shared" si="461"/>
        <v>0</v>
      </c>
      <c r="AM644" s="626">
        <f t="shared" si="461"/>
        <v>0</v>
      </c>
      <c r="AN644" s="626">
        <f t="shared" si="461"/>
        <v>0</v>
      </c>
      <c r="AO644" s="626">
        <f t="shared" si="461"/>
        <v>0</v>
      </c>
      <c r="AP644" s="626">
        <f t="shared" si="461"/>
        <v>0</v>
      </c>
      <c r="AQ644" s="626">
        <f t="shared" si="461"/>
        <v>0</v>
      </c>
      <c r="AR644" s="626">
        <f t="shared" si="461"/>
        <v>0</v>
      </c>
      <c r="AS644" s="626">
        <f t="shared" si="461"/>
        <v>0</v>
      </c>
      <c r="AT644" s="626">
        <f t="shared" si="461"/>
        <v>0</v>
      </c>
      <c r="AU644" s="626">
        <f t="shared" si="462"/>
        <v>0</v>
      </c>
      <c r="AV644" s="626">
        <f t="shared" si="462"/>
        <v>0</v>
      </c>
      <c r="AW644" s="626">
        <f t="shared" si="462"/>
        <v>0</v>
      </c>
      <c r="AX644" s="626">
        <f t="shared" si="462"/>
        <v>0</v>
      </c>
      <c r="AY644" s="626">
        <f t="shared" si="462"/>
        <v>0</v>
      </c>
      <c r="AZ644" s="626">
        <f t="shared" si="462"/>
        <v>0</v>
      </c>
      <c r="BA644" s="626">
        <f t="shared" si="462"/>
        <v>0</v>
      </c>
      <c r="BB644" s="626">
        <f t="shared" si="462"/>
        <v>0</v>
      </c>
      <c r="BC644" s="626">
        <f t="shared" si="462"/>
        <v>0</v>
      </c>
      <c r="BD644" s="626">
        <f t="shared" si="462"/>
        <v>0</v>
      </c>
      <c r="BE644" s="626">
        <f t="shared" si="463"/>
        <v>0</v>
      </c>
      <c r="BF644" s="626">
        <f t="shared" si="463"/>
        <v>0</v>
      </c>
      <c r="BG644" s="626">
        <f t="shared" si="463"/>
        <v>0</v>
      </c>
      <c r="BH644" s="626">
        <f t="shared" si="463"/>
        <v>0</v>
      </c>
      <c r="BI644" s="626">
        <f t="shared" si="463"/>
        <v>0</v>
      </c>
      <c r="BJ644" s="626">
        <f t="shared" si="463"/>
        <v>0</v>
      </c>
      <c r="BK644" s="626">
        <f t="shared" si="463"/>
        <v>0</v>
      </c>
      <c r="BL644" s="626">
        <f t="shared" si="463"/>
        <v>0</v>
      </c>
      <c r="BM644" s="626">
        <f t="shared" si="463"/>
        <v>0</v>
      </c>
      <c r="BN644" s="626">
        <f t="shared" si="463"/>
        <v>0</v>
      </c>
      <c r="BO644" s="626">
        <f t="shared" si="464"/>
        <v>0</v>
      </c>
      <c r="BP644" s="626">
        <f t="shared" si="464"/>
        <v>0</v>
      </c>
      <c r="BQ644" s="626">
        <f t="shared" si="464"/>
        <v>0</v>
      </c>
      <c r="BR644" s="626">
        <f t="shared" si="464"/>
        <v>0</v>
      </c>
      <c r="BS644" s="626">
        <f t="shared" si="464"/>
        <v>0</v>
      </c>
      <c r="BT644" s="626">
        <f t="shared" si="464"/>
        <v>0</v>
      </c>
      <c r="BU644" s="626">
        <f t="shared" si="464"/>
        <v>0</v>
      </c>
      <c r="BV644" s="626">
        <f t="shared" si="464"/>
        <v>0</v>
      </c>
      <c r="BW644" s="626">
        <f t="shared" si="464"/>
        <v>0</v>
      </c>
      <c r="BX644" s="626">
        <f t="shared" si="464"/>
        <v>0</v>
      </c>
      <c r="BY644" s="626">
        <f t="shared" si="464"/>
        <v>0</v>
      </c>
      <c r="BZ644" s="626">
        <f t="shared" si="464"/>
        <v>0</v>
      </c>
      <c r="CA644" s="287">
        <f t="shared" si="420"/>
        <v>0</v>
      </c>
      <c r="CB644" s="287">
        <f t="shared" si="421"/>
        <v>0</v>
      </c>
      <c r="CC644" s="287">
        <f t="shared" si="422"/>
        <v>0</v>
      </c>
      <c r="CD644" s="287">
        <f t="shared" si="423"/>
        <v>0</v>
      </c>
      <c r="CE644" s="287">
        <f t="shared" si="424"/>
        <v>0</v>
      </c>
      <c r="CF644" s="287">
        <f t="shared" si="425"/>
        <v>0</v>
      </c>
      <c r="CG644" s="61">
        <f t="shared" si="456"/>
        <v>0</v>
      </c>
      <c r="CH644" s="27"/>
      <c r="CI644" s="27"/>
      <c r="CJ644" s="27"/>
    </row>
    <row r="645" spans="2:88" ht="12" hidden="1" customHeight="1">
      <c r="B645" s="624" t="s">
        <v>817</v>
      </c>
      <c r="C645" s="623" t="str">
        <f t="shared" si="457"/>
        <v>Released</v>
      </c>
      <c r="D645" s="624" t="s">
        <v>403</v>
      </c>
      <c r="E645" s="624" t="s">
        <v>9</v>
      </c>
      <c r="F645" s="625" t="s">
        <v>11</v>
      </c>
      <c r="G645" s="626">
        <f t="shared" ref="G645:P654" si="465">IF(CVP=$F645,SUMIFS(G$6:G$206,Capex_Revex,$E645,Cat_Two,$D645,Spend,$B645),0)</f>
        <v>0</v>
      </c>
      <c r="H645" s="823">
        <f t="shared" si="465"/>
        <v>0</v>
      </c>
      <c r="I645" s="823">
        <f t="shared" si="465"/>
        <v>0</v>
      </c>
      <c r="J645" s="626">
        <f t="shared" si="465"/>
        <v>0</v>
      </c>
      <c r="K645" s="626">
        <f t="shared" si="465"/>
        <v>0</v>
      </c>
      <c r="L645" s="626">
        <f t="shared" si="465"/>
        <v>0</v>
      </c>
      <c r="M645" s="626">
        <f t="shared" si="465"/>
        <v>0</v>
      </c>
      <c r="N645" s="626">
        <f t="shared" si="465"/>
        <v>0</v>
      </c>
      <c r="O645" s="626">
        <f t="shared" si="465"/>
        <v>0</v>
      </c>
      <c r="P645" s="626">
        <f t="shared" si="465"/>
        <v>0</v>
      </c>
      <c r="Q645" s="626">
        <f t="shared" ref="Q645:Z654" si="466">IF(CVP=$F645,SUMIFS(Q$6:Q$206,Capex_Revex,$E645,Cat_Two,$D645,Spend,$B645),0)</f>
        <v>0</v>
      </c>
      <c r="R645" s="626">
        <f t="shared" si="466"/>
        <v>0</v>
      </c>
      <c r="S645" s="626">
        <f t="shared" si="466"/>
        <v>0</v>
      </c>
      <c r="T645" s="626">
        <f t="shared" si="466"/>
        <v>0</v>
      </c>
      <c r="U645" s="823">
        <f t="shared" si="466"/>
        <v>0</v>
      </c>
      <c r="V645" s="823">
        <f t="shared" si="466"/>
        <v>0</v>
      </c>
      <c r="W645" s="823">
        <f t="shared" si="466"/>
        <v>0</v>
      </c>
      <c r="X645" s="823">
        <f t="shared" si="466"/>
        <v>0</v>
      </c>
      <c r="Y645" s="823">
        <f t="shared" si="466"/>
        <v>0</v>
      </c>
      <c r="Z645" s="626">
        <f t="shared" si="466"/>
        <v>0</v>
      </c>
      <c r="AA645" s="626">
        <f t="shared" ref="AA645:AJ654" si="467">IF(CVP=$F645,SUMIFS(AA$6:AA$206,Capex_Revex,$E645,Cat_Two,$D645,Spend,$B645),0)</f>
        <v>0</v>
      </c>
      <c r="AB645" s="626">
        <f t="shared" si="467"/>
        <v>0</v>
      </c>
      <c r="AC645" s="626">
        <f t="shared" si="467"/>
        <v>0</v>
      </c>
      <c r="AD645" s="626">
        <f t="shared" si="467"/>
        <v>0</v>
      </c>
      <c r="AE645" s="626">
        <f t="shared" si="467"/>
        <v>0</v>
      </c>
      <c r="AF645" s="626">
        <f t="shared" si="467"/>
        <v>0</v>
      </c>
      <c r="AG645" s="626">
        <f t="shared" si="467"/>
        <v>0</v>
      </c>
      <c r="AH645" s="626">
        <f t="shared" si="467"/>
        <v>0</v>
      </c>
      <c r="AI645" s="626">
        <f t="shared" si="467"/>
        <v>0</v>
      </c>
      <c r="AJ645" s="626">
        <f t="shared" si="467"/>
        <v>0</v>
      </c>
      <c r="AK645" s="626">
        <f t="shared" ref="AK645:AT654" si="468">IF(CVP=$F645,SUMIFS(AK$6:AK$206,Capex_Revex,$E645,Cat_Two,$D645,Spend,$B645),0)</f>
        <v>0</v>
      </c>
      <c r="AL645" s="626">
        <f t="shared" si="468"/>
        <v>0</v>
      </c>
      <c r="AM645" s="626">
        <f t="shared" si="468"/>
        <v>0</v>
      </c>
      <c r="AN645" s="626">
        <f t="shared" si="468"/>
        <v>0</v>
      </c>
      <c r="AO645" s="626">
        <f t="shared" si="468"/>
        <v>0</v>
      </c>
      <c r="AP645" s="626">
        <f t="shared" si="468"/>
        <v>0</v>
      </c>
      <c r="AQ645" s="626">
        <f t="shared" si="468"/>
        <v>0</v>
      </c>
      <c r="AR645" s="626">
        <f t="shared" si="468"/>
        <v>0</v>
      </c>
      <c r="AS645" s="626">
        <f t="shared" si="468"/>
        <v>0</v>
      </c>
      <c r="AT645" s="626">
        <f t="shared" si="468"/>
        <v>0</v>
      </c>
      <c r="AU645" s="626">
        <f t="shared" ref="AU645:BD654" si="469">IF(CVP=$F645,SUMIFS(AU$6:AU$206,Capex_Revex,$E645,Cat_Two,$D645,Spend,$B645),0)</f>
        <v>0</v>
      </c>
      <c r="AV645" s="626">
        <f t="shared" si="469"/>
        <v>0</v>
      </c>
      <c r="AW645" s="626">
        <f t="shared" si="469"/>
        <v>0</v>
      </c>
      <c r="AX645" s="626">
        <f t="shared" si="469"/>
        <v>0</v>
      </c>
      <c r="AY645" s="626">
        <f t="shared" si="469"/>
        <v>0</v>
      </c>
      <c r="AZ645" s="626">
        <f t="shared" si="469"/>
        <v>0</v>
      </c>
      <c r="BA645" s="626">
        <f t="shared" si="469"/>
        <v>0</v>
      </c>
      <c r="BB645" s="626">
        <f t="shared" si="469"/>
        <v>0</v>
      </c>
      <c r="BC645" s="626">
        <f t="shared" si="469"/>
        <v>0</v>
      </c>
      <c r="BD645" s="626">
        <f t="shared" si="469"/>
        <v>0</v>
      </c>
      <c r="BE645" s="626">
        <f t="shared" ref="BE645:BN654" si="470">IF(CVP=$F645,SUMIFS(BE$6:BE$206,Capex_Revex,$E645,Cat_Two,$D645,Spend,$B645),0)</f>
        <v>0</v>
      </c>
      <c r="BF645" s="626">
        <f t="shared" si="470"/>
        <v>0</v>
      </c>
      <c r="BG645" s="626">
        <f t="shared" si="470"/>
        <v>0</v>
      </c>
      <c r="BH645" s="626">
        <f t="shared" si="470"/>
        <v>0</v>
      </c>
      <c r="BI645" s="626">
        <f t="shared" si="470"/>
        <v>0</v>
      </c>
      <c r="BJ645" s="626">
        <f t="shared" si="470"/>
        <v>0</v>
      </c>
      <c r="BK645" s="626">
        <f t="shared" si="470"/>
        <v>0</v>
      </c>
      <c r="BL645" s="626">
        <f t="shared" si="470"/>
        <v>0</v>
      </c>
      <c r="BM645" s="626">
        <f t="shared" si="470"/>
        <v>0</v>
      </c>
      <c r="BN645" s="626">
        <f t="shared" si="470"/>
        <v>0</v>
      </c>
      <c r="BO645" s="626">
        <f t="shared" ref="BO645:BZ654" si="471">IF(CVP=$F645,SUMIFS(BO$6:BO$206,Capex_Revex,$E645,Cat_Two,$D645,Spend,$B645),0)</f>
        <v>0</v>
      </c>
      <c r="BP645" s="626">
        <f t="shared" si="471"/>
        <v>0</v>
      </c>
      <c r="BQ645" s="626">
        <f t="shared" si="471"/>
        <v>0</v>
      </c>
      <c r="BR645" s="626">
        <f t="shared" si="471"/>
        <v>0</v>
      </c>
      <c r="BS645" s="626">
        <f t="shared" si="471"/>
        <v>0</v>
      </c>
      <c r="BT645" s="626">
        <f t="shared" si="471"/>
        <v>0</v>
      </c>
      <c r="BU645" s="626">
        <f t="shared" si="471"/>
        <v>0</v>
      </c>
      <c r="BV645" s="626">
        <f t="shared" si="471"/>
        <v>0</v>
      </c>
      <c r="BW645" s="626">
        <f t="shared" si="471"/>
        <v>0</v>
      </c>
      <c r="BX645" s="626">
        <f t="shared" si="471"/>
        <v>0</v>
      </c>
      <c r="BY645" s="626">
        <f t="shared" si="471"/>
        <v>0</v>
      </c>
      <c r="BZ645" s="626">
        <f t="shared" si="471"/>
        <v>0</v>
      </c>
      <c r="CA645" s="287">
        <f t="shared" si="420"/>
        <v>0</v>
      </c>
      <c r="CB645" s="287">
        <f t="shared" si="421"/>
        <v>0</v>
      </c>
      <c r="CC645" s="287">
        <f t="shared" si="422"/>
        <v>0</v>
      </c>
      <c r="CD645" s="287">
        <f t="shared" si="423"/>
        <v>0</v>
      </c>
      <c r="CE645" s="287">
        <f t="shared" si="424"/>
        <v>0</v>
      </c>
      <c r="CF645" s="287">
        <f t="shared" si="425"/>
        <v>0</v>
      </c>
      <c r="CG645" s="61">
        <f t="shared" si="456"/>
        <v>0</v>
      </c>
      <c r="CH645" s="27"/>
      <c r="CI645" s="27"/>
      <c r="CJ645" s="27"/>
    </row>
    <row r="646" spans="2:88" ht="12" hidden="1" customHeight="1">
      <c r="B646" s="624" t="s">
        <v>817</v>
      </c>
      <c r="C646" s="623" t="str">
        <f t="shared" si="457"/>
        <v>Released</v>
      </c>
      <c r="D646" s="624" t="s">
        <v>403</v>
      </c>
      <c r="E646" s="624" t="s">
        <v>9</v>
      </c>
      <c r="F646" s="625" t="s">
        <v>12</v>
      </c>
      <c r="G646" s="626">
        <f t="shared" si="465"/>
        <v>0</v>
      </c>
      <c r="H646" s="823">
        <f t="shared" si="465"/>
        <v>0</v>
      </c>
      <c r="I646" s="823">
        <f t="shared" si="465"/>
        <v>0</v>
      </c>
      <c r="J646" s="626">
        <f t="shared" si="465"/>
        <v>0</v>
      </c>
      <c r="K646" s="626">
        <f t="shared" si="465"/>
        <v>0</v>
      </c>
      <c r="L646" s="626">
        <f t="shared" si="465"/>
        <v>0</v>
      </c>
      <c r="M646" s="626">
        <f t="shared" si="465"/>
        <v>0</v>
      </c>
      <c r="N646" s="626">
        <f t="shared" si="465"/>
        <v>0</v>
      </c>
      <c r="O646" s="626">
        <f t="shared" si="465"/>
        <v>0</v>
      </c>
      <c r="P646" s="626">
        <f t="shared" si="465"/>
        <v>0</v>
      </c>
      <c r="Q646" s="626">
        <f t="shared" si="466"/>
        <v>0</v>
      </c>
      <c r="R646" s="626">
        <f t="shared" si="466"/>
        <v>0</v>
      </c>
      <c r="S646" s="626">
        <f t="shared" si="466"/>
        <v>0</v>
      </c>
      <c r="T646" s="626">
        <f t="shared" si="466"/>
        <v>0</v>
      </c>
      <c r="U646" s="823">
        <f t="shared" si="466"/>
        <v>0</v>
      </c>
      <c r="V646" s="823">
        <f t="shared" si="466"/>
        <v>0</v>
      </c>
      <c r="W646" s="823">
        <f t="shared" si="466"/>
        <v>0</v>
      </c>
      <c r="X646" s="823">
        <f t="shared" si="466"/>
        <v>0</v>
      </c>
      <c r="Y646" s="823">
        <f t="shared" si="466"/>
        <v>0</v>
      </c>
      <c r="Z646" s="626">
        <f t="shared" si="466"/>
        <v>0</v>
      </c>
      <c r="AA646" s="626">
        <f t="shared" si="467"/>
        <v>0</v>
      </c>
      <c r="AB646" s="626">
        <f t="shared" si="467"/>
        <v>0</v>
      </c>
      <c r="AC646" s="626">
        <f t="shared" si="467"/>
        <v>0</v>
      </c>
      <c r="AD646" s="626">
        <f t="shared" si="467"/>
        <v>0</v>
      </c>
      <c r="AE646" s="626">
        <f t="shared" si="467"/>
        <v>0</v>
      </c>
      <c r="AF646" s="626">
        <f t="shared" si="467"/>
        <v>0</v>
      </c>
      <c r="AG646" s="626">
        <f t="shared" si="467"/>
        <v>0</v>
      </c>
      <c r="AH646" s="626">
        <f t="shared" si="467"/>
        <v>0</v>
      </c>
      <c r="AI646" s="626">
        <f t="shared" si="467"/>
        <v>0</v>
      </c>
      <c r="AJ646" s="626">
        <f t="shared" si="467"/>
        <v>0</v>
      </c>
      <c r="AK646" s="626">
        <f t="shared" si="468"/>
        <v>0</v>
      </c>
      <c r="AL646" s="626">
        <f t="shared" si="468"/>
        <v>0</v>
      </c>
      <c r="AM646" s="626">
        <f t="shared" si="468"/>
        <v>0</v>
      </c>
      <c r="AN646" s="626">
        <f t="shared" si="468"/>
        <v>0</v>
      </c>
      <c r="AO646" s="626">
        <f t="shared" si="468"/>
        <v>0</v>
      </c>
      <c r="AP646" s="626">
        <f t="shared" si="468"/>
        <v>0</v>
      </c>
      <c r="AQ646" s="626">
        <f t="shared" si="468"/>
        <v>0</v>
      </c>
      <c r="AR646" s="626">
        <f t="shared" si="468"/>
        <v>0</v>
      </c>
      <c r="AS646" s="626">
        <f t="shared" si="468"/>
        <v>0</v>
      </c>
      <c r="AT646" s="626">
        <f t="shared" si="468"/>
        <v>0</v>
      </c>
      <c r="AU646" s="626">
        <f t="shared" si="469"/>
        <v>0</v>
      </c>
      <c r="AV646" s="626">
        <f t="shared" si="469"/>
        <v>0</v>
      </c>
      <c r="AW646" s="626">
        <f t="shared" si="469"/>
        <v>0</v>
      </c>
      <c r="AX646" s="626">
        <f t="shared" si="469"/>
        <v>0</v>
      </c>
      <c r="AY646" s="626">
        <f t="shared" si="469"/>
        <v>0</v>
      </c>
      <c r="AZ646" s="626">
        <f t="shared" si="469"/>
        <v>0</v>
      </c>
      <c r="BA646" s="626">
        <f t="shared" si="469"/>
        <v>0</v>
      </c>
      <c r="BB646" s="626">
        <f t="shared" si="469"/>
        <v>0</v>
      </c>
      <c r="BC646" s="626">
        <f t="shared" si="469"/>
        <v>0</v>
      </c>
      <c r="BD646" s="626">
        <f t="shared" si="469"/>
        <v>0</v>
      </c>
      <c r="BE646" s="626">
        <f t="shared" si="470"/>
        <v>0</v>
      </c>
      <c r="BF646" s="626">
        <f t="shared" si="470"/>
        <v>0</v>
      </c>
      <c r="BG646" s="626">
        <f t="shared" si="470"/>
        <v>0</v>
      </c>
      <c r="BH646" s="626">
        <f t="shared" si="470"/>
        <v>0</v>
      </c>
      <c r="BI646" s="626">
        <f t="shared" si="470"/>
        <v>0</v>
      </c>
      <c r="BJ646" s="626">
        <f t="shared" si="470"/>
        <v>0</v>
      </c>
      <c r="BK646" s="626">
        <f t="shared" si="470"/>
        <v>0</v>
      </c>
      <c r="BL646" s="626">
        <f t="shared" si="470"/>
        <v>0</v>
      </c>
      <c r="BM646" s="626">
        <f t="shared" si="470"/>
        <v>0</v>
      </c>
      <c r="BN646" s="626">
        <f t="shared" si="470"/>
        <v>0</v>
      </c>
      <c r="BO646" s="626">
        <f t="shared" si="471"/>
        <v>0</v>
      </c>
      <c r="BP646" s="626">
        <f t="shared" si="471"/>
        <v>0</v>
      </c>
      <c r="BQ646" s="626">
        <f t="shared" si="471"/>
        <v>0</v>
      </c>
      <c r="BR646" s="626">
        <f t="shared" si="471"/>
        <v>0</v>
      </c>
      <c r="BS646" s="626">
        <f t="shared" si="471"/>
        <v>0</v>
      </c>
      <c r="BT646" s="626">
        <f t="shared" si="471"/>
        <v>0</v>
      </c>
      <c r="BU646" s="626">
        <f t="shared" si="471"/>
        <v>0</v>
      </c>
      <c r="BV646" s="626">
        <f t="shared" si="471"/>
        <v>0</v>
      </c>
      <c r="BW646" s="626">
        <f t="shared" si="471"/>
        <v>0</v>
      </c>
      <c r="BX646" s="626">
        <f t="shared" si="471"/>
        <v>0</v>
      </c>
      <c r="BY646" s="626">
        <f t="shared" si="471"/>
        <v>0</v>
      </c>
      <c r="BZ646" s="626">
        <f t="shared" si="471"/>
        <v>0</v>
      </c>
      <c r="CA646" s="287">
        <f t="shared" si="420"/>
        <v>0</v>
      </c>
      <c r="CB646" s="287">
        <f t="shared" si="421"/>
        <v>0</v>
      </c>
      <c r="CC646" s="287">
        <f t="shared" si="422"/>
        <v>0</v>
      </c>
      <c r="CD646" s="287">
        <f t="shared" si="423"/>
        <v>0</v>
      </c>
      <c r="CE646" s="287">
        <f t="shared" si="424"/>
        <v>0</v>
      </c>
      <c r="CF646" s="287">
        <f t="shared" si="425"/>
        <v>0</v>
      </c>
      <c r="CG646" s="61">
        <f t="shared" si="456"/>
        <v>0</v>
      </c>
      <c r="CH646" s="27"/>
      <c r="CI646" s="27"/>
      <c r="CJ646" s="27"/>
    </row>
    <row r="647" spans="2:88" ht="12" hidden="1" customHeight="1">
      <c r="B647" s="624" t="s">
        <v>817</v>
      </c>
      <c r="C647" s="623" t="str">
        <f t="shared" si="457"/>
        <v>Forecast</v>
      </c>
      <c r="D647" s="624" t="s">
        <v>403</v>
      </c>
      <c r="E647" s="624" t="s">
        <v>9</v>
      </c>
      <c r="F647" s="625" t="s">
        <v>13</v>
      </c>
      <c r="G647" s="626">
        <f t="shared" si="465"/>
        <v>0</v>
      </c>
      <c r="H647" s="823">
        <f t="shared" si="465"/>
        <v>0</v>
      </c>
      <c r="I647" s="823">
        <f t="shared" si="465"/>
        <v>0</v>
      </c>
      <c r="J647" s="626">
        <f t="shared" si="465"/>
        <v>0</v>
      </c>
      <c r="K647" s="626">
        <f t="shared" si="465"/>
        <v>0</v>
      </c>
      <c r="L647" s="626">
        <f t="shared" si="465"/>
        <v>0</v>
      </c>
      <c r="M647" s="626">
        <f t="shared" si="465"/>
        <v>0</v>
      </c>
      <c r="N647" s="626">
        <f t="shared" si="465"/>
        <v>0</v>
      </c>
      <c r="O647" s="626">
        <f t="shared" si="465"/>
        <v>0</v>
      </c>
      <c r="P647" s="626">
        <f t="shared" si="465"/>
        <v>0</v>
      </c>
      <c r="Q647" s="626">
        <f t="shared" si="466"/>
        <v>0</v>
      </c>
      <c r="R647" s="626">
        <f t="shared" si="466"/>
        <v>0</v>
      </c>
      <c r="S647" s="626">
        <f t="shared" si="466"/>
        <v>0</v>
      </c>
      <c r="T647" s="626">
        <f t="shared" si="466"/>
        <v>0</v>
      </c>
      <c r="U647" s="823">
        <f t="shared" si="466"/>
        <v>0</v>
      </c>
      <c r="V647" s="823">
        <f t="shared" si="466"/>
        <v>0</v>
      </c>
      <c r="W647" s="823">
        <f t="shared" si="466"/>
        <v>0</v>
      </c>
      <c r="X647" s="823">
        <f t="shared" si="466"/>
        <v>0</v>
      </c>
      <c r="Y647" s="823">
        <f t="shared" si="466"/>
        <v>0</v>
      </c>
      <c r="Z647" s="626">
        <f t="shared" si="466"/>
        <v>0</v>
      </c>
      <c r="AA647" s="626">
        <f t="shared" si="467"/>
        <v>0</v>
      </c>
      <c r="AB647" s="626">
        <f t="shared" si="467"/>
        <v>0</v>
      </c>
      <c r="AC647" s="626">
        <f t="shared" si="467"/>
        <v>0</v>
      </c>
      <c r="AD647" s="626">
        <f t="shared" si="467"/>
        <v>0</v>
      </c>
      <c r="AE647" s="626">
        <f t="shared" si="467"/>
        <v>0</v>
      </c>
      <c r="AF647" s="626">
        <f t="shared" si="467"/>
        <v>0</v>
      </c>
      <c r="AG647" s="626">
        <f t="shared" si="467"/>
        <v>0</v>
      </c>
      <c r="AH647" s="626">
        <f t="shared" si="467"/>
        <v>0</v>
      </c>
      <c r="AI647" s="626">
        <f t="shared" si="467"/>
        <v>0</v>
      </c>
      <c r="AJ647" s="626">
        <f t="shared" si="467"/>
        <v>0</v>
      </c>
      <c r="AK647" s="626">
        <f t="shared" si="468"/>
        <v>0</v>
      </c>
      <c r="AL647" s="626">
        <f t="shared" si="468"/>
        <v>0</v>
      </c>
      <c r="AM647" s="626">
        <f t="shared" si="468"/>
        <v>0</v>
      </c>
      <c r="AN647" s="626">
        <f t="shared" si="468"/>
        <v>0</v>
      </c>
      <c r="AO647" s="626">
        <f t="shared" si="468"/>
        <v>0</v>
      </c>
      <c r="AP647" s="626">
        <f t="shared" si="468"/>
        <v>0</v>
      </c>
      <c r="AQ647" s="626">
        <f t="shared" si="468"/>
        <v>0</v>
      </c>
      <c r="AR647" s="626">
        <f t="shared" si="468"/>
        <v>0</v>
      </c>
      <c r="AS647" s="626">
        <f t="shared" si="468"/>
        <v>0</v>
      </c>
      <c r="AT647" s="626">
        <f t="shared" si="468"/>
        <v>0</v>
      </c>
      <c r="AU647" s="626">
        <f t="shared" si="469"/>
        <v>0</v>
      </c>
      <c r="AV647" s="626">
        <f t="shared" si="469"/>
        <v>0</v>
      </c>
      <c r="AW647" s="626">
        <f t="shared" si="469"/>
        <v>0</v>
      </c>
      <c r="AX647" s="626">
        <f t="shared" si="469"/>
        <v>0</v>
      </c>
      <c r="AY647" s="626">
        <f t="shared" si="469"/>
        <v>0</v>
      </c>
      <c r="AZ647" s="626">
        <f t="shared" si="469"/>
        <v>0</v>
      </c>
      <c r="BA647" s="626">
        <f t="shared" si="469"/>
        <v>0</v>
      </c>
      <c r="BB647" s="626">
        <f t="shared" si="469"/>
        <v>0</v>
      </c>
      <c r="BC647" s="626">
        <f t="shared" si="469"/>
        <v>0</v>
      </c>
      <c r="BD647" s="626">
        <f t="shared" si="469"/>
        <v>0</v>
      </c>
      <c r="BE647" s="626">
        <f t="shared" si="470"/>
        <v>0</v>
      </c>
      <c r="BF647" s="626">
        <f t="shared" si="470"/>
        <v>0</v>
      </c>
      <c r="BG647" s="626">
        <f t="shared" si="470"/>
        <v>0</v>
      </c>
      <c r="BH647" s="626">
        <f t="shared" si="470"/>
        <v>0</v>
      </c>
      <c r="BI647" s="626">
        <f t="shared" si="470"/>
        <v>0</v>
      </c>
      <c r="BJ647" s="626">
        <f t="shared" si="470"/>
        <v>0</v>
      </c>
      <c r="BK647" s="626">
        <f t="shared" si="470"/>
        <v>0</v>
      </c>
      <c r="BL647" s="626">
        <f t="shared" si="470"/>
        <v>0</v>
      </c>
      <c r="BM647" s="626">
        <f t="shared" si="470"/>
        <v>0</v>
      </c>
      <c r="BN647" s="626">
        <f t="shared" si="470"/>
        <v>0</v>
      </c>
      <c r="BO647" s="626">
        <f t="shared" si="471"/>
        <v>0</v>
      </c>
      <c r="BP647" s="626">
        <f t="shared" si="471"/>
        <v>0</v>
      </c>
      <c r="BQ647" s="626">
        <f t="shared" si="471"/>
        <v>0</v>
      </c>
      <c r="BR647" s="626">
        <f t="shared" si="471"/>
        <v>0</v>
      </c>
      <c r="BS647" s="626">
        <f t="shared" si="471"/>
        <v>0</v>
      </c>
      <c r="BT647" s="626">
        <f t="shared" si="471"/>
        <v>0</v>
      </c>
      <c r="BU647" s="626">
        <f t="shared" si="471"/>
        <v>0</v>
      </c>
      <c r="BV647" s="626">
        <f t="shared" si="471"/>
        <v>0</v>
      </c>
      <c r="BW647" s="626">
        <f t="shared" si="471"/>
        <v>0</v>
      </c>
      <c r="BX647" s="626">
        <f t="shared" si="471"/>
        <v>0</v>
      </c>
      <c r="BY647" s="626">
        <f t="shared" si="471"/>
        <v>0</v>
      </c>
      <c r="BZ647" s="626">
        <f t="shared" si="471"/>
        <v>0</v>
      </c>
      <c r="CA647" s="287">
        <f t="shared" si="420"/>
        <v>0</v>
      </c>
      <c r="CB647" s="287">
        <f t="shared" si="421"/>
        <v>0</v>
      </c>
      <c r="CC647" s="287">
        <f t="shared" si="422"/>
        <v>0</v>
      </c>
      <c r="CD647" s="287">
        <f t="shared" si="423"/>
        <v>0</v>
      </c>
      <c r="CE647" s="287">
        <f t="shared" si="424"/>
        <v>0</v>
      </c>
      <c r="CF647" s="287">
        <f t="shared" si="425"/>
        <v>0</v>
      </c>
      <c r="CG647" s="61">
        <f t="shared" si="456"/>
        <v>0</v>
      </c>
      <c r="CH647" s="27"/>
      <c r="CI647" s="27"/>
      <c r="CJ647" s="27"/>
    </row>
    <row r="648" spans="2:88" ht="12" hidden="1" customHeight="1">
      <c r="B648" s="624" t="s">
        <v>817</v>
      </c>
      <c r="C648" s="623" t="str">
        <f t="shared" si="457"/>
        <v>Approval Request</v>
      </c>
      <c r="D648" s="624" t="s">
        <v>403</v>
      </c>
      <c r="E648" s="624" t="s">
        <v>9</v>
      </c>
      <c r="F648" s="625" t="s">
        <v>14</v>
      </c>
      <c r="G648" s="626">
        <f t="shared" si="465"/>
        <v>0</v>
      </c>
      <c r="H648" s="823">
        <f t="shared" si="465"/>
        <v>0</v>
      </c>
      <c r="I648" s="823">
        <f t="shared" si="465"/>
        <v>0</v>
      </c>
      <c r="J648" s="626">
        <f t="shared" si="465"/>
        <v>0</v>
      </c>
      <c r="K648" s="626">
        <f t="shared" si="465"/>
        <v>0</v>
      </c>
      <c r="L648" s="626">
        <f t="shared" si="465"/>
        <v>0</v>
      </c>
      <c r="M648" s="626">
        <f t="shared" si="465"/>
        <v>0</v>
      </c>
      <c r="N648" s="626">
        <f t="shared" si="465"/>
        <v>0</v>
      </c>
      <c r="O648" s="626">
        <f t="shared" si="465"/>
        <v>0</v>
      </c>
      <c r="P648" s="626">
        <f t="shared" si="465"/>
        <v>0</v>
      </c>
      <c r="Q648" s="626">
        <f t="shared" si="466"/>
        <v>0</v>
      </c>
      <c r="R648" s="626">
        <f t="shared" si="466"/>
        <v>0</v>
      </c>
      <c r="S648" s="626">
        <f t="shared" si="466"/>
        <v>0</v>
      </c>
      <c r="T648" s="626">
        <f t="shared" si="466"/>
        <v>0</v>
      </c>
      <c r="U648" s="823">
        <f t="shared" si="466"/>
        <v>0</v>
      </c>
      <c r="V648" s="823">
        <f t="shared" si="466"/>
        <v>0</v>
      </c>
      <c r="W648" s="823">
        <f t="shared" si="466"/>
        <v>0</v>
      </c>
      <c r="X648" s="823">
        <f t="shared" si="466"/>
        <v>0</v>
      </c>
      <c r="Y648" s="823">
        <f t="shared" si="466"/>
        <v>0</v>
      </c>
      <c r="Z648" s="626">
        <f t="shared" si="466"/>
        <v>0</v>
      </c>
      <c r="AA648" s="626">
        <f t="shared" si="467"/>
        <v>0</v>
      </c>
      <c r="AB648" s="626">
        <f t="shared" si="467"/>
        <v>0</v>
      </c>
      <c r="AC648" s="626">
        <f t="shared" si="467"/>
        <v>0</v>
      </c>
      <c r="AD648" s="626">
        <f t="shared" si="467"/>
        <v>0</v>
      </c>
      <c r="AE648" s="626">
        <f t="shared" si="467"/>
        <v>0</v>
      </c>
      <c r="AF648" s="626">
        <f t="shared" si="467"/>
        <v>0</v>
      </c>
      <c r="AG648" s="626">
        <f t="shared" si="467"/>
        <v>0</v>
      </c>
      <c r="AH648" s="626">
        <f t="shared" si="467"/>
        <v>0</v>
      </c>
      <c r="AI648" s="626">
        <f t="shared" si="467"/>
        <v>0</v>
      </c>
      <c r="AJ648" s="626">
        <f t="shared" si="467"/>
        <v>0</v>
      </c>
      <c r="AK648" s="626">
        <f t="shared" si="468"/>
        <v>0</v>
      </c>
      <c r="AL648" s="626">
        <f t="shared" si="468"/>
        <v>0</v>
      </c>
      <c r="AM648" s="626">
        <f t="shared" si="468"/>
        <v>0</v>
      </c>
      <c r="AN648" s="626">
        <f t="shared" si="468"/>
        <v>0</v>
      </c>
      <c r="AO648" s="626">
        <f t="shared" si="468"/>
        <v>0</v>
      </c>
      <c r="AP648" s="626">
        <f t="shared" si="468"/>
        <v>0</v>
      </c>
      <c r="AQ648" s="626">
        <f t="shared" si="468"/>
        <v>0</v>
      </c>
      <c r="AR648" s="626">
        <f t="shared" si="468"/>
        <v>0</v>
      </c>
      <c r="AS648" s="626">
        <f t="shared" si="468"/>
        <v>0</v>
      </c>
      <c r="AT648" s="626">
        <f t="shared" si="468"/>
        <v>0</v>
      </c>
      <c r="AU648" s="626">
        <f t="shared" si="469"/>
        <v>0</v>
      </c>
      <c r="AV648" s="626">
        <f t="shared" si="469"/>
        <v>0</v>
      </c>
      <c r="AW648" s="626">
        <f t="shared" si="469"/>
        <v>0</v>
      </c>
      <c r="AX648" s="626">
        <f t="shared" si="469"/>
        <v>0</v>
      </c>
      <c r="AY648" s="626">
        <f t="shared" si="469"/>
        <v>0</v>
      </c>
      <c r="AZ648" s="626">
        <f t="shared" si="469"/>
        <v>0</v>
      </c>
      <c r="BA648" s="626">
        <f t="shared" si="469"/>
        <v>0</v>
      </c>
      <c r="BB648" s="626">
        <f t="shared" si="469"/>
        <v>0</v>
      </c>
      <c r="BC648" s="626">
        <f t="shared" si="469"/>
        <v>0</v>
      </c>
      <c r="BD648" s="626">
        <f t="shared" si="469"/>
        <v>0</v>
      </c>
      <c r="BE648" s="626">
        <f t="shared" si="470"/>
        <v>0</v>
      </c>
      <c r="BF648" s="626">
        <f t="shared" si="470"/>
        <v>0</v>
      </c>
      <c r="BG648" s="626">
        <f t="shared" si="470"/>
        <v>0</v>
      </c>
      <c r="BH648" s="626">
        <f t="shared" si="470"/>
        <v>0</v>
      </c>
      <c r="BI648" s="626">
        <f t="shared" si="470"/>
        <v>0</v>
      </c>
      <c r="BJ648" s="626">
        <f t="shared" si="470"/>
        <v>0</v>
      </c>
      <c r="BK648" s="626">
        <f t="shared" si="470"/>
        <v>0</v>
      </c>
      <c r="BL648" s="626">
        <f t="shared" si="470"/>
        <v>0</v>
      </c>
      <c r="BM648" s="626">
        <f t="shared" si="470"/>
        <v>0</v>
      </c>
      <c r="BN648" s="626">
        <f t="shared" si="470"/>
        <v>0</v>
      </c>
      <c r="BO648" s="626">
        <f t="shared" si="471"/>
        <v>0</v>
      </c>
      <c r="BP648" s="626">
        <f t="shared" si="471"/>
        <v>0</v>
      </c>
      <c r="BQ648" s="626">
        <f t="shared" si="471"/>
        <v>0</v>
      </c>
      <c r="BR648" s="626">
        <f t="shared" si="471"/>
        <v>0</v>
      </c>
      <c r="BS648" s="626">
        <f t="shared" si="471"/>
        <v>0</v>
      </c>
      <c r="BT648" s="626">
        <f t="shared" si="471"/>
        <v>0</v>
      </c>
      <c r="BU648" s="626">
        <f t="shared" si="471"/>
        <v>0</v>
      </c>
      <c r="BV648" s="626">
        <f t="shared" si="471"/>
        <v>0</v>
      </c>
      <c r="BW648" s="626">
        <f t="shared" si="471"/>
        <v>0</v>
      </c>
      <c r="BX648" s="626">
        <f t="shared" si="471"/>
        <v>0</v>
      </c>
      <c r="BY648" s="626">
        <f t="shared" si="471"/>
        <v>0</v>
      </c>
      <c r="BZ648" s="626">
        <f t="shared" si="471"/>
        <v>0</v>
      </c>
      <c r="CA648" s="287">
        <f t="shared" si="420"/>
        <v>0</v>
      </c>
      <c r="CB648" s="287">
        <f t="shared" si="421"/>
        <v>0</v>
      </c>
      <c r="CC648" s="287">
        <f t="shared" si="422"/>
        <v>0</v>
      </c>
      <c r="CD648" s="287">
        <f t="shared" si="423"/>
        <v>0</v>
      </c>
      <c r="CE648" s="287">
        <f t="shared" si="424"/>
        <v>0</v>
      </c>
      <c r="CF648" s="287">
        <f t="shared" si="425"/>
        <v>0</v>
      </c>
      <c r="CG648" s="61">
        <f t="shared" si="456"/>
        <v>0</v>
      </c>
      <c r="CH648" s="27"/>
      <c r="CI648" s="27"/>
      <c r="CJ648" s="27"/>
    </row>
    <row r="649" spans="2:88" ht="12" hidden="1" customHeight="1">
      <c r="B649" s="624" t="s">
        <v>817</v>
      </c>
      <c r="C649" s="623" t="str">
        <f t="shared" si="457"/>
        <v>Approval Request</v>
      </c>
      <c r="D649" s="624" t="s">
        <v>403</v>
      </c>
      <c r="E649" s="624" t="s">
        <v>9</v>
      </c>
      <c r="F649" s="625" t="s">
        <v>15</v>
      </c>
      <c r="G649" s="626">
        <f t="shared" si="465"/>
        <v>0</v>
      </c>
      <c r="H649" s="823">
        <f t="shared" si="465"/>
        <v>0</v>
      </c>
      <c r="I649" s="823">
        <f t="shared" si="465"/>
        <v>0</v>
      </c>
      <c r="J649" s="626">
        <f t="shared" si="465"/>
        <v>0</v>
      </c>
      <c r="K649" s="626">
        <f t="shared" si="465"/>
        <v>0</v>
      </c>
      <c r="L649" s="626">
        <f t="shared" si="465"/>
        <v>0</v>
      </c>
      <c r="M649" s="626">
        <f t="shared" si="465"/>
        <v>0</v>
      </c>
      <c r="N649" s="626">
        <f t="shared" si="465"/>
        <v>0</v>
      </c>
      <c r="O649" s="626">
        <f t="shared" si="465"/>
        <v>0</v>
      </c>
      <c r="P649" s="626">
        <f t="shared" si="465"/>
        <v>0</v>
      </c>
      <c r="Q649" s="626">
        <f t="shared" si="466"/>
        <v>0</v>
      </c>
      <c r="R649" s="626">
        <f t="shared" si="466"/>
        <v>0</v>
      </c>
      <c r="S649" s="626">
        <f t="shared" si="466"/>
        <v>0</v>
      </c>
      <c r="T649" s="626">
        <f t="shared" si="466"/>
        <v>0</v>
      </c>
      <c r="U649" s="823">
        <f t="shared" si="466"/>
        <v>0</v>
      </c>
      <c r="V649" s="823">
        <f t="shared" si="466"/>
        <v>0</v>
      </c>
      <c r="W649" s="823">
        <f t="shared" si="466"/>
        <v>0</v>
      </c>
      <c r="X649" s="823">
        <f t="shared" si="466"/>
        <v>0</v>
      </c>
      <c r="Y649" s="823">
        <f t="shared" si="466"/>
        <v>0</v>
      </c>
      <c r="Z649" s="626">
        <f t="shared" si="466"/>
        <v>0</v>
      </c>
      <c r="AA649" s="626">
        <f t="shared" si="467"/>
        <v>0</v>
      </c>
      <c r="AB649" s="626">
        <f t="shared" si="467"/>
        <v>0</v>
      </c>
      <c r="AC649" s="626">
        <f t="shared" si="467"/>
        <v>0</v>
      </c>
      <c r="AD649" s="626">
        <f t="shared" si="467"/>
        <v>0</v>
      </c>
      <c r="AE649" s="626">
        <f t="shared" si="467"/>
        <v>0</v>
      </c>
      <c r="AF649" s="626">
        <f t="shared" si="467"/>
        <v>0</v>
      </c>
      <c r="AG649" s="626">
        <f t="shared" si="467"/>
        <v>0</v>
      </c>
      <c r="AH649" s="626">
        <f t="shared" si="467"/>
        <v>0</v>
      </c>
      <c r="AI649" s="626">
        <f t="shared" si="467"/>
        <v>0</v>
      </c>
      <c r="AJ649" s="626">
        <f t="shared" si="467"/>
        <v>0</v>
      </c>
      <c r="AK649" s="626">
        <f t="shared" si="468"/>
        <v>0</v>
      </c>
      <c r="AL649" s="626">
        <f t="shared" si="468"/>
        <v>0</v>
      </c>
      <c r="AM649" s="626">
        <f t="shared" si="468"/>
        <v>0</v>
      </c>
      <c r="AN649" s="626">
        <f t="shared" si="468"/>
        <v>0</v>
      </c>
      <c r="AO649" s="626">
        <f t="shared" si="468"/>
        <v>0</v>
      </c>
      <c r="AP649" s="626">
        <f t="shared" si="468"/>
        <v>0</v>
      </c>
      <c r="AQ649" s="626">
        <f t="shared" si="468"/>
        <v>0</v>
      </c>
      <c r="AR649" s="626">
        <f t="shared" si="468"/>
        <v>0</v>
      </c>
      <c r="AS649" s="626">
        <f t="shared" si="468"/>
        <v>0</v>
      </c>
      <c r="AT649" s="626">
        <f t="shared" si="468"/>
        <v>0</v>
      </c>
      <c r="AU649" s="626">
        <f t="shared" si="469"/>
        <v>0</v>
      </c>
      <c r="AV649" s="626">
        <f t="shared" si="469"/>
        <v>0</v>
      </c>
      <c r="AW649" s="626">
        <f t="shared" si="469"/>
        <v>0</v>
      </c>
      <c r="AX649" s="626">
        <f t="shared" si="469"/>
        <v>0</v>
      </c>
      <c r="AY649" s="626">
        <f t="shared" si="469"/>
        <v>0</v>
      </c>
      <c r="AZ649" s="626">
        <f t="shared" si="469"/>
        <v>0</v>
      </c>
      <c r="BA649" s="626">
        <f t="shared" si="469"/>
        <v>0</v>
      </c>
      <c r="BB649" s="626">
        <f t="shared" si="469"/>
        <v>0</v>
      </c>
      <c r="BC649" s="626">
        <f t="shared" si="469"/>
        <v>0</v>
      </c>
      <c r="BD649" s="626">
        <f t="shared" si="469"/>
        <v>0</v>
      </c>
      <c r="BE649" s="626">
        <f t="shared" si="470"/>
        <v>0</v>
      </c>
      <c r="BF649" s="626">
        <f t="shared" si="470"/>
        <v>0</v>
      </c>
      <c r="BG649" s="626">
        <f t="shared" si="470"/>
        <v>0</v>
      </c>
      <c r="BH649" s="626">
        <f t="shared" si="470"/>
        <v>0</v>
      </c>
      <c r="BI649" s="626">
        <f t="shared" si="470"/>
        <v>0</v>
      </c>
      <c r="BJ649" s="626">
        <f t="shared" si="470"/>
        <v>0</v>
      </c>
      <c r="BK649" s="626">
        <f t="shared" si="470"/>
        <v>0</v>
      </c>
      <c r="BL649" s="626">
        <f t="shared" si="470"/>
        <v>0</v>
      </c>
      <c r="BM649" s="626">
        <f t="shared" si="470"/>
        <v>0</v>
      </c>
      <c r="BN649" s="626">
        <f t="shared" si="470"/>
        <v>0</v>
      </c>
      <c r="BO649" s="626">
        <f t="shared" si="471"/>
        <v>0</v>
      </c>
      <c r="BP649" s="626">
        <f t="shared" si="471"/>
        <v>0</v>
      </c>
      <c r="BQ649" s="626">
        <f t="shared" si="471"/>
        <v>0</v>
      </c>
      <c r="BR649" s="626">
        <f t="shared" si="471"/>
        <v>0</v>
      </c>
      <c r="BS649" s="626">
        <f t="shared" si="471"/>
        <v>0</v>
      </c>
      <c r="BT649" s="626">
        <f t="shared" si="471"/>
        <v>0</v>
      </c>
      <c r="BU649" s="626">
        <f t="shared" si="471"/>
        <v>0</v>
      </c>
      <c r="BV649" s="626">
        <f t="shared" si="471"/>
        <v>0</v>
      </c>
      <c r="BW649" s="626">
        <f t="shared" si="471"/>
        <v>0</v>
      </c>
      <c r="BX649" s="626">
        <f t="shared" si="471"/>
        <v>0</v>
      </c>
      <c r="BY649" s="626">
        <f t="shared" si="471"/>
        <v>0</v>
      </c>
      <c r="BZ649" s="626">
        <f t="shared" si="471"/>
        <v>0</v>
      </c>
      <c r="CA649" s="287">
        <f t="shared" ref="CA649:CA704" si="472">SUMIFS(G649:BZ649,$G$2:$BZ$2,"="&amp;$CA$1)/1000</f>
        <v>0</v>
      </c>
      <c r="CB649" s="287">
        <f t="shared" ref="CB649:CB704" si="473">SUMIFS(G649:BZ649,$G$2:$BZ$2,"="&amp;$CB$1)/1000</f>
        <v>0</v>
      </c>
      <c r="CC649" s="287">
        <f t="shared" ref="CC649:CC704" si="474">SUMIFS(G649:BZ649,$G$2:$BZ$2,"="&amp;$CC$1)/1000</f>
        <v>0</v>
      </c>
      <c r="CD649" s="287">
        <f t="shared" ref="CD649:CD704" si="475">SUMIFS(G649:BZ649,$G$2:$BZ$2,"="&amp;$CD$1)/1000</f>
        <v>0</v>
      </c>
      <c r="CE649" s="287">
        <f t="shared" ref="CE649:CE704" si="476">SUMIFS(G649:BZ649,$G$2:$BZ$2,"="&amp;$CE$1)/1000</f>
        <v>0</v>
      </c>
      <c r="CF649" s="287">
        <f t="shared" ref="CF649:CF704" si="477">SUMIFS(G649:BZ649,$G$2:$BZ$2,"="&amp;$CF$1)/1000</f>
        <v>0</v>
      </c>
      <c r="CG649" s="61">
        <f t="shared" si="456"/>
        <v>0</v>
      </c>
      <c r="CH649" s="27"/>
      <c r="CI649" s="27"/>
      <c r="CJ649" s="27"/>
    </row>
    <row r="650" spans="2:88" ht="12" hidden="1" customHeight="1">
      <c r="B650" s="624" t="s">
        <v>817</v>
      </c>
      <c r="C650" s="623" t="str">
        <f t="shared" si="457"/>
        <v>Released</v>
      </c>
      <c r="D650" s="624" t="s">
        <v>403</v>
      </c>
      <c r="E650" s="624" t="s">
        <v>10</v>
      </c>
      <c r="F650" s="625" t="s">
        <v>11</v>
      </c>
      <c r="G650" s="626">
        <f t="shared" si="465"/>
        <v>0</v>
      </c>
      <c r="H650" s="823">
        <f t="shared" si="465"/>
        <v>0</v>
      </c>
      <c r="I650" s="823">
        <f t="shared" si="465"/>
        <v>0</v>
      </c>
      <c r="J650" s="626">
        <f t="shared" si="465"/>
        <v>0</v>
      </c>
      <c r="K650" s="626">
        <f t="shared" si="465"/>
        <v>0</v>
      </c>
      <c r="L650" s="626">
        <f t="shared" si="465"/>
        <v>0</v>
      </c>
      <c r="M650" s="626">
        <f t="shared" si="465"/>
        <v>0</v>
      </c>
      <c r="N650" s="626">
        <f t="shared" si="465"/>
        <v>0</v>
      </c>
      <c r="O650" s="626">
        <f t="shared" si="465"/>
        <v>0</v>
      </c>
      <c r="P650" s="626">
        <f t="shared" si="465"/>
        <v>0</v>
      </c>
      <c r="Q650" s="626">
        <f t="shared" si="466"/>
        <v>0</v>
      </c>
      <c r="R650" s="626">
        <f t="shared" si="466"/>
        <v>0</v>
      </c>
      <c r="S650" s="626">
        <f t="shared" si="466"/>
        <v>0</v>
      </c>
      <c r="T650" s="626">
        <f t="shared" si="466"/>
        <v>0</v>
      </c>
      <c r="U650" s="823">
        <f t="shared" si="466"/>
        <v>0</v>
      </c>
      <c r="V650" s="823">
        <f t="shared" si="466"/>
        <v>0</v>
      </c>
      <c r="W650" s="823">
        <f t="shared" si="466"/>
        <v>0</v>
      </c>
      <c r="X650" s="823">
        <f t="shared" si="466"/>
        <v>0</v>
      </c>
      <c r="Y650" s="823">
        <f t="shared" si="466"/>
        <v>0</v>
      </c>
      <c r="Z650" s="626">
        <f t="shared" si="466"/>
        <v>0</v>
      </c>
      <c r="AA650" s="626">
        <f t="shared" si="467"/>
        <v>0</v>
      </c>
      <c r="AB650" s="626">
        <f t="shared" si="467"/>
        <v>0</v>
      </c>
      <c r="AC650" s="626">
        <f t="shared" si="467"/>
        <v>0</v>
      </c>
      <c r="AD650" s="626">
        <f t="shared" si="467"/>
        <v>0</v>
      </c>
      <c r="AE650" s="626">
        <f t="shared" si="467"/>
        <v>0</v>
      </c>
      <c r="AF650" s="626">
        <f t="shared" si="467"/>
        <v>0</v>
      </c>
      <c r="AG650" s="626">
        <f t="shared" si="467"/>
        <v>0</v>
      </c>
      <c r="AH650" s="626">
        <f t="shared" si="467"/>
        <v>0</v>
      </c>
      <c r="AI650" s="626">
        <f t="shared" si="467"/>
        <v>0</v>
      </c>
      <c r="AJ650" s="626">
        <f t="shared" si="467"/>
        <v>0</v>
      </c>
      <c r="AK650" s="626">
        <f t="shared" si="468"/>
        <v>0</v>
      </c>
      <c r="AL650" s="626">
        <f t="shared" si="468"/>
        <v>0</v>
      </c>
      <c r="AM650" s="626">
        <f t="shared" si="468"/>
        <v>0</v>
      </c>
      <c r="AN650" s="626">
        <f t="shared" si="468"/>
        <v>0</v>
      </c>
      <c r="AO650" s="626">
        <f t="shared" si="468"/>
        <v>0</v>
      </c>
      <c r="AP650" s="626">
        <f t="shared" si="468"/>
        <v>0</v>
      </c>
      <c r="AQ650" s="626">
        <f t="shared" si="468"/>
        <v>0</v>
      </c>
      <c r="AR650" s="626">
        <f t="shared" si="468"/>
        <v>0</v>
      </c>
      <c r="AS650" s="626">
        <f t="shared" si="468"/>
        <v>0</v>
      </c>
      <c r="AT650" s="626">
        <f t="shared" si="468"/>
        <v>0</v>
      </c>
      <c r="AU650" s="626">
        <f t="shared" si="469"/>
        <v>0</v>
      </c>
      <c r="AV650" s="626">
        <f t="shared" si="469"/>
        <v>0</v>
      </c>
      <c r="AW650" s="626">
        <f t="shared" si="469"/>
        <v>0</v>
      </c>
      <c r="AX650" s="626">
        <f t="shared" si="469"/>
        <v>0</v>
      </c>
      <c r="AY650" s="626">
        <f t="shared" si="469"/>
        <v>0</v>
      </c>
      <c r="AZ650" s="626">
        <f t="shared" si="469"/>
        <v>0</v>
      </c>
      <c r="BA650" s="626">
        <f t="shared" si="469"/>
        <v>0</v>
      </c>
      <c r="BB650" s="626">
        <f t="shared" si="469"/>
        <v>0</v>
      </c>
      <c r="BC650" s="626">
        <f t="shared" si="469"/>
        <v>0</v>
      </c>
      <c r="BD650" s="626">
        <f t="shared" si="469"/>
        <v>0</v>
      </c>
      <c r="BE650" s="626">
        <f t="shared" si="470"/>
        <v>0</v>
      </c>
      <c r="BF650" s="626">
        <f t="shared" si="470"/>
        <v>0</v>
      </c>
      <c r="BG650" s="626">
        <f t="shared" si="470"/>
        <v>0</v>
      </c>
      <c r="BH650" s="626">
        <f t="shared" si="470"/>
        <v>0</v>
      </c>
      <c r="BI650" s="626">
        <f t="shared" si="470"/>
        <v>0</v>
      </c>
      <c r="BJ650" s="626">
        <f t="shared" si="470"/>
        <v>0</v>
      </c>
      <c r="BK650" s="626">
        <f t="shared" si="470"/>
        <v>0</v>
      </c>
      <c r="BL650" s="626">
        <f t="shared" si="470"/>
        <v>0</v>
      </c>
      <c r="BM650" s="626">
        <f t="shared" si="470"/>
        <v>0</v>
      </c>
      <c r="BN650" s="626">
        <f t="shared" si="470"/>
        <v>0</v>
      </c>
      <c r="BO650" s="626">
        <f t="shared" si="471"/>
        <v>0</v>
      </c>
      <c r="BP650" s="626">
        <f t="shared" si="471"/>
        <v>0</v>
      </c>
      <c r="BQ650" s="626">
        <f t="shared" si="471"/>
        <v>0</v>
      </c>
      <c r="BR650" s="626">
        <f t="shared" si="471"/>
        <v>0</v>
      </c>
      <c r="BS650" s="626">
        <f t="shared" si="471"/>
        <v>0</v>
      </c>
      <c r="BT650" s="626">
        <f t="shared" si="471"/>
        <v>0</v>
      </c>
      <c r="BU650" s="626">
        <f t="shared" si="471"/>
        <v>0</v>
      </c>
      <c r="BV650" s="626">
        <f t="shared" si="471"/>
        <v>0</v>
      </c>
      <c r="BW650" s="626">
        <f t="shared" si="471"/>
        <v>0</v>
      </c>
      <c r="BX650" s="626">
        <f t="shared" si="471"/>
        <v>0</v>
      </c>
      <c r="BY650" s="626">
        <f t="shared" si="471"/>
        <v>0</v>
      </c>
      <c r="BZ650" s="626">
        <f t="shared" si="471"/>
        <v>0</v>
      </c>
      <c r="CA650" s="287">
        <f t="shared" si="472"/>
        <v>0</v>
      </c>
      <c r="CB650" s="287">
        <f t="shared" si="473"/>
        <v>0</v>
      </c>
      <c r="CC650" s="287">
        <f t="shared" si="474"/>
        <v>0</v>
      </c>
      <c r="CD650" s="287">
        <f t="shared" si="475"/>
        <v>0</v>
      </c>
      <c r="CE650" s="287">
        <f t="shared" si="476"/>
        <v>0</v>
      </c>
      <c r="CF650" s="287">
        <f t="shared" si="477"/>
        <v>0</v>
      </c>
      <c r="CG650" s="61">
        <f t="shared" si="456"/>
        <v>0</v>
      </c>
      <c r="CH650" s="27"/>
      <c r="CI650" s="27"/>
      <c r="CJ650" s="27"/>
    </row>
    <row r="651" spans="2:88" ht="12" hidden="1" customHeight="1">
      <c r="B651" s="624" t="s">
        <v>817</v>
      </c>
      <c r="C651" s="623" t="str">
        <f t="shared" si="457"/>
        <v>Released</v>
      </c>
      <c r="D651" s="624" t="s">
        <v>403</v>
      </c>
      <c r="E651" s="624" t="s">
        <v>10</v>
      </c>
      <c r="F651" s="625" t="s">
        <v>12</v>
      </c>
      <c r="G651" s="626">
        <f t="shared" si="465"/>
        <v>0</v>
      </c>
      <c r="H651" s="823">
        <f t="shared" si="465"/>
        <v>0</v>
      </c>
      <c r="I651" s="823">
        <f t="shared" si="465"/>
        <v>0</v>
      </c>
      <c r="J651" s="626">
        <f t="shared" si="465"/>
        <v>0</v>
      </c>
      <c r="K651" s="626">
        <f t="shared" si="465"/>
        <v>0</v>
      </c>
      <c r="L651" s="626">
        <f t="shared" si="465"/>
        <v>0</v>
      </c>
      <c r="M651" s="626">
        <f t="shared" si="465"/>
        <v>0</v>
      </c>
      <c r="N651" s="626">
        <f t="shared" si="465"/>
        <v>0</v>
      </c>
      <c r="O651" s="626">
        <f t="shared" si="465"/>
        <v>0</v>
      </c>
      <c r="P651" s="626">
        <f t="shared" si="465"/>
        <v>0</v>
      </c>
      <c r="Q651" s="626">
        <f t="shared" si="466"/>
        <v>0</v>
      </c>
      <c r="R651" s="626">
        <f t="shared" si="466"/>
        <v>0</v>
      </c>
      <c r="S651" s="626">
        <f t="shared" si="466"/>
        <v>0</v>
      </c>
      <c r="T651" s="626">
        <f t="shared" si="466"/>
        <v>0</v>
      </c>
      <c r="U651" s="823">
        <f t="shared" si="466"/>
        <v>0</v>
      </c>
      <c r="V651" s="823">
        <f t="shared" si="466"/>
        <v>0</v>
      </c>
      <c r="W651" s="823">
        <f t="shared" si="466"/>
        <v>0</v>
      </c>
      <c r="X651" s="823">
        <f t="shared" si="466"/>
        <v>0</v>
      </c>
      <c r="Y651" s="823">
        <f t="shared" si="466"/>
        <v>0</v>
      </c>
      <c r="Z651" s="626">
        <f t="shared" si="466"/>
        <v>0</v>
      </c>
      <c r="AA651" s="626">
        <f t="shared" si="467"/>
        <v>0</v>
      </c>
      <c r="AB651" s="626">
        <f t="shared" si="467"/>
        <v>0</v>
      </c>
      <c r="AC651" s="626">
        <f t="shared" si="467"/>
        <v>0</v>
      </c>
      <c r="AD651" s="626">
        <f t="shared" si="467"/>
        <v>0</v>
      </c>
      <c r="AE651" s="626">
        <f t="shared" si="467"/>
        <v>0</v>
      </c>
      <c r="AF651" s="626">
        <f t="shared" si="467"/>
        <v>0</v>
      </c>
      <c r="AG651" s="626">
        <f t="shared" si="467"/>
        <v>0</v>
      </c>
      <c r="AH651" s="626">
        <f t="shared" si="467"/>
        <v>0</v>
      </c>
      <c r="AI651" s="626">
        <f t="shared" si="467"/>
        <v>0</v>
      </c>
      <c r="AJ651" s="626">
        <f t="shared" si="467"/>
        <v>0</v>
      </c>
      <c r="AK651" s="626">
        <f t="shared" si="468"/>
        <v>0</v>
      </c>
      <c r="AL651" s="626">
        <f t="shared" si="468"/>
        <v>0</v>
      </c>
      <c r="AM651" s="626">
        <f t="shared" si="468"/>
        <v>0</v>
      </c>
      <c r="AN651" s="626">
        <f t="shared" si="468"/>
        <v>0</v>
      </c>
      <c r="AO651" s="626">
        <f t="shared" si="468"/>
        <v>0</v>
      </c>
      <c r="AP651" s="626">
        <f t="shared" si="468"/>
        <v>0</v>
      </c>
      <c r="AQ651" s="626">
        <f t="shared" si="468"/>
        <v>0</v>
      </c>
      <c r="AR651" s="626">
        <f t="shared" si="468"/>
        <v>0</v>
      </c>
      <c r="AS651" s="626">
        <f t="shared" si="468"/>
        <v>0</v>
      </c>
      <c r="AT651" s="626">
        <f t="shared" si="468"/>
        <v>0</v>
      </c>
      <c r="AU651" s="626">
        <f t="shared" si="469"/>
        <v>0</v>
      </c>
      <c r="AV651" s="626">
        <f t="shared" si="469"/>
        <v>0</v>
      </c>
      <c r="AW651" s="626">
        <f t="shared" si="469"/>
        <v>0</v>
      </c>
      <c r="AX651" s="626">
        <f t="shared" si="469"/>
        <v>0</v>
      </c>
      <c r="AY651" s="626">
        <f t="shared" si="469"/>
        <v>0</v>
      </c>
      <c r="AZ651" s="626">
        <f t="shared" si="469"/>
        <v>0</v>
      </c>
      <c r="BA651" s="626">
        <f t="shared" si="469"/>
        <v>0</v>
      </c>
      <c r="BB651" s="626">
        <f t="shared" si="469"/>
        <v>0</v>
      </c>
      <c r="BC651" s="626">
        <f t="shared" si="469"/>
        <v>0</v>
      </c>
      <c r="BD651" s="626">
        <f t="shared" si="469"/>
        <v>0</v>
      </c>
      <c r="BE651" s="626">
        <f t="shared" si="470"/>
        <v>0</v>
      </c>
      <c r="BF651" s="626">
        <f t="shared" si="470"/>
        <v>0</v>
      </c>
      <c r="BG651" s="626">
        <f t="shared" si="470"/>
        <v>0</v>
      </c>
      <c r="BH651" s="626">
        <f t="shared" si="470"/>
        <v>0</v>
      </c>
      <c r="BI651" s="626">
        <f t="shared" si="470"/>
        <v>0</v>
      </c>
      <c r="BJ651" s="626">
        <f t="shared" si="470"/>
        <v>0</v>
      </c>
      <c r="BK651" s="626">
        <f t="shared" si="470"/>
        <v>0</v>
      </c>
      <c r="BL651" s="626">
        <f t="shared" si="470"/>
        <v>0</v>
      </c>
      <c r="BM651" s="626">
        <f t="shared" si="470"/>
        <v>0</v>
      </c>
      <c r="BN651" s="626">
        <f t="shared" si="470"/>
        <v>0</v>
      </c>
      <c r="BO651" s="626">
        <f t="shared" si="471"/>
        <v>0</v>
      </c>
      <c r="BP651" s="626">
        <f t="shared" si="471"/>
        <v>0</v>
      </c>
      <c r="BQ651" s="626">
        <f t="shared" si="471"/>
        <v>0</v>
      </c>
      <c r="BR651" s="626">
        <f t="shared" si="471"/>
        <v>0</v>
      </c>
      <c r="BS651" s="626">
        <f t="shared" si="471"/>
        <v>0</v>
      </c>
      <c r="BT651" s="626">
        <f t="shared" si="471"/>
        <v>0</v>
      </c>
      <c r="BU651" s="626">
        <f t="shared" si="471"/>
        <v>0</v>
      </c>
      <c r="BV651" s="626">
        <f t="shared" si="471"/>
        <v>0</v>
      </c>
      <c r="BW651" s="626">
        <f t="shared" si="471"/>
        <v>0</v>
      </c>
      <c r="BX651" s="626">
        <f t="shared" si="471"/>
        <v>0</v>
      </c>
      <c r="BY651" s="626">
        <f t="shared" si="471"/>
        <v>0</v>
      </c>
      <c r="BZ651" s="626">
        <f t="shared" si="471"/>
        <v>0</v>
      </c>
      <c r="CA651" s="287">
        <f t="shared" si="472"/>
        <v>0</v>
      </c>
      <c r="CB651" s="287">
        <f t="shared" si="473"/>
        <v>0</v>
      </c>
      <c r="CC651" s="287">
        <f t="shared" si="474"/>
        <v>0</v>
      </c>
      <c r="CD651" s="287">
        <f t="shared" si="475"/>
        <v>0</v>
      </c>
      <c r="CE651" s="287">
        <f t="shared" si="476"/>
        <v>0</v>
      </c>
      <c r="CF651" s="287">
        <f t="shared" si="477"/>
        <v>0</v>
      </c>
      <c r="CG651" s="61">
        <f t="shared" si="456"/>
        <v>0</v>
      </c>
      <c r="CH651" s="27"/>
      <c r="CI651" s="27"/>
      <c r="CJ651" s="27"/>
    </row>
    <row r="652" spans="2:88" ht="12" hidden="1" customHeight="1">
      <c r="B652" s="624" t="s">
        <v>817</v>
      </c>
      <c r="C652" s="623" t="str">
        <f t="shared" si="457"/>
        <v>Forecast</v>
      </c>
      <c r="D652" s="624" t="s">
        <v>403</v>
      </c>
      <c r="E652" s="624" t="s">
        <v>10</v>
      </c>
      <c r="F652" s="625" t="s">
        <v>13</v>
      </c>
      <c r="G652" s="626">
        <f t="shared" si="465"/>
        <v>0</v>
      </c>
      <c r="H652" s="823">
        <f t="shared" si="465"/>
        <v>0</v>
      </c>
      <c r="I652" s="823">
        <f t="shared" si="465"/>
        <v>0</v>
      </c>
      <c r="J652" s="626">
        <f t="shared" si="465"/>
        <v>0</v>
      </c>
      <c r="K652" s="626">
        <f t="shared" si="465"/>
        <v>0</v>
      </c>
      <c r="L652" s="626">
        <f t="shared" si="465"/>
        <v>0</v>
      </c>
      <c r="M652" s="626">
        <f t="shared" si="465"/>
        <v>0</v>
      </c>
      <c r="N652" s="626">
        <f t="shared" si="465"/>
        <v>0</v>
      </c>
      <c r="O652" s="626">
        <f t="shared" si="465"/>
        <v>0</v>
      </c>
      <c r="P652" s="626">
        <f t="shared" si="465"/>
        <v>0</v>
      </c>
      <c r="Q652" s="626">
        <f t="shared" si="466"/>
        <v>0</v>
      </c>
      <c r="R652" s="626">
        <f t="shared" si="466"/>
        <v>0</v>
      </c>
      <c r="S652" s="626">
        <f t="shared" si="466"/>
        <v>0</v>
      </c>
      <c r="T652" s="626">
        <f t="shared" si="466"/>
        <v>0</v>
      </c>
      <c r="U652" s="823">
        <f t="shared" si="466"/>
        <v>0</v>
      </c>
      <c r="V652" s="823">
        <f t="shared" si="466"/>
        <v>0</v>
      </c>
      <c r="W652" s="823">
        <f t="shared" si="466"/>
        <v>0</v>
      </c>
      <c r="X652" s="823">
        <f t="shared" si="466"/>
        <v>0</v>
      </c>
      <c r="Y652" s="823">
        <f t="shared" si="466"/>
        <v>0</v>
      </c>
      <c r="Z652" s="626">
        <f t="shared" si="466"/>
        <v>0</v>
      </c>
      <c r="AA652" s="626">
        <f t="shared" si="467"/>
        <v>0</v>
      </c>
      <c r="AB652" s="626">
        <f t="shared" si="467"/>
        <v>0</v>
      </c>
      <c r="AC652" s="626">
        <f t="shared" si="467"/>
        <v>0</v>
      </c>
      <c r="AD652" s="626">
        <f t="shared" si="467"/>
        <v>0</v>
      </c>
      <c r="AE652" s="626">
        <f t="shared" si="467"/>
        <v>0</v>
      </c>
      <c r="AF652" s="626">
        <f t="shared" si="467"/>
        <v>0</v>
      </c>
      <c r="AG652" s="626">
        <f t="shared" si="467"/>
        <v>0</v>
      </c>
      <c r="AH652" s="626">
        <f t="shared" si="467"/>
        <v>0</v>
      </c>
      <c r="AI652" s="626">
        <f t="shared" si="467"/>
        <v>0</v>
      </c>
      <c r="AJ652" s="626">
        <f t="shared" si="467"/>
        <v>0</v>
      </c>
      <c r="AK652" s="626">
        <f t="shared" si="468"/>
        <v>0</v>
      </c>
      <c r="AL652" s="626">
        <f t="shared" si="468"/>
        <v>0</v>
      </c>
      <c r="AM652" s="626">
        <f t="shared" si="468"/>
        <v>0</v>
      </c>
      <c r="AN652" s="626">
        <f t="shared" si="468"/>
        <v>0</v>
      </c>
      <c r="AO652" s="626">
        <f t="shared" si="468"/>
        <v>0</v>
      </c>
      <c r="AP652" s="626">
        <f t="shared" si="468"/>
        <v>0</v>
      </c>
      <c r="AQ652" s="626">
        <f t="shared" si="468"/>
        <v>0</v>
      </c>
      <c r="AR652" s="626">
        <f t="shared" si="468"/>
        <v>0</v>
      </c>
      <c r="AS652" s="626">
        <f t="shared" si="468"/>
        <v>0</v>
      </c>
      <c r="AT652" s="626">
        <f t="shared" si="468"/>
        <v>0</v>
      </c>
      <c r="AU652" s="626">
        <f t="shared" si="469"/>
        <v>0</v>
      </c>
      <c r="AV652" s="626">
        <f t="shared" si="469"/>
        <v>0</v>
      </c>
      <c r="AW652" s="626">
        <f t="shared" si="469"/>
        <v>0</v>
      </c>
      <c r="AX652" s="626">
        <f t="shared" si="469"/>
        <v>0</v>
      </c>
      <c r="AY652" s="626">
        <f t="shared" si="469"/>
        <v>0</v>
      </c>
      <c r="AZ652" s="626">
        <f t="shared" si="469"/>
        <v>0</v>
      </c>
      <c r="BA652" s="626">
        <f t="shared" si="469"/>
        <v>0</v>
      </c>
      <c r="BB652" s="626">
        <f t="shared" si="469"/>
        <v>0</v>
      </c>
      <c r="BC652" s="626">
        <f t="shared" si="469"/>
        <v>0</v>
      </c>
      <c r="BD652" s="626">
        <f t="shared" si="469"/>
        <v>0</v>
      </c>
      <c r="BE652" s="626">
        <f t="shared" si="470"/>
        <v>0</v>
      </c>
      <c r="BF652" s="626">
        <f t="shared" si="470"/>
        <v>0</v>
      </c>
      <c r="BG652" s="626">
        <f t="shared" si="470"/>
        <v>0</v>
      </c>
      <c r="BH652" s="626">
        <f t="shared" si="470"/>
        <v>0</v>
      </c>
      <c r="BI652" s="626">
        <f t="shared" si="470"/>
        <v>0</v>
      </c>
      <c r="BJ652" s="626">
        <f t="shared" si="470"/>
        <v>0</v>
      </c>
      <c r="BK652" s="626">
        <f t="shared" si="470"/>
        <v>0</v>
      </c>
      <c r="BL652" s="626">
        <f t="shared" si="470"/>
        <v>0</v>
      </c>
      <c r="BM652" s="626">
        <f t="shared" si="470"/>
        <v>0</v>
      </c>
      <c r="BN652" s="626">
        <f t="shared" si="470"/>
        <v>0</v>
      </c>
      <c r="BO652" s="626">
        <f t="shared" si="471"/>
        <v>0</v>
      </c>
      <c r="BP652" s="626">
        <f t="shared" si="471"/>
        <v>0</v>
      </c>
      <c r="BQ652" s="626">
        <f t="shared" si="471"/>
        <v>0</v>
      </c>
      <c r="BR652" s="626">
        <f t="shared" si="471"/>
        <v>0</v>
      </c>
      <c r="BS652" s="626">
        <f t="shared" si="471"/>
        <v>0</v>
      </c>
      <c r="BT652" s="626">
        <f t="shared" si="471"/>
        <v>0</v>
      </c>
      <c r="BU652" s="626">
        <f t="shared" si="471"/>
        <v>0</v>
      </c>
      <c r="BV652" s="626">
        <f t="shared" si="471"/>
        <v>0</v>
      </c>
      <c r="BW652" s="626">
        <f t="shared" si="471"/>
        <v>0</v>
      </c>
      <c r="BX652" s="626">
        <f t="shared" si="471"/>
        <v>0</v>
      </c>
      <c r="BY652" s="626">
        <f t="shared" si="471"/>
        <v>0</v>
      </c>
      <c r="BZ652" s="626">
        <f t="shared" si="471"/>
        <v>0</v>
      </c>
      <c r="CA652" s="287">
        <f t="shared" si="472"/>
        <v>0</v>
      </c>
      <c r="CB652" s="287">
        <f t="shared" si="473"/>
        <v>0</v>
      </c>
      <c r="CC652" s="287">
        <f t="shared" si="474"/>
        <v>0</v>
      </c>
      <c r="CD652" s="287">
        <f t="shared" si="475"/>
        <v>0</v>
      </c>
      <c r="CE652" s="287">
        <f t="shared" si="476"/>
        <v>0</v>
      </c>
      <c r="CF652" s="287">
        <f t="shared" si="477"/>
        <v>0</v>
      </c>
      <c r="CG652" s="61">
        <f t="shared" si="456"/>
        <v>0</v>
      </c>
      <c r="CH652" s="27"/>
      <c r="CI652" s="27"/>
      <c r="CJ652" s="27"/>
    </row>
    <row r="653" spans="2:88" ht="12" hidden="1" customHeight="1">
      <c r="B653" s="624" t="s">
        <v>817</v>
      </c>
      <c r="C653" s="623" t="str">
        <f t="shared" si="457"/>
        <v>Approval Request</v>
      </c>
      <c r="D653" s="624" t="s">
        <v>403</v>
      </c>
      <c r="E653" s="624" t="s">
        <v>10</v>
      </c>
      <c r="F653" s="625" t="s">
        <v>14</v>
      </c>
      <c r="G653" s="626">
        <f t="shared" si="465"/>
        <v>0</v>
      </c>
      <c r="H653" s="823">
        <f t="shared" si="465"/>
        <v>0</v>
      </c>
      <c r="I653" s="823">
        <f t="shared" si="465"/>
        <v>0</v>
      </c>
      <c r="J653" s="626">
        <f t="shared" si="465"/>
        <v>0</v>
      </c>
      <c r="K653" s="626">
        <f t="shared" si="465"/>
        <v>0</v>
      </c>
      <c r="L653" s="626">
        <f t="shared" si="465"/>
        <v>0</v>
      </c>
      <c r="M653" s="626">
        <f t="shared" si="465"/>
        <v>0</v>
      </c>
      <c r="N653" s="626">
        <f t="shared" si="465"/>
        <v>0</v>
      </c>
      <c r="O653" s="626">
        <f t="shared" si="465"/>
        <v>0</v>
      </c>
      <c r="P653" s="626">
        <f t="shared" si="465"/>
        <v>0</v>
      </c>
      <c r="Q653" s="626">
        <f t="shared" si="466"/>
        <v>0</v>
      </c>
      <c r="R653" s="626">
        <f t="shared" si="466"/>
        <v>0</v>
      </c>
      <c r="S653" s="626">
        <f t="shared" si="466"/>
        <v>0</v>
      </c>
      <c r="T653" s="626">
        <f t="shared" si="466"/>
        <v>0</v>
      </c>
      <c r="U653" s="823">
        <f t="shared" si="466"/>
        <v>0</v>
      </c>
      <c r="V653" s="823">
        <f t="shared" si="466"/>
        <v>0</v>
      </c>
      <c r="W653" s="823">
        <f t="shared" si="466"/>
        <v>0</v>
      </c>
      <c r="X653" s="823">
        <f t="shared" si="466"/>
        <v>0</v>
      </c>
      <c r="Y653" s="823">
        <f t="shared" si="466"/>
        <v>0</v>
      </c>
      <c r="Z653" s="626">
        <f t="shared" si="466"/>
        <v>0</v>
      </c>
      <c r="AA653" s="626">
        <f t="shared" si="467"/>
        <v>0</v>
      </c>
      <c r="AB653" s="626">
        <f t="shared" si="467"/>
        <v>0</v>
      </c>
      <c r="AC653" s="626">
        <f t="shared" si="467"/>
        <v>0</v>
      </c>
      <c r="AD653" s="626">
        <f t="shared" si="467"/>
        <v>0</v>
      </c>
      <c r="AE653" s="626">
        <f t="shared" si="467"/>
        <v>0</v>
      </c>
      <c r="AF653" s="626">
        <f t="shared" si="467"/>
        <v>0</v>
      </c>
      <c r="AG653" s="626">
        <f t="shared" si="467"/>
        <v>0</v>
      </c>
      <c r="AH653" s="626">
        <f t="shared" si="467"/>
        <v>0</v>
      </c>
      <c r="AI653" s="626">
        <f t="shared" si="467"/>
        <v>0</v>
      </c>
      <c r="AJ653" s="626">
        <f t="shared" si="467"/>
        <v>0</v>
      </c>
      <c r="AK653" s="626">
        <f t="shared" si="468"/>
        <v>0</v>
      </c>
      <c r="AL653" s="626">
        <f t="shared" si="468"/>
        <v>0</v>
      </c>
      <c r="AM653" s="626">
        <f t="shared" si="468"/>
        <v>0</v>
      </c>
      <c r="AN653" s="626">
        <f t="shared" si="468"/>
        <v>0</v>
      </c>
      <c r="AO653" s="626">
        <f t="shared" si="468"/>
        <v>0</v>
      </c>
      <c r="AP653" s="626">
        <f t="shared" si="468"/>
        <v>0</v>
      </c>
      <c r="AQ653" s="626">
        <f t="shared" si="468"/>
        <v>0</v>
      </c>
      <c r="AR653" s="626">
        <f t="shared" si="468"/>
        <v>0</v>
      </c>
      <c r="AS653" s="626">
        <f t="shared" si="468"/>
        <v>0</v>
      </c>
      <c r="AT653" s="626">
        <f t="shared" si="468"/>
        <v>0</v>
      </c>
      <c r="AU653" s="626">
        <f t="shared" si="469"/>
        <v>0</v>
      </c>
      <c r="AV653" s="626">
        <f t="shared" si="469"/>
        <v>0</v>
      </c>
      <c r="AW653" s="626">
        <f t="shared" si="469"/>
        <v>0</v>
      </c>
      <c r="AX653" s="626">
        <f t="shared" si="469"/>
        <v>0</v>
      </c>
      <c r="AY653" s="626">
        <f t="shared" si="469"/>
        <v>0</v>
      </c>
      <c r="AZ653" s="626">
        <f t="shared" si="469"/>
        <v>0</v>
      </c>
      <c r="BA653" s="626">
        <f t="shared" si="469"/>
        <v>0</v>
      </c>
      <c r="BB653" s="626">
        <f t="shared" si="469"/>
        <v>0</v>
      </c>
      <c r="BC653" s="626">
        <f t="shared" si="469"/>
        <v>0</v>
      </c>
      <c r="BD653" s="626">
        <f t="shared" si="469"/>
        <v>0</v>
      </c>
      <c r="BE653" s="626">
        <f t="shared" si="470"/>
        <v>0</v>
      </c>
      <c r="BF653" s="626">
        <f t="shared" si="470"/>
        <v>0</v>
      </c>
      <c r="BG653" s="626">
        <f t="shared" si="470"/>
        <v>0</v>
      </c>
      <c r="BH653" s="626">
        <f t="shared" si="470"/>
        <v>0</v>
      </c>
      <c r="BI653" s="626">
        <f t="shared" si="470"/>
        <v>0</v>
      </c>
      <c r="BJ653" s="626">
        <f t="shared" si="470"/>
        <v>0</v>
      </c>
      <c r="BK653" s="626">
        <f t="shared" si="470"/>
        <v>0</v>
      </c>
      <c r="BL653" s="626">
        <f t="shared" si="470"/>
        <v>0</v>
      </c>
      <c r="BM653" s="626">
        <f t="shared" si="470"/>
        <v>0</v>
      </c>
      <c r="BN653" s="626">
        <f t="shared" si="470"/>
        <v>0</v>
      </c>
      <c r="BO653" s="626">
        <f t="shared" si="471"/>
        <v>0</v>
      </c>
      <c r="BP653" s="626">
        <f t="shared" si="471"/>
        <v>0</v>
      </c>
      <c r="BQ653" s="626">
        <f t="shared" si="471"/>
        <v>0</v>
      </c>
      <c r="BR653" s="626">
        <f t="shared" si="471"/>
        <v>0</v>
      </c>
      <c r="BS653" s="626">
        <f t="shared" si="471"/>
        <v>0</v>
      </c>
      <c r="BT653" s="626">
        <f t="shared" si="471"/>
        <v>0</v>
      </c>
      <c r="BU653" s="626">
        <f t="shared" si="471"/>
        <v>0</v>
      </c>
      <c r="BV653" s="626">
        <f t="shared" si="471"/>
        <v>0</v>
      </c>
      <c r="BW653" s="626">
        <f t="shared" si="471"/>
        <v>0</v>
      </c>
      <c r="BX653" s="626">
        <f t="shared" si="471"/>
        <v>0</v>
      </c>
      <c r="BY653" s="626">
        <f t="shared" si="471"/>
        <v>0</v>
      </c>
      <c r="BZ653" s="626">
        <f t="shared" si="471"/>
        <v>0</v>
      </c>
      <c r="CA653" s="287">
        <f t="shared" si="472"/>
        <v>0</v>
      </c>
      <c r="CB653" s="287">
        <f t="shared" si="473"/>
        <v>0</v>
      </c>
      <c r="CC653" s="287">
        <f t="shared" si="474"/>
        <v>0</v>
      </c>
      <c r="CD653" s="287">
        <f t="shared" si="475"/>
        <v>0</v>
      </c>
      <c r="CE653" s="287">
        <f t="shared" si="476"/>
        <v>0</v>
      </c>
      <c r="CF653" s="287">
        <f t="shared" si="477"/>
        <v>0</v>
      </c>
      <c r="CG653" s="61">
        <f t="shared" si="456"/>
        <v>0</v>
      </c>
      <c r="CH653" s="27"/>
      <c r="CI653" s="27"/>
      <c r="CJ653" s="27"/>
    </row>
    <row r="654" spans="2:88" ht="12" hidden="1" customHeight="1">
      <c r="B654" s="624" t="s">
        <v>817</v>
      </c>
      <c r="C654" s="623" t="str">
        <f t="shared" si="457"/>
        <v>Approval Request</v>
      </c>
      <c r="D654" s="624" t="s">
        <v>403</v>
      </c>
      <c r="E654" s="624" t="s">
        <v>10</v>
      </c>
      <c r="F654" s="625" t="s">
        <v>15</v>
      </c>
      <c r="G654" s="626">
        <f t="shared" si="465"/>
        <v>0</v>
      </c>
      <c r="H654" s="823">
        <f t="shared" si="465"/>
        <v>0</v>
      </c>
      <c r="I654" s="823">
        <f t="shared" si="465"/>
        <v>0</v>
      </c>
      <c r="J654" s="626">
        <f t="shared" si="465"/>
        <v>0</v>
      </c>
      <c r="K654" s="626">
        <f t="shared" si="465"/>
        <v>0</v>
      </c>
      <c r="L654" s="626">
        <f t="shared" si="465"/>
        <v>0</v>
      </c>
      <c r="M654" s="626">
        <f t="shared" si="465"/>
        <v>0</v>
      </c>
      <c r="N654" s="626">
        <f t="shared" si="465"/>
        <v>0</v>
      </c>
      <c r="O654" s="626">
        <f t="shared" si="465"/>
        <v>0</v>
      </c>
      <c r="P654" s="626">
        <f t="shared" si="465"/>
        <v>0</v>
      </c>
      <c r="Q654" s="626">
        <f t="shared" si="466"/>
        <v>0</v>
      </c>
      <c r="R654" s="626">
        <f t="shared" si="466"/>
        <v>0</v>
      </c>
      <c r="S654" s="626">
        <f t="shared" si="466"/>
        <v>0</v>
      </c>
      <c r="T654" s="626">
        <f t="shared" si="466"/>
        <v>0</v>
      </c>
      <c r="U654" s="823">
        <f t="shared" si="466"/>
        <v>0</v>
      </c>
      <c r="V654" s="823">
        <f t="shared" si="466"/>
        <v>0</v>
      </c>
      <c r="W654" s="823">
        <f t="shared" si="466"/>
        <v>0</v>
      </c>
      <c r="X654" s="823">
        <f t="shared" si="466"/>
        <v>0</v>
      </c>
      <c r="Y654" s="823">
        <f t="shared" si="466"/>
        <v>0</v>
      </c>
      <c r="Z654" s="626">
        <f t="shared" si="466"/>
        <v>0</v>
      </c>
      <c r="AA654" s="626">
        <f t="shared" si="467"/>
        <v>0</v>
      </c>
      <c r="AB654" s="626">
        <f t="shared" si="467"/>
        <v>0</v>
      </c>
      <c r="AC654" s="626">
        <f t="shared" si="467"/>
        <v>0</v>
      </c>
      <c r="AD654" s="626">
        <f t="shared" si="467"/>
        <v>0</v>
      </c>
      <c r="AE654" s="626">
        <f t="shared" si="467"/>
        <v>0</v>
      </c>
      <c r="AF654" s="626">
        <f t="shared" si="467"/>
        <v>0</v>
      </c>
      <c r="AG654" s="626">
        <f t="shared" si="467"/>
        <v>0</v>
      </c>
      <c r="AH654" s="626">
        <f t="shared" si="467"/>
        <v>0</v>
      </c>
      <c r="AI654" s="626">
        <f t="shared" si="467"/>
        <v>0</v>
      </c>
      <c r="AJ654" s="626">
        <f t="shared" si="467"/>
        <v>0</v>
      </c>
      <c r="AK654" s="626">
        <f t="shared" si="468"/>
        <v>0</v>
      </c>
      <c r="AL654" s="626">
        <f t="shared" si="468"/>
        <v>0</v>
      </c>
      <c r="AM654" s="626">
        <f t="shared" si="468"/>
        <v>0</v>
      </c>
      <c r="AN654" s="626">
        <f t="shared" si="468"/>
        <v>0</v>
      </c>
      <c r="AO654" s="626">
        <f t="shared" si="468"/>
        <v>0</v>
      </c>
      <c r="AP654" s="626">
        <f t="shared" si="468"/>
        <v>0</v>
      </c>
      <c r="AQ654" s="626">
        <f t="shared" si="468"/>
        <v>0</v>
      </c>
      <c r="AR654" s="626">
        <f t="shared" si="468"/>
        <v>0</v>
      </c>
      <c r="AS654" s="626">
        <f t="shared" si="468"/>
        <v>0</v>
      </c>
      <c r="AT654" s="626">
        <f t="shared" si="468"/>
        <v>0</v>
      </c>
      <c r="AU654" s="626">
        <f t="shared" si="469"/>
        <v>0</v>
      </c>
      <c r="AV654" s="626">
        <f t="shared" si="469"/>
        <v>0</v>
      </c>
      <c r="AW654" s="626">
        <f t="shared" si="469"/>
        <v>0</v>
      </c>
      <c r="AX654" s="626">
        <f t="shared" si="469"/>
        <v>0</v>
      </c>
      <c r="AY654" s="626">
        <f t="shared" si="469"/>
        <v>0</v>
      </c>
      <c r="AZ654" s="626">
        <f t="shared" si="469"/>
        <v>0</v>
      </c>
      <c r="BA654" s="626">
        <f t="shared" si="469"/>
        <v>0</v>
      </c>
      <c r="BB654" s="626">
        <f t="shared" si="469"/>
        <v>0</v>
      </c>
      <c r="BC654" s="626">
        <f t="shared" si="469"/>
        <v>0</v>
      </c>
      <c r="BD654" s="626">
        <f t="shared" si="469"/>
        <v>0</v>
      </c>
      <c r="BE654" s="626">
        <f t="shared" si="470"/>
        <v>0</v>
      </c>
      <c r="BF654" s="626">
        <f t="shared" si="470"/>
        <v>0</v>
      </c>
      <c r="BG654" s="626">
        <f t="shared" si="470"/>
        <v>0</v>
      </c>
      <c r="BH654" s="626">
        <f t="shared" si="470"/>
        <v>0</v>
      </c>
      <c r="BI654" s="626">
        <f t="shared" si="470"/>
        <v>0</v>
      </c>
      <c r="BJ654" s="626">
        <f t="shared" si="470"/>
        <v>0</v>
      </c>
      <c r="BK654" s="626">
        <f t="shared" si="470"/>
        <v>0</v>
      </c>
      <c r="BL654" s="626">
        <f t="shared" si="470"/>
        <v>0</v>
      </c>
      <c r="BM654" s="626">
        <f t="shared" si="470"/>
        <v>0</v>
      </c>
      <c r="BN654" s="626">
        <f t="shared" si="470"/>
        <v>0</v>
      </c>
      <c r="BO654" s="626">
        <f t="shared" si="471"/>
        <v>0</v>
      </c>
      <c r="BP654" s="626">
        <f t="shared" si="471"/>
        <v>0</v>
      </c>
      <c r="BQ654" s="626">
        <f t="shared" si="471"/>
        <v>0</v>
      </c>
      <c r="BR654" s="626">
        <f t="shared" si="471"/>
        <v>0</v>
      </c>
      <c r="BS654" s="626">
        <f t="shared" si="471"/>
        <v>0</v>
      </c>
      <c r="BT654" s="626">
        <f t="shared" si="471"/>
        <v>0</v>
      </c>
      <c r="BU654" s="626">
        <f t="shared" si="471"/>
        <v>0</v>
      </c>
      <c r="BV654" s="626">
        <f t="shared" si="471"/>
        <v>0</v>
      </c>
      <c r="BW654" s="626">
        <f t="shared" si="471"/>
        <v>0</v>
      </c>
      <c r="BX654" s="626">
        <f t="shared" si="471"/>
        <v>0</v>
      </c>
      <c r="BY654" s="626">
        <f t="shared" si="471"/>
        <v>0</v>
      </c>
      <c r="BZ654" s="626">
        <f t="shared" si="471"/>
        <v>0</v>
      </c>
      <c r="CA654" s="287">
        <f t="shared" si="472"/>
        <v>0</v>
      </c>
      <c r="CB654" s="287">
        <f t="shared" si="473"/>
        <v>0</v>
      </c>
      <c r="CC654" s="287">
        <f t="shared" si="474"/>
        <v>0</v>
      </c>
      <c r="CD654" s="287">
        <f t="shared" si="475"/>
        <v>0</v>
      </c>
      <c r="CE654" s="287">
        <f t="shared" si="476"/>
        <v>0</v>
      </c>
      <c r="CF654" s="287">
        <f t="shared" si="477"/>
        <v>0</v>
      </c>
      <c r="CG654" s="61">
        <f t="shared" si="456"/>
        <v>0</v>
      </c>
      <c r="CH654" s="27"/>
      <c r="CI654" s="27"/>
      <c r="CJ654" s="27"/>
    </row>
    <row r="655" spans="2:88" ht="12" hidden="1" customHeight="1">
      <c r="B655" s="624" t="s">
        <v>817</v>
      </c>
      <c r="C655" s="623" t="str">
        <f t="shared" si="457"/>
        <v>Released</v>
      </c>
      <c r="D655" s="624" t="s">
        <v>843</v>
      </c>
      <c r="E655" s="624" t="s">
        <v>9</v>
      </c>
      <c r="F655" s="625" t="s">
        <v>11</v>
      </c>
      <c r="G655" s="626">
        <f t="shared" ref="G655:P664" si="478">IF(CVP=$F655,SUMIFS(G$6:G$206,Capex_Revex,$E655,Cat_Two,$D655,Spend,$B655),0)</f>
        <v>0</v>
      </c>
      <c r="H655" s="823">
        <f t="shared" si="478"/>
        <v>0</v>
      </c>
      <c r="I655" s="823">
        <f t="shared" si="478"/>
        <v>0</v>
      </c>
      <c r="J655" s="626">
        <f t="shared" si="478"/>
        <v>0</v>
      </c>
      <c r="K655" s="626">
        <f t="shared" si="478"/>
        <v>0</v>
      </c>
      <c r="L655" s="626">
        <f t="shared" si="478"/>
        <v>0</v>
      </c>
      <c r="M655" s="626">
        <f t="shared" si="478"/>
        <v>0</v>
      </c>
      <c r="N655" s="626">
        <f t="shared" si="478"/>
        <v>0</v>
      </c>
      <c r="O655" s="626">
        <f t="shared" si="478"/>
        <v>0</v>
      </c>
      <c r="P655" s="626">
        <f t="shared" si="478"/>
        <v>0</v>
      </c>
      <c r="Q655" s="626">
        <f t="shared" ref="Q655:Z664" si="479">IF(CVP=$F655,SUMIFS(Q$6:Q$206,Capex_Revex,$E655,Cat_Two,$D655,Spend,$B655),0)</f>
        <v>0</v>
      </c>
      <c r="R655" s="626">
        <f t="shared" si="479"/>
        <v>0</v>
      </c>
      <c r="S655" s="626">
        <f t="shared" si="479"/>
        <v>0</v>
      </c>
      <c r="T655" s="626">
        <f t="shared" si="479"/>
        <v>0</v>
      </c>
      <c r="U655" s="823">
        <f t="shared" si="479"/>
        <v>0</v>
      </c>
      <c r="V655" s="823">
        <f t="shared" si="479"/>
        <v>0</v>
      </c>
      <c r="W655" s="823">
        <f t="shared" si="479"/>
        <v>0</v>
      </c>
      <c r="X655" s="823">
        <f t="shared" si="479"/>
        <v>0</v>
      </c>
      <c r="Y655" s="823">
        <f t="shared" si="479"/>
        <v>0</v>
      </c>
      <c r="Z655" s="626">
        <f t="shared" si="479"/>
        <v>0</v>
      </c>
      <c r="AA655" s="626">
        <f t="shared" ref="AA655:AJ664" si="480">IF(CVP=$F655,SUMIFS(AA$6:AA$206,Capex_Revex,$E655,Cat_Two,$D655,Spend,$B655),0)</f>
        <v>0</v>
      </c>
      <c r="AB655" s="626">
        <f t="shared" si="480"/>
        <v>0</v>
      </c>
      <c r="AC655" s="626">
        <f t="shared" si="480"/>
        <v>0</v>
      </c>
      <c r="AD655" s="626">
        <f t="shared" si="480"/>
        <v>0</v>
      </c>
      <c r="AE655" s="626">
        <f t="shared" si="480"/>
        <v>0</v>
      </c>
      <c r="AF655" s="626">
        <f t="shared" si="480"/>
        <v>0</v>
      </c>
      <c r="AG655" s="626">
        <f t="shared" si="480"/>
        <v>0</v>
      </c>
      <c r="AH655" s="626">
        <f t="shared" si="480"/>
        <v>0</v>
      </c>
      <c r="AI655" s="626">
        <f t="shared" si="480"/>
        <v>0</v>
      </c>
      <c r="AJ655" s="626">
        <f t="shared" si="480"/>
        <v>0</v>
      </c>
      <c r="AK655" s="626">
        <f t="shared" ref="AK655:AT664" si="481">IF(CVP=$F655,SUMIFS(AK$6:AK$206,Capex_Revex,$E655,Cat_Two,$D655,Spend,$B655),0)</f>
        <v>0</v>
      </c>
      <c r="AL655" s="626">
        <f t="shared" si="481"/>
        <v>0</v>
      </c>
      <c r="AM655" s="626">
        <f t="shared" si="481"/>
        <v>0</v>
      </c>
      <c r="AN655" s="626">
        <f t="shared" si="481"/>
        <v>0</v>
      </c>
      <c r="AO655" s="626">
        <f t="shared" si="481"/>
        <v>0</v>
      </c>
      <c r="AP655" s="626">
        <f t="shared" si="481"/>
        <v>0</v>
      </c>
      <c r="AQ655" s="626">
        <f t="shared" si="481"/>
        <v>0</v>
      </c>
      <c r="AR655" s="626">
        <f t="shared" si="481"/>
        <v>0</v>
      </c>
      <c r="AS655" s="626">
        <f t="shared" si="481"/>
        <v>0</v>
      </c>
      <c r="AT655" s="626">
        <f t="shared" si="481"/>
        <v>0</v>
      </c>
      <c r="AU655" s="626">
        <f t="shared" ref="AU655:BD664" si="482">IF(CVP=$F655,SUMIFS(AU$6:AU$206,Capex_Revex,$E655,Cat_Two,$D655,Spend,$B655),0)</f>
        <v>0</v>
      </c>
      <c r="AV655" s="626">
        <f t="shared" si="482"/>
        <v>0</v>
      </c>
      <c r="AW655" s="626">
        <f t="shared" si="482"/>
        <v>0</v>
      </c>
      <c r="AX655" s="626">
        <f t="shared" si="482"/>
        <v>0</v>
      </c>
      <c r="AY655" s="626">
        <f t="shared" si="482"/>
        <v>0</v>
      </c>
      <c r="AZ655" s="626">
        <f t="shared" si="482"/>
        <v>0</v>
      </c>
      <c r="BA655" s="626">
        <f t="shared" si="482"/>
        <v>0</v>
      </c>
      <c r="BB655" s="626">
        <f t="shared" si="482"/>
        <v>0</v>
      </c>
      <c r="BC655" s="626">
        <f t="shared" si="482"/>
        <v>0</v>
      </c>
      <c r="BD655" s="626">
        <f t="shared" si="482"/>
        <v>0</v>
      </c>
      <c r="BE655" s="626">
        <f t="shared" ref="BE655:BN664" si="483">IF(CVP=$F655,SUMIFS(BE$6:BE$206,Capex_Revex,$E655,Cat_Two,$D655,Spend,$B655),0)</f>
        <v>0</v>
      </c>
      <c r="BF655" s="626">
        <f t="shared" si="483"/>
        <v>0</v>
      </c>
      <c r="BG655" s="626">
        <f t="shared" si="483"/>
        <v>0</v>
      </c>
      <c r="BH655" s="626">
        <f t="shared" si="483"/>
        <v>0</v>
      </c>
      <c r="BI655" s="626">
        <f t="shared" si="483"/>
        <v>0</v>
      </c>
      <c r="BJ655" s="626">
        <f t="shared" si="483"/>
        <v>0</v>
      </c>
      <c r="BK655" s="626">
        <f t="shared" si="483"/>
        <v>0</v>
      </c>
      <c r="BL655" s="626">
        <f t="shared" si="483"/>
        <v>0</v>
      </c>
      <c r="BM655" s="626">
        <f t="shared" si="483"/>
        <v>0</v>
      </c>
      <c r="BN655" s="626">
        <f t="shared" si="483"/>
        <v>0</v>
      </c>
      <c r="BO655" s="626">
        <f t="shared" ref="BO655:BZ664" si="484">IF(CVP=$F655,SUMIFS(BO$6:BO$206,Capex_Revex,$E655,Cat_Two,$D655,Spend,$B655),0)</f>
        <v>0</v>
      </c>
      <c r="BP655" s="626">
        <f t="shared" si="484"/>
        <v>0</v>
      </c>
      <c r="BQ655" s="626">
        <f t="shared" si="484"/>
        <v>0</v>
      </c>
      <c r="BR655" s="626">
        <f t="shared" si="484"/>
        <v>0</v>
      </c>
      <c r="BS655" s="626">
        <f t="shared" si="484"/>
        <v>0</v>
      </c>
      <c r="BT655" s="626">
        <f t="shared" si="484"/>
        <v>0</v>
      </c>
      <c r="BU655" s="626">
        <f t="shared" si="484"/>
        <v>0</v>
      </c>
      <c r="BV655" s="626">
        <f t="shared" si="484"/>
        <v>0</v>
      </c>
      <c r="BW655" s="626">
        <f t="shared" si="484"/>
        <v>0</v>
      </c>
      <c r="BX655" s="626">
        <f t="shared" si="484"/>
        <v>0</v>
      </c>
      <c r="BY655" s="626">
        <f t="shared" si="484"/>
        <v>0</v>
      </c>
      <c r="BZ655" s="626">
        <f t="shared" si="484"/>
        <v>0</v>
      </c>
      <c r="CA655" s="287">
        <f t="shared" si="472"/>
        <v>0</v>
      </c>
      <c r="CB655" s="287">
        <f t="shared" si="473"/>
        <v>0</v>
      </c>
      <c r="CC655" s="287">
        <f t="shared" si="474"/>
        <v>0</v>
      </c>
      <c r="CD655" s="287">
        <f t="shared" si="475"/>
        <v>0</v>
      </c>
      <c r="CE655" s="287">
        <f t="shared" si="476"/>
        <v>0</v>
      </c>
      <c r="CF655" s="287">
        <f t="shared" si="477"/>
        <v>0</v>
      </c>
      <c r="CG655" s="61">
        <f t="shared" si="456"/>
        <v>0</v>
      </c>
      <c r="CH655" s="27"/>
      <c r="CI655" s="27"/>
      <c r="CJ655" s="27"/>
    </row>
    <row r="656" spans="2:88" ht="12" hidden="1" customHeight="1">
      <c r="B656" s="624" t="s">
        <v>817</v>
      </c>
      <c r="C656" s="623" t="str">
        <f t="shared" si="457"/>
        <v>Released</v>
      </c>
      <c r="D656" s="624" t="s">
        <v>843</v>
      </c>
      <c r="E656" s="624" t="s">
        <v>9</v>
      </c>
      <c r="F656" s="625" t="s">
        <v>12</v>
      </c>
      <c r="G656" s="626">
        <f t="shared" si="478"/>
        <v>0</v>
      </c>
      <c r="H656" s="823">
        <f t="shared" si="478"/>
        <v>0</v>
      </c>
      <c r="I656" s="823">
        <f t="shared" si="478"/>
        <v>0</v>
      </c>
      <c r="J656" s="626">
        <f t="shared" si="478"/>
        <v>0</v>
      </c>
      <c r="K656" s="626">
        <f t="shared" si="478"/>
        <v>0</v>
      </c>
      <c r="L656" s="626">
        <f t="shared" si="478"/>
        <v>0</v>
      </c>
      <c r="M656" s="626">
        <f t="shared" si="478"/>
        <v>0</v>
      </c>
      <c r="N656" s="626">
        <f t="shared" si="478"/>
        <v>0</v>
      </c>
      <c r="O656" s="626">
        <f t="shared" si="478"/>
        <v>0</v>
      </c>
      <c r="P656" s="626">
        <f t="shared" si="478"/>
        <v>0</v>
      </c>
      <c r="Q656" s="626">
        <f t="shared" si="479"/>
        <v>0</v>
      </c>
      <c r="R656" s="626">
        <f t="shared" si="479"/>
        <v>0</v>
      </c>
      <c r="S656" s="626">
        <f t="shared" si="479"/>
        <v>0</v>
      </c>
      <c r="T656" s="626">
        <f t="shared" si="479"/>
        <v>0</v>
      </c>
      <c r="U656" s="823">
        <f t="shared" si="479"/>
        <v>0</v>
      </c>
      <c r="V656" s="823">
        <f t="shared" si="479"/>
        <v>0</v>
      </c>
      <c r="W656" s="823">
        <f t="shared" si="479"/>
        <v>0</v>
      </c>
      <c r="X656" s="823">
        <f t="shared" si="479"/>
        <v>0</v>
      </c>
      <c r="Y656" s="823">
        <f t="shared" si="479"/>
        <v>0</v>
      </c>
      <c r="Z656" s="626">
        <f t="shared" si="479"/>
        <v>0</v>
      </c>
      <c r="AA656" s="626">
        <f t="shared" si="480"/>
        <v>0</v>
      </c>
      <c r="AB656" s="626">
        <f t="shared" si="480"/>
        <v>0</v>
      </c>
      <c r="AC656" s="626">
        <f t="shared" si="480"/>
        <v>0</v>
      </c>
      <c r="AD656" s="626">
        <f t="shared" si="480"/>
        <v>0</v>
      </c>
      <c r="AE656" s="626">
        <f t="shared" si="480"/>
        <v>0</v>
      </c>
      <c r="AF656" s="626">
        <f t="shared" si="480"/>
        <v>0</v>
      </c>
      <c r="AG656" s="626">
        <f t="shared" si="480"/>
        <v>0</v>
      </c>
      <c r="AH656" s="626">
        <f t="shared" si="480"/>
        <v>0</v>
      </c>
      <c r="AI656" s="626">
        <f t="shared" si="480"/>
        <v>0</v>
      </c>
      <c r="AJ656" s="626">
        <f t="shared" si="480"/>
        <v>0</v>
      </c>
      <c r="AK656" s="626">
        <f t="shared" si="481"/>
        <v>0</v>
      </c>
      <c r="AL656" s="626">
        <f t="shared" si="481"/>
        <v>0</v>
      </c>
      <c r="AM656" s="626">
        <f t="shared" si="481"/>
        <v>0</v>
      </c>
      <c r="AN656" s="626">
        <f t="shared" si="481"/>
        <v>0</v>
      </c>
      <c r="AO656" s="626">
        <f t="shared" si="481"/>
        <v>0</v>
      </c>
      <c r="AP656" s="626">
        <f t="shared" si="481"/>
        <v>0</v>
      </c>
      <c r="AQ656" s="626">
        <f t="shared" si="481"/>
        <v>0</v>
      </c>
      <c r="AR656" s="626">
        <f t="shared" si="481"/>
        <v>0</v>
      </c>
      <c r="AS656" s="626">
        <f t="shared" si="481"/>
        <v>0</v>
      </c>
      <c r="AT656" s="626">
        <f t="shared" si="481"/>
        <v>0</v>
      </c>
      <c r="AU656" s="626">
        <f t="shared" si="482"/>
        <v>0</v>
      </c>
      <c r="AV656" s="626">
        <f t="shared" si="482"/>
        <v>0</v>
      </c>
      <c r="AW656" s="626">
        <f t="shared" si="482"/>
        <v>0</v>
      </c>
      <c r="AX656" s="626">
        <f t="shared" si="482"/>
        <v>0</v>
      </c>
      <c r="AY656" s="626">
        <f t="shared" si="482"/>
        <v>0</v>
      </c>
      <c r="AZ656" s="626">
        <f t="shared" si="482"/>
        <v>0</v>
      </c>
      <c r="BA656" s="626">
        <f t="shared" si="482"/>
        <v>0</v>
      </c>
      <c r="BB656" s="626">
        <f t="shared" si="482"/>
        <v>0</v>
      </c>
      <c r="BC656" s="626">
        <f t="shared" si="482"/>
        <v>0</v>
      </c>
      <c r="BD656" s="626">
        <f t="shared" si="482"/>
        <v>0</v>
      </c>
      <c r="BE656" s="626">
        <f t="shared" si="483"/>
        <v>0</v>
      </c>
      <c r="BF656" s="626">
        <f t="shared" si="483"/>
        <v>0</v>
      </c>
      <c r="BG656" s="626">
        <f t="shared" si="483"/>
        <v>0</v>
      </c>
      <c r="BH656" s="626">
        <f t="shared" si="483"/>
        <v>0</v>
      </c>
      <c r="BI656" s="626">
        <f t="shared" si="483"/>
        <v>0</v>
      </c>
      <c r="BJ656" s="626">
        <f t="shared" si="483"/>
        <v>0</v>
      </c>
      <c r="BK656" s="626">
        <f t="shared" si="483"/>
        <v>0</v>
      </c>
      <c r="BL656" s="626">
        <f t="shared" si="483"/>
        <v>0</v>
      </c>
      <c r="BM656" s="626">
        <f t="shared" si="483"/>
        <v>0</v>
      </c>
      <c r="BN656" s="626">
        <f t="shared" si="483"/>
        <v>0</v>
      </c>
      <c r="BO656" s="626">
        <f t="shared" si="484"/>
        <v>0</v>
      </c>
      <c r="BP656" s="626">
        <f t="shared" si="484"/>
        <v>0</v>
      </c>
      <c r="BQ656" s="626">
        <f t="shared" si="484"/>
        <v>0</v>
      </c>
      <c r="BR656" s="626">
        <f t="shared" si="484"/>
        <v>0</v>
      </c>
      <c r="BS656" s="626">
        <f t="shared" si="484"/>
        <v>0</v>
      </c>
      <c r="BT656" s="626">
        <f t="shared" si="484"/>
        <v>0</v>
      </c>
      <c r="BU656" s="626">
        <f t="shared" si="484"/>
        <v>0</v>
      </c>
      <c r="BV656" s="626">
        <f t="shared" si="484"/>
        <v>0</v>
      </c>
      <c r="BW656" s="626">
        <f t="shared" si="484"/>
        <v>0</v>
      </c>
      <c r="BX656" s="626">
        <f t="shared" si="484"/>
        <v>0</v>
      </c>
      <c r="BY656" s="626">
        <f t="shared" si="484"/>
        <v>0</v>
      </c>
      <c r="BZ656" s="626">
        <f t="shared" si="484"/>
        <v>0</v>
      </c>
      <c r="CA656" s="287">
        <f t="shared" si="472"/>
        <v>0</v>
      </c>
      <c r="CB656" s="287">
        <f t="shared" si="473"/>
        <v>0</v>
      </c>
      <c r="CC656" s="287">
        <f t="shared" si="474"/>
        <v>0</v>
      </c>
      <c r="CD656" s="287">
        <f t="shared" si="475"/>
        <v>0</v>
      </c>
      <c r="CE656" s="287">
        <f t="shared" si="476"/>
        <v>0</v>
      </c>
      <c r="CF656" s="287">
        <f t="shared" si="477"/>
        <v>0</v>
      </c>
      <c r="CG656" s="61">
        <f t="shared" si="456"/>
        <v>0</v>
      </c>
      <c r="CH656" s="27"/>
      <c r="CI656" s="27"/>
      <c r="CJ656" s="27"/>
    </row>
    <row r="657" spans="2:88" ht="12" hidden="1" customHeight="1">
      <c r="B657" s="624" t="s">
        <v>817</v>
      </c>
      <c r="C657" s="623" t="str">
        <f t="shared" si="457"/>
        <v>Forecast</v>
      </c>
      <c r="D657" s="624" t="s">
        <v>843</v>
      </c>
      <c r="E657" s="624" t="s">
        <v>9</v>
      </c>
      <c r="F657" s="625" t="s">
        <v>13</v>
      </c>
      <c r="G657" s="626">
        <f t="shared" si="478"/>
        <v>0</v>
      </c>
      <c r="H657" s="823">
        <f t="shared" si="478"/>
        <v>0</v>
      </c>
      <c r="I657" s="823">
        <f t="shared" si="478"/>
        <v>0</v>
      </c>
      <c r="J657" s="626">
        <f t="shared" si="478"/>
        <v>0</v>
      </c>
      <c r="K657" s="626">
        <f t="shared" si="478"/>
        <v>0</v>
      </c>
      <c r="L657" s="626">
        <f t="shared" si="478"/>
        <v>0</v>
      </c>
      <c r="M657" s="626">
        <f t="shared" si="478"/>
        <v>0</v>
      </c>
      <c r="N657" s="626">
        <f t="shared" si="478"/>
        <v>0</v>
      </c>
      <c r="O657" s="626">
        <f t="shared" si="478"/>
        <v>0</v>
      </c>
      <c r="P657" s="626">
        <f t="shared" si="478"/>
        <v>0</v>
      </c>
      <c r="Q657" s="626">
        <f t="shared" si="479"/>
        <v>0</v>
      </c>
      <c r="R657" s="626">
        <f t="shared" si="479"/>
        <v>0</v>
      </c>
      <c r="S657" s="626">
        <f t="shared" si="479"/>
        <v>0</v>
      </c>
      <c r="T657" s="626">
        <f t="shared" si="479"/>
        <v>0</v>
      </c>
      <c r="U657" s="823">
        <f t="shared" si="479"/>
        <v>0</v>
      </c>
      <c r="V657" s="823">
        <f t="shared" si="479"/>
        <v>0</v>
      </c>
      <c r="W657" s="823">
        <f t="shared" si="479"/>
        <v>0</v>
      </c>
      <c r="X657" s="823">
        <f t="shared" si="479"/>
        <v>0</v>
      </c>
      <c r="Y657" s="823">
        <f t="shared" si="479"/>
        <v>0</v>
      </c>
      <c r="Z657" s="626">
        <f t="shared" si="479"/>
        <v>0</v>
      </c>
      <c r="AA657" s="626">
        <f t="shared" si="480"/>
        <v>0</v>
      </c>
      <c r="AB657" s="626">
        <f t="shared" si="480"/>
        <v>0</v>
      </c>
      <c r="AC657" s="626">
        <f t="shared" si="480"/>
        <v>0</v>
      </c>
      <c r="AD657" s="626">
        <f t="shared" si="480"/>
        <v>0</v>
      </c>
      <c r="AE657" s="626">
        <f t="shared" si="480"/>
        <v>0</v>
      </c>
      <c r="AF657" s="626">
        <f t="shared" si="480"/>
        <v>0</v>
      </c>
      <c r="AG657" s="626">
        <f t="shared" si="480"/>
        <v>0</v>
      </c>
      <c r="AH657" s="626">
        <f t="shared" si="480"/>
        <v>0</v>
      </c>
      <c r="AI657" s="626">
        <f t="shared" si="480"/>
        <v>0</v>
      </c>
      <c r="AJ657" s="626">
        <f t="shared" si="480"/>
        <v>0</v>
      </c>
      <c r="AK657" s="626">
        <f t="shared" si="481"/>
        <v>0</v>
      </c>
      <c r="AL657" s="626">
        <f t="shared" si="481"/>
        <v>0</v>
      </c>
      <c r="AM657" s="626">
        <f t="shared" si="481"/>
        <v>0</v>
      </c>
      <c r="AN657" s="626">
        <f t="shared" si="481"/>
        <v>0</v>
      </c>
      <c r="AO657" s="626">
        <f t="shared" si="481"/>
        <v>0</v>
      </c>
      <c r="AP657" s="626">
        <f t="shared" si="481"/>
        <v>0</v>
      </c>
      <c r="AQ657" s="626">
        <f t="shared" si="481"/>
        <v>0</v>
      </c>
      <c r="AR657" s="626">
        <f t="shared" si="481"/>
        <v>0</v>
      </c>
      <c r="AS657" s="626">
        <f t="shared" si="481"/>
        <v>0</v>
      </c>
      <c r="AT657" s="626">
        <f t="shared" si="481"/>
        <v>0</v>
      </c>
      <c r="AU657" s="626">
        <f t="shared" si="482"/>
        <v>0</v>
      </c>
      <c r="AV657" s="626">
        <f t="shared" si="482"/>
        <v>0</v>
      </c>
      <c r="AW657" s="626">
        <f t="shared" si="482"/>
        <v>0</v>
      </c>
      <c r="AX657" s="626">
        <f t="shared" si="482"/>
        <v>0</v>
      </c>
      <c r="AY657" s="626">
        <f t="shared" si="482"/>
        <v>0</v>
      </c>
      <c r="AZ657" s="626">
        <f t="shared" si="482"/>
        <v>0</v>
      </c>
      <c r="BA657" s="626">
        <f t="shared" si="482"/>
        <v>0</v>
      </c>
      <c r="BB657" s="626">
        <f t="shared" si="482"/>
        <v>0</v>
      </c>
      <c r="BC657" s="626">
        <f t="shared" si="482"/>
        <v>0</v>
      </c>
      <c r="BD657" s="626">
        <f t="shared" si="482"/>
        <v>0</v>
      </c>
      <c r="BE657" s="626">
        <f t="shared" si="483"/>
        <v>0</v>
      </c>
      <c r="BF657" s="626">
        <f t="shared" si="483"/>
        <v>0</v>
      </c>
      <c r="BG657" s="626">
        <f t="shared" si="483"/>
        <v>0</v>
      </c>
      <c r="BH657" s="626">
        <f t="shared" si="483"/>
        <v>0</v>
      </c>
      <c r="BI657" s="626">
        <f t="shared" si="483"/>
        <v>0</v>
      </c>
      <c r="BJ657" s="626">
        <f t="shared" si="483"/>
        <v>0</v>
      </c>
      <c r="BK657" s="626">
        <f t="shared" si="483"/>
        <v>0</v>
      </c>
      <c r="BL657" s="626">
        <f t="shared" si="483"/>
        <v>0</v>
      </c>
      <c r="BM657" s="626">
        <f t="shared" si="483"/>
        <v>0</v>
      </c>
      <c r="BN657" s="626">
        <f t="shared" si="483"/>
        <v>0</v>
      </c>
      <c r="BO657" s="626">
        <f t="shared" si="484"/>
        <v>0</v>
      </c>
      <c r="BP657" s="626">
        <f t="shared" si="484"/>
        <v>0</v>
      </c>
      <c r="BQ657" s="626">
        <f t="shared" si="484"/>
        <v>0</v>
      </c>
      <c r="BR657" s="626">
        <f t="shared" si="484"/>
        <v>0</v>
      </c>
      <c r="BS657" s="626">
        <f t="shared" si="484"/>
        <v>0</v>
      </c>
      <c r="BT657" s="626">
        <f t="shared" si="484"/>
        <v>0</v>
      </c>
      <c r="BU657" s="626">
        <f t="shared" si="484"/>
        <v>0</v>
      </c>
      <c r="BV657" s="626">
        <f t="shared" si="484"/>
        <v>0</v>
      </c>
      <c r="BW657" s="626">
        <f t="shared" si="484"/>
        <v>0</v>
      </c>
      <c r="BX657" s="626">
        <f t="shared" si="484"/>
        <v>0</v>
      </c>
      <c r="BY657" s="626">
        <f t="shared" si="484"/>
        <v>0</v>
      </c>
      <c r="BZ657" s="626">
        <f t="shared" si="484"/>
        <v>0</v>
      </c>
      <c r="CA657" s="287">
        <f t="shared" si="472"/>
        <v>0</v>
      </c>
      <c r="CB657" s="287">
        <f t="shared" si="473"/>
        <v>0</v>
      </c>
      <c r="CC657" s="287">
        <f t="shared" si="474"/>
        <v>0</v>
      </c>
      <c r="CD657" s="287">
        <f t="shared" si="475"/>
        <v>0</v>
      </c>
      <c r="CE657" s="287">
        <f t="shared" si="476"/>
        <v>0</v>
      </c>
      <c r="CF657" s="287">
        <f t="shared" si="477"/>
        <v>0</v>
      </c>
      <c r="CG657" s="61">
        <f t="shared" si="456"/>
        <v>0</v>
      </c>
      <c r="CH657" s="27"/>
      <c r="CI657" s="27"/>
      <c r="CJ657" s="27"/>
    </row>
    <row r="658" spans="2:88" ht="12" hidden="1" customHeight="1">
      <c r="B658" s="624" t="s">
        <v>817</v>
      </c>
      <c r="C658" s="623" t="str">
        <f t="shared" si="457"/>
        <v>Approval Request</v>
      </c>
      <c r="D658" s="624" t="s">
        <v>843</v>
      </c>
      <c r="E658" s="624" t="s">
        <v>9</v>
      </c>
      <c r="F658" s="625" t="s">
        <v>14</v>
      </c>
      <c r="G658" s="626">
        <f t="shared" si="478"/>
        <v>0</v>
      </c>
      <c r="H658" s="823">
        <f t="shared" si="478"/>
        <v>0</v>
      </c>
      <c r="I658" s="823">
        <f t="shared" si="478"/>
        <v>0</v>
      </c>
      <c r="J658" s="626">
        <f t="shared" si="478"/>
        <v>0</v>
      </c>
      <c r="K658" s="626">
        <f t="shared" si="478"/>
        <v>0</v>
      </c>
      <c r="L658" s="626">
        <f t="shared" si="478"/>
        <v>0</v>
      </c>
      <c r="M658" s="626">
        <f t="shared" si="478"/>
        <v>0</v>
      </c>
      <c r="N658" s="626">
        <f t="shared" si="478"/>
        <v>0</v>
      </c>
      <c r="O658" s="626">
        <f t="shared" si="478"/>
        <v>0</v>
      </c>
      <c r="P658" s="626">
        <f t="shared" si="478"/>
        <v>0</v>
      </c>
      <c r="Q658" s="626">
        <f t="shared" si="479"/>
        <v>0</v>
      </c>
      <c r="R658" s="626">
        <f t="shared" si="479"/>
        <v>0</v>
      </c>
      <c r="S658" s="626">
        <f t="shared" si="479"/>
        <v>0</v>
      </c>
      <c r="T658" s="626">
        <f t="shared" si="479"/>
        <v>0</v>
      </c>
      <c r="U658" s="823">
        <f t="shared" si="479"/>
        <v>0</v>
      </c>
      <c r="V658" s="823">
        <f t="shared" si="479"/>
        <v>0</v>
      </c>
      <c r="W658" s="823">
        <f t="shared" si="479"/>
        <v>0</v>
      </c>
      <c r="X658" s="823">
        <f t="shared" si="479"/>
        <v>0</v>
      </c>
      <c r="Y658" s="823">
        <f t="shared" si="479"/>
        <v>0</v>
      </c>
      <c r="Z658" s="626">
        <f t="shared" si="479"/>
        <v>0</v>
      </c>
      <c r="AA658" s="626">
        <f t="shared" si="480"/>
        <v>0</v>
      </c>
      <c r="AB658" s="626">
        <f t="shared" si="480"/>
        <v>0</v>
      </c>
      <c r="AC658" s="626">
        <f t="shared" si="480"/>
        <v>0</v>
      </c>
      <c r="AD658" s="626">
        <f t="shared" si="480"/>
        <v>0</v>
      </c>
      <c r="AE658" s="626">
        <f t="shared" si="480"/>
        <v>0</v>
      </c>
      <c r="AF658" s="626">
        <f t="shared" si="480"/>
        <v>0</v>
      </c>
      <c r="AG658" s="626">
        <f t="shared" si="480"/>
        <v>0</v>
      </c>
      <c r="AH658" s="626">
        <f t="shared" si="480"/>
        <v>0</v>
      </c>
      <c r="AI658" s="626">
        <f t="shared" si="480"/>
        <v>0</v>
      </c>
      <c r="AJ658" s="626">
        <f t="shared" si="480"/>
        <v>0</v>
      </c>
      <c r="AK658" s="626">
        <f t="shared" si="481"/>
        <v>0</v>
      </c>
      <c r="AL658" s="626">
        <f t="shared" si="481"/>
        <v>0</v>
      </c>
      <c r="AM658" s="626">
        <f t="shared" si="481"/>
        <v>0</v>
      </c>
      <c r="AN658" s="626">
        <f t="shared" si="481"/>
        <v>0</v>
      </c>
      <c r="AO658" s="626">
        <f t="shared" si="481"/>
        <v>0</v>
      </c>
      <c r="AP658" s="626">
        <f t="shared" si="481"/>
        <v>0</v>
      </c>
      <c r="AQ658" s="626">
        <f t="shared" si="481"/>
        <v>0</v>
      </c>
      <c r="AR658" s="626">
        <f t="shared" si="481"/>
        <v>0</v>
      </c>
      <c r="AS658" s="626">
        <f t="shared" si="481"/>
        <v>0</v>
      </c>
      <c r="AT658" s="626">
        <f t="shared" si="481"/>
        <v>0</v>
      </c>
      <c r="AU658" s="626">
        <f t="shared" si="482"/>
        <v>0</v>
      </c>
      <c r="AV658" s="626">
        <f t="shared" si="482"/>
        <v>0</v>
      </c>
      <c r="AW658" s="626">
        <f t="shared" si="482"/>
        <v>0</v>
      </c>
      <c r="AX658" s="626">
        <f t="shared" si="482"/>
        <v>0</v>
      </c>
      <c r="AY658" s="626">
        <f t="shared" si="482"/>
        <v>0</v>
      </c>
      <c r="AZ658" s="626">
        <f t="shared" si="482"/>
        <v>0</v>
      </c>
      <c r="BA658" s="626">
        <f t="shared" si="482"/>
        <v>0</v>
      </c>
      <c r="BB658" s="626">
        <f t="shared" si="482"/>
        <v>0</v>
      </c>
      <c r="BC658" s="626">
        <f t="shared" si="482"/>
        <v>0</v>
      </c>
      <c r="BD658" s="626">
        <f t="shared" si="482"/>
        <v>0</v>
      </c>
      <c r="BE658" s="626">
        <f t="shared" si="483"/>
        <v>0</v>
      </c>
      <c r="BF658" s="626">
        <f t="shared" si="483"/>
        <v>0</v>
      </c>
      <c r="BG658" s="626">
        <f t="shared" si="483"/>
        <v>0</v>
      </c>
      <c r="BH658" s="626">
        <f t="shared" si="483"/>
        <v>0</v>
      </c>
      <c r="BI658" s="626">
        <f t="shared" si="483"/>
        <v>0</v>
      </c>
      <c r="BJ658" s="626">
        <f t="shared" si="483"/>
        <v>0</v>
      </c>
      <c r="BK658" s="626">
        <f t="shared" si="483"/>
        <v>0</v>
      </c>
      <c r="BL658" s="626">
        <f t="shared" si="483"/>
        <v>0</v>
      </c>
      <c r="BM658" s="626">
        <f t="shared" si="483"/>
        <v>0</v>
      </c>
      <c r="BN658" s="626">
        <f t="shared" si="483"/>
        <v>0</v>
      </c>
      <c r="BO658" s="626">
        <f t="shared" si="484"/>
        <v>0</v>
      </c>
      <c r="BP658" s="626">
        <f t="shared" si="484"/>
        <v>0</v>
      </c>
      <c r="BQ658" s="626">
        <f t="shared" si="484"/>
        <v>0</v>
      </c>
      <c r="BR658" s="626">
        <f t="shared" si="484"/>
        <v>0</v>
      </c>
      <c r="BS658" s="626">
        <f t="shared" si="484"/>
        <v>0</v>
      </c>
      <c r="BT658" s="626">
        <f t="shared" si="484"/>
        <v>0</v>
      </c>
      <c r="BU658" s="626">
        <f t="shared" si="484"/>
        <v>0</v>
      </c>
      <c r="BV658" s="626">
        <f t="shared" si="484"/>
        <v>0</v>
      </c>
      <c r="BW658" s="626">
        <f t="shared" si="484"/>
        <v>0</v>
      </c>
      <c r="BX658" s="626">
        <f t="shared" si="484"/>
        <v>0</v>
      </c>
      <c r="BY658" s="626">
        <f t="shared" si="484"/>
        <v>0</v>
      </c>
      <c r="BZ658" s="626">
        <f t="shared" si="484"/>
        <v>0</v>
      </c>
      <c r="CA658" s="287">
        <f t="shared" si="472"/>
        <v>0</v>
      </c>
      <c r="CB658" s="287">
        <f t="shared" si="473"/>
        <v>0</v>
      </c>
      <c r="CC658" s="287">
        <f t="shared" si="474"/>
        <v>0</v>
      </c>
      <c r="CD658" s="287">
        <f t="shared" si="475"/>
        <v>0</v>
      </c>
      <c r="CE658" s="287">
        <f t="shared" si="476"/>
        <v>0</v>
      </c>
      <c r="CF658" s="287">
        <f t="shared" si="477"/>
        <v>0</v>
      </c>
      <c r="CG658" s="61">
        <f t="shared" si="456"/>
        <v>0</v>
      </c>
      <c r="CH658" s="27"/>
      <c r="CI658" s="27"/>
      <c r="CJ658" s="27"/>
    </row>
    <row r="659" spans="2:88" ht="12" hidden="1" customHeight="1">
      <c r="B659" s="624" t="s">
        <v>817</v>
      </c>
      <c r="C659" s="623" t="str">
        <f t="shared" ref="C659:C690" si="485">C549</f>
        <v>Approval Request</v>
      </c>
      <c r="D659" s="624" t="s">
        <v>843</v>
      </c>
      <c r="E659" s="624" t="s">
        <v>9</v>
      </c>
      <c r="F659" s="625" t="s">
        <v>15</v>
      </c>
      <c r="G659" s="626">
        <f t="shared" si="478"/>
        <v>0</v>
      </c>
      <c r="H659" s="823">
        <f t="shared" si="478"/>
        <v>0</v>
      </c>
      <c r="I659" s="823">
        <f t="shared" si="478"/>
        <v>0</v>
      </c>
      <c r="J659" s="626">
        <f t="shared" si="478"/>
        <v>0</v>
      </c>
      <c r="K659" s="626">
        <f t="shared" si="478"/>
        <v>0</v>
      </c>
      <c r="L659" s="626">
        <f t="shared" si="478"/>
        <v>0</v>
      </c>
      <c r="M659" s="626">
        <f t="shared" si="478"/>
        <v>0</v>
      </c>
      <c r="N659" s="626">
        <f t="shared" si="478"/>
        <v>0</v>
      </c>
      <c r="O659" s="626">
        <f t="shared" si="478"/>
        <v>0</v>
      </c>
      <c r="P659" s="626">
        <f t="shared" si="478"/>
        <v>0</v>
      </c>
      <c r="Q659" s="626">
        <f t="shared" si="479"/>
        <v>0</v>
      </c>
      <c r="R659" s="626">
        <f t="shared" si="479"/>
        <v>0</v>
      </c>
      <c r="S659" s="626">
        <f t="shared" si="479"/>
        <v>0</v>
      </c>
      <c r="T659" s="626">
        <f t="shared" si="479"/>
        <v>0</v>
      </c>
      <c r="U659" s="823">
        <f t="shared" si="479"/>
        <v>0</v>
      </c>
      <c r="V659" s="823">
        <f t="shared" si="479"/>
        <v>0</v>
      </c>
      <c r="W659" s="823">
        <f t="shared" si="479"/>
        <v>0</v>
      </c>
      <c r="X659" s="823">
        <f t="shared" si="479"/>
        <v>0</v>
      </c>
      <c r="Y659" s="823">
        <f t="shared" si="479"/>
        <v>0</v>
      </c>
      <c r="Z659" s="626">
        <f t="shared" si="479"/>
        <v>0</v>
      </c>
      <c r="AA659" s="626">
        <f t="shared" si="480"/>
        <v>0</v>
      </c>
      <c r="AB659" s="626">
        <f t="shared" si="480"/>
        <v>0</v>
      </c>
      <c r="AC659" s="626">
        <f t="shared" si="480"/>
        <v>0</v>
      </c>
      <c r="AD659" s="626">
        <f t="shared" si="480"/>
        <v>0</v>
      </c>
      <c r="AE659" s="626">
        <f t="shared" si="480"/>
        <v>0</v>
      </c>
      <c r="AF659" s="626">
        <f t="shared" si="480"/>
        <v>0</v>
      </c>
      <c r="AG659" s="626">
        <f t="shared" si="480"/>
        <v>0</v>
      </c>
      <c r="AH659" s="626">
        <f t="shared" si="480"/>
        <v>0</v>
      </c>
      <c r="AI659" s="626">
        <f t="shared" si="480"/>
        <v>0</v>
      </c>
      <c r="AJ659" s="626">
        <f t="shared" si="480"/>
        <v>0</v>
      </c>
      <c r="AK659" s="626">
        <f t="shared" si="481"/>
        <v>0</v>
      </c>
      <c r="AL659" s="626">
        <f t="shared" si="481"/>
        <v>0</v>
      </c>
      <c r="AM659" s="626">
        <f t="shared" si="481"/>
        <v>0</v>
      </c>
      <c r="AN659" s="626">
        <f t="shared" si="481"/>
        <v>0</v>
      </c>
      <c r="AO659" s="626">
        <f t="shared" si="481"/>
        <v>0</v>
      </c>
      <c r="AP659" s="626">
        <f t="shared" si="481"/>
        <v>0</v>
      </c>
      <c r="AQ659" s="626">
        <f t="shared" si="481"/>
        <v>0</v>
      </c>
      <c r="AR659" s="626">
        <f t="shared" si="481"/>
        <v>0</v>
      </c>
      <c r="AS659" s="626">
        <f t="shared" si="481"/>
        <v>0</v>
      </c>
      <c r="AT659" s="626">
        <f t="shared" si="481"/>
        <v>0</v>
      </c>
      <c r="AU659" s="626">
        <f t="shared" si="482"/>
        <v>0</v>
      </c>
      <c r="AV659" s="626">
        <f t="shared" si="482"/>
        <v>0</v>
      </c>
      <c r="AW659" s="626">
        <f t="shared" si="482"/>
        <v>0</v>
      </c>
      <c r="AX659" s="626">
        <f t="shared" si="482"/>
        <v>0</v>
      </c>
      <c r="AY659" s="626">
        <f t="shared" si="482"/>
        <v>0</v>
      </c>
      <c r="AZ659" s="626">
        <f t="shared" si="482"/>
        <v>0</v>
      </c>
      <c r="BA659" s="626">
        <f t="shared" si="482"/>
        <v>0</v>
      </c>
      <c r="BB659" s="626">
        <f t="shared" si="482"/>
        <v>0</v>
      </c>
      <c r="BC659" s="626">
        <f t="shared" si="482"/>
        <v>0</v>
      </c>
      <c r="BD659" s="626">
        <f t="shared" si="482"/>
        <v>0</v>
      </c>
      <c r="BE659" s="626">
        <f t="shared" si="483"/>
        <v>0</v>
      </c>
      <c r="BF659" s="626">
        <f t="shared" si="483"/>
        <v>0</v>
      </c>
      <c r="BG659" s="626">
        <f t="shared" si="483"/>
        <v>0</v>
      </c>
      <c r="BH659" s="626">
        <f t="shared" si="483"/>
        <v>0</v>
      </c>
      <c r="BI659" s="626">
        <f t="shared" si="483"/>
        <v>0</v>
      </c>
      <c r="BJ659" s="626">
        <f t="shared" si="483"/>
        <v>0</v>
      </c>
      <c r="BK659" s="626">
        <f t="shared" si="483"/>
        <v>0</v>
      </c>
      <c r="BL659" s="626">
        <f t="shared" si="483"/>
        <v>0</v>
      </c>
      <c r="BM659" s="626">
        <f t="shared" si="483"/>
        <v>0</v>
      </c>
      <c r="BN659" s="626">
        <f t="shared" si="483"/>
        <v>0</v>
      </c>
      <c r="BO659" s="626">
        <f t="shared" si="484"/>
        <v>0</v>
      </c>
      <c r="BP659" s="626">
        <f t="shared" si="484"/>
        <v>0</v>
      </c>
      <c r="BQ659" s="626">
        <f t="shared" si="484"/>
        <v>0</v>
      </c>
      <c r="BR659" s="626">
        <f t="shared" si="484"/>
        <v>0</v>
      </c>
      <c r="BS659" s="626">
        <f t="shared" si="484"/>
        <v>0</v>
      </c>
      <c r="BT659" s="626">
        <f t="shared" si="484"/>
        <v>0</v>
      </c>
      <c r="BU659" s="626">
        <f t="shared" si="484"/>
        <v>0</v>
      </c>
      <c r="BV659" s="626">
        <f t="shared" si="484"/>
        <v>0</v>
      </c>
      <c r="BW659" s="626">
        <f t="shared" si="484"/>
        <v>0</v>
      </c>
      <c r="BX659" s="626">
        <f t="shared" si="484"/>
        <v>0</v>
      </c>
      <c r="BY659" s="626">
        <f t="shared" si="484"/>
        <v>0</v>
      </c>
      <c r="BZ659" s="626">
        <f t="shared" si="484"/>
        <v>0</v>
      </c>
      <c r="CA659" s="287">
        <f t="shared" si="472"/>
        <v>0</v>
      </c>
      <c r="CB659" s="287">
        <f t="shared" si="473"/>
        <v>0</v>
      </c>
      <c r="CC659" s="287">
        <f t="shared" si="474"/>
        <v>0</v>
      </c>
      <c r="CD659" s="287">
        <f t="shared" si="475"/>
        <v>0</v>
      </c>
      <c r="CE659" s="287">
        <f t="shared" si="476"/>
        <v>0</v>
      </c>
      <c r="CF659" s="287">
        <f t="shared" si="477"/>
        <v>0</v>
      </c>
      <c r="CG659" s="61">
        <f t="shared" si="456"/>
        <v>0</v>
      </c>
      <c r="CH659" s="27"/>
      <c r="CI659" s="27"/>
      <c r="CJ659" s="27"/>
    </row>
    <row r="660" spans="2:88" ht="12" hidden="1" customHeight="1">
      <c r="B660" s="624" t="s">
        <v>817</v>
      </c>
      <c r="C660" s="623" t="str">
        <f t="shared" si="485"/>
        <v>Released</v>
      </c>
      <c r="D660" s="624" t="s">
        <v>843</v>
      </c>
      <c r="E660" s="624" t="s">
        <v>10</v>
      </c>
      <c r="F660" s="625" t="s">
        <v>11</v>
      </c>
      <c r="G660" s="626">
        <f t="shared" si="478"/>
        <v>0</v>
      </c>
      <c r="H660" s="823">
        <f t="shared" si="478"/>
        <v>0</v>
      </c>
      <c r="I660" s="823">
        <f t="shared" si="478"/>
        <v>0</v>
      </c>
      <c r="J660" s="626">
        <f t="shared" si="478"/>
        <v>0</v>
      </c>
      <c r="K660" s="626">
        <f t="shared" si="478"/>
        <v>0</v>
      </c>
      <c r="L660" s="626">
        <f t="shared" si="478"/>
        <v>0</v>
      </c>
      <c r="M660" s="626">
        <f t="shared" si="478"/>
        <v>0</v>
      </c>
      <c r="N660" s="626">
        <f t="shared" si="478"/>
        <v>0</v>
      </c>
      <c r="O660" s="626">
        <f t="shared" si="478"/>
        <v>0</v>
      </c>
      <c r="P660" s="626">
        <f t="shared" si="478"/>
        <v>0</v>
      </c>
      <c r="Q660" s="626">
        <f t="shared" si="479"/>
        <v>0</v>
      </c>
      <c r="R660" s="626">
        <f t="shared" si="479"/>
        <v>0</v>
      </c>
      <c r="S660" s="626">
        <f t="shared" si="479"/>
        <v>0</v>
      </c>
      <c r="T660" s="626">
        <f t="shared" si="479"/>
        <v>0</v>
      </c>
      <c r="U660" s="823">
        <f t="shared" si="479"/>
        <v>0</v>
      </c>
      <c r="V660" s="823">
        <f t="shared" si="479"/>
        <v>0</v>
      </c>
      <c r="W660" s="823">
        <f t="shared" si="479"/>
        <v>0</v>
      </c>
      <c r="X660" s="823">
        <f t="shared" si="479"/>
        <v>0</v>
      </c>
      <c r="Y660" s="823">
        <f t="shared" si="479"/>
        <v>0</v>
      </c>
      <c r="Z660" s="626">
        <f t="shared" si="479"/>
        <v>0</v>
      </c>
      <c r="AA660" s="626">
        <f t="shared" si="480"/>
        <v>0</v>
      </c>
      <c r="AB660" s="626">
        <f t="shared" si="480"/>
        <v>0</v>
      </c>
      <c r="AC660" s="626">
        <f t="shared" si="480"/>
        <v>0</v>
      </c>
      <c r="AD660" s="626">
        <f t="shared" si="480"/>
        <v>0</v>
      </c>
      <c r="AE660" s="626">
        <f t="shared" si="480"/>
        <v>0</v>
      </c>
      <c r="AF660" s="626">
        <f t="shared" si="480"/>
        <v>0</v>
      </c>
      <c r="AG660" s="626">
        <f t="shared" si="480"/>
        <v>0</v>
      </c>
      <c r="AH660" s="626">
        <f t="shared" si="480"/>
        <v>0</v>
      </c>
      <c r="AI660" s="626">
        <f t="shared" si="480"/>
        <v>0</v>
      </c>
      <c r="AJ660" s="626">
        <f t="shared" si="480"/>
        <v>0</v>
      </c>
      <c r="AK660" s="626">
        <f t="shared" si="481"/>
        <v>0</v>
      </c>
      <c r="AL660" s="626">
        <f t="shared" si="481"/>
        <v>0</v>
      </c>
      <c r="AM660" s="626">
        <f t="shared" si="481"/>
        <v>0</v>
      </c>
      <c r="AN660" s="626">
        <f t="shared" si="481"/>
        <v>0</v>
      </c>
      <c r="AO660" s="626">
        <f t="shared" si="481"/>
        <v>0</v>
      </c>
      <c r="AP660" s="626">
        <f t="shared" si="481"/>
        <v>0</v>
      </c>
      <c r="AQ660" s="626">
        <f t="shared" si="481"/>
        <v>0</v>
      </c>
      <c r="AR660" s="626">
        <f t="shared" si="481"/>
        <v>0</v>
      </c>
      <c r="AS660" s="626">
        <f t="shared" si="481"/>
        <v>0</v>
      </c>
      <c r="AT660" s="626">
        <f t="shared" si="481"/>
        <v>0</v>
      </c>
      <c r="AU660" s="626">
        <f t="shared" si="482"/>
        <v>0</v>
      </c>
      <c r="AV660" s="626">
        <f t="shared" si="482"/>
        <v>0</v>
      </c>
      <c r="AW660" s="626">
        <f t="shared" si="482"/>
        <v>0</v>
      </c>
      <c r="AX660" s="626">
        <f t="shared" si="482"/>
        <v>0</v>
      </c>
      <c r="AY660" s="626">
        <f t="shared" si="482"/>
        <v>0</v>
      </c>
      <c r="AZ660" s="626">
        <f t="shared" si="482"/>
        <v>0</v>
      </c>
      <c r="BA660" s="626">
        <f t="shared" si="482"/>
        <v>0</v>
      </c>
      <c r="BB660" s="626">
        <f t="shared" si="482"/>
        <v>0</v>
      </c>
      <c r="BC660" s="626">
        <f t="shared" si="482"/>
        <v>0</v>
      </c>
      <c r="BD660" s="626">
        <f t="shared" si="482"/>
        <v>0</v>
      </c>
      <c r="BE660" s="626">
        <f t="shared" si="483"/>
        <v>0</v>
      </c>
      <c r="BF660" s="626">
        <f t="shared" si="483"/>
        <v>0</v>
      </c>
      <c r="BG660" s="626">
        <f t="shared" si="483"/>
        <v>0</v>
      </c>
      <c r="BH660" s="626">
        <f t="shared" si="483"/>
        <v>0</v>
      </c>
      <c r="BI660" s="626">
        <f t="shared" si="483"/>
        <v>0</v>
      </c>
      <c r="BJ660" s="626">
        <f t="shared" si="483"/>
        <v>0</v>
      </c>
      <c r="BK660" s="626">
        <f t="shared" si="483"/>
        <v>0</v>
      </c>
      <c r="BL660" s="626">
        <f t="shared" si="483"/>
        <v>0</v>
      </c>
      <c r="BM660" s="626">
        <f t="shared" si="483"/>
        <v>0</v>
      </c>
      <c r="BN660" s="626">
        <f t="shared" si="483"/>
        <v>0</v>
      </c>
      <c r="BO660" s="626">
        <f t="shared" si="484"/>
        <v>0</v>
      </c>
      <c r="BP660" s="626">
        <f t="shared" si="484"/>
        <v>0</v>
      </c>
      <c r="BQ660" s="626">
        <f t="shared" si="484"/>
        <v>0</v>
      </c>
      <c r="BR660" s="626">
        <f t="shared" si="484"/>
        <v>0</v>
      </c>
      <c r="BS660" s="626">
        <f t="shared" si="484"/>
        <v>0</v>
      </c>
      <c r="BT660" s="626">
        <f t="shared" si="484"/>
        <v>0</v>
      </c>
      <c r="BU660" s="626">
        <f t="shared" si="484"/>
        <v>0</v>
      </c>
      <c r="BV660" s="626">
        <f t="shared" si="484"/>
        <v>0</v>
      </c>
      <c r="BW660" s="626">
        <f t="shared" si="484"/>
        <v>0</v>
      </c>
      <c r="BX660" s="626">
        <f t="shared" si="484"/>
        <v>0</v>
      </c>
      <c r="BY660" s="626">
        <f t="shared" si="484"/>
        <v>0</v>
      </c>
      <c r="BZ660" s="626">
        <f t="shared" si="484"/>
        <v>0</v>
      </c>
      <c r="CA660" s="287">
        <f t="shared" si="472"/>
        <v>0</v>
      </c>
      <c r="CB660" s="287">
        <f t="shared" si="473"/>
        <v>0</v>
      </c>
      <c r="CC660" s="287">
        <f t="shared" si="474"/>
        <v>0</v>
      </c>
      <c r="CD660" s="287">
        <f t="shared" si="475"/>
        <v>0</v>
      </c>
      <c r="CE660" s="287">
        <f t="shared" si="476"/>
        <v>0</v>
      </c>
      <c r="CF660" s="287">
        <f t="shared" si="477"/>
        <v>0</v>
      </c>
      <c r="CG660" s="61">
        <f t="shared" si="456"/>
        <v>0</v>
      </c>
      <c r="CH660" s="27"/>
      <c r="CI660" s="27"/>
      <c r="CJ660" s="27"/>
    </row>
    <row r="661" spans="2:88" ht="12" hidden="1" customHeight="1">
      <c r="B661" s="624" t="s">
        <v>817</v>
      </c>
      <c r="C661" s="623" t="str">
        <f t="shared" si="485"/>
        <v>Released</v>
      </c>
      <c r="D661" s="624" t="s">
        <v>843</v>
      </c>
      <c r="E661" s="624" t="s">
        <v>10</v>
      </c>
      <c r="F661" s="625" t="s">
        <v>12</v>
      </c>
      <c r="G661" s="626">
        <f t="shared" si="478"/>
        <v>0</v>
      </c>
      <c r="H661" s="823">
        <f t="shared" si="478"/>
        <v>0</v>
      </c>
      <c r="I661" s="823">
        <f t="shared" si="478"/>
        <v>0</v>
      </c>
      <c r="J661" s="626">
        <f t="shared" si="478"/>
        <v>0</v>
      </c>
      <c r="K661" s="626">
        <f t="shared" si="478"/>
        <v>0</v>
      </c>
      <c r="L661" s="626">
        <f t="shared" si="478"/>
        <v>0</v>
      </c>
      <c r="M661" s="626">
        <f t="shared" si="478"/>
        <v>0</v>
      </c>
      <c r="N661" s="626">
        <f t="shared" si="478"/>
        <v>0</v>
      </c>
      <c r="O661" s="626">
        <f t="shared" si="478"/>
        <v>0</v>
      </c>
      <c r="P661" s="626">
        <f t="shared" si="478"/>
        <v>0</v>
      </c>
      <c r="Q661" s="626">
        <f t="shared" si="479"/>
        <v>0</v>
      </c>
      <c r="R661" s="626">
        <f t="shared" si="479"/>
        <v>0</v>
      </c>
      <c r="S661" s="626">
        <f t="shared" si="479"/>
        <v>0</v>
      </c>
      <c r="T661" s="626">
        <f t="shared" si="479"/>
        <v>0</v>
      </c>
      <c r="U661" s="823">
        <f t="shared" si="479"/>
        <v>0</v>
      </c>
      <c r="V661" s="823">
        <f t="shared" si="479"/>
        <v>0</v>
      </c>
      <c r="W661" s="823">
        <f t="shared" si="479"/>
        <v>0</v>
      </c>
      <c r="X661" s="823">
        <f t="shared" si="479"/>
        <v>0</v>
      </c>
      <c r="Y661" s="823">
        <f t="shared" si="479"/>
        <v>0</v>
      </c>
      <c r="Z661" s="626">
        <f t="shared" si="479"/>
        <v>0</v>
      </c>
      <c r="AA661" s="626">
        <f t="shared" si="480"/>
        <v>0</v>
      </c>
      <c r="AB661" s="626">
        <f t="shared" si="480"/>
        <v>0</v>
      </c>
      <c r="AC661" s="626">
        <f t="shared" si="480"/>
        <v>0</v>
      </c>
      <c r="AD661" s="626">
        <f t="shared" si="480"/>
        <v>0</v>
      </c>
      <c r="AE661" s="626">
        <f t="shared" si="480"/>
        <v>0</v>
      </c>
      <c r="AF661" s="626">
        <f t="shared" si="480"/>
        <v>0</v>
      </c>
      <c r="AG661" s="626">
        <f t="shared" si="480"/>
        <v>0</v>
      </c>
      <c r="AH661" s="626">
        <f t="shared" si="480"/>
        <v>0</v>
      </c>
      <c r="AI661" s="626">
        <f t="shared" si="480"/>
        <v>0</v>
      </c>
      <c r="AJ661" s="626">
        <f t="shared" si="480"/>
        <v>0</v>
      </c>
      <c r="AK661" s="626">
        <f t="shared" si="481"/>
        <v>0</v>
      </c>
      <c r="AL661" s="626">
        <f t="shared" si="481"/>
        <v>0</v>
      </c>
      <c r="AM661" s="626">
        <f t="shared" si="481"/>
        <v>0</v>
      </c>
      <c r="AN661" s="626">
        <f t="shared" si="481"/>
        <v>0</v>
      </c>
      <c r="AO661" s="626">
        <f t="shared" si="481"/>
        <v>0</v>
      </c>
      <c r="AP661" s="626">
        <f t="shared" si="481"/>
        <v>0</v>
      </c>
      <c r="AQ661" s="626">
        <f t="shared" si="481"/>
        <v>0</v>
      </c>
      <c r="AR661" s="626">
        <f t="shared" si="481"/>
        <v>0</v>
      </c>
      <c r="AS661" s="626">
        <f t="shared" si="481"/>
        <v>0</v>
      </c>
      <c r="AT661" s="626">
        <f t="shared" si="481"/>
        <v>0</v>
      </c>
      <c r="AU661" s="626">
        <f t="shared" si="482"/>
        <v>0</v>
      </c>
      <c r="AV661" s="626">
        <f t="shared" si="482"/>
        <v>0</v>
      </c>
      <c r="AW661" s="626">
        <f t="shared" si="482"/>
        <v>0</v>
      </c>
      <c r="AX661" s="626">
        <f t="shared" si="482"/>
        <v>0</v>
      </c>
      <c r="AY661" s="626">
        <f t="shared" si="482"/>
        <v>0</v>
      </c>
      <c r="AZ661" s="626">
        <f t="shared" si="482"/>
        <v>0</v>
      </c>
      <c r="BA661" s="626">
        <f t="shared" si="482"/>
        <v>0</v>
      </c>
      <c r="BB661" s="626">
        <f t="shared" si="482"/>
        <v>0</v>
      </c>
      <c r="BC661" s="626">
        <f t="shared" si="482"/>
        <v>0</v>
      </c>
      <c r="BD661" s="626">
        <f t="shared" si="482"/>
        <v>0</v>
      </c>
      <c r="BE661" s="626">
        <f t="shared" si="483"/>
        <v>0</v>
      </c>
      <c r="BF661" s="626">
        <f t="shared" si="483"/>
        <v>0</v>
      </c>
      <c r="BG661" s="626">
        <f t="shared" si="483"/>
        <v>0</v>
      </c>
      <c r="BH661" s="626">
        <f t="shared" si="483"/>
        <v>0</v>
      </c>
      <c r="BI661" s="626">
        <f t="shared" si="483"/>
        <v>0</v>
      </c>
      <c r="BJ661" s="626">
        <f t="shared" si="483"/>
        <v>0</v>
      </c>
      <c r="BK661" s="626">
        <f t="shared" si="483"/>
        <v>0</v>
      </c>
      <c r="BL661" s="626">
        <f t="shared" si="483"/>
        <v>0</v>
      </c>
      <c r="BM661" s="626">
        <f t="shared" si="483"/>
        <v>0</v>
      </c>
      <c r="BN661" s="626">
        <f t="shared" si="483"/>
        <v>0</v>
      </c>
      <c r="BO661" s="626">
        <f t="shared" si="484"/>
        <v>0</v>
      </c>
      <c r="BP661" s="626">
        <f t="shared" si="484"/>
        <v>0</v>
      </c>
      <c r="BQ661" s="626">
        <f t="shared" si="484"/>
        <v>0</v>
      </c>
      <c r="BR661" s="626">
        <f t="shared" si="484"/>
        <v>0</v>
      </c>
      <c r="BS661" s="626">
        <f t="shared" si="484"/>
        <v>0</v>
      </c>
      <c r="BT661" s="626">
        <f t="shared" si="484"/>
        <v>0</v>
      </c>
      <c r="BU661" s="626">
        <f t="shared" si="484"/>
        <v>0</v>
      </c>
      <c r="BV661" s="626">
        <f t="shared" si="484"/>
        <v>0</v>
      </c>
      <c r="BW661" s="626">
        <f t="shared" si="484"/>
        <v>0</v>
      </c>
      <c r="BX661" s="626">
        <f t="shared" si="484"/>
        <v>0</v>
      </c>
      <c r="BY661" s="626">
        <f t="shared" si="484"/>
        <v>0</v>
      </c>
      <c r="BZ661" s="626">
        <f t="shared" si="484"/>
        <v>0</v>
      </c>
      <c r="CA661" s="287">
        <f t="shared" si="472"/>
        <v>0</v>
      </c>
      <c r="CB661" s="287">
        <f t="shared" si="473"/>
        <v>0</v>
      </c>
      <c r="CC661" s="287">
        <f t="shared" si="474"/>
        <v>0</v>
      </c>
      <c r="CD661" s="287">
        <f t="shared" si="475"/>
        <v>0</v>
      </c>
      <c r="CE661" s="287">
        <f t="shared" si="476"/>
        <v>0</v>
      </c>
      <c r="CF661" s="287">
        <f t="shared" si="477"/>
        <v>0</v>
      </c>
      <c r="CG661" s="61">
        <f t="shared" si="456"/>
        <v>0</v>
      </c>
      <c r="CH661" s="27"/>
      <c r="CI661" s="27"/>
      <c r="CJ661" s="27"/>
    </row>
    <row r="662" spans="2:88" ht="12" hidden="1" customHeight="1">
      <c r="B662" s="624" t="s">
        <v>817</v>
      </c>
      <c r="C662" s="623" t="str">
        <f t="shared" si="485"/>
        <v>Forecast</v>
      </c>
      <c r="D662" s="624" t="s">
        <v>843</v>
      </c>
      <c r="E662" s="624" t="s">
        <v>10</v>
      </c>
      <c r="F662" s="625" t="s">
        <v>13</v>
      </c>
      <c r="G662" s="626">
        <f t="shared" si="478"/>
        <v>0</v>
      </c>
      <c r="H662" s="823">
        <f t="shared" si="478"/>
        <v>0</v>
      </c>
      <c r="I662" s="823">
        <f t="shared" si="478"/>
        <v>0</v>
      </c>
      <c r="J662" s="626">
        <f t="shared" si="478"/>
        <v>0</v>
      </c>
      <c r="K662" s="626">
        <f t="shared" si="478"/>
        <v>0</v>
      </c>
      <c r="L662" s="626">
        <f t="shared" si="478"/>
        <v>0</v>
      </c>
      <c r="M662" s="626">
        <f t="shared" si="478"/>
        <v>0</v>
      </c>
      <c r="N662" s="626">
        <f t="shared" si="478"/>
        <v>0</v>
      </c>
      <c r="O662" s="626">
        <f t="shared" si="478"/>
        <v>0</v>
      </c>
      <c r="P662" s="626">
        <f t="shared" si="478"/>
        <v>0</v>
      </c>
      <c r="Q662" s="626">
        <f t="shared" si="479"/>
        <v>0</v>
      </c>
      <c r="R662" s="626">
        <f t="shared" si="479"/>
        <v>0</v>
      </c>
      <c r="S662" s="626">
        <f t="shared" si="479"/>
        <v>0</v>
      </c>
      <c r="T662" s="626">
        <f t="shared" si="479"/>
        <v>0</v>
      </c>
      <c r="U662" s="823">
        <f t="shared" si="479"/>
        <v>0</v>
      </c>
      <c r="V662" s="823">
        <f t="shared" si="479"/>
        <v>0</v>
      </c>
      <c r="W662" s="823">
        <f t="shared" si="479"/>
        <v>0</v>
      </c>
      <c r="X662" s="823">
        <f t="shared" si="479"/>
        <v>0</v>
      </c>
      <c r="Y662" s="823">
        <f t="shared" si="479"/>
        <v>0</v>
      </c>
      <c r="Z662" s="626">
        <f t="shared" si="479"/>
        <v>0</v>
      </c>
      <c r="AA662" s="626">
        <f t="shared" si="480"/>
        <v>0</v>
      </c>
      <c r="AB662" s="626">
        <f t="shared" si="480"/>
        <v>0</v>
      </c>
      <c r="AC662" s="626">
        <f t="shared" si="480"/>
        <v>0</v>
      </c>
      <c r="AD662" s="626">
        <f t="shared" si="480"/>
        <v>0</v>
      </c>
      <c r="AE662" s="626">
        <f t="shared" si="480"/>
        <v>0</v>
      </c>
      <c r="AF662" s="626">
        <f t="shared" si="480"/>
        <v>0</v>
      </c>
      <c r="AG662" s="626">
        <f t="shared" si="480"/>
        <v>0</v>
      </c>
      <c r="AH662" s="626">
        <f t="shared" si="480"/>
        <v>0</v>
      </c>
      <c r="AI662" s="626">
        <f t="shared" si="480"/>
        <v>0</v>
      </c>
      <c r="AJ662" s="626">
        <f t="shared" si="480"/>
        <v>0</v>
      </c>
      <c r="AK662" s="626">
        <f t="shared" si="481"/>
        <v>0</v>
      </c>
      <c r="AL662" s="626">
        <f t="shared" si="481"/>
        <v>0</v>
      </c>
      <c r="AM662" s="626">
        <f t="shared" si="481"/>
        <v>0</v>
      </c>
      <c r="AN662" s="626">
        <f t="shared" si="481"/>
        <v>0</v>
      </c>
      <c r="AO662" s="626">
        <f t="shared" si="481"/>
        <v>0</v>
      </c>
      <c r="AP662" s="626">
        <f t="shared" si="481"/>
        <v>0</v>
      </c>
      <c r="AQ662" s="626">
        <f t="shared" si="481"/>
        <v>0</v>
      </c>
      <c r="AR662" s="626">
        <f t="shared" si="481"/>
        <v>0</v>
      </c>
      <c r="AS662" s="626">
        <f t="shared" si="481"/>
        <v>0</v>
      </c>
      <c r="AT662" s="626">
        <f t="shared" si="481"/>
        <v>0</v>
      </c>
      <c r="AU662" s="626">
        <f t="shared" si="482"/>
        <v>0</v>
      </c>
      <c r="AV662" s="626">
        <f t="shared" si="482"/>
        <v>0</v>
      </c>
      <c r="AW662" s="626">
        <f t="shared" si="482"/>
        <v>0</v>
      </c>
      <c r="AX662" s="626">
        <f t="shared" si="482"/>
        <v>0</v>
      </c>
      <c r="AY662" s="626">
        <f t="shared" si="482"/>
        <v>0</v>
      </c>
      <c r="AZ662" s="626">
        <f t="shared" si="482"/>
        <v>0</v>
      </c>
      <c r="BA662" s="626">
        <f t="shared" si="482"/>
        <v>0</v>
      </c>
      <c r="BB662" s="626">
        <f t="shared" si="482"/>
        <v>0</v>
      </c>
      <c r="BC662" s="626">
        <f t="shared" si="482"/>
        <v>0</v>
      </c>
      <c r="BD662" s="626">
        <f t="shared" si="482"/>
        <v>0</v>
      </c>
      <c r="BE662" s="626">
        <f t="shared" si="483"/>
        <v>0</v>
      </c>
      <c r="BF662" s="626">
        <f t="shared" si="483"/>
        <v>0</v>
      </c>
      <c r="BG662" s="626">
        <f t="shared" si="483"/>
        <v>0</v>
      </c>
      <c r="BH662" s="626">
        <f t="shared" si="483"/>
        <v>0</v>
      </c>
      <c r="BI662" s="626">
        <f t="shared" si="483"/>
        <v>0</v>
      </c>
      <c r="BJ662" s="626">
        <f t="shared" si="483"/>
        <v>0</v>
      </c>
      <c r="BK662" s="626">
        <f t="shared" si="483"/>
        <v>0</v>
      </c>
      <c r="BL662" s="626">
        <f t="shared" si="483"/>
        <v>0</v>
      </c>
      <c r="BM662" s="626">
        <f t="shared" si="483"/>
        <v>0</v>
      </c>
      <c r="BN662" s="626">
        <f t="shared" si="483"/>
        <v>0</v>
      </c>
      <c r="BO662" s="626">
        <f t="shared" si="484"/>
        <v>0</v>
      </c>
      <c r="BP662" s="626">
        <f t="shared" si="484"/>
        <v>0</v>
      </c>
      <c r="BQ662" s="626">
        <f t="shared" si="484"/>
        <v>0</v>
      </c>
      <c r="BR662" s="626">
        <f t="shared" si="484"/>
        <v>0</v>
      </c>
      <c r="BS662" s="626">
        <f t="shared" si="484"/>
        <v>0</v>
      </c>
      <c r="BT662" s="626">
        <f t="shared" si="484"/>
        <v>0</v>
      </c>
      <c r="BU662" s="626">
        <f t="shared" si="484"/>
        <v>0</v>
      </c>
      <c r="BV662" s="626">
        <f t="shared" si="484"/>
        <v>0</v>
      </c>
      <c r="BW662" s="626">
        <f t="shared" si="484"/>
        <v>0</v>
      </c>
      <c r="BX662" s="626">
        <f t="shared" si="484"/>
        <v>0</v>
      </c>
      <c r="BY662" s="626">
        <f t="shared" si="484"/>
        <v>0</v>
      </c>
      <c r="BZ662" s="626">
        <f t="shared" si="484"/>
        <v>0</v>
      </c>
      <c r="CA662" s="287">
        <f t="shared" si="472"/>
        <v>0</v>
      </c>
      <c r="CB662" s="287">
        <f t="shared" si="473"/>
        <v>0</v>
      </c>
      <c r="CC662" s="287">
        <f t="shared" si="474"/>
        <v>0</v>
      </c>
      <c r="CD662" s="287">
        <f t="shared" si="475"/>
        <v>0</v>
      </c>
      <c r="CE662" s="287">
        <f t="shared" si="476"/>
        <v>0</v>
      </c>
      <c r="CF662" s="287">
        <f t="shared" si="477"/>
        <v>0</v>
      </c>
      <c r="CG662" s="61">
        <f t="shared" si="456"/>
        <v>0</v>
      </c>
      <c r="CH662" s="27"/>
      <c r="CI662" s="27"/>
      <c r="CJ662" s="27"/>
    </row>
    <row r="663" spans="2:88" ht="12" hidden="1" customHeight="1">
      <c r="B663" s="624" t="s">
        <v>817</v>
      </c>
      <c r="C663" s="623" t="str">
        <f t="shared" si="485"/>
        <v>Approval Request</v>
      </c>
      <c r="D663" s="624" t="s">
        <v>843</v>
      </c>
      <c r="E663" s="624" t="s">
        <v>10</v>
      </c>
      <c r="F663" s="625" t="s">
        <v>14</v>
      </c>
      <c r="G663" s="626">
        <f t="shared" si="478"/>
        <v>0</v>
      </c>
      <c r="H663" s="823">
        <f t="shared" si="478"/>
        <v>0</v>
      </c>
      <c r="I663" s="823">
        <f t="shared" si="478"/>
        <v>0</v>
      </c>
      <c r="J663" s="626">
        <f t="shared" si="478"/>
        <v>0</v>
      </c>
      <c r="K663" s="626">
        <f t="shared" si="478"/>
        <v>0</v>
      </c>
      <c r="L663" s="626">
        <f t="shared" si="478"/>
        <v>0</v>
      </c>
      <c r="M663" s="626">
        <f t="shared" si="478"/>
        <v>0</v>
      </c>
      <c r="N663" s="626">
        <f t="shared" si="478"/>
        <v>0</v>
      </c>
      <c r="O663" s="626">
        <f t="shared" si="478"/>
        <v>0</v>
      </c>
      <c r="P663" s="626">
        <f t="shared" si="478"/>
        <v>0</v>
      </c>
      <c r="Q663" s="626">
        <f t="shared" si="479"/>
        <v>0</v>
      </c>
      <c r="R663" s="626">
        <f t="shared" si="479"/>
        <v>0</v>
      </c>
      <c r="S663" s="626">
        <f t="shared" si="479"/>
        <v>0</v>
      </c>
      <c r="T663" s="626">
        <f t="shared" si="479"/>
        <v>0</v>
      </c>
      <c r="U663" s="823">
        <f t="shared" si="479"/>
        <v>0</v>
      </c>
      <c r="V663" s="823">
        <f t="shared" si="479"/>
        <v>0</v>
      </c>
      <c r="W663" s="823">
        <f t="shared" si="479"/>
        <v>0</v>
      </c>
      <c r="X663" s="823">
        <f t="shared" si="479"/>
        <v>0</v>
      </c>
      <c r="Y663" s="823">
        <f t="shared" si="479"/>
        <v>0</v>
      </c>
      <c r="Z663" s="626">
        <f t="shared" si="479"/>
        <v>0</v>
      </c>
      <c r="AA663" s="626">
        <f t="shared" si="480"/>
        <v>0</v>
      </c>
      <c r="AB663" s="626">
        <f t="shared" si="480"/>
        <v>0</v>
      </c>
      <c r="AC663" s="626">
        <f t="shared" si="480"/>
        <v>0</v>
      </c>
      <c r="AD663" s="626">
        <f t="shared" si="480"/>
        <v>0</v>
      </c>
      <c r="AE663" s="626">
        <f t="shared" si="480"/>
        <v>0</v>
      </c>
      <c r="AF663" s="626">
        <f t="shared" si="480"/>
        <v>0</v>
      </c>
      <c r="AG663" s="626">
        <f t="shared" si="480"/>
        <v>0</v>
      </c>
      <c r="AH663" s="626">
        <f t="shared" si="480"/>
        <v>0</v>
      </c>
      <c r="AI663" s="626">
        <f t="shared" si="480"/>
        <v>0</v>
      </c>
      <c r="AJ663" s="626">
        <f t="shared" si="480"/>
        <v>0</v>
      </c>
      <c r="AK663" s="626">
        <f t="shared" si="481"/>
        <v>0</v>
      </c>
      <c r="AL663" s="626">
        <f t="shared" si="481"/>
        <v>0</v>
      </c>
      <c r="AM663" s="626">
        <f t="shared" si="481"/>
        <v>0</v>
      </c>
      <c r="AN663" s="626">
        <f t="shared" si="481"/>
        <v>0</v>
      </c>
      <c r="AO663" s="626">
        <f t="shared" si="481"/>
        <v>0</v>
      </c>
      <c r="AP663" s="626">
        <f t="shared" si="481"/>
        <v>0</v>
      </c>
      <c r="AQ663" s="626">
        <f t="shared" si="481"/>
        <v>0</v>
      </c>
      <c r="AR663" s="626">
        <f t="shared" si="481"/>
        <v>0</v>
      </c>
      <c r="AS663" s="626">
        <f t="shared" si="481"/>
        <v>0</v>
      </c>
      <c r="AT663" s="626">
        <f t="shared" si="481"/>
        <v>0</v>
      </c>
      <c r="AU663" s="626">
        <f t="shared" si="482"/>
        <v>0</v>
      </c>
      <c r="AV663" s="626">
        <f t="shared" si="482"/>
        <v>0</v>
      </c>
      <c r="AW663" s="626">
        <f t="shared" si="482"/>
        <v>0</v>
      </c>
      <c r="AX663" s="626">
        <f t="shared" si="482"/>
        <v>0</v>
      </c>
      <c r="AY663" s="626">
        <f t="shared" si="482"/>
        <v>0</v>
      </c>
      <c r="AZ663" s="626">
        <f t="shared" si="482"/>
        <v>0</v>
      </c>
      <c r="BA663" s="626">
        <f t="shared" si="482"/>
        <v>0</v>
      </c>
      <c r="BB663" s="626">
        <f t="shared" si="482"/>
        <v>0</v>
      </c>
      <c r="BC663" s="626">
        <f t="shared" si="482"/>
        <v>0</v>
      </c>
      <c r="BD663" s="626">
        <f t="shared" si="482"/>
        <v>0</v>
      </c>
      <c r="BE663" s="626">
        <f t="shared" si="483"/>
        <v>0</v>
      </c>
      <c r="BF663" s="626">
        <f t="shared" si="483"/>
        <v>0</v>
      </c>
      <c r="BG663" s="626">
        <f t="shared" si="483"/>
        <v>0</v>
      </c>
      <c r="BH663" s="626">
        <f t="shared" si="483"/>
        <v>0</v>
      </c>
      <c r="BI663" s="626">
        <f t="shared" si="483"/>
        <v>0</v>
      </c>
      <c r="BJ663" s="626">
        <f t="shared" si="483"/>
        <v>0</v>
      </c>
      <c r="BK663" s="626">
        <f t="shared" si="483"/>
        <v>0</v>
      </c>
      <c r="BL663" s="626">
        <f t="shared" si="483"/>
        <v>0</v>
      </c>
      <c r="BM663" s="626">
        <f t="shared" si="483"/>
        <v>0</v>
      </c>
      <c r="BN663" s="626">
        <f t="shared" si="483"/>
        <v>0</v>
      </c>
      <c r="BO663" s="626">
        <f t="shared" si="484"/>
        <v>0</v>
      </c>
      <c r="BP663" s="626">
        <f t="shared" si="484"/>
        <v>0</v>
      </c>
      <c r="BQ663" s="626">
        <f t="shared" si="484"/>
        <v>0</v>
      </c>
      <c r="BR663" s="626">
        <f t="shared" si="484"/>
        <v>0</v>
      </c>
      <c r="BS663" s="626">
        <f t="shared" si="484"/>
        <v>0</v>
      </c>
      <c r="BT663" s="626">
        <f t="shared" si="484"/>
        <v>0</v>
      </c>
      <c r="BU663" s="626">
        <f t="shared" si="484"/>
        <v>0</v>
      </c>
      <c r="BV663" s="626">
        <f t="shared" si="484"/>
        <v>0</v>
      </c>
      <c r="BW663" s="626">
        <f t="shared" si="484"/>
        <v>0</v>
      </c>
      <c r="BX663" s="626">
        <f t="shared" si="484"/>
        <v>0</v>
      </c>
      <c r="BY663" s="626">
        <f t="shared" si="484"/>
        <v>0</v>
      </c>
      <c r="BZ663" s="626">
        <f t="shared" si="484"/>
        <v>0</v>
      </c>
      <c r="CA663" s="287">
        <f t="shared" si="472"/>
        <v>0</v>
      </c>
      <c r="CB663" s="287">
        <f t="shared" si="473"/>
        <v>0</v>
      </c>
      <c r="CC663" s="287">
        <f t="shared" si="474"/>
        <v>0</v>
      </c>
      <c r="CD663" s="287">
        <f t="shared" si="475"/>
        <v>0</v>
      </c>
      <c r="CE663" s="287">
        <f t="shared" si="476"/>
        <v>0</v>
      </c>
      <c r="CF663" s="287">
        <f t="shared" si="477"/>
        <v>0</v>
      </c>
      <c r="CG663" s="61">
        <f t="shared" si="456"/>
        <v>0</v>
      </c>
      <c r="CH663" s="27"/>
      <c r="CI663" s="27"/>
      <c r="CJ663" s="27"/>
    </row>
    <row r="664" spans="2:88" ht="12" hidden="1" customHeight="1">
      <c r="B664" s="624" t="s">
        <v>817</v>
      </c>
      <c r="C664" s="623" t="str">
        <f t="shared" si="485"/>
        <v>Approval Request</v>
      </c>
      <c r="D664" s="624" t="s">
        <v>843</v>
      </c>
      <c r="E664" s="624" t="s">
        <v>10</v>
      </c>
      <c r="F664" s="625" t="s">
        <v>15</v>
      </c>
      <c r="G664" s="626">
        <f t="shared" si="478"/>
        <v>0</v>
      </c>
      <c r="H664" s="823">
        <f t="shared" si="478"/>
        <v>0</v>
      </c>
      <c r="I664" s="823">
        <f t="shared" si="478"/>
        <v>0</v>
      </c>
      <c r="J664" s="626">
        <f t="shared" si="478"/>
        <v>0</v>
      </c>
      <c r="K664" s="626">
        <f t="shared" si="478"/>
        <v>0</v>
      </c>
      <c r="L664" s="626">
        <f t="shared" si="478"/>
        <v>0</v>
      </c>
      <c r="M664" s="626">
        <f t="shared" si="478"/>
        <v>0</v>
      </c>
      <c r="N664" s="626">
        <f t="shared" si="478"/>
        <v>0</v>
      </c>
      <c r="O664" s="626">
        <f t="shared" si="478"/>
        <v>0</v>
      </c>
      <c r="P664" s="626">
        <f t="shared" si="478"/>
        <v>0</v>
      </c>
      <c r="Q664" s="626">
        <f t="shared" si="479"/>
        <v>0</v>
      </c>
      <c r="R664" s="626">
        <f t="shared" si="479"/>
        <v>0</v>
      </c>
      <c r="S664" s="626">
        <f t="shared" si="479"/>
        <v>0</v>
      </c>
      <c r="T664" s="626">
        <f t="shared" si="479"/>
        <v>0</v>
      </c>
      <c r="U664" s="823">
        <f t="shared" si="479"/>
        <v>0</v>
      </c>
      <c r="V664" s="823">
        <f t="shared" si="479"/>
        <v>0</v>
      </c>
      <c r="W664" s="823">
        <f t="shared" si="479"/>
        <v>0</v>
      </c>
      <c r="X664" s="823">
        <f t="shared" si="479"/>
        <v>0</v>
      </c>
      <c r="Y664" s="823">
        <f t="shared" si="479"/>
        <v>0</v>
      </c>
      <c r="Z664" s="626">
        <f t="shared" si="479"/>
        <v>0</v>
      </c>
      <c r="AA664" s="626">
        <f t="shared" si="480"/>
        <v>0</v>
      </c>
      <c r="AB664" s="626">
        <f t="shared" si="480"/>
        <v>0</v>
      </c>
      <c r="AC664" s="626">
        <f t="shared" si="480"/>
        <v>0</v>
      </c>
      <c r="AD664" s="626">
        <f t="shared" si="480"/>
        <v>0</v>
      </c>
      <c r="AE664" s="626">
        <f t="shared" si="480"/>
        <v>0</v>
      </c>
      <c r="AF664" s="626">
        <f t="shared" si="480"/>
        <v>0</v>
      </c>
      <c r="AG664" s="626">
        <f t="shared" si="480"/>
        <v>0</v>
      </c>
      <c r="AH664" s="626">
        <f t="shared" si="480"/>
        <v>0</v>
      </c>
      <c r="AI664" s="626">
        <f t="shared" si="480"/>
        <v>0</v>
      </c>
      <c r="AJ664" s="626">
        <f t="shared" si="480"/>
        <v>0</v>
      </c>
      <c r="AK664" s="626">
        <f t="shared" si="481"/>
        <v>0</v>
      </c>
      <c r="AL664" s="626">
        <f t="shared" si="481"/>
        <v>0</v>
      </c>
      <c r="AM664" s="626">
        <f t="shared" si="481"/>
        <v>0</v>
      </c>
      <c r="AN664" s="626">
        <f t="shared" si="481"/>
        <v>0</v>
      </c>
      <c r="AO664" s="626">
        <f t="shared" si="481"/>
        <v>0</v>
      </c>
      <c r="AP664" s="626">
        <f t="shared" si="481"/>
        <v>0</v>
      </c>
      <c r="AQ664" s="626">
        <f t="shared" si="481"/>
        <v>0</v>
      </c>
      <c r="AR664" s="626">
        <f t="shared" si="481"/>
        <v>0</v>
      </c>
      <c r="AS664" s="626">
        <f t="shared" si="481"/>
        <v>0</v>
      </c>
      <c r="AT664" s="626">
        <f t="shared" si="481"/>
        <v>0</v>
      </c>
      <c r="AU664" s="626">
        <f t="shared" si="482"/>
        <v>0</v>
      </c>
      <c r="AV664" s="626">
        <f t="shared" si="482"/>
        <v>0</v>
      </c>
      <c r="AW664" s="626">
        <f t="shared" si="482"/>
        <v>0</v>
      </c>
      <c r="AX664" s="626">
        <f t="shared" si="482"/>
        <v>0</v>
      </c>
      <c r="AY664" s="626">
        <f t="shared" si="482"/>
        <v>0</v>
      </c>
      <c r="AZ664" s="626">
        <f t="shared" si="482"/>
        <v>0</v>
      </c>
      <c r="BA664" s="626">
        <f t="shared" si="482"/>
        <v>0</v>
      </c>
      <c r="BB664" s="626">
        <f t="shared" si="482"/>
        <v>0</v>
      </c>
      <c r="BC664" s="626">
        <f t="shared" si="482"/>
        <v>0</v>
      </c>
      <c r="BD664" s="626">
        <f t="shared" si="482"/>
        <v>0</v>
      </c>
      <c r="BE664" s="626">
        <f t="shared" si="483"/>
        <v>0</v>
      </c>
      <c r="BF664" s="626">
        <f t="shared" si="483"/>
        <v>0</v>
      </c>
      <c r="BG664" s="626">
        <f t="shared" si="483"/>
        <v>0</v>
      </c>
      <c r="BH664" s="626">
        <f t="shared" si="483"/>
        <v>0</v>
      </c>
      <c r="BI664" s="626">
        <f t="shared" si="483"/>
        <v>0</v>
      </c>
      <c r="BJ664" s="626">
        <f t="shared" si="483"/>
        <v>0</v>
      </c>
      <c r="BK664" s="626">
        <f t="shared" si="483"/>
        <v>0</v>
      </c>
      <c r="BL664" s="626">
        <f t="shared" si="483"/>
        <v>0</v>
      </c>
      <c r="BM664" s="626">
        <f t="shared" si="483"/>
        <v>0</v>
      </c>
      <c r="BN664" s="626">
        <f t="shared" si="483"/>
        <v>0</v>
      </c>
      <c r="BO664" s="626">
        <f t="shared" si="484"/>
        <v>0</v>
      </c>
      <c r="BP664" s="626">
        <f t="shared" si="484"/>
        <v>0</v>
      </c>
      <c r="BQ664" s="626">
        <f t="shared" si="484"/>
        <v>0</v>
      </c>
      <c r="BR664" s="626">
        <f t="shared" si="484"/>
        <v>0</v>
      </c>
      <c r="BS664" s="626">
        <f t="shared" si="484"/>
        <v>0</v>
      </c>
      <c r="BT664" s="626">
        <f t="shared" si="484"/>
        <v>0</v>
      </c>
      <c r="BU664" s="626">
        <f t="shared" si="484"/>
        <v>0</v>
      </c>
      <c r="BV664" s="626">
        <f t="shared" si="484"/>
        <v>0</v>
      </c>
      <c r="BW664" s="626">
        <f t="shared" si="484"/>
        <v>0</v>
      </c>
      <c r="BX664" s="626">
        <f t="shared" si="484"/>
        <v>0</v>
      </c>
      <c r="BY664" s="626">
        <f t="shared" si="484"/>
        <v>0</v>
      </c>
      <c r="BZ664" s="626">
        <f t="shared" si="484"/>
        <v>0</v>
      </c>
      <c r="CA664" s="287">
        <f t="shared" si="472"/>
        <v>0</v>
      </c>
      <c r="CB664" s="287">
        <f t="shared" si="473"/>
        <v>0</v>
      </c>
      <c r="CC664" s="287">
        <f t="shared" si="474"/>
        <v>0</v>
      </c>
      <c r="CD664" s="287">
        <f t="shared" si="475"/>
        <v>0</v>
      </c>
      <c r="CE664" s="287">
        <f t="shared" si="476"/>
        <v>0</v>
      </c>
      <c r="CF664" s="287">
        <f t="shared" si="477"/>
        <v>0</v>
      </c>
      <c r="CG664" s="61">
        <f t="shared" si="456"/>
        <v>0</v>
      </c>
      <c r="CH664" s="27"/>
      <c r="CI664" s="27"/>
      <c r="CJ664" s="27"/>
    </row>
    <row r="665" spans="2:88" ht="12" hidden="1" customHeight="1">
      <c r="B665" s="624" t="s">
        <v>817</v>
      </c>
      <c r="C665" s="623" t="str">
        <f t="shared" si="485"/>
        <v>Released</v>
      </c>
      <c r="D665" s="624" t="s">
        <v>844</v>
      </c>
      <c r="E665" s="624" t="s">
        <v>9</v>
      </c>
      <c r="F665" s="625" t="s">
        <v>11</v>
      </c>
      <c r="G665" s="626">
        <f t="shared" ref="G665:P674" si="486">IF(CVP=$F665,SUMIFS(G$6:G$206,Capex_Revex,$E665,Cat_Two,$D665,Spend,$B665),0)</f>
        <v>0</v>
      </c>
      <c r="H665" s="823">
        <f t="shared" si="486"/>
        <v>0</v>
      </c>
      <c r="I665" s="823">
        <f t="shared" si="486"/>
        <v>0</v>
      </c>
      <c r="J665" s="626">
        <f t="shared" si="486"/>
        <v>0</v>
      </c>
      <c r="K665" s="626">
        <f t="shared" si="486"/>
        <v>0</v>
      </c>
      <c r="L665" s="626">
        <f t="shared" si="486"/>
        <v>0</v>
      </c>
      <c r="M665" s="626">
        <f t="shared" si="486"/>
        <v>0</v>
      </c>
      <c r="N665" s="626">
        <f t="shared" si="486"/>
        <v>0</v>
      </c>
      <c r="O665" s="626">
        <f t="shared" si="486"/>
        <v>0</v>
      </c>
      <c r="P665" s="626">
        <f t="shared" si="486"/>
        <v>0</v>
      </c>
      <c r="Q665" s="626">
        <f t="shared" ref="Q665:Z674" si="487">IF(CVP=$F665,SUMIFS(Q$6:Q$206,Capex_Revex,$E665,Cat_Two,$D665,Spend,$B665),0)</f>
        <v>0</v>
      </c>
      <c r="R665" s="626">
        <f t="shared" si="487"/>
        <v>0</v>
      </c>
      <c r="S665" s="626">
        <f t="shared" si="487"/>
        <v>0</v>
      </c>
      <c r="T665" s="626">
        <f t="shared" si="487"/>
        <v>0</v>
      </c>
      <c r="U665" s="823">
        <f t="shared" si="487"/>
        <v>0</v>
      </c>
      <c r="V665" s="823">
        <f t="shared" si="487"/>
        <v>0</v>
      </c>
      <c r="W665" s="823">
        <f t="shared" si="487"/>
        <v>0</v>
      </c>
      <c r="X665" s="823">
        <f t="shared" si="487"/>
        <v>0</v>
      </c>
      <c r="Y665" s="823">
        <f t="shared" si="487"/>
        <v>0</v>
      </c>
      <c r="Z665" s="626">
        <f t="shared" si="487"/>
        <v>0</v>
      </c>
      <c r="AA665" s="626">
        <f t="shared" ref="AA665:AJ674" si="488">IF(CVP=$F665,SUMIFS(AA$6:AA$206,Capex_Revex,$E665,Cat_Two,$D665,Spend,$B665),0)</f>
        <v>0</v>
      </c>
      <c r="AB665" s="626">
        <f t="shared" si="488"/>
        <v>0</v>
      </c>
      <c r="AC665" s="626">
        <f t="shared" si="488"/>
        <v>0</v>
      </c>
      <c r="AD665" s="626">
        <f t="shared" si="488"/>
        <v>0</v>
      </c>
      <c r="AE665" s="626">
        <f t="shared" si="488"/>
        <v>0</v>
      </c>
      <c r="AF665" s="626">
        <f t="shared" si="488"/>
        <v>0</v>
      </c>
      <c r="AG665" s="626">
        <f t="shared" si="488"/>
        <v>0</v>
      </c>
      <c r="AH665" s="626">
        <f t="shared" si="488"/>
        <v>0</v>
      </c>
      <c r="AI665" s="626">
        <f t="shared" si="488"/>
        <v>0</v>
      </c>
      <c r="AJ665" s="626">
        <f t="shared" si="488"/>
        <v>0</v>
      </c>
      <c r="AK665" s="626">
        <f t="shared" ref="AK665:AT674" si="489">IF(CVP=$F665,SUMIFS(AK$6:AK$206,Capex_Revex,$E665,Cat_Two,$D665,Spend,$B665),0)</f>
        <v>0</v>
      </c>
      <c r="AL665" s="626">
        <f t="shared" si="489"/>
        <v>0</v>
      </c>
      <c r="AM665" s="626">
        <f t="shared" si="489"/>
        <v>0</v>
      </c>
      <c r="AN665" s="626">
        <f t="shared" si="489"/>
        <v>0</v>
      </c>
      <c r="AO665" s="626">
        <f t="shared" si="489"/>
        <v>0</v>
      </c>
      <c r="AP665" s="626">
        <f t="shared" si="489"/>
        <v>0</v>
      </c>
      <c r="AQ665" s="626">
        <f t="shared" si="489"/>
        <v>0</v>
      </c>
      <c r="AR665" s="626">
        <f t="shared" si="489"/>
        <v>0</v>
      </c>
      <c r="AS665" s="626">
        <f t="shared" si="489"/>
        <v>0</v>
      </c>
      <c r="AT665" s="626">
        <f t="shared" si="489"/>
        <v>0</v>
      </c>
      <c r="AU665" s="626">
        <f t="shared" ref="AU665:BD674" si="490">IF(CVP=$F665,SUMIFS(AU$6:AU$206,Capex_Revex,$E665,Cat_Two,$D665,Spend,$B665),0)</f>
        <v>0</v>
      </c>
      <c r="AV665" s="626">
        <f t="shared" si="490"/>
        <v>0</v>
      </c>
      <c r="AW665" s="626">
        <f t="shared" si="490"/>
        <v>0</v>
      </c>
      <c r="AX665" s="626">
        <f t="shared" si="490"/>
        <v>0</v>
      </c>
      <c r="AY665" s="626">
        <f t="shared" si="490"/>
        <v>0</v>
      </c>
      <c r="AZ665" s="626">
        <f t="shared" si="490"/>
        <v>0</v>
      </c>
      <c r="BA665" s="626">
        <f t="shared" si="490"/>
        <v>0</v>
      </c>
      <c r="BB665" s="626">
        <f t="shared" si="490"/>
        <v>0</v>
      </c>
      <c r="BC665" s="626">
        <f t="shared" si="490"/>
        <v>0</v>
      </c>
      <c r="BD665" s="626">
        <f t="shared" si="490"/>
        <v>0</v>
      </c>
      <c r="BE665" s="626">
        <f t="shared" ref="BE665:BN674" si="491">IF(CVP=$F665,SUMIFS(BE$6:BE$206,Capex_Revex,$E665,Cat_Two,$D665,Spend,$B665),0)</f>
        <v>0</v>
      </c>
      <c r="BF665" s="626">
        <f t="shared" si="491"/>
        <v>0</v>
      </c>
      <c r="BG665" s="626">
        <f t="shared" si="491"/>
        <v>0</v>
      </c>
      <c r="BH665" s="626">
        <f t="shared" si="491"/>
        <v>0</v>
      </c>
      <c r="BI665" s="626">
        <f t="shared" si="491"/>
        <v>0</v>
      </c>
      <c r="BJ665" s="626">
        <f t="shared" si="491"/>
        <v>0</v>
      </c>
      <c r="BK665" s="626">
        <f t="shared" si="491"/>
        <v>0</v>
      </c>
      <c r="BL665" s="626">
        <f t="shared" si="491"/>
        <v>0</v>
      </c>
      <c r="BM665" s="626">
        <f t="shared" si="491"/>
        <v>0</v>
      </c>
      <c r="BN665" s="626">
        <f t="shared" si="491"/>
        <v>0</v>
      </c>
      <c r="BO665" s="626">
        <f t="shared" ref="BO665:BZ674" si="492">IF(CVP=$F665,SUMIFS(BO$6:BO$206,Capex_Revex,$E665,Cat_Two,$D665,Spend,$B665),0)</f>
        <v>0</v>
      </c>
      <c r="BP665" s="626">
        <f t="shared" si="492"/>
        <v>0</v>
      </c>
      <c r="BQ665" s="626">
        <f t="shared" si="492"/>
        <v>0</v>
      </c>
      <c r="BR665" s="626">
        <f t="shared" si="492"/>
        <v>0</v>
      </c>
      <c r="BS665" s="626">
        <f t="shared" si="492"/>
        <v>0</v>
      </c>
      <c r="BT665" s="626">
        <f t="shared" si="492"/>
        <v>0</v>
      </c>
      <c r="BU665" s="626">
        <f t="shared" si="492"/>
        <v>0</v>
      </c>
      <c r="BV665" s="626">
        <f t="shared" si="492"/>
        <v>0</v>
      </c>
      <c r="BW665" s="626">
        <f t="shared" si="492"/>
        <v>0</v>
      </c>
      <c r="BX665" s="626">
        <f t="shared" si="492"/>
        <v>0</v>
      </c>
      <c r="BY665" s="626">
        <f t="shared" si="492"/>
        <v>0</v>
      </c>
      <c r="BZ665" s="626">
        <f t="shared" si="492"/>
        <v>0</v>
      </c>
      <c r="CA665" s="287">
        <f t="shared" si="472"/>
        <v>0</v>
      </c>
      <c r="CB665" s="287">
        <f t="shared" si="473"/>
        <v>0</v>
      </c>
      <c r="CC665" s="287">
        <f t="shared" si="474"/>
        <v>0</v>
      </c>
      <c r="CD665" s="287">
        <f t="shared" si="475"/>
        <v>0</v>
      </c>
      <c r="CE665" s="287">
        <f t="shared" si="476"/>
        <v>0</v>
      </c>
      <c r="CF665" s="287">
        <f t="shared" si="477"/>
        <v>0</v>
      </c>
      <c r="CG665" s="61">
        <f t="shared" si="456"/>
        <v>0</v>
      </c>
      <c r="CH665" s="27"/>
      <c r="CI665" s="27"/>
      <c r="CJ665" s="27"/>
    </row>
    <row r="666" spans="2:88" ht="12" hidden="1" customHeight="1">
      <c r="B666" s="624" t="s">
        <v>817</v>
      </c>
      <c r="C666" s="623" t="str">
        <f t="shared" si="485"/>
        <v>Released</v>
      </c>
      <c r="D666" s="624" t="s">
        <v>844</v>
      </c>
      <c r="E666" s="624" t="s">
        <v>9</v>
      </c>
      <c r="F666" s="625" t="s">
        <v>12</v>
      </c>
      <c r="G666" s="626">
        <f t="shared" si="486"/>
        <v>0</v>
      </c>
      <c r="H666" s="823">
        <f t="shared" si="486"/>
        <v>0</v>
      </c>
      <c r="I666" s="823">
        <f t="shared" si="486"/>
        <v>0</v>
      </c>
      <c r="J666" s="626">
        <f t="shared" si="486"/>
        <v>0</v>
      </c>
      <c r="K666" s="626">
        <f t="shared" si="486"/>
        <v>0</v>
      </c>
      <c r="L666" s="626">
        <f t="shared" si="486"/>
        <v>0</v>
      </c>
      <c r="M666" s="626">
        <f t="shared" si="486"/>
        <v>0</v>
      </c>
      <c r="N666" s="626">
        <f t="shared" si="486"/>
        <v>0</v>
      </c>
      <c r="O666" s="626">
        <f t="shared" si="486"/>
        <v>0</v>
      </c>
      <c r="P666" s="626">
        <f t="shared" si="486"/>
        <v>0</v>
      </c>
      <c r="Q666" s="626">
        <f t="shared" si="487"/>
        <v>0</v>
      </c>
      <c r="R666" s="626">
        <f t="shared" si="487"/>
        <v>0</v>
      </c>
      <c r="S666" s="626">
        <f t="shared" si="487"/>
        <v>0</v>
      </c>
      <c r="T666" s="626">
        <f t="shared" si="487"/>
        <v>0</v>
      </c>
      <c r="U666" s="823">
        <f t="shared" si="487"/>
        <v>0</v>
      </c>
      <c r="V666" s="823">
        <f t="shared" si="487"/>
        <v>0</v>
      </c>
      <c r="W666" s="823">
        <f t="shared" si="487"/>
        <v>0</v>
      </c>
      <c r="X666" s="823">
        <f t="shared" si="487"/>
        <v>0</v>
      </c>
      <c r="Y666" s="823">
        <f t="shared" si="487"/>
        <v>0</v>
      </c>
      <c r="Z666" s="626">
        <f t="shared" si="487"/>
        <v>0</v>
      </c>
      <c r="AA666" s="626">
        <f t="shared" si="488"/>
        <v>0</v>
      </c>
      <c r="AB666" s="626">
        <f t="shared" si="488"/>
        <v>0</v>
      </c>
      <c r="AC666" s="626">
        <f t="shared" si="488"/>
        <v>0</v>
      </c>
      <c r="AD666" s="626">
        <f t="shared" si="488"/>
        <v>0</v>
      </c>
      <c r="AE666" s="626">
        <f t="shared" si="488"/>
        <v>0</v>
      </c>
      <c r="AF666" s="626">
        <f t="shared" si="488"/>
        <v>0</v>
      </c>
      <c r="AG666" s="626">
        <f t="shared" si="488"/>
        <v>0</v>
      </c>
      <c r="AH666" s="626">
        <f t="shared" si="488"/>
        <v>0</v>
      </c>
      <c r="AI666" s="626">
        <f t="shared" si="488"/>
        <v>0</v>
      </c>
      <c r="AJ666" s="626">
        <f t="shared" si="488"/>
        <v>0</v>
      </c>
      <c r="AK666" s="626">
        <f t="shared" si="489"/>
        <v>0</v>
      </c>
      <c r="AL666" s="626">
        <f t="shared" si="489"/>
        <v>0</v>
      </c>
      <c r="AM666" s="626">
        <f t="shared" si="489"/>
        <v>0</v>
      </c>
      <c r="AN666" s="626">
        <f t="shared" si="489"/>
        <v>0</v>
      </c>
      <c r="AO666" s="626">
        <f t="shared" si="489"/>
        <v>0</v>
      </c>
      <c r="AP666" s="626">
        <f t="shared" si="489"/>
        <v>0</v>
      </c>
      <c r="AQ666" s="626">
        <f t="shared" si="489"/>
        <v>0</v>
      </c>
      <c r="AR666" s="626">
        <f t="shared" si="489"/>
        <v>0</v>
      </c>
      <c r="AS666" s="626">
        <f t="shared" si="489"/>
        <v>0</v>
      </c>
      <c r="AT666" s="626">
        <f t="shared" si="489"/>
        <v>0</v>
      </c>
      <c r="AU666" s="626">
        <f t="shared" si="490"/>
        <v>0</v>
      </c>
      <c r="AV666" s="626">
        <f t="shared" si="490"/>
        <v>0</v>
      </c>
      <c r="AW666" s="626">
        <f t="shared" si="490"/>
        <v>0</v>
      </c>
      <c r="AX666" s="626">
        <f t="shared" si="490"/>
        <v>0</v>
      </c>
      <c r="AY666" s="626">
        <f t="shared" si="490"/>
        <v>0</v>
      </c>
      <c r="AZ666" s="626">
        <f t="shared" si="490"/>
        <v>0</v>
      </c>
      <c r="BA666" s="626">
        <f t="shared" si="490"/>
        <v>0</v>
      </c>
      <c r="BB666" s="626">
        <f t="shared" si="490"/>
        <v>0</v>
      </c>
      <c r="BC666" s="626">
        <f t="shared" si="490"/>
        <v>0</v>
      </c>
      <c r="BD666" s="626">
        <f t="shared" si="490"/>
        <v>0</v>
      </c>
      <c r="BE666" s="626">
        <f t="shared" si="491"/>
        <v>0</v>
      </c>
      <c r="BF666" s="626">
        <f t="shared" si="491"/>
        <v>0</v>
      </c>
      <c r="BG666" s="626">
        <f t="shared" si="491"/>
        <v>0</v>
      </c>
      <c r="BH666" s="626">
        <f t="shared" si="491"/>
        <v>0</v>
      </c>
      <c r="BI666" s="626">
        <f t="shared" si="491"/>
        <v>0</v>
      </c>
      <c r="BJ666" s="626">
        <f t="shared" si="491"/>
        <v>0</v>
      </c>
      <c r="BK666" s="626">
        <f t="shared" si="491"/>
        <v>0</v>
      </c>
      <c r="BL666" s="626">
        <f t="shared" si="491"/>
        <v>0</v>
      </c>
      <c r="BM666" s="626">
        <f t="shared" si="491"/>
        <v>0</v>
      </c>
      <c r="BN666" s="626">
        <f t="shared" si="491"/>
        <v>0</v>
      </c>
      <c r="BO666" s="626">
        <f t="shared" si="492"/>
        <v>0</v>
      </c>
      <c r="BP666" s="626">
        <f t="shared" si="492"/>
        <v>0</v>
      </c>
      <c r="BQ666" s="626">
        <f t="shared" si="492"/>
        <v>0</v>
      </c>
      <c r="BR666" s="626">
        <f t="shared" si="492"/>
        <v>0</v>
      </c>
      <c r="BS666" s="626">
        <f t="shared" si="492"/>
        <v>0</v>
      </c>
      <c r="BT666" s="626">
        <f t="shared" si="492"/>
        <v>0</v>
      </c>
      <c r="BU666" s="626">
        <f t="shared" si="492"/>
        <v>0</v>
      </c>
      <c r="BV666" s="626">
        <f t="shared" si="492"/>
        <v>0</v>
      </c>
      <c r="BW666" s="626">
        <f t="shared" si="492"/>
        <v>0</v>
      </c>
      <c r="BX666" s="626">
        <f t="shared" si="492"/>
        <v>0</v>
      </c>
      <c r="BY666" s="626">
        <f t="shared" si="492"/>
        <v>0</v>
      </c>
      <c r="BZ666" s="626">
        <f t="shared" si="492"/>
        <v>0</v>
      </c>
      <c r="CA666" s="287">
        <f t="shared" si="472"/>
        <v>0</v>
      </c>
      <c r="CB666" s="287">
        <f t="shared" si="473"/>
        <v>0</v>
      </c>
      <c r="CC666" s="287">
        <f t="shared" si="474"/>
        <v>0</v>
      </c>
      <c r="CD666" s="287">
        <f t="shared" si="475"/>
        <v>0</v>
      </c>
      <c r="CE666" s="287">
        <f t="shared" si="476"/>
        <v>0</v>
      </c>
      <c r="CF666" s="287">
        <f t="shared" si="477"/>
        <v>0</v>
      </c>
      <c r="CG666" s="61">
        <f t="shared" si="456"/>
        <v>0</v>
      </c>
      <c r="CH666" s="27"/>
      <c r="CI666" s="27"/>
      <c r="CJ666" s="27"/>
    </row>
    <row r="667" spans="2:88" ht="12" hidden="1" customHeight="1">
      <c r="B667" s="624" t="s">
        <v>817</v>
      </c>
      <c r="C667" s="623" t="str">
        <f t="shared" si="485"/>
        <v>Forecast</v>
      </c>
      <c r="D667" s="624" t="s">
        <v>844</v>
      </c>
      <c r="E667" s="624" t="s">
        <v>9</v>
      </c>
      <c r="F667" s="625" t="s">
        <v>13</v>
      </c>
      <c r="G667" s="626">
        <f t="shared" si="486"/>
        <v>0</v>
      </c>
      <c r="H667" s="823">
        <f t="shared" si="486"/>
        <v>0</v>
      </c>
      <c r="I667" s="823">
        <f t="shared" si="486"/>
        <v>0</v>
      </c>
      <c r="J667" s="626">
        <f t="shared" si="486"/>
        <v>0</v>
      </c>
      <c r="K667" s="626">
        <f t="shared" si="486"/>
        <v>0</v>
      </c>
      <c r="L667" s="626">
        <f t="shared" si="486"/>
        <v>0</v>
      </c>
      <c r="M667" s="626">
        <f t="shared" si="486"/>
        <v>0</v>
      </c>
      <c r="N667" s="626">
        <f t="shared" si="486"/>
        <v>0</v>
      </c>
      <c r="O667" s="626">
        <f t="shared" si="486"/>
        <v>0</v>
      </c>
      <c r="P667" s="626">
        <f t="shared" si="486"/>
        <v>0</v>
      </c>
      <c r="Q667" s="626">
        <f t="shared" si="487"/>
        <v>0</v>
      </c>
      <c r="R667" s="626">
        <f t="shared" si="487"/>
        <v>0</v>
      </c>
      <c r="S667" s="626">
        <f t="shared" si="487"/>
        <v>0</v>
      </c>
      <c r="T667" s="626">
        <f t="shared" si="487"/>
        <v>0</v>
      </c>
      <c r="U667" s="823">
        <f t="shared" si="487"/>
        <v>0</v>
      </c>
      <c r="V667" s="823">
        <f t="shared" si="487"/>
        <v>0</v>
      </c>
      <c r="W667" s="823">
        <f t="shared" si="487"/>
        <v>0</v>
      </c>
      <c r="X667" s="823">
        <f t="shared" si="487"/>
        <v>0</v>
      </c>
      <c r="Y667" s="823">
        <f t="shared" si="487"/>
        <v>0</v>
      </c>
      <c r="Z667" s="626">
        <f t="shared" si="487"/>
        <v>0</v>
      </c>
      <c r="AA667" s="626">
        <f t="shared" si="488"/>
        <v>0</v>
      </c>
      <c r="AB667" s="626">
        <f t="shared" si="488"/>
        <v>0</v>
      </c>
      <c r="AC667" s="626">
        <f t="shared" si="488"/>
        <v>0</v>
      </c>
      <c r="AD667" s="626">
        <f t="shared" si="488"/>
        <v>0</v>
      </c>
      <c r="AE667" s="626">
        <f t="shared" si="488"/>
        <v>0</v>
      </c>
      <c r="AF667" s="626">
        <f t="shared" si="488"/>
        <v>0</v>
      </c>
      <c r="AG667" s="626">
        <f t="shared" si="488"/>
        <v>0</v>
      </c>
      <c r="AH667" s="626">
        <f t="shared" si="488"/>
        <v>0</v>
      </c>
      <c r="AI667" s="626">
        <f t="shared" si="488"/>
        <v>0</v>
      </c>
      <c r="AJ667" s="626">
        <f t="shared" si="488"/>
        <v>0</v>
      </c>
      <c r="AK667" s="626">
        <f t="shared" si="489"/>
        <v>0</v>
      </c>
      <c r="AL667" s="626">
        <f t="shared" si="489"/>
        <v>0</v>
      </c>
      <c r="AM667" s="626">
        <f t="shared" si="489"/>
        <v>0</v>
      </c>
      <c r="AN667" s="626">
        <f t="shared" si="489"/>
        <v>0</v>
      </c>
      <c r="AO667" s="626">
        <f t="shared" si="489"/>
        <v>0</v>
      </c>
      <c r="AP667" s="626">
        <f t="shared" si="489"/>
        <v>0</v>
      </c>
      <c r="AQ667" s="626">
        <f t="shared" si="489"/>
        <v>0</v>
      </c>
      <c r="AR667" s="626">
        <f t="shared" si="489"/>
        <v>0</v>
      </c>
      <c r="AS667" s="626">
        <f t="shared" si="489"/>
        <v>0</v>
      </c>
      <c r="AT667" s="626">
        <f t="shared" si="489"/>
        <v>0</v>
      </c>
      <c r="AU667" s="626">
        <f t="shared" si="490"/>
        <v>0</v>
      </c>
      <c r="AV667" s="626">
        <f t="shared" si="490"/>
        <v>0</v>
      </c>
      <c r="AW667" s="626">
        <f t="shared" si="490"/>
        <v>0</v>
      </c>
      <c r="AX667" s="626">
        <f t="shared" si="490"/>
        <v>0</v>
      </c>
      <c r="AY667" s="626">
        <f t="shared" si="490"/>
        <v>0</v>
      </c>
      <c r="AZ667" s="626">
        <f t="shared" si="490"/>
        <v>0</v>
      </c>
      <c r="BA667" s="626">
        <f t="shared" si="490"/>
        <v>0</v>
      </c>
      <c r="BB667" s="626">
        <f t="shared" si="490"/>
        <v>0</v>
      </c>
      <c r="BC667" s="626">
        <f t="shared" si="490"/>
        <v>0</v>
      </c>
      <c r="BD667" s="626">
        <f t="shared" si="490"/>
        <v>0</v>
      </c>
      <c r="BE667" s="626">
        <f t="shared" si="491"/>
        <v>0</v>
      </c>
      <c r="BF667" s="626">
        <f t="shared" si="491"/>
        <v>0</v>
      </c>
      <c r="BG667" s="626">
        <f t="shared" si="491"/>
        <v>0</v>
      </c>
      <c r="BH667" s="626">
        <f t="shared" si="491"/>
        <v>0</v>
      </c>
      <c r="BI667" s="626">
        <f t="shared" si="491"/>
        <v>0</v>
      </c>
      <c r="BJ667" s="626">
        <f t="shared" si="491"/>
        <v>0</v>
      </c>
      <c r="BK667" s="626">
        <f t="shared" si="491"/>
        <v>0</v>
      </c>
      <c r="BL667" s="626">
        <f t="shared" si="491"/>
        <v>0</v>
      </c>
      <c r="BM667" s="626">
        <f t="shared" si="491"/>
        <v>0</v>
      </c>
      <c r="BN667" s="626">
        <f t="shared" si="491"/>
        <v>0</v>
      </c>
      <c r="BO667" s="626">
        <f t="shared" si="492"/>
        <v>0</v>
      </c>
      <c r="BP667" s="626">
        <f t="shared" si="492"/>
        <v>0</v>
      </c>
      <c r="BQ667" s="626">
        <f t="shared" si="492"/>
        <v>0</v>
      </c>
      <c r="BR667" s="626">
        <f t="shared" si="492"/>
        <v>0</v>
      </c>
      <c r="BS667" s="626">
        <f t="shared" si="492"/>
        <v>0</v>
      </c>
      <c r="BT667" s="626">
        <f t="shared" si="492"/>
        <v>0</v>
      </c>
      <c r="BU667" s="626">
        <f t="shared" si="492"/>
        <v>0</v>
      </c>
      <c r="BV667" s="626">
        <f t="shared" si="492"/>
        <v>0</v>
      </c>
      <c r="BW667" s="626">
        <f t="shared" si="492"/>
        <v>0</v>
      </c>
      <c r="BX667" s="626">
        <f t="shared" si="492"/>
        <v>0</v>
      </c>
      <c r="BY667" s="626">
        <f t="shared" si="492"/>
        <v>0</v>
      </c>
      <c r="BZ667" s="626">
        <f t="shared" si="492"/>
        <v>0</v>
      </c>
      <c r="CA667" s="287">
        <f t="shared" si="472"/>
        <v>0</v>
      </c>
      <c r="CB667" s="287">
        <f t="shared" si="473"/>
        <v>0</v>
      </c>
      <c r="CC667" s="287">
        <f t="shared" si="474"/>
        <v>0</v>
      </c>
      <c r="CD667" s="287">
        <f t="shared" si="475"/>
        <v>0</v>
      </c>
      <c r="CE667" s="287">
        <f t="shared" si="476"/>
        <v>0</v>
      </c>
      <c r="CF667" s="287">
        <f t="shared" si="477"/>
        <v>0</v>
      </c>
      <c r="CG667" s="61">
        <f t="shared" si="456"/>
        <v>0</v>
      </c>
      <c r="CH667" s="27"/>
      <c r="CI667" s="27"/>
      <c r="CJ667" s="27"/>
    </row>
    <row r="668" spans="2:88" ht="12" hidden="1" customHeight="1">
      <c r="B668" s="624" t="s">
        <v>817</v>
      </c>
      <c r="C668" s="623" t="str">
        <f t="shared" si="485"/>
        <v>Approval Request</v>
      </c>
      <c r="D668" s="624" t="s">
        <v>844</v>
      </c>
      <c r="E668" s="624" t="s">
        <v>9</v>
      </c>
      <c r="F668" s="625" t="s">
        <v>14</v>
      </c>
      <c r="G668" s="626">
        <f t="shared" si="486"/>
        <v>0</v>
      </c>
      <c r="H668" s="823">
        <f t="shared" si="486"/>
        <v>0</v>
      </c>
      <c r="I668" s="823">
        <f t="shared" si="486"/>
        <v>0</v>
      </c>
      <c r="J668" s="626">
        <f t="shared" si="486"/>
        <v>0</v>
      </c>
      <c r="K668" s="626">
        <f t="shared" si="486"/>
        <v>0</v>
      </c>
      <c r="L668" s="626">
        <f t="shared" si="486"/>
        <v>0</v>
      </c>
      <c r="M668" s="626">
        <f t="shared" si="486"/>
        <v>0</v>
      </c>
      <c r="N668" s="626">
        <f t="shared" si="486"/>
        <v>0</v>
      </c>
      <c r="O668" s="626">
        <f t="shared" si="486"/>
        <v>0</v>
      </c>
      <c r="P668" s="626">
        <f t="shared" si="486"/>
        <v>0</v>
      </c>
      <c r="Q668" s="626">
        <f t="shared" si="487"/>
        <v>0</v>
      </c>
      <c r="R668" s="626">
        <f t="shared" si="487"/>
        <v>0</v>
      </c>
      <c r="S668" s="626">
        <f t="shared" si="487"/>
        <v>0</v>
      </c>
      <c r="T668" s="626">
        <f t="shared" si="487"/>
        <v>0</v>
      </c>
      <c r="U668" s="823">
        <f t="shared" si="487"/>
        <v>0</v>
      </c>
      <c r="V668" s="823">
        <f t="shared" si="487"/>
        <v>0</v>
      </c>
      <c r="W668" s="823">
        <f t="shared" si="487"/>
        <v>0</v>
      </c>
      <c r="X668" s="823">
        <f t="shared" si="487"/>
        <v>0</v>
      </c>
      <c r="Y668" s="823">
        <f t="shared" si="487"/>
        <v>0</v>
      </c>
      <c r="Z668" s="626">
        <f t="shared" si="487"/>
        <v>0</v>
      </c>
      <c r="AA668" s="626">
        <f t="shared" si="488"/>
        <v>0</v>
      </c>
      <c r="AB668" s="626">
        <f t="shared" si="488"/>
        <v>0</v>
      </c>
      <c r="AC668" s="626">
        <f t="shared" si="488"/>
        <v>0</v>
      </c>
      <c r="AD668" s="626">
        <f t="shared" si="488"/>
        <v>0</v>
      </c>
      <c r="AE668" s="626">
        <f t="shared" si="488"/>
        <v>0</v>
      </c>
      <c r="AF668" s="626">
        <f t="shared" si="488"/>
        <v>0</v>
      </c>
      <c r="AG668" s="626">
        <f t="shared" si="488"/>
        <v>0</v>
      </c>
      <c r="AH668" s="626">
        <f t="shared" si="488"/>
        <v>0</v>
      </c>
      <c r="AI668" s="626">
        <f t="shared" si="488"/>
        <v>0</v>
      </c>
      <c r="AJ668" s="626">
        <f t="shared" si="488"/>
        <v>0</v>
      </c>
      <c r="AK668" s="626">
        <f t="shared" si="489"/>
        <v>0</v>
      </c>
      <c r="AL668" s="626">
        <f t="shared" si="489"/>
        <v>0</v>
      </c>
      <c r="AM668" s="626">
        <f t="shared" si="489"/>
        <v>0</v>
      </c>
      <c r="AN668" s="626">
        <f t="shared" si="489"/>
        <v>0</v>
      </c>
      <c r="AO668" s="626">
        <f t="shared" si="489"/>
        <v>0</v>
      </c>
      <c r="AP668" s="626">
        <f t="shared" si="489"/>
        <v>0</v>
      </c>
      <c r="AQ668" s="626">
        <f t="shared" si="489"/>
        <v>0</v>
      </c>
      <c r="AR668" s="626">
        <f t="shared" si="489"/>
        <v>0</v>
      </c>
      <c r="AS668" s="626">
        <f t="shared" si="489"/>
        <v>0</v>
      </c>
      <c r="AT668" s="626">
        <f t="shared" si="489"/>
        <v>0</v>
      </c>
      <c r="AU668" s="626">
        <f t="shared" si="490"/>
        <v>0</v>
      </c>
      <c r="AV668" s="626">
        <f t="shared" si="490"/>
        <v>0</v>
      </c>
      <c r="AW668" s="626">
        <f t="shared" si="490"/>
        <v>0</v>
      </c>
      <c r="AX668" s="626">
        <f t="shared" si="490"/>
        <v>0</v>
      </c>
      <c r="AY668" s="626">
        <f t="shared" si="490"/>
        <v>0</v>
      </c>
      <c r="AZ668" s="626">
        <f t="shared" si="490"/>
        <v>0</v>
      </c>
      <c r="BA668" s="626">
        <f t="shared" si="490"/>
        <v>0</v>
      </c>
      <c r="BB668" s="626">
        <f t="shared" si="490"/>
        <v>0</v>
      </c>
      <c r="BC668" s="626">
        <f t="shared" si="490"/>
        <v>0</v>
      </c>
      <c r="BD668" s="626">
        <f t="shared" si="490"/>
        <v>0</v>
      </c>
      <c r="BE668" s="626">
        <f t="shared" si="491"/>
        <v>0</v>
      </c>
      <c r="BF668" s="626">
        <f t="shared" si="491"/>
        <v>0</v>
      </c>
      <c r="BG668" s="626">
        <f t="shared" si="491"/>
        <v>0</v>
      </c>
      <c r="BH668" s="626">
        <f t="shared" si="491"/>
        <v>0</v>
      </c>
      <c r="BI668" s="626">
        <f t="shared" si="491"/>
        <v>0</v>
      </c>
      <c r="BJ668" s="626">
        <f t="shared" si="491"/>
        <v>0</v>
      </c>
      <c r="BK668" s="626">
        <f t="shared" si="491"/>
        <v>0</v>
      </c>
      <c r="BL668" s="626">
        <f t="shared" si="491"/>
        <v>0</v>
      </c>
      <c r="BM668" s="626">
        <f t="shared" si="491"/>
        <v>0</v>
      </c>
      <c r="BN668" s="626">
        <f t="shared" si="491"/>
        <v>0</v>
      </c>
      <c r="BO668" s="626">
        <f t="shared" si="492"/>
        <v>0</v>
      </c>
      <c r="BP668" s="626">
        <f t="shared" si="492"/>
        <v>0</v>
      </c>
      <c r="BQ668" s="626">
        <f t="shared" si="492"/>
        <v>0</v>
      </c>
      <c r="BR668" s="626">
        <f t="shared" si="492"/>
        <v>0</v>
      </c>
      <c r="BS668" s="626">
        <f t="shared" si="492"/>
        <v>0</v>
      </c>
      <c r="BT668" s="626">
        <f t="shared" si="492"/>
        <v>0</v>
      </c>
      <c r="BU668" s="626">
        <f t="shared" si="492"/>
        <v>0</v>
      </c>
      <c r="BV668" s="626">
        <f t="shared" si="492"/>
        <v>0</v>
      </c>
      <c r="BW668" s="626">
        <f t="shared" si="492"/>
        <v>0</v>
      </c>
      <c r="BX668" s="626">
        <f t="shared" si="492"/>
        <v>0</v>
      </c>
      <c r="BY668" s="626">
        <f t="shared" si="492"/>
        <v>0</v>
      </c>
      <c r="BZ668" s="626">
        <f t="shared" si="492"/>
        <v>0</v>
      </c>
      <c r="CA668" s="287">
        <f t="shared" si="472"/>
        <v>0</v>
      </c>
      <c r="CB668" s="287">
        <f t="shared" si="473"/>
        <v>0</v>
      </c>
      <c r="CC668" s="287">
        <f t="shared" si="474"/>
        <v>0</v>
      </c>
      <c r="CD668" s="287">
        <f t="shared" si="475"/>
        <v>0</v>
      </c>
      <c r="CE668" s="287">
        <f t="shared" si="476"/>
        <v>0</v>
      </c>
      <c r="CF668" s="287">
        <f t="shared" si="477"/>
        <v>0</v>
      </c>
      <c r="CG668" s="61">
        <f t="shared" si="456"/>
        <v>0</v>
      </c>
      <c r="CH668" s="27"/>
      <c r="CI668" s="27"/>
      <c r="CJ668" s="27"/>
    </row>
    <row r="669" spans="2:88" ht="12" hidden="1" customHeight="1">
      <c r="B669" s="624" t="s">
        <v>817</v>
      </c>
      <c r="C669" s="623" t="str">
        <f t="shared" si="485"/>
        <v>Approval Request</v>
      </c>
      <c r="D669" s="624" t="s">
        <v>844</v>
      </c>
      <c r="E669" s="624" t="s">
        <v>9</v>
      </c>
      <c r="F669" s="625" t="s">
        <v>15</v>
      </c>
      <c r="G669" s="626">
        <f t="shared" si="486"/>
        <v>0</v>
      </c>
      <c r="H669" s="823">
        <f t="shared" si="486"/>
        <v>0</v>
      </c>
      <c r="I669" s="823">
        <f t="shared" si="486"/>
        <v>0</v>
      </c>
      <c r="J669" s="626">
        <f t="shared" si="486"/>
        <v>0</v>
      </c>
      <c r="K669" s="626">
        <f t="shared" si="486"/>
        <v>0</v>
      </c>
      <c r="L669" s="626">
        <f t="shared" si="486"/>
        <v>0</v>
      </c>
      <c r="M669" s="626">
        <f t="shared" si="486"/>
        <v>0</v>
      </c>
      <c r="N669" s="626">
        <f t="shared" si="486"/>
        <v>0</v>
      </c>
      <c r="O669" s="626">
        <f t="shared" si="486"/>
        <v>0</v>
      </c>
      <c r="P669" s="626">
        <f t="shared" si="486"/>
        <v>0</v>
      </c>
      <c r="Q669" s="626">
        <f t="shared" si="487"/>
        <v>0</v>
      </c>
      <c r="R669" s="626">
        <f t="shared" si="487"/>
        <v>0</v>
      </c>
      <c r="S669" s="626">
        <f t="shared" si="487"/>
        <v>0</v>
      </c>
      <c r="T669" s="626">
        <f t="shared" si="487"/>
        <v>0</v>
      </c>
      <c r="U669" s="823">
        <f t="shared" si="487"/>
        <v>0</v>
      </c>
      <c r="V669" s="823">
        <f t="shared" si="487"/>
        <v>0</v>
      </c>
      <c r="W669" s="823">
        <f t="shared" si="487"/>
        <v>0</v>
      </c>
      <c r="X669" s="823">
        <f t="shared" si="487"/>
        <v>0</v>
      </c>
      <c r="Y669" s="823">
        <f t="shared" si="487"/>
        <v>0</v>
      </c>
      <c r="Z669" s="626">
        <f t="shared" si="487"/>
        <v>0</v>
      </c>
      <c r="AA669" s="626">
        <f t="shared" si="488"/>
        <v>0</v>
      </c>
      <c r="AB669" s="626">
        <f t="shared" si="488"/>
        <v>0</v>
      </c>
      <c r="AC669" s="626">
        <f t="shared" si="488"/>
        <v>0</v>
      </c>
      <c r="AD669" s="626">
        <f t="shared" si="488"/>
        <v>0</v>
      </c>
      <c r="AE669" s="626">
        <f t="shared" si="488"/>
        <v>0</v>
      </c>
      <c r="AF669" s="626">
        <f t="shared" si="488"/>
        <v>0</v>
      </c>
      <c r="AG669" s="626">
        <f t="shared" si="488"/>
        <v>0</v>
      </c>
      <c r="AH669" s="626">
        <f t="shared" si="488"/>
        <v>0</v>
      </c>
      <c r="AI669" s="626">
        <f t="shared" si="488"/>
        <v>0</v>
      </c>
      <c r="AJ669" s="626">
        <f t="shared" si="488"/>
        <v>0</v>
      </c>
      <c r="AK669" s="626">
        <f t="shared" si="489"/>
        <v>0</v>
      </c>
      <c r="AL669" s="626">
        <f t="shared" si="489"/>
        <v>0</v>
      </c>
      <c r="AM669" s="626">
        <f t="shared" si="489"/>
        <v>0</v>
      </c>
      <c r="AN669" s="626">
        <f t="shared" si="489"/>
        <v>0</v>
      </c>
      <c r="AO669" s="626">
        <f t="shared" si="489"/>
        <v>0</v>
      </c>
      <c r="AP669" s="626">
        <f t="shared" si="489"/>
        <v>0</v>
      </c>
      <c r="AQ669" s="626">
        <f t="shared" si="489"/>
        <v>0</v>
      </c>
      <c r="AR669" s="626">
        <f t="shared" si="489"/>
        <v>0</v>
      </c>
      <c r="AS669" s="626">
        <f t="shared" si="489"/>
        <v>0</v>
      </c>
      <c r="AT669" s="626">
        <f t="shared" si="489"/>
        <v>0</v>
      </c>
      <c r="AU669" s="626">
        <f t="shared" si="490"/>
        <v>0</v>
      </c>
      <c r="AV669" s="626">
        <f t="shared" si="490"/>
        <v>0</v>
      </c>
      <c r="AW669" s="626">
        <f t="shared" si="490"/>
        <v>0</v>
      </c>
      <c r="AX669" s="626">
        <f t="shared" si="490"/>
        <v>0</v>
      </c>
      <c r="AY669" s="626">
        <f t="shared" si="490"/>
        <v>0</v>
      </c>
      <c r="AZ669" s="626">
        <f t="shared" si="490"/>
        <v>0</v>
      </c>
      <c r="BA669" s="626">
        <f t="shared" si="490"/>
        <v>0</v>
      </c>
      <c r="BB669" s="626">
        <f t="shared" si="490"/>
        <v>0</v>
      </c>
      <c r="BC669" s="626">
        <f t="shared" si="490"/>
        <v>0</v>
      </c>
      <c r="BD669" s="626">
        <f t="shared" si="490"/>
        <v>0</v>
      </c>
      <c r="BE669" s="626">
        <f t="shared" si="491"/>
        <v>0</v>
      </c>
      <c r="BF669" s="626">
        <f t="shared" si="491"/>
        <v>0</v>
      </c>
      <c r="BG669" s="626">
        <f t="shared" si="491"/>
        <v>0</v>
      </c>
      <c r="BH669" s="626">
        <f t="shared" si="491"/>
        <v>0</v>
      </c>
      <c r="BI669" s="626">
        <f t="shared" si="491"/>
        <v>0</v>
      </c>
      <c r="BJ669" s="626">
        <f t="shared" si="491"/>
        <v>0</v>
      </c>
      <c r="BK669" s="626">
        <f t="shared" si="491"/>
        <v>0</v>
      </c>
      <c r="BL669" s="626">
        <f t="shared" si="491"/>
        <v>0</v>
      </c>
      <c r="BM669" s="626">
        <f t="shared" si="491"/>
        <v>0</v>
      </c>
      <c r="BN669" s="626">
        <f t="shared" si="491"/>
        <v>0</v>
      </c>
      <c r="BO669" s="626">
        <f t="shared" si="492"/>
        <v>0</v>
      </c>
      <c r="BP669" s="626">
        <f t="shared" si="492"/>
        <v>0</v>
      </c>
      <c r="BQ669" s="626">
        <f t="shared" si="492"/>
        <v>0</v>
      </c>
      <c r="BR669" s="626">
        <f t="shared" si="492"/>
        <v>0</v>
      </c>
      <c r="BS669" s="626">
        <f t="shared" si="492"/>
        <v>0</v>
      </c>
      <c r="BT669" s="626">
        <f t="shared" si="492"/>
        <v>0</v>
      </c>
      <c r="BU669" s="626">
        <f t="shared" si="492"/>
        <v>0</v>
      </c>
      <c r="BV669" s="626">
        <f t="shared" si="492"/>
        <v>0</v>
      </c>
      <c r="BW669" s="626">
        <f t="shared" si="492"/>
        <v>0</v>
      </c>
      <c r="BX669" s="626">
        <f t="shared" si="492"/>
        <v>0</v>
      </c>
      <c r="BY669" s="626">
        <f t="shared" si="492"/>
        <v>0</v>
      </c>
      <c r="BZ669" s="626">
        <f t="shared" si="492"/>
        <v>0</v>
      </c>
      <c r="CA669" s="287">
        <f t="shared" si="472"/>
        <v>0</v>
      </c>
      <c r="CB669" s="287">
        <f t="shared" si="473"/>
        <v>0</v>
      </c>
      <c r="CC669" s="287">
        <f t="shared" si="474"/>
        <v>0</v>
      </c>
      <c r="CD669" s="287">
        <f t="shared" si="475"/>
        <v>0</v>
      </c>
      <c r="CE669" s="287">
        <f t="shared" si="476"/>
        <v>0</v>
      </c>
      <c r="CF669" s="287">
        <f t="shared" si="477"/>
        <v>0</v>
      </c>
      <c r="CG669" s="61">
        <f t="shared" si="456"/>
        <v>0</v>
      </c>
      <c r="CH669" s="27"/>
      <c r="CI669" s="27"/>
      <c r="CJ669" s="27"/>
    </row>
    <row r="670" spans="2:88" ht="12" hidden="1" customHeight="1">
      <c r="B670" s="624" t="s">
        <v>817</v>
      </c>
      <c r="C670" s="623" t="str">
        <f t="shared" si="485"/>
        <v>Released</v>
      </c>
      <c r="D670" s="624" t="s">
        <v>844</v>
      </c>
      <c r="E670" s="624" t="s">
        <v>10</v>
      </c>
      <c r="F670" s="625" t="s">
        <v>11</v>
      </c>
      <c r="G670" s="626">
        <f t="shared" si="486"/>
        <v>0</v>
      </c>
      <c r="H670" s="823">
        <f t="shared" si="486"/>
        <v>0</v>
      </c>
      <c r="I670" s="823">
        <f t="shared" si="486"/>
        <v>0</v>
      </c>
      <c r="J670" s="626">
        <f t="shared" si="486"/>
        <v>0</v>
      </c>
      <c r="K670" s="626">
        <f t="shared" si="486"/>
        <v>0</v>
      </c>
      <c r="L670" s="626">
        <f t="shared" si="486"/>
        <v>0</v>
      </c>
      <c r="M670" s="626">
        <f t="shared" si="486"/>
        <v>0</v>
      </c>
      <c r="N670" s="626">
        <f t="shared" si="486"/>
        <v>0</v>
      </c>
      <c r="O670" s="626">
        <f t="shared" si="486"/>
        <v>0</v>
      </c>
      <c r="P670" s="626">
        <f t="shared" si="486"/>
        <v>0</v>
      </c>
      <c r="Q670" s="626">
        <f t="shared" si="487"/>
        <v>0</v>
      </c>
      <c r="R670" s="626">
        <f t="shared" si="487"/>
        <v>0</v>
      </c>
      <c r="S670" s="626">
        <f t="shared" si="487"/>
        <v>0</v>
      </c>
      <c r="T670" s="626">
        <f t="shared" si="487"/>
        <v>0</v>
      </c>
      <c r="U670" s="823">
        <f t="shared" si="487"/>
        <v>0</v>
      </c>
      <c r="V670" s="823">
        <f t="shared" si="487"/>
        <v>0</v>
      </c>
      <c r="W670" s="823">
        <f t="shared" si="487"/>
        <v>0</v>
      </c>
      <c r="X670" s="823">
        <f t="shared" si="487"/>
        <v>0</v>
      </c>
      <c r="Y670" s="823">
        <f t="shared" si="487"/>
        <v>0</v>
      </c>
      <c r="Z670" s="626">
        <f t="shared" si="487"/>
        <v>0</v>
      </c>
      <c r="AA670" s="626">
        <f t="shared" si="488"/>
        <v>0</v>
      </c>
      <c r="AB670" s="626">
        <f t="shared" si="488"/>
        <v>0</v>
      </c>
      <c r="AC670" s="626">
        <f t="shared" si="488"/>
        <v>0</v>
      </c>
      <c r="AD670" s="626">
        <f t="shared" si="488"/>
        <v>0</v>
      </c>
      <c r="AE670" s="626">
        <f t="shared" si="488"/>
        <v>0</v>
      </c>
      <c r="AF670" s="626">
        <f t="shared" si="488"/>
        <v>0</v>
      </c>
      <c r="AG670" s="626">
        <f t="shared" si="488"/>
        <v>0</v>
      </c>
      <c r="AH670" s="626">
        <f t="shared" si="488"/>
        <v>0</v>
      </c>
      <c r="AI670" s="626">
        <f t="shared" si="488"/>
        <v>0</v>
      </c>
      <c r="AJ670" s="626">
        <f t="shared" si="488"/>
        <v>0</v>
      </c>
      <c r="AK670" s="626">
        <f t="shared" si="489"/>
        <v>0</v>
      </c>
      <c r="AL670" s="626">
        <f t="shared" si="489"/>
        <v>0</v>
      </c>
      <c r="AM670" s="626">
        <f t="shared" si="489"/>
        <v>0</v>
      </c>
      <c r="AN670" s="626">
        <f t="shared" si="489"/>
        <v>0</v>
      </c>
      <c r="AO670" s="626">
        <f t="shared" si="489"/>
        <v>0</v>
      </c>
      <c r="AP670" s="626">
        <f t="shared" si="489"/>
        <v>0</v>
      </c>
      <c r="AQ670" s="626">
        <f t="shared" si="489"/>
        <v>0</v>
      </c>
      <c r="AR670" s="626">
        <f t="shared" si="489"/>
        <v>0</v>
      </c>
      <c r="AS670" s="626">
        <f t="shared" si="489"/>
        <v>0</v>
      </c>
      <c r="AT670" s="626">
        <f t="shared" si="489"/>
        <v>0</v>
      </c>
      <c r="AU670" s="626">
        <f t="shared" si="490"/>
        <v>0</v>
      </c>
      <c r="AV670" s="626">
        <f t="shared" si="490"/>
        <v>0</v>
      </c>
      <c r="AW670" s="626">
        <f t="shared" si="490"/>
        <v>0</v>
      </c>
      <c r="AX670" s="626">
        <f t="shared" si="490"/>
        <v>0</v>
      </c>
      <c r="AY670" s="626">
        <f t="shared" si="490"/>
        <v>0</v>
      </c>
      <c r="AZ670" s="626">
        <f t="shared" si="490"/>
        <v>0</v>
      </c>
      <c r="BA670" s="626">
        <f t="shared" si="490"/>
        <v>0</v>
      </c>
      <c r="BB670" s="626">
        <f t="shared" si="490"/>
        <v>0</v>
      </c>
      <c r="BC670" s="626">
        <f t="shared" si="490"/>
        <v>0</v>
      </c>
      <c r="BD670" s="626">
        <f t="shared" si="490"/>
        <v>0</v>
      </c>
      <c r="BE670" s="626">
        <f t="shared" si="491"/>
        <v>0</v>
      </c>
      <c r="BF670" s="626">
        <f t="shared" si="491"/>
        <v>0</v>
      </c>
      <c r="BG670" s="626">
        <f t="shared" si="491"/>
        <v>0</v>
      </c>
      <c r="BH670" s="626">
        <f t="shared" si="491"/>
        <v>0</v>
      </c>
      <c r="BI670" s="626">
        <f t="shared" si="491"/>
        <v>0</v>
      </c>
      <c r="BJ670" s="626">
        <f t="shared" si="491"/>
        <v>0</v>
      </c>
      <c r="BK670" s="626">
        <f t="shared" si="491"/>
        <v>0</v>
      </c>
      <c r="BL670" s="626">
        <f t="shared" si="491"/>
        <v>0</v>
      </c>
      <c r="BM670" s="626">
        <f t="shared" si="491"/>
        <v>0</v>
      </c>
      <c r="BN670" s="626">
        <f t="shared" si="491"/>
        <v>0</v>
      </c>
      <c r="BO670" s="626">
        <f t="shared" si="492"/>
        <v>0</v>
      </c>
      <c r="BP670" s="626">
        <f t="shared" si="492"/>
        <v>0</v>
      </c>
      <c r="BQ670" s="626">
        <f t="shared" si="492"/>
        <v>0</v>
      </c>
      <c r="BR670" s="626">
        <f t="shared" si="492"/>
        <v>0</v>
      </c>
      <c r="BS670" s="626">
        <f t="shared" si="492"/>
        <v>0</v>
      </c>
      <c r="BT670" s="626">
        <f t="shared" si="492"/>
        <v>0</v>
      </c>
      <c r="BU670" s="626">
        <f t="shared" si="492"/>
        <v>0</v>
      </c>
      <c r="BV670" s="626">
        <f t="shared" si="492"/>
        <v>0</v>
      </c>
      <c r="BW670" s="626">
        <f t="shared" si="492"/>
        <v>0</v>
      </c>
      <c r="BX670" s="626">
        <f t="shared" si="492"/>
        <v>0</v>
      </c>
      <c r="BY670" s="626">
        <f t="shared" si="492"/>
        <v>0</v>
      </c>
      <c r="BZ670" s="626">
        <f t="shared" si="492"/>
        <v>0</v>
      </c>
      <c r="CA670" s="287">
        <f t="shared" si="472"/>
        <v>0</v>
      </c>
      <c r="CB670" s="287">
        <f t="shared" si="473"/>
        <v>0</v>
      </c>
      <c r="CC670" s="287">
        <f t="shared" si="474"/>
        <v>0</v>
      </c>
      <c r="CD670" s="287">
        <f t="shared" si="475"/>
        <v>0</v>
      </c>
      <c r="CE670" s="287">
        <f t="shared" si="476"/>
        <v>0</v>
      </c>
      <c r="CF670" s="287">
        <f t="shared" si="477"/>
        <v>0</v>
      </c>
      <c r="CG670" s="61">
        <f t="shared" si="456"/>
        <v>0</v>
      </c>
      <c r="CH670" s="27"/>
      <c r="CI670" s="27"/>
      <c r="CJ670" s="27"/>
    </row>
    <row r="671" spans="2:88" ht="12" hidden="1" customHeight="1">
      <c r="B671" s="624" t="s">
        <v>817</v>
      </c>
      <c r="C671" s="623" t="str">
        <f t="shared" si="485"/>
        <v>Released</v>
      </c>
      <c r="D671" s="624" t="s">
        <v>844</v>
      </c>
      <c r="E671" s="624" t="s">
        <v>10</v>
      </c>
      <c r="F671" s="625" t="s">
        <v>12</v>
      </c>
      <c r="G671" s="626">
        <f t="shared" si="486"/>
        <v>0</v>
      </c>
      <c r="H671" s="823">
        <f t="shared" si="486"/>
        <v>0</v>
      </c>
      <c r="I671" s="823">
        <f t="shared" si="486"/>
        <v>0</v>
      </c>
      <c r="J671" s="626">
        <f t="shared" si="486"/>
        <v>0</v>
      </c>
      <c r="K671" s="626">
        <f t="shared" si="486"/>
        <v>0</v>
      </c>
      <c r="L671" s="626">
        <f t="shared" si="486"/>
        <v>0</v>
      </c>
      <c r="M671" s="626">
        <f t="shared" si="486"/>
        <v>0</v>
      </c>
      <c r="N671" s="626">
        <f t="shared" si="486"/>
        <v>0</v>
      </c>
      <c r="O671" s="626">
        <f t="shared" si="486"/>
        <v>0</v>
      </c>
      <c r="P671" s="626">
        <f t="shared" si="486"/>
        <v>0</v>
      </c>
      <c r="Q671" s="626">
        <f t="shared" si="487"/>
        <v>0</v>
      </c>
      <c r="R671" s="626">
        <f t="shared" si="487"/>
        <v>0</v>
      </c>
      <c r="S671" s="626">
        <f t="shared" si="487"/>
        <v>0</v>
      </c>
      <c r="T671" s="626">
        <f t="shared" si="487"/>
        <v>0</v>
      </c>
      <c r="U671" s="823">
        <f t="shared" si="487"/>
        <v>0</v>
      </c>
      <c r="V671" s="823">
        <f t="shared" si="487"/>
        <v>0</v>
      </c>
      <c r="W671" s="823">
        <f t="shared" si="487"/>
        <v>0</v>
      </c>
      <c r="X671" s="823">
        <f t="shared" si="487"/>
        <v>0</v>
      </c>
      <c r="Y671" s="823">
        <f t="shared" si="487"/>
        <v>0</v>
      </c>
      <c r="Z671" s="626">
        <f t="shared" si="487"/>
        <v>0</v>
      </c>
      <c r="AA671" s="626">
        <f t="shared" si="488"/>
        <v>0</v>
      </c>
      <c r="AB671" s="626">
        <f t="shared" si="488"/>
        <v>0</v>
      </c>
      <c r="AC671" s="626">
        <f t="shared" si="488"/>
        <v>0</v>
      </c>
      <c r="AD671" s="626">
        <f t="shared" si="488"/>
        <v>0</v>
      </c>
      <c r="AE671" s="626">
        <f t="shared" si="488"/>
        <v>0</v>
      </c>
      <c r="AF671" s="626">
        <f t="shared" si="488"/>
        <v>0</v>
      </c>
      <c r="AG671" s="626">
        <f t="shared" si="488"/>
        <v>0</v>
      </c>
      <c r="AH671" s="626">
        <f t="shared" si="488"/>
        <v>0</v>
      </c>
      <c r="AI671" s="626">
        <f t="shared" si="488"/>
        <v>0</v>
      </c>
      <c r="AJ671" s="626">
        <f t="shared" si="488"/>
        <v>0</v>
      </c>
      <c r="AK671" s="626">
        <f t="shared" si="489"/>
        <v>0</v>
      </c>
      <c r="AL671" s="626">
        <f t="shared" si="489"/>
        <v>0</v>
      </c>
      <c r="AM671" s="626">
        <f t="shared" si="489"/>
        <v>0</v>
      </c>
      <c r="AN671" s="626">
        <f t="shared" si="489"/>
        <v>0</v>
      </c>
      <c r="AO671" s="626">
        <f t="shared" si="489"/>
        <v>0</v>
      </c>
      <c r="AP671" s="626">
        <f t="shared" si="489"/>
        <v>0</v>
      </c>
      <c r="AQ671" s="626">
        <f t="shared" si="489"/>
        <v>0</v>
      </c>
      <c r="AR671" s="626">
        <f t="shared" si="489"/>
        <v>0</v>
      </c>
      <c r="AS671" s="626">
        <f t="shared" si="489"/>
        <v>0</v>
      </c>
      <c r="AT671" s="626">
        <f t="shared" si="489"/>
        <v>0</v>
      </c>
      <c r="AU671" s="626">
        <f t="shared" si="490"/>
        <v>0</v>
      </c>
      <c r="AV671" s="626">
        <f t="shared" si="490"/>
        <v>0</v>
      </c>
      <c r="AW671" s="626">
        <f t="shared" si="490"/>
        <v>0</v>
      </c>
      <c r="AX671" s="626">
        <f t="shared" si="490"/>
        <v>0</v>
      </c>
      <c r="AY671" s="626">
        <f t="shared" si="490"/>
        <v>0</v>
      </c>
      <c r="AZ671" s="626">
        <f t="shared" si="490"/>
        <v>0</v>
      </c>
      <c r="BA671" s="626">
        <f t="shared" si="490"/>
        <v>0</v>
      </c>
      <c r="BB671" s="626">
        <f t="shared" si="490"/>
        <v>0</v>
      </c>
      <c r="BC671" s="626">
        <f t="shared" si="490"/>
        <v>0</v>
      </c>
      <c r="BD671" s="626">
        <f t="shared" si="490"/>
        <v>0</v>
      </c>
      <c r="BE671" s="626">
        <f t="shared" si="491"/>
        <v>0</v>
      </c>
      <c r="BF671" s="626">
        <f t="shared" si="491"/>
        <v>0</v>
      </c>
      <c r="BG671" s="626">
        <f t="shared" si="491"/>
        <v>0</v>
      </c>
      <c r="BH671" s="626">
        <f t="shared" si="491"/>
        <v>0</v>
      </c>
      <c r="BI671" s="626">
        <f t="shared" si="491"/>
        <v>0</v>
      </c>
      <c r="BJ671" s="626">
        <f t="shared" si="491"/>
        <v>0</v>
      </c>
      <c r="BK671" s="626">
        <f t="shared" si="491"/>
        <v>0</v>
      </c>
      <c r="BL671" s="626">
        <f t="shared" si="491"/>
        <v>0</v>
      </c>
      <c r="BM671" s="626">
        <f t="shared" si="491"/>
        <v>0</v>
      </c>
      <c r="BN671" s="626">
        <f t="shared" si="491"/>
        <v>0</v>
      </c>
      <c r="BO671" s="626">
        <f t="shared" si="492"/>
        <v>0</v>
      </c>
      <c r="BP671" s="626">
        <f t="shared" si="492"/>
        <v>0</v>
      </c>
      <c r="BQ671" s="626">
        <f t="shared" si="492"/>
        <v>0</v>
      </c>
      <c r="BR671" s="626">
        <f t="shared" si="492"/>
        <v>0</v>
      </c>
      <c r="BS671" s="626">
        <f t="shared" si="492"/>
        <v>0</v>
      </c>
      <c r="BT671" s="626">
        <f t="shared" si="492"/>
        <v>0</v>
      </c>
      <c r="BU671" s="626">
        <f t="shared" si="492"/>
        <v>0</v>
      </c>
      <c r="BV671" s="626">
        <f t="shared" si="492"/>
        <v>0</v>
      </c>
      <c r="BW671" s="626">
        <f t="shared" si="492"/>
        <v>0</v>
      </c>
      <c r="BX671" s="626">
        <f t="shared" si="492"/>
        <v>0</v>
      </c>
      <c r="BY671" s="626">
        <f t="shared" si="492"/>
        <v>0</v>
      </c>
      <c r="BZ671" s="626">
        <f t="shared" si="492"/>
        <v>0</v>
      </c>
      <c r="CA671" s="287">
        <f t="shared" si="472"/>
        <v>0</v>
      </c>
      <c r="CB671" s="287">
        <f t="shared" si="473"/>
        <v>0</v>
      </c>
      <c r="CC671" s="287">
        <f t="shared" si="474"/>
        <v>0</v>
      </c>
      <c r="CD671" s="287">
        <f t="shared" si="475"/>
        <v>0</v>
      </c>
      <c r="CE671" s="287">
        <f t="shared" si="476"/>
        <v>0</v>
      </c>
      <c r="CF671" s="287">
        <f t="shared" si="477"/>
        <v>0</v>
      </c>
      <c r="CG671" s="61">
        <f t="shared" si="456"/>
        <v>0</v>
      </c>
      <c r="CH671" s="27"/>
      <c r="CI671" s="27"/>
      <c r="CJ671" s="27"/>
    </row>
    <row r="672" spans="2:88" ht="12" hidden="1" customHeight="1">
      <c r="B672" s="624" t="s">
        <v>817</v>
      </c>
      <c r="C672" s="623" t="str">
        <f t="shared" si="485"/>
        <v>Forecast</v>
      </c>
      <c r="D672" s="624" t="s">
        <v>844</v>
      </c>
      <c r="E672" s="624" t="s">
        <v>10</v>
      </c>
      <c r="F672" s="625" t="s">
        <v>13</v>
      </c>
      <c r="G672" s="626">
        <f t="shared" si="486"/>
        <v>0</v>
      </c>
      <c r="H672" s="823">
        <f t="shared" si="486"/>
        <v>0</v>
      </c>
      <c r="I672" s="823">
        <f t="shared" si="486"/>
        <v>0</v>
      </c>
      <c r="J672" s="626">
        <f t="shared" si="486"/>
        <v>0</v>
      </c>
      <c r="K672" s="626">
        <f t="shared" si="486"/>
        <v>0</v>
      </c>
      <c r="L672" s="626">
        <f t="shared" si="486"/>
        <v>0</v>
      </c>
      <c r="M672" s="626">
        <f t="shared" si="486"/>
        <v>0</v>
      </c>
      <c r="N672" s="626">
        <f t="shared" si="486"/>
        <v>0</v>
      </c>
      <c r="O672" s="626">
        <f t="shared" si="486"/>
        <v>0</v>
      </c>
      <c r="P672" s="626">
        <f t="shared" si="486"/>
        <v>0</v>
      </c>
      <c r="Q672" s="626">
        <f t="shared" si="487"/>
        <v>0</v>
      </c>
      <c r="R672" s="626">
        <f t="shared" si="487"/>
        <v>0</v>
      </c>
      <c r="S672" s="626">
        <f t="shared" si="487"/>
        <v>0</v>
      </c>
      <c r="T672" s="626">
        <f t="shared" si="487"/>
        <v>0</v>
      </c>
      <c r="U672" s="823">
        <f t="shared" si="487"/>
        <v>0</v>
      </c>
      <c r="V672" s="823">
        <f t="shared" si="487"/>
        <v>0</v>
      </c>
      <c r="W672" s="823">
        <f t="shared" si="487"/>
        <v>0</v>
      </c>
      <c r="X672" s="823">
        <f t="shared" si="487"/>
        <v>0</v>
      </c>
      <c r="Y672" s="823">
        <f t="shared" si="487"/>
        <v>0</v>
      </c>
      <c r="Z672" s="626">
        <f t="shared" si="487"/>
        <v>0</v>
      </c>
      <c r="AA672" s="626">
        <f t="shared" si="488"/>
        <v>0</v>
      </c>
      <c r="AB672" s="626">
        <f t="shared" si="488"/>
        <v>0</v>
      </c>
      <c r="AC672" s="626">
        <f t="shared" si="488"/>
        <v>0</v>
      </c>
      <c r="AD672" s="626">
        <f t="shared" si="488"/>
        <v>0</v>
      </c>
      <c r="AE672" s="626">
        <f t="shared" si="488"/>
        <v>0</v>
      </c>
      <c r="AF672" s="626">
        <f t="shared" si="488"/>
        <v>0</v>
      </c>
      <c r="AG672" s="626">
        <f t="shared" si="488"/>
        <v>0</v>
      </c>
      <c r="AH672" s="626">
        <f t="shared" si="488"/>
        <v>0</v>
      </c>
      <c r="AI672" s="626">
        <f t="shared" si="488"/>
        <v>0</v>
      </c>
      <c r="AJ672" s="626">
        <f t="shared" si="488"/>
        <v>0</v>
      </c>
      <c r="AK672" s="626">
        <f t="shared" si="489"/>
        <v>0</v>
      </c>
      <c r="AL672" s="626">
        <f t="shared" si="489"/>
        <v>0</v>
      </c>
      <c r="AM672" s="626">
        <f t="shared" si="489"/>
        <v>0</v>
      </c>
      <c r="AN672" s="626">
        <f t="shared" si="489"/>
        <v>0</v>
      </c>
      <c r="AO672" s="626">
        <f t="shared" si="489"/>
        <v>0</v>
      </c>
      <c r="AP672" s="626">
        <f t="shared" si="489"/>
        <v>0</v>
      </c>
      <c r="AQ672" s="626">
        <f t="shared" si="489"/>
        <v>0</v>
      </c>
      <c r="AR672" s="626">
        <f t="shared" si="489"/>
        <v>0</v>
      </c>
      <c r="AS672" s="626">
        <f t="shared" si="489"/>
        <v>0</v>
      </c>
      <c r="AT672" s="626">
        <f t="shared" si="489"/>
        <v>0</v>
      </c>
      <c r="AU672" s="626">
        <f t="shared" si="490"/>
        <v>0</v>
      </c>
      <c r="AV672" s="626">
        <f t="shared" si="490"/>
        <v>0</v>
      </c>
      <c r="AW672" s="626">
        <f t="shared" si="490"/>
        <v>0</v>
      </c>
      <c r="AX672" s="626">
        <f t="shared" si="490"/>
        <v>0</v>
      </c>
      <c r="AY672" s="626">
        <f t="shared" si="490"/>
        <v>0</v>
      </c>
      <c r="AZ672" s="626">
        <f t="shared" si="490"/>
        <v>0</v>
      </c>
      <c r="BA672" s="626">
        <f t="shared" si="490"/>
        <v>0</v>
      </c>
      <c r="BB672" s="626">
        <f t="shared" si="490"/>
        <v>0</v>
      </c>
      <c r="BC672" s="626">
        <f t="shared" si="490"/>
        <v>0</v>
      </c>
      <c r="BD672" s="626">
        <f t="shared" si="490"/>
        <v>0</v>
      </c>
      <c r="BE672" s="626">
        <f t="shared" si="491"/>
        <v>0</v>
      </c>
      <c r="BF672" s="626">
        <f t="shared" si="491"/>
        <v>0</v>
      </c>
      <c r="BG672" s="626">
        <f t="shared" si="491"/>
        <v>0</v>
      </c>
      <c r="BH672" s="626">
        <f t="shared" si="491"/>
        <v>0</v>
      </c>
      <c r="BI672" s="626">
        <f t="shared" si="491"/>
        <v>0</v>
      </c>
      <c r="BJ672" s="626">
        <f t="shared" si="491"/>
        <v>0</v>
      </c>
      <c r="BK672" s="626">
        <f t="shared" si="491"/>
        <v>0</v>
      </c>
      <c r="BL672" s="626">
        <f t="shared" si="491"/>
        <v>0</v>
      </c>
      <c r="BM672" s="626">
        <f t="shared" si="491"/>
        <v>0</v>
      </c>
      <c r="BN672" s="626">
        <f t="shared" si="491"/>
        <v>0</v>
      </c>
      <c r="BO672" s="626">
        <f t="shared" si="492"/>
        <v>0</v>
      </c>
      <c r="BP672" s="626">
        <f t="shared" si="492"/>
        <v>0</v>
      </c>
      <c r="BQ672" s="626">
        <f t="shared" si="492"/>
        <v>0</v>
      </c>
      <c r="BR672" s="626">
        <f t="shared" si="492"/>
        <v>0</v>
      </c>
      <c r="BS672" s="626">
        <f t="shared" si="492"/>
        <v>0</v>
      </c>
      <c r="BT672" s="626">
        <f t="shared" si="492"/>
        <v>0</v>
      </c>
      <c r="BU672" s="626">
        <f t="shared" si="492"/>
        <v>0</v>
      </c>
      <c r="BV672" s="626">
        <f t="shared" si="492"/>
        <v>0</v>
      </c>
      <c r="BW672" s="626">
        <f t="shared" si="492"/>
        <v>0</v>
      </c>
      <c r="BX672" s="626">
        <f t="shared" si="492"/>
        <v>0</v>
      </c>
      <c r="BY672" s="626">
        <f t="shared" si="492"/>
        <v>0</v>
      </c>
      <c r="BZ672" s="626">
        <f t="shared" si="492"/>
        <v>0</v>
      </c>
      <c r="CA672" s="287">
        <f t="shared" si="472"/>
        <v>0</v>
      </c>
      <c r="CB672" s="287">
        <f t="shared" si="473"/>
        <v>0</v>
      </c>
      <c r="CC672" s="287">
        <f t="shared" si="474"/>
        <v>0</v>
      </c>
      <c r="CD672" s="287">
        <f t="shared" si="475"/>
        <v>0</v>
      </c>
      <c r="CE672" s="287">
        <f t="shared" si="476"/>
        <v>0</v>
      </c>
      <c r="CF672" s="287">
        <f t="shared" si="477"/>
        <v>0</v>
      </c>
      <c r="CG672" s="61">
        <f t="shared" si="456"/>
        <v>0</v>
      </c>
      <c r="CH672" s="27"/>
      <c r="CI672" s="27"/>
      <c r="CJ672" s="27"/>
    </row>
    <row r="673" spans="2:88" ht="12" hidden="1" customHeight="1">
      <c r="B673" s="624" t="s">
        <v>817</v>
      </c>
      <c r="C673" s="623" t="str">
        <f t="shared" si="485"/>
        <v>Approval Request</v>
      </c>
      <c r="D673" s="624" t="s">
        <v>844</v>
      </c>
      <c r="E673" s="624" t="s">
        <v>10</v>
      </c>
      <c r="F673" s="625" t="s">
        <v>14</v>
      </c>
      <c r="G673" s="626">
        <f t="shared" si="486"/>
        <v>0</v>
      </c>
      <c r="H673" s="823">
        <f t="shared" si="486"/>
        <v>0</v>
      </c>
      <c r="I673" s="823">
        <f t="shared" si="486"/>
        <v>0</v>
      </c>
      <c r="J673" s="626">
        <f t="shared" si="486"/>
        <v>0</v>
      </c>
      <c r="K673" s="626">
        <f t="shared" si="486"/>
        <v>0</v>
      </c>
      <c r="L673" s="626">
        <f t="shared" si="486"/>
        <v>0</v>
      </c>
      <c r="M673" s="626">
        <f t="shared" si="486"/>
        <v>0</v>
      </c>
      <c r="N673" s="626">
        <f t="shared" si="486"/>
        <v>0</v>
      </c>
      <c r="O673" s="626">
        <f t="shared" si="486"/>
        <v>0</v>
      </c>
      <c r="P673" s="626">
        <f t="shared" si="486"/>
        <v>0</v>
      </c>
      <c r="Q673" s="626">
        <f t="shared" si="487"/>
        <v>0</v>
      </c>
      <c r="R673" s="626">
        <f t="shared" si="487"/>
        <v>0</v>
      </c>
      <c r="S673" s="626">
        <f t="shared" si="487"/>
        <v>0</v>
      </c>
      <c r="T673" s="626">
        <f t="shared" si="487"/>
        <v>0</v>
      </c>
      <c r="U673" s="823">
        <f t="shared" si="487"/>
        <v>0</v>
      </c>
      <c r="V673" s="823">
        <f t="shared" si="487"/>
        <v>0</v>
      </c>
      <c r="W673" s="823">
        <f t="shared" si="487"/>
        <v>0</v>
      </c>
      <c r="X673" s="823">
        <f t="shared" si="487"/>
        <v>0</v>
      </c>
      <c r="Y673" s="823">
        <f t="shared" si="487"/>
        <v>0</v>
      </c>
      <c r="Z673" s="626">
        <f t="shared" si="487"/>
        <v>0</v>
      </c>
      <c r="AA673" s="626">
        <f t="shared" si="488"/>
        <v>0</v>
      </c>
      <c r="AB673" s="626">
        <f t="shared" si="488"/>
        <v>0</v>
      </c>
      <c r="AC673" s="626">
        <f t="shared" si="488"/>
        <v>0</v>
      </c>
      <c r="AD673" s="626">
        <f t="shared" si="488"/>
        <v>0</v>
      </c>
      <c r="AE673" s="626">
        <f t="shared" si="488"/>
        <v>0</v>
      </c>
      <c r="AF673" s="626">
        <f t="shared" si="488"/>
        <v>0</v>
      </c>
      <c r="AG673" s="626">
        <f t="shared" si="488"/>
        <v>0</v>
      </c>
      <c r="AH673" s="626">
        <f t="shared" si="488"/>
        <v>0</v>
      </c>
      <c r="AI673" s="626">
        <f t="shared" si="488"/>
        <v>0</v>
      </c>
      <c r="AJ673" s="626">
        <f t="shared" si="488"/>
        <v>0</v>
      </c>
      <c r="AK673" s="626">
        <f t="shared" si="489"/>
        <v>0</v>
      </c>
      <c r="AL673" s="626">
        <f t="shared" si="489"/>
        <v>0</v>
      </c>
      <c r="AM673" s="626">
        <f t="shared" si="489"/>
        <v>0</v>
      </c>
      <c r="AN673" s="626">
        <f t="shared" si="489"/>
        <v>0</v>
      </c>
      <c r="AO673" s="626">
        <f t="shared" si="489"/>
        <v>0</v>
      </c>
      <c r="AP673" s="626">
        <f t="shared" si="489"/>
        <v>0</v>
      </c>
      <c r="AQ673" s="626">
        <f t="shared" si="489"/>
        <v>0</v>
      </c>
      <c r="AR673" s="626">
        <f t="shared" si="489"/>
        <v>0</v>
      </c>
      <c r="AS673" s="626">
        <f t="shared" si="489"/>
        <v>0</v>
      </c>
      <c r="AT673" s="626">
        <f t="shared" si="489"/>
        <v>0</v>
      </c>
      <c r="AU673" s="626">
        <f t="shared" si="490"/>
        <v>0</v>
      </c>
      <c r="AV673" s="626">
        <f t="shared" si="490"/>
        <v>0</v>
      </c>
      <c r="AW673" s="626">
        <f t="shared" si="490"/>
        <v>0</v>
      </c>
      <c r="AX673" s="626">
        <f t="shared" si="490"/>
        <v>0</v>
      </c>
      <c r="AY673" s="626">
        <f t="shared" si="490"/>
        <v>0</v>
      </c>
      <c r="AZ673" s="626">
        <f t="shared" si="490"/>
        <v>0</v>
      </c>
      <c r="BA673" s="626">
        <f t="shared" si="490"/>
        <v>0</v>
      </c>
      <c r="BB673" s="626">
        <f t="shared" si="490"/>
        <v>0</v>
      </c>
      <c r="BC673" s="626">
        <f t="shared" si="490"/>
        <v>0</v>
      </c>
      <c r="BD673" s="626">
        <f t="shared" si="490"/>
        <v>0</v>
      </c>
      <c r="BE673" s="626">
        <f t="shared" si="491"/>
        <v>0</v>
      </c>
      <c r="BF673" s="626">
        <f t="shared" si="491"/>
        <v>0</v>
      </c>
      <c r="BG673" s="626">
        <f t="shared" si="491"/>
        <v>0</v>
      </c>
      <c r="BH673" s="626">
        <f t="shared" si="491"/>
        <v>0</v>
      </c>
      <c r="BI673" s="626">
        <f t="shared" si="491"/>
        <v>0</v>
      </c>
      <c r="BJ673" s="626">
        <f t="shared" si="491"/>
        <v>0</v>
      </c>
      <c r="BK673" s="626">
        <f t="shared" si="491"/>
        <v>0</v>
      </c>
      <c r="BL673" s="626">
        <f t="shared" si="491"/>
        <v>0</v>
      </c>
      <c r="BM673" s="626">
        <f t="shared" si="491"/>
        <v>0</v>
      </c>
      <c r="BN673" s="626">
        <f t="shared" si="491"/>
        <v>0</v>
      </c>
      <c r="BO673" s="626">
        <f t="shared" si="492"/>
        <v>0</v>
      </c>
      <c r="BP673" s="626">
        <f t="shared" si="492"/>
        <v>0</v>
      </c>
      <c r="BQ673" s="626">
        <f t="shared" si="492"/>
        <v>0</v>
      </c>
      <c r="BR673" s="626">
        <f t="shared" si="492"/>
        <v>0</v>
      </c>
      <c r="BS673" s="626">
        <f t="shared" si="492"/>
        <v>0</v>
      </c>
      <c r="BT673" s="626">
        <f t="shared" si="492"/>
        <v>0</v>
      </c>
      <c r="BU673" s="626">
        <f t="shared" si="492"/>
        <v>0</v>
      </c>
      <c r="BV673" s="626">
        <f t="shared" si="492"/>
        <v>0</v>
      </c>
      <c r="BW673" s="626">
        <f t="shared" si="492"/>
        <v>0</v>
      </c>
      <c r="BX673" s="626">
        <f t="shared" si="492"/>
        <v>0</v>
      </c>
      <c r="BY673" s="626">
        <f t="shared" si="492"/>
        <v>0</v>
      </c>
      <c r="BZ673" s="626">
        <f t="shared" si="492"/>
        <v>0</v>
      </c>
      <c r="CA673" s="287">
        <f t="shared" si="472"/>
        <v>0</v>
      </c>
      <c r="CB673" s="287">
        <f t="shared" si="473"/>
        <v>0</v>
      </c>
      <c r="CC673" s="287">
        <f t="shared" si="474"/>
        <v>0</v>
      </c>
      <c r="CD673" s="287">
        <f t="shared" si="475"/>
        <v>0</v>
      </c>
      <c r="CE673" s="287">
        <f t="shared" si="476"/>
        <v>0</v>
      </c>
      <c r="CF673" s="287">
        <f t="shared" si="477"/>
        <v>0</v>
      </c>
      <c r="CG673" s="61">
        <f t="shared" si="456"/>
        <v>0</v>
      </c>
      <c r="CH673" s="27"/>
      <c r="CI673" s="27"/>
      <c r="CJ673" s="27"/>
    </row>
    <row r="674" spans="2:88" ht="12" hidden="1" customHeight="1">
      <c r="B674" s="624" t="s">
        <v>817</v>
      </c>
      <c r="C674" s="623" t="str">
        <f t="shared" si="485"/>
        <v>Approval Request</v>
      </c>
      <c r="D674" s="624" t="s">
        <v>844</v>
      </c>
      <c r="E674" s="624" t="s">
        <v>10</v>
      </c>
      <c r="F674" s="625" t="s">
        <v>15</v>
      </c>
      <c r="G674" s="626">
        <f t="shared" si="486"/>
        <v>0</v>
      </c>
      <c r="H674" s="823">
        <f t="shared" si="486"/>
        <v>0</v>
      </c>
      <c r="I674" s="823">
        <f t="shared" si="486"/>
        <v>0</v>
      </c>
      <c r="J674" s="626">
        <f t="shared" si="486"/>
        <v>0</v>
      </c>
      <c r="K674" s="626">
        <f t="shared" si="486"/>
        <v>0</v>
      </c>
      <c r="L674" s="626">
        <f t="shared" si="486"/>
        <v>0</v>
      </c>
      <c r="M674" s="626">
        <f t="shared" si="486"/>
        <v>0</v>
      </c>
      <c r="N674" s="626">
        <f t="shared" si="486"/>
        <v>0</v>
      </c>
      <c r="O674" s="626">
        <f t="shared" si="486"/>
        <v>0</v>
      </c>
      <c r="P674" s="626">
        <f t="shared" si="486"/>
        <v>0</v>
      </c>
      <c r="Q674" s="626">
        <f t="shared" si="487"/>
        <v>0</v>
      </c>
      <c r="R674" s="626">
        <f t="shared" si="487"/>
        <v>0</v>
      </c>
      <c r="S674" s="626">
        <f t="shared" si="487"/>
        <v>0</v>
      </c>
      <c r="T674" s="626">
        <f t="shared" si="487"/>
        <v>0</v>
      </c>
      <c r="U674" s="823">
        <f t="shared" si="487"/>
        <v>0</v>
      </c>
      <c r="V674" s="823">
        <f t="shared" si="487"/>
        <v>0</v>
      </c>
      <c r="W674" s="823">
        <f t="shared" si="487"/>
        <v>0</v>
      </c>
      <c r="X674" s="823">
        <f t="shared" si="487"/>
        <v>0</v>
      </c>
      <c r="Y674" s="823">
        <f t="shared" si="487"/>
        <v>0</v>
      </c>
      <c r="Z674" s="626">
        <f t="shared" si="487"/>
        <v>0</v>
      </c>
      <c r="AA674" s="626">
        <f t="shared" si="488"/>
        <v>0</v>
      </c>
      <c r="AB674" s="626">
        <f t="shared" si="488"/>
        <v>0</v>
      </c>
      <c r="AC674" s="626">
        <f t="shared" si="488"/>
        <v>0</v>
      </c>
      <c r="AD674" s="626">
        <f t="shared" si="488"/>
        <v>0</v>
      </c>
      <c r="AE674" s="626">
        <f t="shared" si="488"/>
        <v>0</v>
      </c>
      <c r="AF674" s="626">
        <f t="shared" si="488"/>
        <v>0</v>
      </c>
      <c r="AG674" s="626">
        <f t="shared" si="488"/>
        <v>0</v>
      </c>
      <c r="AH674" s="626">
        <f t="shared" si="488"/>
        <v>0</v>
      </c>
      <c r="AI674" s="626">
        <f t="shared" si="488"/>
        <v>0</v>
      </c>
      <c r="AJ674" s="626">
        <f t="shared" si="488"/>
        <v>0</v>
      </c>
      <c r="AK674" s="626">
        <f t="shared" si="489"/>
        <v>0</v>
      </c>
      <c r="AL674" s="626">
        <f t="shared" si="489"/>
        <v>0</v>
      </c>
      <c r="AM674" s="626">
        <f t="shared" si="489"/>
        <v>0</v>
      </c>
      <c r="AN674" s="626">
        <f t="shared" si="489"/>
        <v>0</v>
      </c>
      <c r="AO674" s="626">
        <f t="shared" si="489"/>
        <v>0</v>
      </c>
      <c r="AP674" s="626">
        <f t="shared" si="489"/>
        <v>0</v>
      </c>
      <c r="AQ674" s="626">
        <f t="shared" si="489"/>
        <v>0</v>
      </c>
      <c r="AR674" s="626">
        <f t="shared" si="489"/>
        <v>0</v>
      </c>
      <c r="AS674" s="626">
        <f t="shared" si="489"/>
        <v>0</v>
      </c>
      <c r="AT674" s="626">
        <f t="shared" si="489"/>
        <v>0</v>
      </c>
      <c r="AU674" s="626">
        <f t="shared" si="490"/>
        <v>0</v>
      </c>
      <c r="AV674" s="626">
        <f t="shared" si="490"/>
        <v>0</v>
      </c>
      <c r="AW674" s="626">
        <f t="shared" si="490"/>
        <v>0</v>
      </c>
      <c r="AX674" s="626">
        <f t="shared" si="490"/>
        <v>0</v>
      </c>
      <c r="AY674" s="626">
        <f t="shared" si="490"/>
        <v>0</v>
      </c>
      <c r="AZ674" s="626">
        <f t="shared" si="490"/>
        <v>0</v>
      </c>
      <c r="BA674" s="626">
        <f t="shared" si="490"/>
        <v>0</v>
      </c>
      <c r="BB674" s="626">
        <f t="shared" si="490"/>
        <v>0</v>
      </c>
      <c r="BC674" s="626">
        <f t="shared" si="490"/>
        <v>0</v>
      </c>
      <c r="BD674" s="626">
        <f t="shared" si="490"/>
        <v>0</v>
      </c>
      <c r="BE674" s="626">
        <f t="shared" si="491"/>
        <v>0</v>
      </c>
      <c r="BF674" s="626">
        <f t="shared" si="491"/>
        <v>0</v>
      </c>
      <c r="BG674" s="626">
        <f t="shared" si="491"/>
        <v>0</v>
      </c>
      <c r="BH674" s="626">
        <f t="shared" si="491"/>
        <v>0</v>
      </c>
      <c r="BI674" s="626">
        <f t="shared" si="491"/>
        <v>0</v>
      </c>
      <c r="BJ674" s="626">
        <f t="shared" si="491"/>
        <v>0</v>
      </c>
      <c r="BK674" s="626">
        <f t="shared" si="491"/>
        <v>0</v>
      </c>
      <c r="BL674" s="626">
        <f t="shared" si="491"/>
        <v>0</v>
      </c>
      <c r="BM674" s="626">
        <f t="shared" si="491"/>
        <v>0</v>
      </c>
      <c r="BN674" s="626">
        <f t="shared" si="491"/>
        <v>0</v>
      </c>
      <c r="BO674" s="626">
        <f t="shared" si="492"/>
        <v>0</v>
      </c>
      <c r="BP674" s="626">
        <f t="shared" si="492"/>
        <v>0</v>
      </c>
      <c r="BQ674" s="626">
        <f t="shared" si="492"/>
        <v>0</v>
      </c>
      <c r="BR674" s="626">
        <f t="shared" si="492"/>
        <v>0</v>
      </c>
      <c r="BS674" s="626">
        <f t="shared" si="492"/>
        <v>0</v>
      </c>
      <c r="BT674" s="626">
        <f t="shared" si="492"/>
        <v>0</v>
      </c>
      <c r="BU674" s="626">
        <f t="shared" si="492"/>
        <v>0</v>
      </c>
      <c r="BV674" s="626">
        <f t="shared" si="492"/>
        <v>0</v>
      </c>
      <c r="BW674" s="626">
        <f t="shared" si="492"/>
        <v>0</v>
      </c>
      <c r="BX674" s="626">
        <f t="shared" si="492"/>
        <v>0</v>
      </c>
      <c r="BY674" s="626">
        <f t="shared" si="492"/>
        <v>0</v>
      </c>
      <c r="BZ674" s="626">
        <f t="shared" si="492"/>
        <v>0</v>
      </c>
      <c r="CA674" s="287">
        <f t="shared" si="472"/>
        <v>0</v>
      </c>
      <c r="CB674" s="287">
        <f t="shared" si="473"/>
        <v>0</v>
      </c>
      <c r="CC674" s="287">
        <f t="shared" si="474"/>
        <v>0</v>
      </c>
      <c r="CD674" s="287">
        <f t="shared" si="475"/>
        <v>0</v>
      </c>
      <c r="CE674" s="287">
        <f t="shared" si="476"/>
        <v>0</v>
      </c>
      <c r="CF674" s="287">
        <f t="shared" si="477"/>
        <v>0</v>
      </c>
      <c r="CG674" s="61">
        <f t="shared" si="456"/>
        <v>0</v>
      </c>
      <c r="CH674" s="27"/>
      <c r="CI674" s="27"/>
      <c r="CJ674" s="27"/>
    </row>
    <row r="675" spans="2:88" ht="12" hidden="1" customHeight="1">
      <c r="B675" s="624" t="s">
        <v>817</v>
      </c>
      <c r="C675" s="623" t="str">
        <f t="shared" si="485"/>
        <v>Released</v>
      </c>
      <c r="D675" s="624" t="s">
        <v>51</v>
      </c>
      <c r="E675" s="624" t="s">
        <v>9</v>
      </c>
      <c r="F675" s="625" t="s">
        <v>11</v>
      </c>
      <c r="G675" s="626">
        <f t="shared" ref="G675:P684" si="493">IF(CVP=$F675,SUMIFS(G$6:G$206,Capex_Revex,$E675,Cat_Two,$D675,Spend,$B675),0)</f>
        <v>0</v>
      </c>
      <c r="H675" s="823">
        <f t="shared" si="493"/>
        <v>0</v>
      </c>
      <c r="I675" s="823">
        <f t="shared" si="493"/>
        <v>0</v>
      </c>
      <c r="J675" s="626">
        <f t="shared" si="493"/>
        <v>0</v>
      </c>
      <c r="K675" s="626">
        <f t="shared" si="493"/>
        <v>0</v>
      </c>
      <c r="L675" s="626">
        <f t="shared" si="493"/>
        <v>0</v>
      </c>
      <c r="M675" s="626">
        <f t="shared" si="493"/>
        <v>0</v>
      </c>
      <c r="N675" s="626">
        <f t="shared" si="493"/>
        <v>0</v>
      </c>
      <c r="O675" s="626">
        <f t="shared" si="493"/>
        <v>0</v>
      </c>
      <c r="P675" s="626">
        <f t="shared" si="493"/>
        <v>0</v>
      </c>
      <c r="Q675" s="626">
        <f t="shared" ref="Q675:Z684" si="494">IF(CVP=$F675,SUMIFS(Q$6:Q$206,Capex_Revex,$E675,Cat_Two,$D675,Spend,$B675),0)</f>
        <v>0</v>
      </c>
      <c r="R675" s="626">
        <f t="shared" si="494"/>
        <v>0</v>
      </c>
      <c r="S675" s="626">
        <f t="shared" si="494"/>
        <v>0</v>
      </c>
      <c r="T675" s="626">
        <f t="shared" si="494"/>
        <v>0</v>
      </c>
      <c r="U675" s="823">
        <f t="shared" si="494"/>
        <v>0</v>
      </c>
      <c r="V675" s="823">
        <f t="shared" si="494"/>
        <v>0</v>
      </c>
      <c r="W675" s="823">
        <f t="shared" si="494"/>
        <v>0</v>
      </c>
      <c r="X675" s="823">
        <f t="shared" si="494"/>
        <v>0</v>
      </c>
      <c r="Y675" s="823">
        <f t="shared" si="494"/>
        <v>0</v>
      </c>
      <c r="Z675" s="626">
        <f t="shared" si="494"/>
        <v>0</v>
      </c>
      <c r="AA675" s="626">
        <f t="shared" ref="AA675:AJ684" si="495">IF(CVP=$F675,SUMIFS(AA$6:AA$206,Capex_Revex,$E675,Cat_Two,$D675,Spend,$B675),0)</f>
        <v>0</v>
      </c>
      <c r="AB675" s="626">
        <f t="shared" si="495"/>
        <v>0</v>
      </c>
      <c r="AC675" s="626">
        <f t="shared" si="495"/>
        <v>0</v>
      </c>
      <c r="AD675" s="626">
        <f t="shared" si="495"/>
        <v>0</v>
      </c>
      <c r="AE675" s="626">
        <f t="shared" si="495"/>
        <v>0</v>
      </c>
      <c r="AF675" s="626">
        <f t="shared" si="495"/>
        <v>0</v>
      </c>
      <c r="AG675" s="626">
        <f t="shared" si="495"/>
        <v>0</v>
      </c>
      <c r="AH675" s="626">
        <f t="shared" si="495"/>
        <v>0</v>
      </c>
      <c r="AI675" s="626">
        <f t="shared" si="495"/>
        <v>0</v>
      </c>
      <c r="AJ675" s="626">
        <f t="shared" si="495"/>
        <v>0</v>
      </c>
      <c r="AK675" s="626">
        <f t="shared" ref="AK675:AT684" si="496">IF(CVP=$F675,SUMIFS(AK$6:AK$206,Capex_Revex,$E675,Cat_Two,$D675,Spend,$B675),0)</f>
        <v>0</v>
      </c>
      <c r="AL675" s="626">
        <f t="shared" si="496"/>
        <v>0</v>
      </c>
      <c r="AM675" s="626">
        <f t="shared" si="496"/>
        <v>0</v>
      </c>
      <c r="AN675" s="626">
        <f t="shared" si="496"/>
        <v>0</v>
      </c>
      <c r="AO675" s="626">
        <f t="shared" si="496"/>
        <v>0</v>
      </c>
      <c r="AP675" s="626">
        <f t="shared" si="496"/>
        <v>0</v>
      </c>
      <c r="AQ675" s="626">
        <f t="shared" si="496"/>
        <v>0</v>
      </c>
      <c r="AR675" s="626">
        <f t="shared" si="496"/>
        <v>0</v>
      </c>
      <c r="AS675" s="626">
        <f t="shared" si="496"/>
        <v>0</v>
      </c>
      <c r="AT675" s="626">
        <f t="shared" si="496"/>
        <v>0</v>
      </c>
      <c r="AU675" s="626">
        <f t="shared" ref="AU675:BD684" si="497">IF(CVP=$F675,SUMIFS(AU$6:AU$206,Capex_Revex,$E675,Cat_Two,$D675,Spend,$B675),0)</f>
        <v>0</v>
      </c>
      <c r="AV675" s="626">
        <f t="shared" si="497"/>
        <v>0</v>
      </c>
      <c r="AW675" s="626">
        <f t="shared" si="497"/>
        <v>0</v>
      </c>
      <c r="AX675" s="626">
        <f t="shared" si="497"/>
        <v>0</v>
      </c>
      <c r="AY675" s="626">
        <f t="shared" si="497"/>
        <v>0</v>
      </c>
      <c r="AZ675" s="626">
        <f t="shared" si="497"/>
        <v>0</v>
      </c>
      <c r="BA675" s="626">
        <f t="shared" si="497"/>
        <v>0</v>
      </c>
      <c r="BB675" s="626">
        <f t="shared" si="497"/>
        <v>0</v>
      </c>
      <c r="BC675" s="626">
        <f t="shared" si="497"/>
        <v>0</v>
      </c>
      <c r="BD675" s="626">
        <f t="shared" si="497"/>
        <v>0</v>
      </c>
      <c r="BE675" s="626">
        <f t="shared" ref="BE675:BN684" si="498">IF(CVP=$F675,SUMIFS(BE$6:BE$206,Capex_Revex,$E675,Cat_Two,$D675,Spend,$B675),0)</f>
        <v>0</v>
      </c>
      <c r="BF675" s="626">
        <f t="shared" si="498"/>
        <v>0</v>
      </c>
      <c r="BG675" s="626">
        <f t="shared" si="498"/>
        <v>0</v>
      </c>
      <c r="BH675" s="626">
        <f t="shared" si="498"/>
        <v>0</v>
      </c>
      <c r="BI675" s="626">
        <f t="shared" si="498"/>
        <v>0</v>
      </c>
      <c r="BJ675" s="626">
        <f t="shared" si="498"/>
        <v>0</v>
      </c>
      <c r="BK675" s="626">
        <f t="shared" si="498"/>
        <v>0</v>
      </c>
      <c r="BL675" s="626">
        <f t="shared" si="498"/>
        <v>0</v>
      </c>
      <c r="BM675" s="626">
        <f t="shared" si="498"/>
        <v>0</v>
      </c>
      <c r="BN675" s="626">
        <f t="shared" si="498"/>
        <v>0</v>
      </c>
      <c r="BO675" s="626">
        <f t="shared" ref="BO675:BZ684" si="499">IF(CVP=$F675,SUMIFS(BO$6:BO$206,Capex_Revex,$E675,Cat_Two,$D675,Spend,$B675),0)</f>
        <v>0</v>
      </c>
      <c r="BP675" s="626">
        <f t="shared" si="499"/>
        <v>0</v>
      </c>
      <c r="BQ675" s="626">
        <f t="shared" si="499"/>
        <v>0</v>
      </c>
      <c r="BR675" s="626">
        <f t="shared" si="499"/>
        <v>0</v>
      </c>
      <c r="BS675" s="626">
        <f t="shared" si="499"/>
        <v>0</v>
      </c>
      <c r="BT675" s="626">
        <f t="shared" si="499"/>
        <v>0</v>
      </c>
      <c r="BU675" s="626">
        <f t="shared" si="499"/>
        <v>0</v>
      </c>
      <c r="BV675" s="626">
        <f t="shared" si="499"/>
        <v>0</v>
      </c>
      <c r="BW675" s="626">
        <f t="shared" si="499"/>
        <v>0</v>
      </c>
      <c r="BX675" s="626">
        <f t="shared" si="499"/>
        <v>0</v>
      </c>
      <c r="BY675" s="626">
        <f t="shared" si="499"/>
        <v>0</v>
      </c>
      <c r="BZ675" s="626">
        <f t="shared" si="499"/>
        <v>0</v>
      </c>
      <c r="CA675" s="287">
        <f t="shared" si="472"/>
        <v>0</v>
      </c>
      <c r="CB675" s="287">
        <f t="shared" si="473"/>
        <v>0</v>
      </c>
      <c r="CC675" s="287">
        <f t="shared" si="474"/>
        <v>0</v>
      </c>
      <c r="CD675" s="287">
        <f t="shared" si="475"/>
        <v>0</v>
      </c>
      <c r="CE675" s="287">
        <f t="shared" si="476"/>
        <v>0</v>
      </c>
      <c r="CF675" s="287">
        <f t="shared" si="477"/>
        <v>0</v>
      </c>
      <c r="CG675" s="61">
        <f t="shared" si="456"/>
        <v>0</v>
      </c>
      <c r="CH675" s="27"/>
      <c r="CI675" s="27"/>
      <c r="CJ675" s="27"/>
    </row>
    <row r="676" spans="2:88" ht="12" hidden="1" customHeight="1">
      <c r="B676" s="624" t="s">
        <v>817</v>
      </c>
      <c r="C676" s="623" t="str">
        <f t="shared" si="485"/>
        <v>Released</v>
      </c>
      <c r="D676" s="624" t="s">
        <v>51</v>
      </c>
      <c r="E676" s="624" t="s">
        <v>9</v>
      </c>
      <c r="F676" s="625" t="s">
        <v>12</v>
      </c>
      <c r="G676" s="626">
        <f t="shared" si="493"/>
        <v>0</v>
      </c>
      <c r="H676" s="823">
        <f t="shared" si="493"/>
        <v>0</v>
      </c>
      <c r="I676" s="823">
        <f t="shared" si="493"/>
        <v>0</v>
      </c>
      <c r="J676" s="626">
        <f t="shared" si="493"/>
        <v>0</v>
      </c>
      <c r="K676" s="626">
        <f t="shared" si="493"/>
        <v>0</v>
      </c>
      <c r="L676" s="626">
        <f t="shared" si="493"/>
        <v>0</v>
      </c>
      <c r="M676" s="626">
        <f t="shared" si="493"/>
        <v>0</v>
      </c>
      <c r="N676" s="626">
        <f t="shared" si="493"/>
        <v>0</v>
      </c>
      <c r="O676" s="626">
        <f t="shared" si="493"/>
        <v>0</v>
      </c>
      <c r="P676" s="626">
        <f t="shared" si="493"/>
        <v>0</v>
      </c>
      <c r="Q676" s="626">
        <f t="shared" si="494"/>
        <v>0</v>
      </c>
      <c r="R676" s="626">
        <f t="shared" si="494"/>
        <v>0</v>
      </c>
      <c r="S676" s="626">
        <f t="shared" si="494"/>
        <v>0</v>
      </c>
      <c r="T676" s="626">
        <f t="shared" si="494"/>
        <v>0</v>
      </c>
      <c r="U676" s="823">
        <f t="shared" si="494"/>
        <v>0</v>
      </c>
      <c r="V676" s="823">
        <f t="shared" si="494"/>
        <v>0</v>
      </c>
      <c r="W676" s="823">
        <f t="shared" si="494"/>
        <v>0</v>
      </c>
      <c r="X676" s="823">
        <f t="shared" si="494"/>
        <v>0</v>
      </c>
      <c r="Y676" s="823">
        <f t="shared" si="494"/>
        <v>0</v>
      </c>
      <c r="Z676" s="626">
        <f t="shared" si="494"/>
        <v>0</v>
      </c>
      <c r="AA676" s="626">
        <f t="shared" si="495"/>
        <v>0</v>
      </c>
      <c r="AB676" s="626">
        <f t="shared" si="495"/>
        <v>0</v>
      </c>
      <c r="AC676" s="626">
        <f t="shared" si="495"/>
        <v>0</v>
      </c>
      <c r="AD676" s="626">
        <f t="shared" si="495"/>
        <v>0</v>
      </c>
      <c r="AE676" s="626">
        <f t="shared" si="495"/>
        <v>0</v>
      </c>
      <c r="AF676" s="626">
        <f t="shared" si="495"/>
        <v>0</v>
      </c>
      <c r="AG676" s="626">
        <f t="shared" si="495"/>
        <v>0</v>
      </c>
      <c r="AH676" s="626">
        <f t="shared" si="495"/>
        <v>0</v>
      </c>
      <c r="AI676" s="626">
        <f t="shared" si="495"/>
        <v>0</v>
      </c>
      <c r="AJ676" s="626">
        <f t="shared" si="495"/>
        <v>0</v>
      </c>
      <c r="AK676" s="626">
        <f t="shared" si="496"/>
        <v>0</v>
      </c>
      <c r="AL676" s="626">
        <f t="shared" si="496"/>
        <v>0</v>
      </c>
      <c r="AM676" s="626">
        <f t="shared" si="496"/>
        <v>0</v>
      </c>
      <c r="AN676" s="626">
        <f t="shared" si="496"/>
        <v>0</v>
      </c>
      <c r="AO676" s="626">
        <f t="shared" si="496"/>
        <v>0</v>
      </c>
      <c r="AP676" s="626">
        <f t="shared" si="496"/>
        <v>0</v>
      </c>
      <c r="AQ676" s="626">
        <f t="shared" si="496"/>
        <v>0</v>
      </c>
      <c r="AR676" s="626">
        <f t="shared" si="496"/>
        <v>0</v>
      </c>
      <c r="AS676" s="626">
        <f t="shared" si="496"/>
        <v>0</v>
      </c>
      <c r="AT676" s="626">
        <f t="shared" si="496"/>
        <v>0</v>
      </c>
      <c r="AU676" s="626">
        <f t="shared" si="497"/>
        <v>0</v>
      </c>
      <c r="AV676" s="626">
        <f t="shared" si="497"/>
        <v>0</v>
      </c>
      <c r="AW676" s="626">
        <f t="shared" si="497"/>
        <v>0</v>
      </c>
      <c r="AX676" s="626">
        <f t="shared" si="497"/>
        <v>0</v>
      </c>
      <c r="AY676" s="626">
        <f t="shared" si="497"/>
        <v>0</v>
      </c>
      <c r="AZ676" s="626">
        <f t="shared" si="497"/>
        <v>0</v>
      </c>
      <c r="BA676" s="626">
        <f t="shared" si="497"/>
        <v>0</v>
      </c>
      <c r="BB676" s="626">
        <f t="shared" si="497"/>
        <v>0</v>
      </c>
      <c r="BC676" s="626">
        <f t="shared" si="497"/>
        <v>0</v>
      </c>
      <c r="BD676" s="626">
        <f t="shared" si="497"/>
        <v>0</v>
      </c>
      <c r="BE676" s="626">
        <f t="shared" si="498"/>
        <v>0</v>
      </c>
      <c r="BF676" s="626">
        <f t="shared" si="498"/>
        <v>0</v>
      </c>
      <c r="BG676" s="626">
        <f t="shared" si="498"/>
        <v>0</v>
      </c>
      <c r="BH676" s="626">
        <f t="shared" si="498"/>
        <v>0</v>
      </c>
      <c r="BI676" s="626">
        <f t="shared" si="498"/>
        <v>0</v>
      </c>
      <c r="BJ676" s="626">
        <f t="shared" si="498"/>
        <v>0</v>
      </c>
      <c r="BK676" s="626">
        <f t="shared" si="498"/>
        <v>0</v>
      </c>
      <c r="BL676" s="626">
        <f t="shared" si="498"/>
        <v>0</v>
      </c>
      <c r="BM676" s="626">
        <f t="shared" si="498"/>
        <v>0</v>
      </c>
      <c r="BN676" s="626">
        <f t="shared" si="498"/>
        <v>0</v>
      </c>
      <c r="BO676" s="626">
        <f t="shared" si="499"/>
        <v>0</v>
      </c>
      <c r="BP676" s="626">
        <f t="shared" si="499"/>
        <v>0</v>
      </c>
      <c r="BQ676" s="626">
        <f t="shared" si="499"/>
        <v>0</v>
      </c>
      <c r="BR676" s="626">
        <f t="shared" si="499"/>
        <v>0</v>
      </c>
      <c r="BS676" s="626">
        <f t="shared" si="499"/>
        <v>0</v>
      </c>
      <c r="BT676" s="626">
        <f t="shared" si="499"/>
        <v>0</v>
      </c>
      <c r="BU676" s="626">
        <f t="shared" si="499"/>
        <v>0</v>
      </c>
      <c r="BV676" s="626">
        <f t="shared" si="499"/>
        <v>0</v>
      </c>
      <c r="BW676" s="626">
        <f t="shared" si="499"/>
        <v>0</v>
      </c>
      <c r="BX676" s="626">
        <f t="shared" si="499"/>
        <v>0</v>
      </c>
      <c r="BY676" s="626">
        <f t="shared" si="499"/>
        <v>0</v>
      </c>
      <c r="BZ676" s="626">
        <f t="shared" si="499"/>
        <v>0</v>
      </c>
      <c r="CA676" s="287">
        <f t="shared" si="472"/>
        <v>0</v>
      </c>
      <c r="CB676" s="287">
        <f t="shared" si="473"/>
        <v>0</v>
      </c>
      <c r="CC676" s="287">
        <f t="shared" si="474"/>
        <v>0</v>
      </c>
      <c r="CD676" s="287">
        <f t="shared" si="475"/>
        <v>0</v>
      </c>
      <c r="CE676" s="287">
        <f t="shared" si="476"/>
        <v>0</v>
      </c>
      <c r="CF676" s="287">
        <f t="shared" si="477"/>
        <v>0</v>
      </c>
      <c r="CG676" s="61">
        <f t="shared" si="456"/>
        <v>0</v>
      </c>
      <c r="CH676" s="27"/>
      <c r="CI676" s="27"/>
      <c r="CJ676" s="27"/>
    </row>
    <row r="677" spans="2:88" ht="12" hidden="1" customHeight="1">
      <c r="B677" s="624" t="s">
        <v>817</v>
      </c>
      <c r="C677" s="623" t="str">
        <f t="shared" si="485"/>
        <v>Forecast</v>
      </c>
      <c r="D677" s="624" t="s">
        <v>51</v>
      </c>
      <c r="E677" s="624" t="s">
        <v>9</v>
      </c>
      <c r="F677" s="625" t="s">
        <v>13</v>
      </c>
      <c r="G677" s="626">
        <f t="shared" si="493"/>
        <v>0</v>
      </c>
      <c r="H677" s="823">
        <f t="shared" si="493"/>
        <v>0</v>
      </c>
      <c r="I677" s="823">
        <f t="shared" si="493"/>
        <v>0</v>
      </c>
      <c r="J677" s="626">
        <f t="shared" si="493"/>
        <v>0</v>
      </c>
      <c r="K677" s="626">
        <f t="shared" si="493"/>
        <v>0</v>
      </c>
      <c r="L677" s="626">
        <f t="shared" si="493"/>
        <v>0</v>
      </c>
      <c r="M677" s="626">
        <f t="shared" si="493"/>
        <v>0</v>
      </c>
      <c r="N677" s="626">
        <f t="shared" si="493"/>
        <v>0</v>
      </c>
      <c r="O677" s="626">
        <f t="shared" si="493"/>
        <v>0</v>
      </c>
      <c r="P677" s="626">
        <f t="shared" si="493"/>
        <v>0</v>
      </c>
      <c r="Q677" s="626">
        <f t="shared" si="494"/>
        <v>0</v>
      </c>
      <c r="R677" s="626">
        <f t="shared" si="494"/>
        <v>0</v>
      </c>
      <c r="S677" s="626">
        <f t="shared" si="494"/>
        <v>0</v>
      </c>
      <c r="T677" s="626">
        <f t="shared" si="494"/>
        <v>0</v>
      </c>
      <c r="U677" s="823">
        <f t="shared" si="494"/>
        <v>0</v>
      </c>
      <c r="V677" s="823">
        <f t="shared" si="494"/>
        <v>0</v>
      </c>
      <c r="W677" s="823">
        <f t="shared" si="494"/>
        <v>0</v>
      </c>
      <c r="X677" s="823">
        <f t="shared" si="494"/>
        <v>0</v>
      </c>
      <c r="Y677" s="823">
        <f t="shared" si="494"/>
        <v>0</v>
      </c>
      <c r="Z677" s="626">
        <f t="shared" si="494"/>
        <v>0</v>
      </c>
      <c r="AA677" s="626">
        <f t="shared" si="495"/>
        <v>0</v>
      </c>
      <c r="AB677" s="626">
        <f t="shared" si="495"/>
        <v>0</v>
      </c>
      <c r="AC677" s="626">
        <f t="shared" si="495"/>
        <v>0</v>
      </c>
      <c r="AD677" s="626">
        <f t="shared" si="495"/>
        <v>0</v>
      </c>
      <c r="AE677" s="626">
        <f t="shared" si="495"/>
        <v>0</v>
      </c>
      <c r="AF677" s="626">
        <f t="shared" si="495"/>
        <v>0</v>
      </c>
      <c r="AG677" s="626">
        <f t="shared" si="495"/>
        <v>0</v>
      </c>
      <c r="AH677" s="626">
        <f t="shared" si="495"/>
        <v>0</v>
      </c>
      <c r="AI677" s="626">
        <f t="shared" si="495"/>
        <v>0</v>
      </c>
      <c r="AJ677" s="626">
        <f t="shared" si="495"/>
        <v>0</v>
      </c>
      <c r="AK677" s="626">
        <f t="shared" si="496"/>
        <v>0</v>
      </c>
      <c r="AL677" s="626">
        <f t="shared" si="496"/>
        <v>0</v>
      </c>
      <c r="AM677" s="626">
        <f t="shared" si="496"/>
        <v>0</v>
      </c>
      <c r="AN677" s="626">
        <f t="shared" si="496"/>
        <v>0</v>
      </c>
      <c r="AO677" s="626">
        <f t="shared" si="496"/>
        <v>0</v>
      </c>
      <c r="AP677" s="626">
        <f t="shared" si="496"/>
        <v>0</v>
      </c>
      <c r="AQ677" s="626">
        <f t="shared" si="496"/>
        <v>0</v>
      </c>
      <c r="AR677" s="626">
        <f t="shared" si="496"/>
        <v>0</v>
      </c>
      <c r="AS677" s="626">
        <f t="shared" si="496"/>
        <v>0</v>
      </c>
      <c r="AT677" s="626">
        <f t="shared" si="496"/>
        <v>0</v>
      </c>
      <c r="AU677" s="626">
        <f t="shared" si="497"/>
        <v>0</v>
      </c>
      <c r="AV677" s="626">
        <f t="shared" si="497"/>
        <v>0</v>
      </c>
      <c r="AW677" s="626">
        <f t="shared" si="497"/>
        <v>0</v>
      </c>
      <c r="AX677" s="626">
        <f t="shared" si="497"/>
        <v>0</v>
      </c>
      <c r="AY677" s="626">
        <f t="shared" si="497"/>
        <v>0</v>
      </c>
      <c r="AZ677" s="626">
        <f t="shared" si="497"/>
        <v>0</v>
      </c>
      <c r="BA677" s="626">
        <f t="shared" si="497"/>
        <v>0</v>
      </c>
      <c r="BB677" s="626">
        <f t="shared" si="497"/>
        <v>0</v>
      </c>
      <c r="BC677" s="626">
        <f t="shared" si="497"/>
        <v>0</v>
      </c>
      <c r="BD677" s="626">
        <f t="shared" si="497"/>
        <v>0</v>
      </c>
      <c r="BE677" s="626">
        <f t="shared" si="498"/>
        <v>0</v>
      </c>
      <c r="BF677" s="626">
        <f t="shared" si="498"/>
        <v>0</v>
      </c>
      <c r="BG677" s="626">
        <f t="shared" si="498"/>
        <v>0</v>
      </c>
      <c r="BH677" s="626">
        <f t="shared" si="498"/>
        <v>0</v>
      </c>
      <c r="BI677" s="626">
        <f t="shared" si="498"/>
        <v>0</v>
      </c>
      <c r="BJ677" s="626">
        <f t="shared" si="498"/>
        <v>0</v>
      </c>
      <c r="BK677" s="626">
        <f t="shared" si="498"/>
        <v>0</v>
      </c>
      <c r="BL677" s="626">
        <f t="shared" si="498"/>
        <v>0</v>
      </c>
      <c r="BM677" s="626">
        <f t="shared" si="498"/>
        <v>0</v>
      </c>
      <c r="BN677" s="626">
        <f t="shared" si="498"/>
        <v>0</v>
      </c>
      <c r="BO677" s="626">
        <f t="shared" si="499"/>
        <v>0</v>
      </c>
      <c r="BP677" s="626">
        <f t="shared" si="499"/>
        <v>0</v>
      </c>
      <c r="BQ677" s="626">
        <f t="shared" si="499"/>
        <v>0</v>
      </c>
      <c r="BR677" s="626">
        <f t="shared" si="499"/>
        <v>0</v>
      </c>
      <c r="BS677" s="626">
        <f t="shared" si="499"/>
        <v>0</v>
      </c>
      <c r="BT677" s="626">
        <f t="shared" si="499"/>
        <v>0</v>
      </c>
      <c r="BU677" s="626">
        <f t="shared" si="499"/>
        <v>0</v>
      </c>
      <c r="BV677" s="626">
        <f t="shared" si="499"/>
        <v>0</v>
      </c>
      <c r="BW677" s="626">
        <f t="shared" si="499"/>
        <v>0</v>
      </c>
      <c r="BX677" s="626">
        <f t="shared" si="499"/>
        <v>0</v>
      </c>
      <c r="BY677" s="626">
        <f t="shared" si="499"/>
        <v>0</v>
      </c>
      <c r="BZ677" s="626">
        <f t="shared" si="499"/>
        <v>0</v>
      </c>
      <c r="CA677" s="287">
        <f t="shared" si="472"/>
        <v>0</v>
      </c>
      <c r="CB677" s="287">
        <f t="shared" si="473"/>
        <v>0</v>
      </c>
      <c r="CC677" s="287">
        <f t="shared" si="474"/>
        <v>0</v>
      </c>
      <c r="CD677" s="287">
        <f t="shared" si="475"/>
        <v>0</v>
      </c>
      <c r="CE677" s="287">
        <f t="shared" si="476"/>
        <v>0</v>
      </c>
      <c r="CF677" s="287">
        <f t="shared" si="477"/>
        <v>0</v>
      </c>
      <c r="CG677" s="61">
        <f t="shared" si="456"/>
        <v>0</v>
      </c>
      <c r="CH677" s="27"/>
      <c r="CI677" s="27"/>
      <c r="CJ677" s="27"/>
    </row>
    <row r="678" spans="2:88" ht="12" hidden="1" customHeight="1">
      <c r="B678" s="624" t="s">
        <v>817</v>
      </c>
      <c r="C678" s="623" t="str">
        <f t="shared" si="485"/>
        <v>Approval Request</v>
      </c>
      <c r="D678" s="624" t="s">
        <v>51</v>
      </c>
      <c r="E678" s="624" t="s">
        <v>9</v>
      </c>
      <c r="F678" s="625" t="s">
        <v>14</v>
      </c>
      <c r="G678" s="626">
        <f t="shared" si="493"/>
        <v>0</v>
      </c>
      <c r="H678" s="823">
        <f t="shared" si="493"/>
        <v>0</v>
      </c>
      <c r="I678" s="823">
        <f t="shared" si="493"/>
        <v>0</v>
      </c>
      <c r="J678" s="626">
        <f t="shared" si="493"/>
        <v>0</v>
      </c>
      <c r="K678" s="626">
        <f t="shared" si="493"/>
        <v>0</v>
      </c>
      <c r="L678" s="626">
        <f t="shared" si="493"/>
        <v>0</v>
      </c>
      <c r="M678" s="626">
        <f t="shared" si="493"/>
        <v>0</v>
      </c>
      <c r="N678" s="626">
        <f t="shared" si="493"/>
        <v>0</v>
      </c>
      <c r="O678" s="626">
        <f t="shared" si="493"/>
        <v>0</v>
      </c>
      <c r="P678" s="626">
        <f t="shared" si="493"/>
        <v>0</v>
      </c>
      <c r="Q678" s="626">
        <f t="shared" si="494"/>
        <v>0</v>
      </c>
      <c r="R678" s="626">
        <f t="shared" si="494"/>
        <v>0</v>
      </c>
      <c r="S678" s="626">
        <f t="shared" si="494"/>
        <v>0</v>
      </c>
      <c r="T678" s="626">
        <f t="shared" si="494"/>
        <v>0</v>
      </c>
      <c r="U678" s="823">
        <f t="shared" si="494"/>
        <v>0</v>
      </c>
      <c r="V678" s="823">
        <f t="shared" si="494"/>
        <v>0</v>
      </c>
      <c r="W678" s="823">
        <f t="shared" si="494"/>
        <v>0</v>
      </c>
      <c r="X678" s="823">
        <f t="shared" si="494"/>
        <v>0</v>
      </c>
      <c r="Y678" s="823">
        <f t="shared" si="494"/>
        <v>0</v>
      </c>
      <c r="Z678" s="626">
        <f t="shared" si="494"/>
        <v>0</v>
      </c>
      <c r="AA678" s="626">
        <f t="shared" si="495"/>
        <v>0</v>
      </c>
      <c r="AB678" s="626">
        <f t="shared" si="495"/>
        <v>0</v>
      </c>
      <c r="AC678" s="626">
        <f t="shared" si="495"/>
        <v>0</v>
      </c>
      <c r="AD678" s="626">
        <f t="shared" si="495"/>
        <v>0</v>
      </c>
      <c r="AE678" s="626">
        <f t="shared" si="495"/>
        <v>0</v>
      </c>
      <c r="AF678" s="626">
        <f t="shared" si="495"/>
        <v>0</v>
      </c>
      <c r="AG678" s="626">
        <f t="shared" si="495"/>
        <v>0</v>
      </c>
      <c r="AH678" s="626">
        <f t="shared" si="495"/>
        <v>0</v>
      </c>
      <c r="AI678" s="626">
        <f t="shared" si="495"/>
        <v>0</v>
      </c>
      <c r="AJ678" s="626">
        <f t="shared" si="495"/>
        <v>0</v>
      </c>
      <c r="AK678" s="626">
        <f t="shared" si="496"/>
        <v>0</v>
      </c>
      <c r="AL678" s="626">
        <f t="shared" si="496"/>
        <v>0</v>
      </c>
      <c r="AM678" s="626">
        <f t="shared" si="496"/>
        <v>0</v>
      </c>
      <c r="AN678" s="626">
        <f t="shared" si="496"/>
        <v>0</v>
      </c>
      <c r="AO678" s="626">
        <f t="shared" si="496"/>
        <v>0</v>
      </c>
      <c r="AP678" s="626">
        <f t="shared" si="496"/>
        <v>0</v>
      </c>
      <c r="AQ678" s="626">
        <f t="shared" si="496"/>
        <v>0</v>
      </c>
      <c r="AR678" s="626">
        <f t="shared" si="496"/>
        <v>0</v>
      </c>
      <c r="AS678" s="626">
        <f t="shared" si="496"/>
        <v>0</v>
      </c>
      <c r="AT678" s="626">
        <f t="shared" si="496"/>
        <v>0</v>
      </c>
      <c r="AU678" s="626">
        <f t="shared" si="497"/>
        <v>0</v>
      </c>
      <c r="AV678" s="626">
        <f t="shared" si="497"/>
        <v>0</v>
      </c>
      <c r="AW678" s="626">
        <f t="shared" si="497"/>
        <v>0</v>
      </c>
      <c r="AX678" s="626">
        <f t="shared" si="497"/>
        <v>0</v>
      </c>
      <c r="AY678" s="626">
        <f t="shared" si="497"/>
        <v>0</v>
      </c>
      <c r="AZ678" s="626">
        <f t="shared" si="497"/>
        <v>0</v>
      </c>
      <c r="BA678" s="626">
        <f t="shared" si="497"/>
        <v>0</v>
      </c>
      <c r="BB678" s="626">
        <f t="shared" si="497"/>
        <v>0</v>
      </c>
      <c r="BC678" s="626">
        <f t="shared" si="497"/>
        <v>0</v>
      </c>
      <c r="BD678" s="626">
        <f t="shared" si="497"/>
        <v>0</v>
      </c>
      <c r="BE678" s="626">
        <f t="shared" si="498"/>
        <v>0</v>
      </c>
      <c r="BF678" s="626">
        <f t="shared" si="498"/>
        <v>0</v>
      </c>
      <c r="BG678" s="626">
        <f t="shared" si="498"/>
        <v>0</v>
      </c>
      <c r="BH678" s="626">
        <f t="shared" si="498"/>
        <v>0</v>
      </c>
      <c r="BI678" s="626">
        <f t="shared" si="498"/>
        <v>0</v>
      </c>
      <c r="BJ678" s="626">
        <f t="shared" si="498"/>
        <v>0</v>
      </c>
      <c r="BK678" s="626">
        <f t="shared" si="498"/>
        <v>0</v>
      </c>
      <c r="BL678" s="626">
        <f t="shared" si="498"/>
        <v>0</v>
      </c>
      <c r="BM678" s="626">
        <f t="shared" si="498"/>
        <v>0</v>
      </c>
      <c r="BN678" s="626">
        <f t="shared" si="498"/>
        <v>0</v>
      </c>
      <c r="BO678" s="626">
        <f t="shared" si="499"/>
        <v>0</v>
      </c>
      <c r="BP678" s="626">
        <f t="shared" si="499"/>
        <v>0</v>
      </c>
      <c r="BQ678" s="626">
        <f t="shared" si="499"/>
        <v>0</v>
      </c>
      <c r="BR678" s="626">
        <f t="shared" si="499"/>
        <v>0</v>
      </c>
      <c r="BS678" s="626">
        <f t="shared" si="499"/>
        <v>0</v>
      </c>
      <c r="BT678" s="626">
        <f t="shared" si="499"/>
        <v>0</v>
      </c>
      <c r="BU678" s="626">
        <f t="shared" si="499"/>
        <v>0</v>
      </c>
      <c r="BV678" s="626">
        <f t="shared" si="499"/>
        <v>0</v>
      </c>
      <c r="BW678" s="626">
        <f t="shared" si="499"/>
        <v>0</v>
      </c>
      <c r="BX678" s="626">
        <f t="shared" si="499"/>
        <v>0</v>
      </c>
      <c r="BY678" s="626">
        <f t="shared" si="499"/>
        <v>0</v>
      </c>
      <c r="BZ678" s="626">
        <f t="shared" si="499"/>
        <v>0</v>
      </c>
      <c r="CA678" s="287">
        <f t="shared" si="472"/>
        <v>0</v>
      </c>
      <c r="CB678" s="287">
        <f t="shared" si="473"/>
        <v>0</v>
      </c>
      <c r="CC678" s="287">
        <f t="shared" si="474"/>
        <v>0</v>
      </c>
      <c r="CD678" s="287">
        <f t="shared" si="475"/>
        <v>0</v>
      </c>
      <c r="CE678" s="287">
        <f t="shared" si="476"/>
        <v>0</v>
      </c>
      <c r="CF678" s="287">
        <f t="shared" si="477"/>
        <v>0</v>
      </c>
      <c r="CG678" s="61">
        <f t="shared" si="456"/>
        <v>0</v>
      </c>
      <c r="CH678" s="27"/>
      <c r="CI678" s="27"/>
      <c r="CJ678" s="27"/>
    </row>
    <row r="679" spans="2:88" ht="12" hidden="1" customHeight="1">
      <c r="B679" s="624" t="s">
        <v>817</v>
      </c>
      <c r="C679" s="623" t="str">
        <f t="shared" si="485"/>
        <v>Approval Request</v>
      </c>
      <c r="D679" s="624" t="s">
        <v>51</v>
      </c>
      <c r="E679" s="624" t="s">
        <v>9</v>
      </c>
      <c r="F679" s="625" t="s">
        <v>15</v>
      </c>
      <c r="G679" s="626">
        <f t="shared" si="493"/>
        <v>0</v>
      </c>
      <c r="H679" s="823">
        <f t="shared" si="493"/>
        <v>0</v>
      </c>
      <c r="I679" s="823">
        <f t="shared" si="493"/>
        <v>0</v>
      </c>
      <c r="J679" s="626">
        <f t="shared" si="493"/>
        <v>0</v>
      </c>
      <c r="K679" s="626">
        <f t="shared" si="493"/>
        <v>0</v>
      </c>
      <c r="L679" s="626">
        <f t="shared" si="493"/>
        <v>0</v>
      </c>
      <c r="M679" s="626">
        <f t="shared" si="493"/>
        <v>0</v>
      </c>
      <c r="N679" s="626">
        <f t="shared" si="493"/>
        <v>0</v>
      </c>
      <c r="O679" s="626">
        <f t="shared" si="493"/>
        <v>0</v>
      </c>
      <c r="P679" s="626">
        <f t="shared" si="493"/>
        <v>0</v>
      </c>
      <c r="Q679" s="626">
        <f t="shared" si="494"/>
        <v>0</v>
      </c>
      <c r="R679" s="626">
        <f t="shared" si="494"/>
        <v>0</v>
      </c>
      <c r="S679" s="626">
        <f t="shared" si="494"/>
        <v>0</v>
      </c>
      <c r="T679" s="626">
        <f t="shared" si="494"/>
        <v>0</v>
      </c>
      <c r="U679" s="823">
        <f t="shared" si="494"/>
        <v>0</v>
      </c>
      <c r="V679" s="823">
        <f t="shared" si="494"/>
        <v>0</v>
      </c>
      <c r="W679" s="823">
        <f t="shared" si="494"/>
        <v>0</v>
      </c>
      <c r="X679" s="823">
        <f t="shared" si="494"/>
        <v>0</v>
      </c>
      <c r="Y679" s="823">
        <f t="shared" si="494"/>
        <v>0</v>
      </c>
      <c r="Z679" s="626">
        <f t="shared" si="494"/>
        <v>0</v>
      </c>
      <c r="AA679" s="626">
        <f t="shared" si="495"/>
        <v>0</v>
      </c>
      <c r="AB679" s="626">
        <f t="shared" si="495"/>
        <v>0</v>
      </c>
      <c r="AC679" s="626">
        <f t="shared" si="495"/>
        <v>0</v>
      </c>
      <c r="AD679" s="626">
        <f t="shared" si="495"/>
        <v>0</v>
      </c>
      <c r="AE679" s="626">
        <f t="shared" si="495"/>
        <v>0</v>
      </c>
      <c r="AF679" s="626">
        <f t="shared" si="495"/>
        <v>0</v>
      </c>
      <c r="AG679" s="626">
        <f t="shared" si="495"/>
        <v>0</v>
      </c>
      <c r="AH679" s="626">
        <f t="shared" si="495"/>
        <v>0</v>
      </c>
      <c r="AI679" s="626">
        <f t="shared" si="495"/>
        <v>0</v>
      </c>
      <c r="AJ679" s="626">
        <f t="shared" si="495"/>
        <v>0</v>
      </c>
      <c r="AK679" s="626">
        <f t="shared" si="496"/>
        <v>0</v>
      </c>
      <c r="AL679" s="626">
        <f t="shared" si="496"/>
        <v>0</v>
      </c>
      <c r="AM679" s="626">
        <f t="shared" si="496"/>
        <v>0</v>
      </c>
      <c r="AN679" s="626">
        <f t="shared" si="496"/>
        <v>0</v>
      </c>
      <c r="AO679" s="626">
        <f t="shared" si="496"/>
        <v>0</v>
      </c>
      <c r="AP679" s="626">
        <f t="shared" si="496"/>
        <v>0</v>
      </c>
      <c r="AQ679" s="626">
        <f t="shared" si="496"/>
        <v>0</v>
      </c>
      <c r="AR679" s="626">
        <f t="shared" si="496"/>
        <v>0</v>
      </c>
      <c r="AS679" s="626">
        <f t="shared" si="496"/>
        <v>0</v>
      </c>
      <c r="AT679" s="626">
        <f t="shared" si="496"/>
        <v>0</v>
      </c>
      <c r="AU679" s="626">
        <f t="shared" si="497"/>
        <v>0</v>
      </c>
      <c r="AV679" s="626">
        <f t="shared" si="497"/>
        <v>0</v>
      </c>
      <c r="AW679" s="626">
        <f t="shared" si="497"/>
        <v>0</v>
      </c>
      <c r="AX679" s="626">
        <f t="shared" si="497"/>
        <v>0</v>
      </c>
      <c r="AY679" s="626">
        <f t="shared" si="497"/>
        <v>0</v>
      </c>
      <c r="AZ679" s="626">
        <f t="shared" si="497"/>
        <v>0</v>
      </c>
      <c r="BA679" s="626">
        <f t="shared" si="497"/>
        <v>0</v>
      </c>
      <c r="BB679" s="626">
        <f t="shared" si="497"/>
        <v>0</v>
      </c>
      <c r="BC679" s="626">
        <f t="shared" si="497"/>
        <v>0</v>
      </c>
      <c r="BD679" s="626">
        <f t="shared" si="497"/>
        <v>0</v>
      </c>
      <c r="BE679" s="626">
        <f t="shared" si="498"/>
        <v>0</v>
      </c>
      <c r="BF679" s="626">
        <f t="shared" si="498"/>
        <v>0</v>
      </c>
      <c r="BG679" s="626">
        <f t="shared" si="498"/>
        <v>0</v>
      </c>
      <c r="BH679" s="626">
        <f t="shared" si="498"/>
        <v>0</v>
      </c>
      <c r="BI679" s="626">
        <f t="shared" si="498"/>
        <v>0</v>
      </c>
      <c r="BJ679" s="626">
        <f t="shared" si="498"/>
        <v>0</v>
      </c>
      <c r="BK679" s="626">
        <f t="shared" si="498"/>
        <v>0</v>
      </c>
      <c r="BL679" s="626">
        <f t="shared" si="498"/>
        <v>0</v>
      </c>
      <c r="BM679" s="626">
        <f t="shared" si="498"/>
        <v>0</v>
      </c>
      <c r="BN679" s="626">
        <f t="shared" si="498"/>
        <v>0</v>
      </c>
      <c r="BO679" s="626">
        <f t="shared" si="499"/>
        <v>0</v>
      </c>
      <c r="BP679" s="626">
        <f t="shared" si="499"/>
        <v>0</v>
      </c>
      <c r="BQ679" s="626">
        <f t="shared" si="499"/>
        <v>0</v>
      </c>
      <c r="BR679" s="626">
        <f t="shared" si="499"/>
        <v>0</v>
      </c>
      <c r="BS679" s="626">
        <f t="shared" si="499"/>
        <v>0</v>
      </c>
      <c r="BT679" s="626">
        <f t="shared" si="499"/>
        <v>0</v>
      </c>
      <c r="BU679" s="626">
        <f t="shared" si="499"/>
        <v>0</v>
      </c>
      <c r="BV679" s="626">
        <f t="shared" si="499"/>
        <v>0</v>
      </c>
      <c r="BW679" s="626">
        <f t="shared" si="499"/>
        <v>0</v>
      </c>
      <c r="BX679" s="626">
        <f t="shared" si="499"/>
        <v>0</v>
      </c>
      <c r="BY679" s="626">
        <f t="shared" si="499"/>
        <v>0</v>
      </c>
      <c r="BZ679" s="626">
        <f t="shared" si="499"/>
        <v>0</v>
      </c>
      <c r="CA679" s="287">
        <f t="shared" si="472"/>
        <v>0</v>
      </c>
      <c r="CB679" s="287">
        <f t="shared" si="473"/>
        <v>0</v>
      </c>
      <c r="CC679" s="287">
        <f t="shared" si="474"/>
        <v>0</v>
      </c>
      <c r="CD679" s="287">
        <f t="shared" si="475"/>
        <v>0</v>
      </c>
      <c r="CE679" s="287">
        <f t="shared" si="476"/>
        <v>0</v>
      </c>
      <c r="CF679" s="287">
        <f t="shared" si="477"/>
        <v>0</v>
      </c>
      <c r="CG679" s="61">
        <f t="shared" si="456"/>
        <v>0</v>
      </c>
      <c r="CH679" s="27"/>
      <c r="CI679" s="27"/>
      <c r="CJ679" s="27"/>
    </row>
    <row r="680" spans="2:88" ht="12" hidden="1" customHeight="1">
      <c r="B680" s="624" t="s">
        <v>817</v>
      </c>
      <c r="C680" s="623" t="str">
        <f t="shared" si="485"/>
        <v>Released</v>
      </c>
      <c r="D680" s="624" t="s">
        <v>51</v>
      </c>
      <c r="E680" s="624" t="s">
        <v>10</v>
      </c>
      <c r="F680" s="625" t="s">
        <v>11</v>
      </c>
      <c r="G680" s="626">
        <f t="shared" si="493"/>
        <v>0</v>
      </c>
      <c r="H680" s="823">
        <f t="shared" si="493"/>
        <v>0</v>
      </c>
      <c r="I680" s="823">
        <f t="shared" si="493"/>
        <v>0</v>
      </c>
      <c r="J680" s="626">
        <f t="shared" si="493"/>
        <v>0</v>
      </c>
      <c r="K680" s="626">
        <f t="shared" si="493"/>
        <v>0</v>
      </c>
      <c r="L680" s="626">
        <f t="shared" si="493"/>
        <v>0</v>
      </c>
      <c r="M680" s="626">
        <f t="shared" si="493"/>
        <v>0</v>
      </c>
      <c r="N680" s="626">
        <f t="shared" si="493"/>
        <v>0</v>
      </c>
      <c r="O680" s="626">
        <f t="shared" si="493"/>
        <v>0</v>
      </c>
      <c r="P680" s="626">
        <f t="shared" si="493"/>
        <v>0</v>
      </c>
      <c r="Q680" s="626">
        <f t="shared" si="494"/>
        <v>0</v>
      </c>
      <c r="R680" s="626">
        <f t="shared" si="494"/>
        <v>0</v>
      </c>
      <c r="S680" s="626">
        <f t="shared" si="494"/>
        <v>0</v>
      </c>
      <c r="T680" s="626">
        <f t="shared" si="494"/>
        <v>0</v>
      </c>
      <c r="U680" s="823">
        <f t="shared" si="494"/>
        <v>0</v>
      </c>
      <c r="V680" s="823">
        <f t="shared" si="494"/>
        <v>0</v>
      </c>
      <c r="W680" s="823">
        <f t="shared" si="494"/>
        <v>0</v>
      </c>
      <c r="X680" s="823">
        <f t="shared" si="494"/>
        <v>0</v>
      </c>
      <c r="Y680" s="823">
        <f t="shared" si="494"/>
        <v>0</v>
      </c>
      <c r="Z680" s="626">
        <f t="shared" si="494"/>
        <v>0</v>
      </c>
      <c r="AA680" s="626">
        <f t="shared" si="495"/>
        <v>0</v>
      </c>
      <c r="AB680" s="626">
        <f t="shared" si="495"/>
        <v>0</v>
      </c>
      <c r="AC680" s="626">
        <f t="shared" si="495"/>
        <v>0</v>
      </c>
      <c r="AD680" s="626">
        <f t="shared" si="495"/>
        <v>0</v>
      </c>
      <c r="AE680" s="626">
        <f t="shared" si="495"/>
        <v>0</v>
      </c>
      <c r="AF680" s="626">
        <f t="shared" si="495"/>
        <v>0</v>
      </c>
      <c r="AG680" s="626">
        <f t="shared" si="495"/>
        <v>0</v>
      </c>
      <c r="AH680" s="626">
        <f t="shared" si="495"/>
        <v>0</v>
      </c>
      <c r="AI680" s="626">
        <f t="shared" si="495"/>
        <v>0</v>
      </c>
      <c r="AJ680" s="626">
        <f t="shared" si="495"/>
        <v>0</v>
      </c>
      <c r="AK680" s="626">
        <f t="shared" si="496"/>
        <v>0</v>
      </c>
      <c r="AL680" s="626">
        <f t="shared" si="496"/>
        <v>0</v>
      </c>
      <c r="AM680" s="626">
        <f t="shared" si="496"/>
        <v>0</v>
      </c>
      <c r="AN680" s="626">
        <f t="shared" si="496"/>
        <v>0</v>
      </c>
      <c r="AO680" s="626">
        <f t="shared" si="496"/>
        <v>0</v>
      </c>
      <c r="AP680" s="626">
        <f t="shared" si="496"/>
        <v>0</v>
      </c>
      <c r="AQ680" s="626">
        <f t="shared" si="496"/>
        <v>0</v>
      </c>
      <c r="AR680" s="626">
        <f t="shared" si="496"/>
        <v>0</v>
      </c>
      <c r="AS680" s="626">
        <f t="shared" si="496"/>
        <v>0</v>
      </c>
      <c r="AT680" s="626">
        <f t="shared" si="496"/>
        <v>0</v>
      </c>
      <c r="AU680" s="626">
        <f t="shared" si="497"/>
        <v>0</v>
      </c>
      <c r="AV680" s="626">
        <f t="shared" si="497"/>
        <v>0</v>
      </c>
      <c r="AW680" s="626">
        <f t="shared" si="497"/>
        <v>0</v>
      </c>
      <c r="AX680" s="626">
        <f t="shared" si="497"/>
        <v>0</v>
      </c>
      <c r="AY680" s="626">
        <f t="shared" si="497"/>
        <v>0</v>
      </c>
      <c r="AZ680" s="626">
        <f t="shared" si="497"/>
        <v>0</v>
      </c>
      <c r="BA680" s="626">
        <f t="shared" si="497"/>
        <v>0</v>
      </c>
      <c r="BB680" s="626">
        <f t="shared" si="497"/>
        <v>0</v>
      </c>
      <c r="BC680" s="626">
        <f t="shared" si="497"/>
        <v>0</v>
      </c>
      <c r="BD680" s="626">
        <f t="shared" si="497"/>
        <v>0</v>
      </c>
      <c r="BE680" s="626">
        <f t="shared" si="498"/>
        <v>0</v>
      </c>
      <c r="BF680" s="626">
        <f t="shared" si="498"/>
        <v>0</v>
      </c>
      <c r="BG680" s="626">
        <f t="shared" si="498"/>
        <v>0</v>
      </c>
      <c r="BH680" s="626">
        <f t="shared" si="498"/>
        <v>0</v>
      </c>
      <c r="BI680" s="626">
        <f t="shared" si="498"/>
        <v>0</v>
      </c>
      <c r="BJ680" s="626">
        <f t="shared" si="498"/>
        <v>0</v>
      </c>
      <c r="BK680" s="626">
        <f t="shared" si="498"/>
        <v>0</v>
      </c>
      <c r="BL680" s="626">
        <f t="shared" si="498"/>
        <v>0</v>
      </c>
      <c r="BM680" s="626">
        <f t="shared" si="498"/>
        <v>0</v>
      </c>
      <c r="BN680" s="626">
        <f t="shared" si="498"/>
        <v>0</v>
      </c>
      <c r="BO680" s="626">
        <f t="shared" si="499"/>
        <v>0</v>
      </c>
      <c r="BP680" s="626">
        <f t="shared" si="499"/>
        <v>0</v>
      </c>
      <c r="BQ680" s="626">
        <f t="shared" si="499"/>
        <v>0</v>
      </c>
      <c r="BR680" s="626">
        <f t="shared" si="499"/>
        <v>0</v>
      </c>
      <c r="BS680" s="626">
        <f t="shared" si="499"/>
        <v>0</v>
      </c>
      <c r="BT680" s="626">
        <f t="shared" si="499"/>
        <v>0</v>
      </c>
      <c r="BU680" s="626">
        <f t="shared" si="499"/>
        <v>0</v>
      </c>
      <c r="BV680" s="626">
        <f t="shared" si="499"/>
        <v>0</v>
      </c>
      <c r="BW680" s="626">
        <f t="shared" si="499"/>
        <v>0</v>
      </c>
      <c r="BX680" s="626">
        <f t="shared" si="499"/>
        <v>0</v>
      </c>
      <c r="BY680" s="626">
        <f t="shared" si="499"/>
        <v>0</v>
      </c>
      <c r="BZ680" s="626">
        <f t="shared" si="499"/>
        <v>0</v>
      </c>
      <c r="CA680" s="287">
        <f t="shared" si="472"/>
        <v>0</v>
      </c>
      <c r="CB680" s="287">
        <f t="shared" si="473"/>
        <v>0</v>
      </c>
      <c r="CC680" s="287">
        <f t="shared" si="474"/>
        <v>0</v>
      </c>
      <c r="CD680" s="287">
        <f t="shared" si="475"/>
        <v>0</v>
      </c>
      <c r="CE680" s="287">
        <f t="shared" si="476"/>
        <v>0</v>
      </c>
      <c r="CF680" s="287">
        <f t="shared" si="477"/>
        <v>0</v>
      </c>
      <c r="CG680" s="61">
        <f t="shared" si="456"/>
        <v>0</v>
      </c>
      <c r="CH680" s="27"/>
      <c r="CI680" s="27"/>
      <c r="CJ680" s="27"/>
    </row>
    <row r="681" spans="2:88" ht="12" hidden="1" customHeight="1">
      <c r="B681" s="624" t="s">
        <v>817</v>
      </c>
      <c r="C681" s="623" t="str">
        <f t="shared" si="485"/>
        <v>Released</v>
      </c>
      <c r="D681" s="624" t="s">
        <v>51</v>
      </c>
      <c r="E681" s="624" t="s">
        <v>10</v>
      </c>
      <c r="F681" s="625" t="s">
        <v>12</v>
      </c>
      <c r="G681" s="626">
        <f t="shared" si="493"/>
        <v>0</v>
      </c>
      <c r="H681" s="823">
        <f t="shared" si="493"/>
        <v>0</v>
      </c>
      <c r="I681" s="823">
        <f t="shared" si="493"/>
        <v>0</v>
      </c>
      <c r="J681" s="626">
        <f t="shared" si="493"/>
        <v>0</v>
      </c>
      <c r="K681" s="626">
        <f t="shared" si="493"/>
        <v>0</v>
      </c>
      <c r="L681" s="626">
        <f t="shared" si="493"/>
        <v>0</v>
      </c>
      <c r="M681" s="626">
        <f t="shared" si="493"/>
        <v>0</v>
      </c>
      <c r="N681" s="626">
        <f t="shared" si="493"/>
        <v>0</v>
      </c>
      <c r="O681" s="626">
        <f t="shared" si="493"/>
        <v>0</v>
      </c>
      <c r="P681" s="626">
        <f t="shared" si="493"/>
        <v>0</v>
      </c>
      <c r="Q681" s="626">
        <f t="shared" si="494"/>
        <v>0</v>
      </c>
      <c r="R681" s="626">
        <f t="shared" si="494"/>
        <v>0</v>
      </c>
      <c r="S681" s="626">
        <f t="shared" si="494"/>
        <v>0</v>
      </c>
      <c r="T681" s="626">
        <f t="shared" si="494"/>
        <v>0</v>
      </c>
      <c r="U681" s="823">
        <f t="shared" si="494"/>
        <v>0</v>
      </c>
      <c r="V681" s="823">
        <f t="shared" si="494"/>
        <v>0</v>
      </c>
      <c r="W681" s="823">
        <f t="shared" si="494"/>
        <v>0</v>
      </c>
      <c r="X681" s="823">
        <f t="shared" si="494"/>
        <v>0</v>
      </c>
      <c r="Y681" s="823">
        <f t="shared" si="494"/>
        <v>0</v>
      </c>
      <c r="Z681" s="626">
        <f t="shared" si="494"/>
        <v>0</v>
      </c>
      <c r="AA681" s="626">
        <f t="shared" si="495"/>
        <v>0</v>
      </c>
      <c r="AB681" s="626">
        <f t="shared" si="495"/>
        <v>0</v>
      </c>
      <c r="AC681" s="626">
        <f t="shared" si="495"/>
        <v>0</v>
      </c>
      <c r="AD681" s="626">
        <f t="shared" si="495"/>
        <v>0</v>
      </c>
      <c r="AE681" s="626">
        <f t="shared" si="495"/>
        <v>0</v>
      </c>
      <c r="AF681" s="626">
        <f t="shared" si="495"/>
        <v>0</v>
      </c>
      <c r="AG681" s="626">
        <f t="shared" si="495"/>
        <v>0</v>
      </c>
      <c r="AH681" s="626">
        <f t="shared" si="495"/>
        <v>0</v>
      </c>
      <c r="AI681" s="626">
        <f t="shared" si="495"/>
        <v>0</v>
      </c>
      <c r="AJ681" s="626">
        <f t="shared" si="495"/>
        <v>0</v>
      </c>
      <c r="AK681" s="626">
        <f t="shared" si="496"/>
        <v>0</v>
      </c>
      <c r="AL681" s="626">
        <f t="shared" si="496"/>
        <v>0</v>
      </c>
      <c r="AM681" s="626">
        <f t="shared" si="496"/>
        <v>0</v>
      </c>
      <c r="AN681" s="626">
        <f t="shared" si="496"/>
        <v>0</v>
      </c>
      <c r="AO681" s="626">
        <f t="shared" si="496"/>
        <v>0</v>
      </c>
      <c r="AP681" s="626">
        <f t="shared" si="496"/>
        <v>0</v>
      </c>
      <c r="AQ681" s="626">
        <f t="shared" si="496"/>
        <v>0</v>
      </c>
      <c r="AR681" s="626">
        <f t="shared" si="496"/>
        <v>0</v>
      </c>
      <c r="AS681" s="626">
        <f t="shared" si="496"/>
        <v>0</v>
      </c>
      <c r="AT681" s="626">
        <f t="shared" si="496"/>
        <v>0</v>
      </c>
      <c r="AU681" s="626">
        <f t="shared" si="497"/>
        <v>0</v>
      </c>
      <c r="AV681" s="626">
        <f t="shared" si="497"/>
        <v>0</v>
      </c>
      <c r="AW681" s="626">
        <f t="shared" si="497"/>
        <v>0</v>
      </c>
      <c r="AX681" s="626">
        <f t="shared" si="497"/>
        <v>0</v>
      </c>
      <c r="AY681" s="626">
        <f t="shared" si="497"/>
        <v>0</v>
      </c>
      <c r="AZ681" s="626">
        <f t="shared" si="497"/>
        <v>0</v>
      </c>
      <c r="BA681" s="626">
        <f t="shared" si="497"/>
        <v>0</v>
      </c>
      <c r="BB681" s="626">
        <f t="shared" si="497"/>
        <v>0</v>
      </c>
      <c r="BC681" s="626">
        <f t="shared" si="497"/>
        <v>0</v>
      </c>
      <c r="BD681" s="626">
        <f t="shared" si="497"/>
        <v>0</v>
      </c>
      <c r="BE681" s="626">
        <f t="shared" si="498"/>
        <v>0</v>
      </c>
      <c r="BF681" s="626">
        <f t="shared" si="498"/>
        <v>0</v>
      </c>
      <c r="BG681" s="626">
        <f t="shared" si="498"/>
        <v>0</v>
      </c>
      <c r="BH681" s="626">
        <f t="shared" si="498"/>
        <v>0</v>
      </c>
      <c r="BI681" s="626">
        <f t="shared" si="498"/>
        <v>0</v>
      </c>
      <c r="BJ681" s="626">
        <f t="shared" si="498"/>
        <v>0</v>
      </c>
      <c r="BK681" s="626">
        <f t="shared" si="498"/>
        <v>0</v>
      </c>
      <c r="BL681" s="626">
        <f t="shared" si="498"/>
        <v>0</v>
      </c>
      <c r="BM681" s="626">
        <f t="shared" si="498"/>
        <v>0</v>
      </c>
      <c r="BN681" s="626">
        <f t="shared" si="498"/>
        <v>0</v>
      </c>
      <c r="BO681" s="626">
        <f t="shared" si="499"/>
        <v>0</v>
      </c>
      <c r="BP681" s="626">
        <f t="shared" si="499"/>
        <v>0</v>
      </c>
      <c r="BQ681" s="626">
        <f t="shared" si="499"/>
        <v>0</v>
      </c>
      <c r="BR681" s="626">
        <f t="shared" si="499"/>
        <v>0</v>
      </c>
      <c r="BS681" s="626">
        <f t="shared" si="499"/>
        <v>0</v>
      </c>
      <c r="BT681" s="626">
        <f t="shared" si="499"/>
        <v>0</v>
      </c>
      <c r="BU681" s="626">
        <f t="shared" si="499"/>
        <v>0</v>
      </c>
      <c r="BV681" s="626">
        <f t="shared" si="499"/>
        <v>0</v>
      </c>
      <c r="BW681" s="626">
        <f t="shared" si="499"/>
        <v>0</v>
      </c>
      <c r="BX681" s="626">
        <f t="shared" si="499"/>
        <v>0</v>
      </c>
      <c r="BY681" s="626">
        <f t="shared" si="499"/>
        <v>0</v>
      </c>
      <c r="BZ681" s="626">
        <f t="shared" si="499"/>
        <v>0</v>
      </c>
      <c r="CA681" s="287">
        <f t="shared" si="472"/>
        <v>0</v>
      </c>
      <c r="CB681" s="287">
        <f t="shared" si="473"/>
        <v>0</v>
      </c>
      <c r="CC681" s="287">
        <f t="shared" si="474"/>
        <v>0</v>
      </c>
      <c r="CD681" s="287">
        <f t="shared" si="475"/>
        <v>0</v>
      </c>
      <c r="CE681" s="287">
        <f t="shared" si="476"/>
        <v>0</v>
      </c>
      <c r="CF681" s="287">
        <f t="shared" si="477"/>
        <v>0</v>
      </c>
      <c r="CG681" s="61">
        <f t="shared" si="456"/>
        <v>0</v>
      </c>
      <c r="CH681" s="27"/>
      <c r="CI681" s="27"/>
      <c r="CJ681" s="27"/>
    </row>
    <row r="682" spans="2:88" ht="12" hidden="1" customHeight="1">
      <c r="B682" s="624" t="s">
        <v>817</v>
      </c>
      <c r="C682" s="623" t="str">
        <f t="shared" si="485"/>
        <v>Forecast</v>
      </c>
      <c r="D682" s="624" t="s">
        <v>51</v>
      </c>
      <c r="E682" s="624" t="s">
        <v>10</v>
      </c>
      <c r="F682" s="625" t="s">
        <v>13</v>
      </c>
      <c r="G682" s="626">
        <f t="shared" si="493"/>
        <v>0</v>
      </c>
      <c r="H682" s="823">
        <f t="shared" si="493"/>
        <v>0</v>
      </c>
      <c r="I682" s="823">
        <f t="shared" si="493"/>
        <v>0</v>
      </c>
      <c r="J682" s="626">
        <f t="shared" si="493"/>
        <v>0</v>
      </c>
      <c r="K682" s="626">
        <f t="shared" si="493"/>
        <v>0</v>
      </c>
      <c r="L682" s="626">
        <f t="shared" si="493"/>
        <v>0</v>
      </c>
      <c r="M682" s="626">
        <f t="shared" si="493"/>
        <v>0</v>
      </c>
      <c r="N682" s="626">
        <f t="shared" si="493"/>
        <v>0</v>
      </c>
      <c r="O682" s="626">
        <f t="shared" si="493"/>
        <v>0</v>
      </c>
      <c r="P682" s="626">
        <f t="shared" si="493"/>
        <v>0</v>
      </c>
      <c r="Q682" s="626">
        <f t="shared" si="494"/>
        <v>0</v>
      </c>
      <c r="R682" s="626">
        <f t="shared" si="494"/>
        <v>0</v>
      </c>
      <c r="S682" s="626">
        <f t="shared" si="494"/>
        <v>0</v>
      </c>
      <c r="T682" s="626">
        <f t="shared" si="494"/>
        <v>0</v>
      </c>
      <c r="U682" s="823">
        <f t="shared" si="494"/>
        <v>0</v>
      </c>
      <c r="V682" s="823">
        <f t="shared" si="494"/>
        <v>0</v>
      </c>
      <c r="W682" s="823">
        <f t="shared" si="494"/>
        <v>0</v>
      </c>
      <c r="X682" s="823">
        <f t="shared" si="494"/>
        <v>0</v>
      </c>
      <c r="Y682" s="823">
        <f t="shared" si="494"/>
        <v>0</v>
      </c>
      <c r="Z682" s="626">
        <f t="shared" si="494"/>
        <v>0</v>
      </c>
      <c r="AA682" s="626">
        <f t="shared" si="495"/>
        <v>0</v>
      </c>
      <c r="AB682" s="626">
        <f t="shared" si="495"/>
        <v>0</v>
      </c>
      <c r="AC682" s="626">
        <f t="shared" si="495"/>
        <v>0</v>
      </c>
      <c r="AD682" s="626">
        <f t="shared" si="495"/>
        <v>0</v>
      </c>
      <c r="AE682" s="626">
        <f t="shared" si="495"/>
        <v>0</v>
      </c>
      <c r="AF682" s="626">
        <f t="shared" si="495"/>
        <v>0</v>
      </c>
      <c r="AG682" s="626">
        <f t="shared" si="495"/>
        <v>0</v>
      </c>
      <c r="AH682" s="626">
        <f t="shared" si="495"/>
        <v>0</v>
      </c>
      <c r="AI682" s="626">
        <f t="shared" si="495"/>
        <v>0</v>
      </c>
      <c r="AJ682" s="626">
        <f t="shared" si="495"/>
        <v>0</v>
      </c>
      <c r="AK682" s="626">
        <f t="shared" si="496"/>
        <v>0</v>
      </c>
      <c r="AL682" s="626">
        <f t="shared" si="496"/>
        <v>0</v>
      </c>
      <c r="AM682" s="626">
        <f t="shared" si="496"/>
        <v>0</v>
      </c>
      <c r="AN682" s="626">
        <f t="shared" si="496"/>
        <v>0</v>
      </c>
      <c r="AO682" s="626">
        <f t="shared" si="496"/>
        <v>0</v>
      </c>
      <c r="AP682" s="626">
        <f t="shared" si="496"/>
        <v>0</v>
      </c>
      <c r="AQ682" s="626">
        <f t="shared" si="496"/>
        <v>0</v>
      </c>
      <c r="AR682" s="626">
        <f t="shared" si="496"/>
        <v>0</v>
      </c>
      <c r="AS682" s="626">
        <f t="shared" si="496"/>
        <v>0</v>
      </c>
      <c r="AT682" s="626">
        <f t="shared" si="496"/>
        <v>0</v>
      </c>
      <c r="AU682" s="626">
        <f t="shared" si="497"/>
        <v>0</v>
      </c>
      <c r="AV682" s="626">
        <f t="shared" si="497"/>
        <v>0</v>
      </c>
      <c r="AW682" s="626">
        <f t="shared" si="497"/>
        <v>0</v>
      </c>
      <c r="AX682" s="626">
        <f t="shared" si="497"/>
        <v>0</v>
      </c>
      <c r="AY682" s="626">
        <f t="shared" si="497"/>
        <v>0</v>
      </c>
      <c r="AZ682" s="626">
        <f t="shared" si="497"/>
        <v>0</v>
      </c>
      <c r="BA682" s="626">
        <f t="shared" si="497"/>
        <v>0</v>
      </c>
      <c r="BB682" s="626">
        <f t="shared" si="497"/>
        <v>0</v>
      </c>
      <c r="BC682" s="626">
        <f t="shared" si="497"/>
        <v>0</v>
      </c>
      <c r="BD682" s="626">
        <f t="shared" si="497"/>
        <v>0</v>
      </c>
      <c r="BE682" s="626">
        <f t="shared" si="498"/>
        <v>0</v>
      </c>
      <c r="BF682" s="626">
        <f t="shared" si="498"/>
        <v>0</v>
      </c>
      <c r="BG682" s="626">
        <f t="shared" si="498"/>
        <v>0</v>
      </c>
      <c r="BH682" s="626">
        <f t="shared" si="498"/>
        <v>0</v>
      </c>
      <c r="BI682" s="626">
        <f t="shared" si="498"/>
        <v>0</v>
      </c>
      <c r="BJ682" s="626">
        <f t="shared" si="498"/>
        <v>0</v>
      </c>
      <c r="BK682" s="626">
        <f t="shared" si="498"/>
        <v>0</v>
      </c>
      <c r="BL682" s="626">
        <f t="shared" si="498"/>
        <v>0</v>
      </c>
      <c r="BM682" s="626">
        <f t="shared" si="498"/>
        <v>0</v>
      </c>
      <c r="BN682" s="626">
        <f t="shared" si="498"/>
        <v>0</v>
      </c>
      <c r="BO682" s="626">
        <f t="shared" si="499"/>
        <v>0</v>
      </c>
      <c r="BP682" s="626">
        <f t="shared" si="499"/>
        <v>0</v>
      </c>
      <c r="BQ682" s="626">
        <f t="shared" si="499"/>
        <v>0</v>
      </c>
      <c r="BR682" s="626">
        <f t="shared" si="499"/>
        <v>0</v>
      </c>
      <c r="BS682" s="626">
        <f t="shared" si="499"/>
        <v>0</v>
      </c>
      <c r="BT682" s="626">
        <f t="shared" si="499"/>
        <v>0</v>
      </c>
      <c r="BU682" s="626">
        <f t="shared" si="499"/>
        <v>0</v>
      </c>
      <c r="BV682" s="626">
        <f t="shared" si="499"/>
        <v>0</v>
      </c>
      <c r="BW682" s="626">
        <f t="shared" si="499"/>
        <v>0</v>
      </c>
      <c r="BX682" s="626">
        <f t="shared" si="499"/>
        <v>0</v>
      </c>
      <c r="BY682" s="626">
        <f t="shared" si="499"/>
        <v>0</v>
      </c>
      <c r="BZ682" s="626">
        <f t="shared" si="499"/>
        <v>0</v>
      </c>
      <c r="CA682" s="287">
        <f t="shared" si="472"/>
        <v>0</v>
      </c>
      <c r="CB682" s="287">
        <f t="shared" si="473"/>
        <v>0</v>
      </c>
      <c r="CC682" s="287">
        <f t="shared" si="474"/>
        <v>0</v>
      </c>
      <c r="CD682" s="287">
        <f t="shared" si="475"/>
        <v>0</v>
      </c>
      <c r="CE682" s="287">
        <f t="shared" si="476"/>
        <v>0</v>
      </c>
      <c r="CF682" s="287">
        <f t="shared" si="477"/>
        <v>0</v>
      </c>
      <c r="CG682" s="61">
        <f t="shared" si="456"/>
        <v>0</v>
      </c>
      <c r="CH682" s="27"/>
      <c r="CI682" s="27"/>
      <c r="CJ682" s="27"/>
    </row>
    <row r="683" spans="2:88" ht="12" hidden="1" customHeight="1">
      <c r="B683" s="624" t="s">
        <v>817</v>
      </c>
      <c r="C683" s="623" t="str">
        <f t="shared" si="485"/>
        <v>Approval Request</v>
      </c>
      <c r="D683" s="624" t="s">
        <v>51</v>
      </c>
      <c r="E683" s="624" t="s">
        <v>10</v>
      </c>
      <c r="F683" s="625" t="s">
        <v>14</v>
      </c>
      <c r="G683" s="626">
        <f t="shared" si="493"/>
        <v>0</v>
      </c>
      <c r="H683" s="823">
        <f t="shared" si="493"/>
        <v>0</v>
      </c>
      <c r="I683" s="823">
        <f t="shared" si="493"/>
        <v>0</v>
      </c>
      <c r="J683" s="626">
        <f t="shared" si="493"/>
        <v>0</v>
      </c>
      <c r="K683" s="626">
        <f t="shared" si="493"/>
        <v>0</v>
      </c>
      <c r="L683" s="626">
        <f t="shared" si="493"/>
        <v>0</v>
      </c>
      <c r="M683" s="626">
        <f t="shared" si="493"/>
        <v>0</v>
      </c>
      <c r="N683" s="626">
        <f t="shared" si="493"/>
        <v>0</v>
      </c>
      <c r="O683" s="626">
        <f t="shared" si="493"/>
        <v>0</v>
      </c>
      <c r="P683" s="626">
        <f t="shared" si="493"/>
        <v>0</v>
      </c>
      <c r="Q683" s="626">
        <f t="shared" si="494"/>
        <v>0</v>
      </c>
      <c r="R683" s="626">
        <f t="shared" si="494"/>
        <v>0</v>
      </c>
      <c r="S683" s="626">
        <f t="shared" si="494"/>
        <v>0</v>
      </c>
      <c r="T683" s="626">
        <f t="shared" si="494"/>
        <v>0</v>
      </c>
      <c r="U683" s="823">
        <f t="shared" si="494"/>
        <v>0</v>
      </c>
      <c r="V683" s="823">
        <f t="shared" si="494"/>
        <v>0</v>
      </c>
      <c r="W683" s="823">
        <f t="shared" si="494"/>
        <v>0</v>
      </c>
      <c r="X683" s="823">
        <f t="shared" si="494"/>
        <v>0</v>
      </c>
      <c r="Y683" s="823">
        <f t="shared" si="494"/>
        <v>0</v>
      </c>
      <c r="Z683" s="626">
        <f t="shared" si="494"/>
        <v>0</v>
      </c>
      <c r="AA683" s="626">
        <f t="shared" si="495"/>
        <v>0</v>
      </c>
      <c r="AB683" s="626">
        <f t="shared" si="495"/>
        <v>0</v>
      </c>
      <c r="AC683" s="626">
        <f t="shared" si="495"/>
        <v>0</v>
      </c>
      <c r="AD683" s="626">
        <f t="shared" si="495"/>
        <v>0</v>
      </c>
      <c r="AE683" s="626">
        <f t="shared" si="495"/>
        <v>0</v>
      </c>
      <c r="AF683" s="626">
        <f t="shared" si="495"/>
        <v>0</v>
      </c>
      <c r="AG683" s="626">
        <f t="shared" si="495"/>
        <v>0</v>
      </c>
      <c r="AH683" s="626">
        <f t="shared" si="495"/>
        <v>0</v>
      </c>
      <c r="AI683" s="626">
        <f t="shared" si="495"/>
        <v>0</v>
      </c>
      <c r="AJ683" s="626">
        <f t="shared" si="495"/>
        <v>0</v>
      </c>
      <c r="AK683" s="626">
        <f t="shared" si="496"/>
        <v>0</v>
      </c>
      <c r="AL683" s="626">
        <f t="shared" si="496"/>
        <v>0</v>
      </c>
      <c r="AM683" s="626">
        <f t="shared" si="496"/>
        <v>0</v>
      </c>
      <c r="AN683" s="626">
        <f t="shared" si="496"/>
        <v>0</v>
      </c>
      <c r="AO683" s="626">
        <f t="shared" si="496"/>
        <v>0</v>
      </c>
      <c r="AP683" s="626">
        <f t="shared" si="496"/>
        <v>0</v>
      </c>
      <c r="AQ683" s="626">
        <f t="shared" si="496"/>
        <v>0</v>
      </c>
      <c r="AR683" s="626">
        <f t="shared" si="496"/>
        <v>0</v>
      </c>
      <c r="AS683" s="626">
        <f t="shared" si="496"/>
        <v>0</v>
      </c>
      <c r="AT683" s="626">
        <f t="shared" si="496"/>
        <v>0</v>
      </c>
      <c r="AU683" s="626">
        <f t="shared" si="497"/>
        <v>0</v>
      </c>
      <c r="AV683" s="626">
        <f t="shared" si="497"/>
        <v>0</v>
      </c>
      <c r="AW683" s="626">
        <f t="shared" si="497"/>
        <v>0</v>
      </c>
      <c r="AX683" s="626">
        <f t="shared" si="497"/>
        <v>0</v>
      </c>
      <c r="AY683" s="626">
        <f t="shared" si="497"/>
        <v>0</v>
      </c>
      <c r="AZ683" s="626">
        <f t="shared" si="497"/>
        <v>0</v>
      </c>
      <c r="BA683" s="626">
        <f t="shared" si="497"/>
        <v>0</v>
      </c>
      <c r="BB683" s="626">
        <f t="shared" si="497"/>
        <v>0</v>
      </c>
      <c r="BC683" s="626">
        <f t="shared" si="497"/>
        <v>0</v>
      </c>
      <c r="BD683" s="626">
        <f t="shared" si="497"/>
        <v>0</v>
      </c>
      <c r="BE683" s="626">
        <f t="shared" si="498"/>
        <v>0</v>
      </c>
      <c r="BF683" s="626">
        <f t="shared" si="498"/>
        <v>0</v>
      </c>
      <c r="BG683" s="626">
        <f t="shared" si="498"/>
        <v>0</v>
      </c>
      <c r="BH683" s="626">
        <f t="shared" si="498"/>
        <v>0</v>
      </c>
      <c r="BI683" s="626">
        <f t="shared" si="498"/>
        <v>0</v>
      </c>
      <c r="BJ683" s="626">
        <f t="shared" si="498"/>
        <v>0</v>
      </c>
      <c r="BK683" s="626">
        <f t="shared" si="498"/>
        <v>0</v>
      </c>
      <c r="BL683" s="626">
        <f t="shared" si="498"/>
        <v>0</v>
      </c>
      <c r="BM683" s="626">
        <f t="shared" si="498"/>
        <v>0</v>
      </c>
      <c r="BN683" s="626">
        <f t="shared" si="498"/>
        <v>0</v>
      </c>
      <c r="BO683" s="626">
        <f t="shared" si="499"/>
        <v>0</v>
      </c>
      <c r="BP683" s="626">
        <f t="shared" si="499"/>
        <v>0</v>
      </c>
      <c r="BQ683" s="626">
        <f t="shared" si="499"/>
        <v>0</v>
      </c>
      <c r="BR683" s="626">
        <f t="shared" si="499"/>
        <v>0</v>
      </c>
      <c r="BS683" s="626">
        <f t="shared" si="499"/>
        <v>0</v>
      </c>
      <c r="BT683" s="626">
        <f t="shared" si="499"/>
        <v>0</v>
      </c>
      <c r="BU683" s="626">
        <f t="shared" si="499"/>
        <v>0</v>
      </c>
      <c r="BV683" s="626">
        <f t="shared" si="499"/>
        <v>0</v>
      </c>
      <c r="BW683" s="626">
        <f t="shared" si="499"/>
        <v>0</v>
      </c>
      <c r="BX683" s="626">
        <f t="shared" si="499"/>
        <v>0</v>
      </c>
      <c r="BY683" s="626">
        <f t="shared" si="499"/>
        <v>0</v>
      </c>
      <c r="BZ683" s="626">
        <f t="shared" si="499"/>
        <v>0</v>
      </c>
      <c r="CA683" s="287">
        <f t="shared" si="472"/>
        <v>0</v>
      </c>
      <c r="CB683" s="287">
        <f t="shared" si="473"/>
        <v>0</v>
      </c>
      <c r="CC683" s="287">
        <f t="shared" si="474"/>
        <v>0</v>
      </c>
      <c r="CD683" s="287">
        <f t="shared" si="475"/>
        <v>0</v>
      </c>
      <c r="CE683" s="287">
        <f t="shared" si="476"/>
        <v>0</v>
      </c>
      <c r="CF683" s="287">
        <f t="shared" si="477"/>
        <v>0</v>
      </c>
      <c r="CG683" s="61">
        <f t="shared" si="456"/>
        <v>0</v>
      </c>
      <c r="CH683" s="27"/>
      <c r="CI683" s="27"/>
      <c r="CJ683" s="27"/>
    </row>
    <row r="684" spans="2:88" ht="12" hidden="1" customHeight="1">
      <c r="B684" s="624" t="s">
        <v>817</v>
      </c>
      <c r="C684" s="623" t="str">
        <f t="shared" si="485"/>
        <v>Approval Request</v>
      </c>
      <c r="D684" s="624" t="s">
        <v>51</v>
      </c>
      <c r="E684" s="624" t="s">
        <v>10</v>
      </c>
      <c r="F684" s="625" t="s">
        <v>15</v>
      </c>
      <c r="G684" s="626">
        <f t="shared" si="493"/>
        <v>0</v>
      </c>
      <c r="H684" s="823">
        <f t="shared" si="493"/>
        <v>0</v>
      </c>
      <c r="I684" s="823">
        <f t="shared" si="493"/>
        <v>0</v>
      </c>
      <c r="J684" s="626">
        <f t="shared" si="493"/>
        <v>0</v>
      </c>
      <c r="K684" s="626">
        <f t="shared" si="493"/>
        <v>0</v>
      </c>
      <c r="L684" s="626">
        <f t="shared" si="493"/>
        <v>0</v>
      </c>
      <c r="M684" s="626">
        <f t="shared" si="493"/>
        <v>0</v>
      </c>
      <c r="N684" s="626">
        <f t="shared" si="493"/>
        <v>0</v>
      </c>
      <c r="O684" s="626">
        <f t="shared" si="493"/>
        <v>0</v>
      </c>
      <c r="P684" s="626">
        <f t="shared" si="493"/>
        <v>0</v>
      </c>
      <c r="Q684" s="626">
        <f t="shared" si="494"/>
        <v>0</v>
      </c>
      <c r="R684" s="626">
        <f t="shared" si="494"/>
        <v>0</v>
      </c>
      <c r="S684" s="626">
        <f t="shared" si="494"/>
        <v>0</v>
      </c>
      <c r="T684" s="626">
        <f t="shared" si="494"/>
        <v>0</v>
      </c>
      <c r="U684" s="823">
        <f t="shared" si="494"/>
        <v>0</v>
      </c>
      <c r="V684" s="823">
        <f t="shared" si="494"/>
        <v>0</v>
      </c>
      <c r="W684" s="823">
        <f t="shared" si="494"/>
        <v>0</v>
      </c>
      <c r="X684" s="823">
        <f t="shared" si="494"/>
        <v>0</v>
      </c>
      <c r="Y684" s="823">
        <f t="shared" si="494"/>
        <v>0</v>
      </c>
      <c r="Z684" s="626">
        <f t="shared" si="494"/>
        <v>0</v>
      </c>
      <c r="AA684" s="626">
        <f t="shared" si="495"/>
        <v>0</v>
      </c>
      <c r="AB684" s="626">
        <f t="shared" si="495"/>
        <v>0</v>
      </c>
      <c r="AC684" s="626">
        <f t="shared" si="495"/>
        <v>0</v>
      </c>
      <c r="AD684" s="626">
        <f t="shared" si="495"/>
        <v>0</v>
      </c>
      <c r="AE684" s="626">
        <f t="shared" si="495"/>
        <v>0</v>
      </c>
      <c r="AF684" s="626">
        <f t="shared" si="495"/>
        <v>0</v>
      </c>
      <c r="AG684" s="626">
        <f t="shared" si="495"/>
        <v>0</v>
      </c>
      <c r="AH684" s="626">
        <f t="shared" si="495"/>
        <v>0</v>
      </c>
      <c r="AI684" s="626">
        <f t="shared" si="495"/>
        <v>0</v>
      </c>
      <c r="AJ684" s="626">
        <f t="shared" si="495"/>
        <v>0</v>
      </c>
      <c r="AK684" s="626">
        <f t="shared" si="496"/>
        <v>0</v>
      </c>
      <c r="AL684" s="626">
        <f t="shared" si="496"/>
        <v>0</v>
      </c>
      <c r="AM684" s="626">
        <f t="shared" si="496"/>
        <v>0</v>
      </c>
      <c r="AN684" s="626">
        <f t="shared" si="496"/>
        <v>0</v>
      </c>
      <c r="AO684" s="626">
        <f t="shared" si="496"/>
        <v>0</v>
      </c>
      <c r="AP684" s="626">
        <f t="shared" si="496"/>
        <v>0</v>
      </c>
      <c r="AQ684" s="626">
        <f t="shared" si="496"/>
        <v>0</v>
      </c>
      <c r="AR684" s="626">
        <f t="shared" si="496"/>
        <v>0</v>
      </c>
      <c r="AS684" s="626">
        <f t="shared" si="496"/>
        <v>0</v>
      </c>
      <c r="AT684" s="626">
        <f t="shared" si="496"/>
        <v>0</v>
      </c>
      <c r="AU684" s="626">
        <f t="shared" si="497"/>
        <v>0</v>
      </c>
      <c r="AV684" s="626">
        <f t="shared" si="497"/>
        <v>0</v>
      </c>
      <c r="AW684" s="626">
        <f t="shared" si="497"/>
        <v>0</v>
      </c>
      <c r="AX684" s="626">
        <f t="shared" si="497"/>
        <v>0</v>
      </c>
      <c r="AY684" s="626">
        <f t="shared" si="497"/>
        <v>0</v>
      </c>
      <c r="AZ684" s="626">
        <f t="shared" si="497"/>
        <v>0</v>
      </c>
      <c r="BA684" s="626">
        <f t="shared" si="497"/>
        <v>0</v>
      </c>
      <c r="BB684" s="626">
        <f t="shared" si="497"/>
        <v>0</v>
      </c>
      <c r="BC684" s="626">
        <f t="shared" si="497"/>
        <v>0</v>
      </c>
      <c r="BD684" s="626">
        <f t="shared" si="497"/>
        <v>0</v>
      </c>
      <c r="BE684" s="626">
        <f t="shared" si="498"/>
        <v>0</v>
      </c>
      <c r="BF684" s="626">
        <f t="shared" si="498"/>
        <v>0</v>
      </c>
      <c r="BG684" s="626">
        <f t="shared" si="498"/>
        <v>0</v>
      </c>
      <c r="BH684" s="626">
        <f t="shared" si="498"/>
        <v>0</v>
      </c>
      <c r="BI684" s="626">
        <f t="shared" si="498"/>
        <v>0</v>
      </c>
      <c r="BJ684" s="626">
        <f t="shared" si="498"/>
        <v>0</v>
      </c>
      <c r="BK684" s="626">
        <f t="shared" si="498"/>
        <v>0</v>
      </c>
      <c r="BL684" s="626">
        <f t="shared" si="498"/>
        <v>0</v>
      </c>
      <c r="BM684" s="626">
        <f t="shared" si="498"/>
        <v>0</v>
      </c>
      <c r="BN684" s="626">
        <f t="shared" si="498"/>
        <v>0</v>
      </c>
      <c r="BO684" s="626">
        <f t="shared" si="499"/>
        <v>0</v>
      </c>
      <c r="BP684" s="626">
        <f t="shared" si="499"/>
        <v>0</v>
      </c>
      <c r="BQ684" s="626">
        <f t="shared" si="499"/>
        <v>0</v>
      </c>
      <c r="BR684" s="626">
        <f t="shared" si="499"/>
        <v>0</v>
      </c>
      <c r="BS684" s="626">
        <f t="shared" si="499"/>
        <v>0</v>
      </c>
      <c r="BT684" s="626">
        <f t="shared" si="499"/>
        <v>0</v>
      </c>
      <c r="BU684" s="626">
        <f t="shared" si="499"/>
        <v>0</v>
      </c>
      <c r="BV684" s="626">
        <f t="shared" si="499"/>
        <v>0</v>
      </c>
      <c r="BW684" s="626">
        <f t="shared" si="499"/>
        <v>0</v>
      </c>
      <c r="BX684" s="626">
        <f t="shared" si="499"/>
        <v>0</v>
      </c>
      <c r="BY684" s="626">
        <f t="shared" si="499"/>
        <v>0</v>
      </c>
      <c r="BZ684" s="626">
        <f t="shared" si="499"/>
        <v>0</v>
      </c>
      <c r="CA684" s="287">
        <f t="shared" si="472"/>
        <v>0</v>
      </c>
      <c r="CB684" s="287">
        <f t="shared" si="473"/>
        <v>0</v>
      </c>
      <c r="CC684" s="287">
        <f t="shared" si="474"/>
        <v>0</v>
      </c>
      <c r="CD684" s="287">
        <f t="shared" si="475"/>
        <v>0</v>
      </c>
      <c r="CE684" s="287">
        <f t="shared" si="476"/>
        <v>0</v>
      </c>
      <c r="CF684" s="287">
        <f t="shared" si="477"/>
        <v>0</v>
      </c>
      <c r="CG684" s="61">
        <f t="shared" si="456"/>
        <v>0</v>
      </c>
      <c r="CH684" s="27"/>
      <c r="CI684" s="27"/>
      <c r="CJ684" s="27"/>
    </row>
    <row r="685" spans="2:88" ht="12" hidden="1" customHeight="1">
      <c r="B685" s="624" t="s">
        <v>817</v>
      </c>
      <c r="C685" s="623" t="str">
        <f t="shared" si="485"/>
        <v>Released</v>
      </c>
      <c r="D685" s="624" t="s">
        <v>52</v>
      </c>
      <c r="E685" s="624" t="s">
        <v>9</v>
      </c>
      <c r="F685" s="625" t="s">
        <v>11</v>
      </c>
      <c r="G685" s="626">
        <f t="shared" ref="G685:P694" si="500">IF(CVP=$F685,SUMIFS(G$6:G$206,Capex_Revex,$E685,Cat_Two,$D685,Spend,$B685),0)</f>
        <v>0</v>
      </c>
      <c r="H685" s="823">
        <f t="shared" si="500"/>
        <v>0</v>
      </c>
      <c r="I685" s="823">
        <f t="shared" si="500"/>
        <v>0</v>
      </c>
      <c r="J685" s="626">
        <f t="shared" si="500"/>
        <v>0</v>
      </c>
      <c r="K685" s="626">
        <f t="shared" si="500"/>
        <v>0</v>
      </c>
      <c r="L685" s="626">
        <f t="shared" si="500"/>
        <v>0</v>
      </c>
      <c r="M685" s="626">
        <f t="shared" si="500"/>
        <v>0</v>
      </c>
      <c r="N685" s="626">
        <f t="shared" si="500"/>
        <v>0</v>
      </c>
      <c r="O685" s="626">
        <f t="shared" si="500"/>
        <v>0</v>
      </c>
      <c r="P685" s="626">
        <f t="shared" si="500"/>
        <v>0</v>
      </c>
      <c r="Q685" s="626">
        <f t="shared" ref="Q685:Z694" si="501">IF(CVP=$F685,SUMIFS(Q$6:Q$206,Capex_Revex,$E685,Cat_Two,$D685,Spend,$B685),0)</f>
        <v>0</v>
      </c>
      <c r="R685" s="626">
        <f t="shared" si="501"/>
        <v>0</v>
      </c>
      <c r="S685" s="626">
        <f t="shared" si="501"/>
        <v>0</v>
      </c>
      <c r="T685" s="626">
        <f t="shared" si="501"/>
        <v>0</v>
      </c>
      <c r="U685" s="823">
        <f t="shared" si="501"/>
        <v>0</v>
      </c>
      <c r="V685" s="823">
        <f t="shared" si="501"/>
        <v>0</v>
      </c>
      <c r="W685" s="823">
        <f t="shared" si="501"/>
        <v>0</v>
      </c>
      <c r="X685" s="823">
        <f t="shared" si="501"/>
        <v>0</v>
      </c>
      <c r="Y685" s="823">
        <f t="shared" si="501"/>
        <v>0</v>
      </c>
      <c r="Z685" s="626">
        <f t="shared" si="501"/>
        <v>0</v>
      </c>
      <c r="AA685" s="626">
        <f t="shared" ref="AA685:AJ694" si="502">IF(CVP=$F685,SUMIFS(AA$6:AA$206,Capex_Revex,$E685,Cat_Two,$D685,Spend,$B685),0)</f>
        <v>0</v>
      </c>
      <c r="AB685" s="626">
        <f t="shared" si="502"/>
        <v>0</v>
      </c>
      <c r="AC685" s="626">
        <f t="shared" si="502"/>
        <v>0</v>
      </c>
      <c r="AD685" s="626">
        <f t="shared" si="502"/>
        <v>0</v>
      </c>
      <c r="AE685" s="626">
        <f t="shared" si="502"/>
        <v>0</v>
      </c>
      <c r="AF685" s="626">
        <f t="shared" si="502"/>
        <v>0</v>
      </c>
      <c r="AG685" s="626">
        <f t="shared" si="502"/>
        <v>0</v>
      </c>
      <c r="AH685" s="626">
        <f t="shared" si="502"/>
        <v>0</v>
      </c>
      <c r="AI685" s="626">
        <f t="shared" si="502"/>
        <v>0</v>
      </c>
      <c r="AJ685" s="626">
        <f t="shared" si="502"/>
        <v>0</v>
      </c>
      <c r="AK685" s="626">
        <f t="shared" ref="AK685:AT694" si="503">IF(CVP=$F685,SUMIFS(AK$6:AK$206,Capex_Revex,$E685,Cat_Two,$D685,Spend,$B685),0)</f>
        <v>0</v>
      </c>
      <c r="AL685" s="626">
        <f t="shared" si="503"/>
        <v>0</v>
      </c>
      <c r="AM685" s="626">
        <f t="shared" si="503"/>
        <v>0</v>
      </c>
      <c r="AN685" s="626">
        <f t="shared" si="503"/>
        <v>0</v>
      </c>
      <c r="AO685" s="626">
        <f t="shared" si="503"/>
        <v>0</v>
      </c>
      <c r="AP685" s="626">
        <f t="shared" si="503"/>
        <v>0</v>
      </c>
      <c r="AQ685" s="626">
        <f t="shared" si="503"/>
        <v>0</v>
      </c>
      <c r="AR685" s="626">
        <f t="shared" si="503"/>
        <v>0</v>
      </c>
      <c r="AS685" s="626">
        <f t="shared" si="503"/>
        <v>0</v>
      </c>
      <c r="AT685" s="626">
        <f t="shared" si="503"/>
        <v>0</v>
      </c>
      <c r="AU685" s="626">
        <f t="shared" ref="AU685:BD694" si="504">IF(CVP=$F685,SUMIFS(AU$6:AU$206,Capex_Revex,$E685,Cat_Two,$D685,Spend,$B685),0)</f>
        <v>0</v>
      </c>
      <c r="AV685" s="626">
        <f t="shared" si="504"/>
        <v>0</v>
      </c>
      <c r="AW685" s="626">
        <f t="shared" si="504"/>
        <v>0</v>
      </c>
      <c r="AX685" s="626">
        <f t="shared" si="504"/>
        <v>0</v>
      </c>
      <c r="AY685" s="626">
        <f t="shared" si="504"/>
        <v>0</v>
      </c>
      <c r="AZ685" s="626">
        <f t="shared" si="504"/>
        <v>0</v>
      </c>
      <c r="BA685" s="626">
        <f t="shared" si="504"/>
        <v>0</v>
      </c>
      <c r="BB685" s="626">
        <f t="shared" si="504"/>
        <v>0</v>
      </c>
      <c r="BC685" s="626">
        <f t="shared" si="504"/>
        <v>0</v>
      </c>
      <c r="BD685" s="626">
        <f t="shared" si="504"/>
        <v>0</v>
      </c>
      <c r="BE685" s="626">
        <f t="shared" ref="BE685:BN694" si="505">IF(CVP=$F685,SUMIFS(BE$6:BE$206,Capex_Revex,$E685,Cat_Two,$D685,Spend,$B685),0)</f>
        <v>0</v>
      </c>
      <c r="BF685" s="626">
        <f t="shared" si="505"/>
        <v>0</v>
      </c>
      <c r="BG685" s="626">
        <f t="shared" si="505"/>
        <v>0</v>
      </c>
      <c r="BH685" s="626">
        <f t="shared" si="505"/>
        <v>0</v>
      </c>
      <c r="BI685" s="626">
        <f t="shared" si="505"/>
        <v>0</v>
      </c>
      <c r="BJ685" s="626">
        <f t="shared" si="505"/>
        <v>0</v>
      </c>
      <c r="BK685" s="626">
        <f t="shared" si="505"/>
        <v>0</v>
      </c>
      <c r="BL685" s="626">
        <f t="shared" si="505"/>
        <v>0</v>
      </c>
      <c r="BM685" s="626">
        <f t="shared" si="505"/>
        <v>0</v>
      </c>
      <c r="BN685" s="626">
        <f t="shared" si="505"/>
        <v>0</v>
      </c>
      <c r="BO685" s="626">
        <f t="shared" ref="BO685:BZ694" si="506">IF(CVP=$F685,SUMIFS(BO$6:BO$206,Capex_Revex,$E685,Cat_Two,$D685,Spend,$B685),0)</f>
        <v>0</v>
      </c>
      <c r="BP685" s="626">
        <f t="shared" si="506"/>
        <v>0</v>
      </c>
      <c r="BQ685" s="626">
        <f t="shared" si="506"/>
        <v>0</v>
      </c>
      <c r="BR685" s="626">
        <f t="shared" si="506"/>
        <v>0</v>
      </c>
      <c r="BS685" s="626">
        <f t="shared" si="506"/>
        <v>0</v>
      </c>
      <c r="BT685" s="626">
        <f t="shared" si="506"/>
        <v>0</v>
      </c>
      <c r="BU685" s="626">
        <f t="shared" si="506"/>
        <v>0</v>
      </c>
      <c r="BV685" s="626">
        <f t="shared" si="506"/>
        <v>0</v>
      </c>
      <c r="BW685" s="626">
        <f t="shared" si="506"/>
        <v>0</v>
      </c>
      <c r="BX685" s="626">
        <f t="shared" si="506"/>
        <v>0</v>
      </c>
      <c r="BY685" s="626">
        <f t="shared" si="506"/>
        <v>0</v>
      </c>
      <c r="BZ685" s="626">
        <f t="shared" si="506"/>
        <v>0</v>
      </c>
      <c r="CA685" s="287">
        <f t="shared" si="472"/>
        <v>0</v>
      </c>
      <c r="CB685" s="287">
        <f t="shared" si="473"/>
        <v>0</v>
      </c>
      <c r="CC685" s="287">
        <f t="shared" si="474"/>
        <v>0</v>
      </c>
      <c r="CD685" s="287">
        <f t="shared" si="475"/>
        <v>0</v>
      </c>
      <c r="CE685" s="287">
        <f t="shared" si="476"/>
        <v>0</v>
      </c>
      <c r="CF685" s="287">
        <f t="shared" si="477"/>
        <v>0</v>
      </c>
      <c r="CG685" s="61">
        <f t="shared" si="456"/>
        <v>0</v>
      </c>
      <c r="CH685" s="27"/>
      <c r="CI685" s="27"/>
      <c r="CJ685" s="27"/>
    </row>
    <row r="686" spans="2:88" ht="12" hidden="1" customHeight="1">
      <c r="B686" s="624" t="s">
        <v>817</v>
      </c>
      <c r="C686" s="623" t="str">
        <f t="shared" si="485"/>
        <v>Released</v>
      </c>
      <c r="D686" s="624" t="s">
        <v>52</v>
      </c>
      <c r="E686" s="624" t="s">
        <v>9</v>
      </c>
      <c r="F686" s="625" t="s">
        <v>12</v>
      </c>
      <c r="G686" s="626">
        <f t="shared" si="500"/>
        <v>0</v>
      </c>
      <c r="H686" s="823">
        <f t="shared" si="500"/>
        <v>0</v>
      </c>
      <c r="I686" s="823">
        <f t="shared" si="500"/>
        <v>0</v>
      </c>
      <c r="J686" s="626">
        <f t="shared" si="500"/>
        <v>0</v>
      </c>
      <c r="K686" s="626">
        <f t="shared" si="500"/>
        <v>0</v>
      </c>
      <c r="L686" s="626">
        <f t="shared" si="500"/>
        <v>0</v>
      </c>
      <c r="M686" s="626">
        <f t="shared" si="500"/>
        <v>0</v>
      </c>
      <c r="N686" s="626">
        <f t="shared" si="500"/>
        <v>0</v>
      </c>
      <c r="O686" s="626">
        <f t="shared" si="500"/>
        <v>0</v>
      </c>
      <c r="P686" s="626">
        <f t="shared" si="500"/>
        <v>0</v>
      </c>
      <c r="Q686" s="626">
        <f t="shared" si="501"/>
        <v>0</v>
      </c>
      <c r="R686" s="626">
        <f t="shared" si="501"/>
        <v>0</v>
      </c>
      <c r="S686" s="626">
        <f t="shared" si="501"/>
        <v>0</v>
      </c>
      <c r="T686" s="626">
        <f t="shared" si="501"/>
        <v>0</v>
      </c>
      <c r="U686" s="823">
        <f t="shared" si="501"/>
        <v>0</v>
      </c>
      <c r="V686" s="823">
        <f t="shared" si="501"/>
        <v>0</v>
      </c>
      <c r="W686" s="823">
        <f t="shared" si="501"/>
        <v>0</v>
      </c>
      <c r="X686" s="823">
        <f t="shared" si="501"/>
        <v>0</v>
      </c>
      <c r="Y686" s="823">
        <f t="shared" si="501"/>
        <v>0</v>
      </c>
      <c r="Z686" s="626">
        <f t="shared" si="501"/>
        <v>0</v>
      </c>
      <c r="AA686" s="626">
        <f t="shared" si="502"/>
        <v>0</v>
      </c>
      <c r="AB686" s="626">
        <f t="shared" si="502"/>
        <v>0</v>
      </c>
      <c r="AC686" s="626">
        <f t="shared" si="502"/>
        <v>0</v>
      </c>
      <c r="AD686" s="626">
        <f t="shared" si="502"/>
        <v>0</v>
      </c>
      <c r="AE686" s="626">
        <f t="shared" si="502"/>
        <v>0</v>
      </c>
      <c r="AF686" s="626">
        <f t="shared" si="502"/>
        <v>0</v>
      </c>
      <c r="AG686" s="626">
        <f t="shared" si="502"/>
        <v>0</v>
      </c>
      <c r="AH686" s="626">
        <f t="shared" si="502"/>
        <v>0</v>
      </c>
      <c r="AI686" s="626">
        <f t="shared" si="502"/>
        <v>0</v>
      </c>
      <c r="AJ686" s="626">
        <f t="shared" si="502"/>
        <v>0</v>
      </c>
      <c r="AK686" s="626">
        <f t="shared" si="503"/>
        <v>0</v>
      </c>
      <c r="AL686" s="626">
        <f t="shared" si="503"/>
        <v>0</v>
      </c>
      <c r="AM686" s="626">
        <f t="shared" si="503"/>
        <v>0</v>
      </c>
      <c r="AN686" s="626">
        <f t="shared" si="503"/>
        <v>0</v>
      </c>
      <c r="AO686" s="626">
        <f t="shared" si="503"/>
        <v>0</v>
      </c>
      <c r="AP686" s="626">
        <f t="shared" si="503"/>
        <v>0</v>
      </c>
      <c r="AQ686" s="626">
        <f t="shared" si="503"/>
        <v>0</v>
      </c>
      <c r="AR686" s="626">
        <f t="shared" si="503"/>
        <v>0</v>
      </c>
      <c r="AS686" s="626">
        <f t="shared" si="503"/>
        <v>0</v>
      </c>
      <c r="AT686" s="626">
        <f t="shared" si="503"/>
        <v>0</v>
      </c>
      <c r="AU686" s="626">
        <f t="shared" si="504"/>
        <v>0</v>
      </c>
      <c r="AV686" s="626">
        <f t="shared" si="504"/>
        <v>0</v>
      </c>
      <c r="AW686" s="626">
        <f t="shared" si="504"/>
        <v>0</v>
      </c>
      <c r="AX686" s="626">
        <f t="shared" si="504"/>
        <v>0</v>
      </c>
      <c r="AY686" s="626">
        <f t="shared" si="504"/>
        <v>0</v>
      </c>
      <c r="AZ686" s="626">
        <f t="shared" si="504"/>
        <v>0</v>
      </c>
      <c r="BA686" s="626">
        <f t="shared" si="504"/>
        <v>0</v>
      </c>
      <c r="BB686" s="626">
        <f t="shared" si="504"/>
        <v>0</v>
      </c>
      <c r="BC686" s="626">
        <f t="shared" si="504"/>
        <v>0</v>
      </c>
      <c r="BD686" s="626">
        <f t="shared" si="504"/>
        <v>0</v>
      </c>
      <c r="BE686" s="626">
        <f t="shared" si="505"/>
        <v>0</v>
      </c>
      <c r="BF686" s="626">
        <f t="shared" si="505"/>
        <v>0</v>
      </c>
      <c r="BG686" s="626">
        <f t="shared" si="505"/>
        <v>0</v>
      </c>
      <c r="BH686" s="626">
        <f t="shared" si="505"/>
        <v>0</v>
      </c>
      <c r="BI686" s="626">
        <f t="shared" si="505"/>
        <v>0</v>
      </c>
      <c r="BJ686" s="626">
        <f t="shared" si="505"/>
        <v>0</v>
      </c>
      <c r="BK686" s="626">
        <f t="shared" si="505"/>
        <v>0</v>
      </c>
      <c r="BL686" s="626">
        <f t="shared" si="505"/>
        <v>0</v>
      </c>
      <c r="BM686" s="626">
        <f t="shared" si="505"/>
        <v>0</v>
      </c>
      <c r="BN686" s="626">
        <f t="shared" si="505"/>
        <v>0</v>
      </c>
      <c r="BO686" s="626">
        <f t="shared" si="506"/>
        <v>0</v>
      </c>
      <c r="BP686" s="626">
        <f t="shared" si="506"/>
        <v>0</v>
      </c>
      <c r="BQ686" s="626">
        <f t="shared" si="506"/>
        <v>0</v>
      </c>
      <c r="BR686" s="626">
        <f t="shared" si="506"/>
        <v>0</v>
      </c>
      <c r="BS686" s="626">
        <f t="shared" si="506"/>
        <v>0</v>
      </c>
      <c r="BT686" s="626">
        <f t="shared" si="506"/>
        <v>0</v>
      </c>
      <c r="BU686" s="626">
        <f t="shared" si="506"/>
        <v>0</v>
      </c>
      <c r="BV686" s="626">
        <f t="shared" si="506"/>
        <v>0</v>
      </c>
      <c r="BW686" s="626">
        <f t="shared" si="506"/>
        <v>0</v>
      </c>
      <c r="BX686" s="626">
        <f t="shared" si="506"/>
        <v>0</v>
      </c>
      <c r="BY686" s="626">
        <f t="shared" si="506"/>
        <v>0</v>
      </c>
      <c r="BZ686" s="626">
        <f t="shared" si="506"/>
        <v>0</v>
      </c>
      <c r="CA686" s="287">
        <f t="shared" si="472"/>
        <v>0</v>
      </c>
      <c r="CB686" s="287">
        <f t="shared" si="473"/>
        <v>0</v>
      </c>
      <c r="CC686" s="287">
        <f t="shared" si="474"/>
        <v>0</v>
      </c>
      <c r="CD686" s="287">
        <f t="shared" si="475"/>
        <v>0</v>
      </c>
      <c r="CE686" s="287">
        <f t="shared" si="476"/>
        <v>0</v>
      </c>
      <c r="CF686" s="287">
        <f t="shared" si="477"/>
        <v>0</v>
      </c>
      <c r="CG686" s="61">
        <f t="shared" si="456"/>
        <v>0</v>
      </c>
      <c r="CH686" s="27"/>
      <c r="CI686" s="27"/>
      <c r="CJ686" s="27"/>
    </row>
    <row r="687" spans="2:88" ht="12" hidden="1" customHeight="1">
      <c r="B687" s="624" t="s">
        <v>817</v>
      </c>
      <c r="C687" s="623" t="str">
        <f t="shared" si="485"/>
        <v>Forecast</v>
      </c>
      <c r="D687" s="624" t="s">
        <v>52</v>
      </c>
      <c r="E687" s="624" t="s">
        <v>9</v>
      </c>
      <c r="F687" s="625" t="s">
        <v>13</v>
      </c>
      <c r="G687" s="626">
        <f t="shared" si="500"/>
        <v>0</v>
      </c>
      <c r="H687" s="823">
        <f t="shared" si="500"/>
        <v>0</v>
      </c>
      <c r="I687" s="823">
        <f t="shared" si="500"/>
        <v>0</v>
      </c>
      <c r="J687" s="626">
        <f t="shared" si="500"/>
        <v>0</v>
      </c>
      <c r="K687" s="626">
        <f t="shared" si="500"/>
        <v>0</v>
      </c>
      <c r="L687" s="626">
        <f t="shared" si="500"/>
        <v>0</v>
      </c>
      <c r="M687" s="626">
        <f t="shared" si="500"/>
        <v>0</v>
      </c>
      <c r="N687" s="626">
        <f t="shared" si="500"/>
        <v>0</v>
      </c>
      <c r="O687" s="626">
        <f t="shared" si="500"/>
        <v>0</v>
      </c>
      <c r="P687" s="626">
        <f t="shared" si="500"/>
        <v>0</v>
      </c>
      <c r="Q687" s="626">
        <f t="shared" si="501"/>
        <v>0</v>
      </c>
      <c r="R687" s="626">
        <f t="shared" si="501"/>
        <v>0</v>
      </c>
      <c r="S687" s="626">
        <f t="shared" si="501"/>
        <v>0</v>
      </c>
      <c r="T687" s="626">
        <f t="shared" si="501"/>
        <v>0</v>
      </c>
      <c r="U687" s="823">
        <f t="shared" si="501"/>
        <v>0</v>
      </c>
      <c r="V687" s="823">
        <f t="shared" si="501"/>
        <v>0</v>
      </c>
      <c r="W687" s="823">
        <f t="shared" si="501"/>
        <v>0</v>
      </c>
      <c r="X687" s="823">
        <f t="shared" si="501"/>
        <v>0</v>
      </c>
      <c r="Y687" s="823">
        <f t="shared" si="501"/>
        <v>0</v>
      </c>
      <c r="Z687" s="626">
        <f t="shared" si="501"/>
        <v>0</v>
      </c>
      <c r="AA687" s="626">
        <f t="shared" si="502"/>
        <v>0</v>
      </c>
      <c r="AB687" s="626">
        <f t="shared" si="502"/>
        <v>0</v>
      </c>
      <c r="AC687" s="626">
        <f t="shared" si="502"/>
        <v>0</v>
      </c>
      <c r="AD687" s="626">
        <f t="shared" si="502"/>
        <v>0</v>
      </c>
      <c r="AE687" s="626">
        <f t="shared" si="502"/>
        <v>0</v>
      </c>
      <c r="AF687" s="626">
        <f t="shared" si="502"/>
        <v>0</v>
      </c>
      <c r="AG687" s="626">
        <f t="shared" si="502"/>
        <v>0</v>
      </c>
      <c r="AH687" s="626">
        <f t="shared" si="502"/>
        <v>0</v>
      </c>
      <c r="AI687" s="626">
        <f t="shared" si="502"/>
        <v>0</v>
      </c>
      <c r="AJ687" s="626">
        <f t="shared" si="502"/>
        <v>0</v>
      </c>
      <c r="AK687" s="626">
        <f t="shared" si="503"/>
        <v>0</v>
      </c>
      <c r="AL687" s="626">
        <f t="shared" si="503"/>
        <v>0</v>
      </c>
      <c r="AM687" s="626">
        <f t="shared" si="503"/>
        <v>0</v>
      </c>
      <c r="AN687" s="626">
        <f t="shared" si="503"/>
        <v>0</v>
      </c>
      <c r="AO687" s="626">
        <f t="shared" si="503"/>
        <v>0</v>
      </c>
      <c r="AP687" s="626">
        <f t="shared" si="503"/>
        <v>0</v>
      </c>
      <c r="AQ687" s="626">
        <f t="shared" si="503"/>
        <v>0</v>
      </c>
      <c r="AR687" s="626">
        <f t="shared" si="503"/>
        <v>0</v>
      </c>
      <c r="AS687" s="626">
        <f t="shared" si="503"/>
        <v>0</v>
      </c>
      <c r="AT687" s="626">
        <f t="shared" si="503"/>
        <v>0</v>
      </c>
      <c r="AU687" s="626">
        <f t="shared" si="504"/>
        <v>0</v>
      </c>
      <c r="AV687" s="626">
        <f t="shared" si="504"/>
        <v>0</v>
      </c>
      <c r="AW687" s="626">
        <f t="shared" si="504"/>
        <v>0</v>
      </c>
      <c r="AX687" s="626">
        <f t="shared" si="504"/>
        <v>0</v>
      </c>
      <c r="AY687" s="626">
        <f t="shared" si="504"/>
        <v>0</v>
      </c>
      <c r="AZ687" s="626">
        <f t="shared" si="504"/>
        <v>0</v>
      </c>
      <c r="BA687" s="626">
        <f t="shared" si="504"/>
        <v>0</v>
      </c>
      <c r="BB687" s="626">
        <f t="shared" si="504"/>
        <v>0</v>
      </c>
      <c r="BC687" s="626">
        <f t="shared" si="504"/>
        <v>0</v>
      </c>
      <c r="BD687" s="626">
        <f t="shared" si="504"/>
        <v>0</v>
      </c>
      <c r="BE687" s="626">
        <f t="shared" si="505"/>
        <v>0</v>
      </c>
      <c r="BF687" s="626">
        <f t="shared" si="505"/>
        <v>0</v>
      </c>
      <c r="BG687" s="626">
        <f t="shared" si="505"/>
        <v>0</v>
      </c>
      <c r="BH687" s="626">
        <f t="shared" si="505"/>
        <v>0</v>
      </c>
      <c r="BI687" s="626">
        <f t="shared" si="505"/>
        <v>0</v>
      </c>
      <c r="BJ687" s="626">
        <f t="shared" si="505"/>
        <v>0</v>
      </c>
      <c r="BK687" s="626">
        <f t="shared" si="505"/>
        <v>0</v>
      </c>
      <c r="BL687" s="626">
        <f t="shared" si="505"/>
        <v>0</v>
      </c>
      <c r="BM687" s="626">
        <f t="shared" si="505"/>
        <v>0</v>
      </c>
      <c r="BN687" s="626">
        <f t="shared" si="505"/>
        <v>0</v>
      </c>
      <c r="BO687" s="626">
        <f t="shared" si="506"/>
        <v>0</v>
      </c>
      <c r="BP687" s="626">
        <f t="shared" si="506"/>
        <v>0</v>
      </c>
      <c r="BQ687" s="626">
        <f t="shared" si="506"/>
        <v>0</v>
      </c>
      <c r="BR687" s="626">
        <f t="shared" si="506"/>
        <v>0</v>
      </c>
      <c r="BS687" s="626">
        <f t="shared" si="506"/>
        <v>0</v>
      </c>
      <c r="BT687" s="626">
        <f t="shared" si="506"/>
        <v>0</v>
      </c>
      <c r="BU687" s="626">
        <f t="shared" si="506"/>
        <v>0</v>
      </c>
      <c r="BV687" s="626">
        <f t="shared" si="506"/>
        <v>0</v>
      </c>
      <c r="BW687" s="626">
        <f t="shared" si="506"/>
        <v>0</v>
      </c>
      <c r="BX687" s="626">
        <f t="shared" si="506"/>
        <v>0</v>
      </c>
      <c r="BY687" s="626">
        <f t="shared" si="506"/>
        <v>0</v>
      </c>
      <c r="BZ687" s="626">
        <f t="shared" si="506"/>
        <v>0</v>
      </c>
      <c r="CA687" s="287">
        <f t="shared" si="472"/>
        <v>0</v>
      </c>
      <c r="CB687" s="287">
        <f t="shared" si="473"/>
        <v>0</v>
      </c>
      <c r="CC687" s="287">
        <f t="shared" si="474"/>
        <v>0</v>
      </c>
      <c r="CD687" s="287">
        <f t="shared" si="475"/>
        <v>0</v>
      </c>
      <c r="CE687" s="287">
        <f t="shared" si="476"/>
        <v>0</v>
      </c>
      <c r="CF687" s="287">
        <f t="shared" si="477"/>
        <v>0</v>
      </c>
      <c r="CG687" s="61">
        <f t="shared" si="456"/>
        <v>0</v>
      </c>
      <c r="CH687" s="27"/>
      <c r="CI687" s="27"/>
      <c r="CJ687" s="27"/>
    </row>
    <row r="688" spans="2:88" ht="12" hidden="1" customHeight="1">
      <c r="B688" s="624" t="s">
        <v>817</v>
      </c>
      <c r="C688" s="623" t="str">
        <f t="shared" si="485"/>
        <v>Approval Request</v>
      </c>
      <c r="D688" s="624" t="s">
        <v>52</v>
      </c>
      <c r="E688" s="624" t="s">
        <v>9</v>
      </c>
      <c r="F688" s="625" t="s">
        <v>14</v>
      </c>
      <c r="G688" s="626">
        <f t="shared" si="500"/>
        <v>0</v>
      </c>
      <c r="H688" s="823">
        <f t="shared" si="500"/>
        <v>0</v>
      </c>
      <c r="I688" s="823">
        <f t="shared" si="500"/>
        <v>0</v>
      </c>
      <c r="J688" s="626">
        <f t="shared" si="500"/>
        <v>0</v>
      </c>
      <c r="K688" s="626">
        <f t="shared" si="500"/>
        <v>0</v>
      </c>
      <c r="L688" s="626">
        <f t="shared" si="500"/>
        <v>0</v>
      </c>
      <c r="M688" s="626">
        <f t="shared" si="500"/>
        <v>0</v>
      </c>
      <c r="N688" s="626">
        <f t="shared" si="500"/>
        <v>0</v>
      </c>
      <c r="O688" s="626">
        <f t="shared" si="500"/>
        <v>0</v>
      </c>
      <c r="P688" s="626">
        <f t="shared" si="500"/>
        <v>0</v>
      </c>
      <c r="Q688" s="626">
        <f t="shared" si="501"/>
        <v>0</v>
      </c>
      <c r="R688" s="626">
        <f t="shared" si="501"/>
        <v>0</v>
      </c>
      <c r="S688" s="626">
        <f t="shared" si="501"/>
        <v>0</v>
      </c>
      <c r="T688" s="626">
        <f t="shared" si="501"/>
        <v>0</v>
      </c>
      <c r="U688" s="823">
        <f t="shared" si="501"/>
        <v>0</v>
      </c>
      <c r="V688" s="823">
        <f t="shared" si="501"/>
        <v>0</v>
      </c>
      <c r="W688" s="823">
        <f t="shared" si="501"/>
        <v>0</v>
      </c>
      <c r="X688" s="823">
        <f t="shared" si="501"/>
        <v>0</v>
      </c>
      <c r="Y688" s="823">
        <f t="shared" si="501"/>
        <v>0</v>
      </c>
      <c r="Z688" s="626">
        <f t="shared" si="501"/>
        <v>0</v>
      </c>
      <c r="AA688" s="626">
        <f t="shared" si="502"/>
        <v>0</v>
      </c>
      <c r="AB688" s="626">
        <f t="shared" si="502"/>
        <v>0</v>
      </c>
      <c r="AC688" s="626">
        <f t="shared" si="502"/>
        <v>0</v>
      </c>
      <c r="AD688" s="626">
        <f t="shared" si="502"/>
        <v>0</v>
      </c>
      <c r="AE688" s="626">
        <f t="shared" si="502"/>
        <v>0</v>
      </c>
      <c r="AF688" s="626">
        <f t="shared" si="502"/>
        <v>0</v>
      </c>
      <c r="AG688" s="626">
        <f t="shared" si="502"/>
        <v>0</v>
      </c>
      <c r="AH688" s="626">
        <f t="shared" si="502"/>
        <v>0</v>
      </c>
      <c r="AI688" s="626">
        <f t="shared" si="502"/>
        <v>0</v>
      </c>
      <c r="AJ688" s="626">
        <f t="shared" si="502"/>
        <v>0</v>
      </c>
      <c r="AK688" s="626">
        <f t="shared" si="503"/>
        <v>0</v>
      </c>
      <c r="AL688" s="626">
        <f t="shared" si="503"/>
        <v>0</v>
      </c>
      <c r="AM688" s="626">
        <f t="shared" si="503"/>
        <v>0</v>
      </c>
      <c r="AN688" s="626">
        <f t="shared" si="503"/>
        <v>0</v>
      </c>
      <c r="AO688" s="626">
        <f t="shared" si="503"/>
        <v>0</v>
      </c>
      <c r="AP688" s="626">
        <f t="shared" si="503"/>
        <v>0</v>
      </c>
      <c r="AQ688" s="626">
        <f t="shared" si="503"/>
        <v>0</v>
      </c>
      <c r="AR688" s="626">
        <f t="shared" si="503"/>
        <v>0</v>
      </c>
      <c r="AS688" s="626">
        <f t="shared" si="503"/>
        <v>0</v>
      </c>
      <c r="AT688" s="626">
        <f t="shared" si="503"/>
        <v>0</v>
      </c>
      <c r="AU688" s="626">
        <f t="shared" si="504"/>
        <v>0</v>
      </c>
      <c r="AV688" s="626">
        <f t="shared" si="504"/>
        <v>0</v>
      </c>
      <c r="AW688" s="626">
        <f t="shared" si="504"/>
        <v>0</v>
      </c>
      <c r="AX688" s="626">
        <f t="shared" si="504"/>
        <v>0</v>
      </c>
      <c r="AY688" s="626">
        <f t="shared" si="504"/>
        <v>0</v>
      </c>
      <c r="AZ688" s="626">
        <f t="shared" si="504"/>
        <v>0</v>
      </c>
      <c r="BA688" s="626">
        <f t="shared" si="504"/>
        <v>0</v>
      </c>
      <c r="BB688" s="626">
        <f t="shared" si="504"/>
        <v>0</v>
      </c>
      <c r="BC688" s="626">
        <f t="shared" si="504"/>
        <v>0</v>
      </c>
      <c r="BD688" s="626">
        <f t="shared" si="504"/>
        <v>0</v>
      </c>
      <c r="BE688" s="626">
        <f t="shared" si="505"/>
        <v>0</v>
      </c>
      <c r="BF688" s="626">
        <f t="shared" si="505"/>
        <v>0</v>
      </c>
      <c r="BG688" s="626">
        <f t="shared" si="505"/>
        <v>0</v>
      </c>
      <c r="BH688" s="626">
        <f t="shared" si="505"/>
        <v>0</v>
      </c>
      <c r="BI688" s="626">
        <f t="shared" si="505"/>
        <v>0</v>
      </c>
      <c r="BJ688" s="626">
        <f t="shared" si="505"/>
        <v>0</v>
      </c>
      <c r="BK688" s="626">
        <f t="shared" si="505"/>
        <v>0</v>
      </c>
      <c r="BL688" s="626">
        <f t="shared" si="505"/>
        <v>0</v>
      </c>
      <c r="BM688" s="626">
        <f t="shared" si="505"/>
        <v>0</v>
      </c>
      <c r="BN688" s="626">
        <f t="shared" si="505"/>
        <v>0</v>
      </c>
      <c r="BO688" s="626">
        <f t="shared" si="506"/>
        <v>0</v>
      </c>
      <c r="BP688" s="626">
        <f t="shared" si="506"/>
        <v>0</v>
      </c>
      <c r="BQ688" s="626">
        <f t="shared" si="506"/>
        <v>0</v>
      </c>
      <c r="BR688" s="626">
        <f t="shared" si="506"/>
        <v>0</v>
      </c>
      <c r="BS688" s="626">
        <f t="shared" si="506"/>
        <v>0</v>
      </c>
      <c r="BT688" s="626">
        <f t="shared" si="506"/>
        <v>0</v>
      </c>
      <c r="BU688" s="626">
        <f t="shared" si="506"/>
        <v>0</v>
      </c>
      <c r="BV688" s="626">
        <f t="shared" si="506"/>
        <v>0</v>
      </c>
      <c r="BW688" s="626">
        <f t="shared" si="506"/>
        <v>0</v>
      </c>
      <c r="BX688" s="626">
        <f t="shared" si="506"/>
        <v>0</v>
      </c>
      <c r="BY688" s="626">
        <f t="shared" si="506"/>
        <v>0</v>
      </c>
      <c r="BZ688" s="626">
        <f t="shared" si="506"/>
        <v>0</v>
      </c>
      <c r="CA688" s="287">
        <f t="shared" si="472"/>
        <v>0</v>
      </c>
      <c r="CB688" s="287">
        <f t="shared" si="473"/>
        <v>0</v>
      </c>
      <c r="CC688" s="287">
        <f t="shared" si="474"/>
        <v>0</v>
      </c>
      <c r="CD688" s="287">
        <f t="shared" si="475"/>
        <v>0</v>
      </c>
      <c r="CE688" s="287">
        <f t="shared" si="476"/>
        <v>0</v>
      </c>
      <c r="CF688" s="287">
        <f t="shared" si="477"/>
        <v>0</v>
      </c>
      <c r="CG688" s="61">
        <f t="shared" si="456"/>
        <v>0</v>
      </c>
      <c r="CH688" s="27"/>
      <c r="CI688" s="27"/>
      <c r="CJ688" s="27"/>
    </row>
    <row r="689" spans="2:88" ht="12" hidden="1" customHeight="1">
      <c r="B689" s="624" t="s">
        <v>817</v>
      </c>
      <c r="C689" s="623" t="str">
        <f t="shared" si="485"/>
        <v>Approval Request</v>
      </c>
      <c r="D689" s="624" t="s">
        <v>52</v>
      </c>
      <c r="E689" s="624" t="s">
        <v>9</v>
      </c>
      <c r="F689" s="625" t="s">
        <v>15</v>
      </c>
      <c r="G689" s="626">
        <f t="shared" si="500"/>
        <v>0</v>
      </c>
      <c r="H689" s="823">
        <f t="shared" si="500"/>
        <v>0</v>
      </c>
      <c r="I689" s="823">
        <f t="shared" si="500"/>
        <v>0</v>
      </c>
      <c r="J689" s="626">
        <f t="shared" si="500"/>
        <v>0</v>
      </c>
      <c r="K689" s="626">
        <f t="shared" si="500"/>
        <v>0</v>
      </c>
      <c r="L689" s="626">
        <f t="shared" si="500"/>
        <v>0</v>
      </c>
      <c r="M689" s="626">
        <f t="shared" si="500"/>
        <v>0</v>
      </c>
      <c r="N689" s="626">
        <f t="shared" si="500"/>
        <v>0</v>
      </c>
      <c r="O689" s="626">
        <f t="shared" si="500"/>
        <v>0</v>
      </c>
      <c r="P689" s="626">
        <f t="shared" si="500"/>
        <v>0</v>
      </c>
      <c r="Q689" s="626">
        <f t="shared" si="501"/>
        <v>0</v>
      </c>
      <c r="R689" s="626">
        <f t="shared" si="501"/>
        <v>0</v>
      </c>
      <c r="S689" s="626">
        <f t="shared" si="501"/>
        <v>0</v>
      </c>
      <c r="T689" s="626">
        <f t="shared" si="501"/>
        <v>0</v>
      </c>
      <c r="U689" s="823">
        <f t="shared" si="501"/>
        <v>0</v>
      </c>
      <c r="V689" s="823">
        <f t="shared" si="501"/>
        <v>0</v>
      </c>
      <c r="W689" s="823">
        <f t="shared" si="501"/>
        <v>0</v>
      </c>
      <c r="X689" s="823">
        <f t="shared" si="501"/>
        <v>0</v>
      </c>
      <c r="Y689" s="823">
        <f t="shared" si="501"/>
        <v>0</v>
      </c>
      <c r="Z689" s="626">
        <f t="shared" si="501"/>
        <v>0</v>
      </c>
      <c r="AA689" s="626">
        <f t="shared" si="502"/>
        <v>0</v>
      </c>
      <c r="AB689" s="626">
        <f t="shared" si="502"/>
        <v>0</v>
      </c>
      <c r="AC689" s="626">
        <f t="shared" si="502"/>
        <v>0</v>
      </c>
      <c r="AD689" s="626">
        <f t="shared" si="502"/>
        <v>0</v>
      </c>
      <c r="AE689" s="626">
        <f t="shared" si="502"/>
        <v>0</v>
      </c>
      <c r="AF689" s="626">
        <f t="shared" si="502"/>
        <v>0</v>
      </c>
      <c r="AG689" s="626">
        <f t="shared" si="502"/>
        <v>0</v>
      </c>
      <c r="AH689" s="626">
        <f t="shared" si="502"/>
        <v>0</v>
      </c>
      <c r="AI689" s="626">
        <f t="shared" si="502"/>
        <v>0</v>
      </c>
      <c r="AJ689" s="626">
        <f t="shared" si="502"/>
        <v>0</v>
      </c>
      <c r="AK689" s="626">
        <f t="shared" si="503"/>
        <v>0</v>
      </c>
      <c r="AL689" s="626">
        <f t="shared" si="503"/>
        <v>0</v>
      </c>
      <c r="AM689" s="626">
        <f t="shared" si="503"/>
        <v>0</v>
      </c>
      <c r="AN689" s="626">
        <f t="shared" si="503"/>
        <v>0</v>
      </c>
      <c r="AO689" s="626">
        <f t="shared" si="503"/>
        <v>0</v>
      </c>
      <c r="AP689" s="626">
        <f t="shared" si="503"/>
        <v>0</v>
      </c>
      <c r="AQ689" s="626">
        <f t="shared" si="503"/>
        <v>0</v>
      </c>
      <c r="AR689" s="626">
        <f t="shared" si="503"/>
        <v>0</v>
      </c>
      <c r="AS689" s="626">
        <f t="shared" si="503"/>
        <v>0</v>
      </c>
      <c r="AT689" s="626">
        <f t="shared" si="503"/>
        <v>0</v>
      </c>
      <c r="AU689" s="626">
        <f t="shared" si="504"/>
        <v>0</v>
      </c>
      <c r="AV689" s="626">
        <f t="shared" si="504"/>
        <v>0</v>
      </c>
      <c r="AW689" s="626">
        <f t="shared" si="504"/>
        <v>0</v>
      </c>
      <c r="AX689" s="626">
        <f t="shared" si="504"/>
        <v>0</v>
      </c>
      <c r="AY689" s="626">
        <f t="shared" si="504"/>
        <v>0</v>
      </c>
      <c r="AZ689" s="626">
        <f t="shared" si="504"/>
        <v>0</v>
      </c>
      <c r="BA689" s="626">
        <f t="shared" si="504"/>
        <v>0</v>
      </c>
      <c r="BB689" s="626">
        <f t="shared" si="504"/>
        <v>0</v>
      </c>
      <c r="BC689" s="626">
        <f t="shared" si="504"/>
        <v>0</v>
      </c>
      <c r="BD689" s="626">
        <f t="shared" si="504"/>
        <v>0</v>
      </c>
      <c r="BE689" s="626">
        <f t="shared" si="505"/>
        <v>0</v>
      </c>
      <c r="BF689" s="626">
        <f t="shared" si="505"/>
        <v>0</v>
      </c>
      <c r="BG689" s="626">
        <f t="shared" si="505"/>
        <v>0</v>
      </c>
      <c r="BH689" s="626">
        <f t="shared" si="505"/>
        <v>0</v>
      </c>
      <c r="BI689" s="626">
        <f t="shared" si="505"/>
        <v>0</v>
      </c>
      <c r="BJ689" s="626">
        <f t="shared" si="505"/>
        <v>0</v>
      </c>
      <c r="BK689" s="626">
        <f t="shared" si="505"/>
        <v>0</v>
      </c>
      <c r="BL689" s="626">
        <f t="shared" si="505"/>
        <v>0</v>
      </c>
      <c r="BM689" s="626">
        <f t="shared" si="505"/>
        <v>0</v>
      </c>
      <c r="BN689" s="626">
        <f t="shared" si="505"/>
        <v>0</v>
      </c>
      <c r="BO689" s="626">
        <f t="shared" si="506"/>
        <v>0</v>
      </c>
      <c r="BP689" s="626">
        <f t="shared" si="506"/>
        <v>0</v>
      </c>
      <c r="BQ689" s="626">
        <f t="shared" si="506"/>
        <v>0</v>
      </c>
      <c r="BR689" s="626">
        <f t="shared" si="506"/>
        <v>0</v>
      </c>
      <c r="BS689" s="626">
        <f t="shared" si="506"/>
        <v>0</v>
      </c>
      <c r="BT689" s="626">
        <f t="shared" si="506"/>
        <v>0</v>
      </c>
      <c r="BU689" s="626">
        <f t="shared" si="506"/>
        <v>0</v>
      </c>
      <c r="BV689" s="626">
        <f t="shared" si="506"/>
        <v>0</v>
      </c>
      <c r="BW689" s="626">
        <f t="shared" si="506"/>
        <v>0</v>
      </c>
      <c r="BX689" s="626">
        <f t="shared" si="506"/>
        <v>0</v>
      </c>
      <c r="BY689" s="626">
        <f t="shared" si="506"/>
        <v>0</v>
      </c>
      <c r="BZ689" s="626">
        <f t="shared" si="506"/>
        <v>0</v>
      </c>
      <c r="CA689" s="287">
        <f t="shared" si="472"/>
        <v>0</v>
      </c>
      <c r="CB689" s="287">
        <f t="shared" si="473"/>
        <v>0</v>
      </c>
      <c r="CC689" s="287">
        <f t="shared" si="474"/>
        <v>0</v>
      </c>
      <c r="CD689" s="287">
        <f t="shared" si="475"/>
        <v>0</v>
      </c>
      <c r="CE689" s="287">
        <f t="shared" si="476"/>
        <v>0</v>
      </c>
      <c r="CF689" s="287">
        <f t="shared" si="477"/>
        <v>0</v>
      </c>
      <c r="CG689" s="61">
        <f t="shared" si="456"/>
        <v>0</v>
      </c>
      <c r="CH689" s="27"/>
      <c r="CI689" s="27"/>
      <c r="CJ689" s="27"/>
    </row>
    <row r="690" spans="2:88" ht="12" hidden="1" customHeight="1">
      <c r="B690" s="624" t="s">
        <v>817</v>
      </c>
      <c r="C690" s="623" t="str">
        <f t="shared" si="485"/>
        <v>Released</v>
      </c>
      <c r="D690" s="624" t="s">
        <v>52</v>
      </c>
      <c r="E690" s="624" t="s">
        <v>10</v>
      </c>
      <c r="F690" s="625" t="s">
        <v>11</v>
      </c>
      <c r="G690" s="626">
        <f t="shared" si="500"/>
        <v>0</v>
      </c>
      <c r="H690" s="823">
        <f t="shared" si="500"/>
        <v>0</v>
      </c>
      <c r="I690" s="823">
        <f t="shared" si="500"/>
        <v>0</v>
      </c>
      <c r="J690" s="626">
        <f t="shared" si="500"/>
        <v>0</v>
      </c>
      <c r="K690" s="626">
        <f t="shared" si="500"/>
        <v>0</v>
      </c>
      <c r="L690" s="626">
        <f t="shared" si="500"/>
        <v>0</v>
      </c>
      <c r="M690" s="626">
        <f t="shared" si="500"/>
        <v>0</v>
      </c>
      <c r="N690" s="626">
        <f t="shared" si="500"/>
        <v>0</v>
      </c>
      <c r="O690" s="626">
        <f t="shared" si="500"/>
        <v>0</v>
      </c>
      <c r="P690" s="626">
        <f t="shared" si="500"/>
        <v>0</v>
      </c>
      <c r="Q690" s="626">
        <f t="shared" si="501"/>
        <v>0</v>
      </c>
      <c r="R690" s="626">
        <f t="shared" si="501"/>
        <v>0</v>
      </c>
      <c r="S690" s="626">
        <f t="shared" si="501"/>
        <v>0</v>
      </c>
      <c r="T690" s="626">
        <f t="shared" si="501"/>
        <v>0</v>
      </c>
      <c r="U690" s="823">
        <f t="shared" si="501"/>
        <v>0</v>
      </c>
      <c r="V690" s="823">
        <f t="shared" si="501"/>
        <v>0</v>
      </c>
      <c r="W690" s="823">
        <f t="shared" si="501"/>
        <v>0</v>
      </c>
      <c r="X690" s="823">
        <f t="shared" si="501"/>
        <v>0</v>
      </c>
      <c r="Y690" s="823">
        <f t="shared" si="501"/>
        <v>0</v>
      </c>
      <c r="Z690" s="626">
        <f t="shared" si="501"/>
        <v>0</v>
      </c>
      <c r="AA690" s="626">
        <f t="shared" si="502"/>
        <v>0</v>
      </c>
      <c r="AB690" s="626">
        <f t="shared" si="502"/>
        <v>0</v>
      </c>
      <c r="AC690" s="626">
        <f t="shared" si="502"/>
        <v>0</v>
      </c>
      <c r="AD690" s="626">
        <f t="shared" si="502"/>
        <v>0</v>
      </c>
      <c r="AE690" s="626">
        <f t="shared" si="502"/>
        <v>0</v>
      </c>
      <c r="AF690" s="626">
        <f t="shared" si="502"/>
        <v>0</v>
      </c>
      <c r="AG690" s="626">
        <f t="shared" si="502"/>
        <v>0</v>
      </c>
      <c r="AH690" s="626">
        <f t="shared" si="502"/>
        <v>0</v>
      </c>
      <c r="AI690" s="626">
        <f t="shared" si="502"/>
        <v>0</v>
      </c>
      <c r="AJ690" s="626">
        <f t="shared" si="502"/>
        <v>0</v>
      </c>
      <c r="AK690" s="626">
        <f t="shared" si="503"/>
        <v>0</v>
      </c>
      <c r="AL690" s="626">
        <f t="shared" si="503"/>
        <v>0</v>
      </c>
      <c r="AM690" s="626">
        <f t="shared" si="503"/>
        <v>0</v>
      </c>
      <c r="AN690" s="626">
        <f t="shared" si="503"/>
        <v>0</v>
      </c>
      <c r="AO690" s="626">
        <f t="shared" si="503"/>
        <v>0</v>
      </c>
      <c r="AP690" s="626">
        <f t="shared" si="503"/>
        <v>0</v>
      </c>
      <c r="AQ690" s="626">
        <f t="shared" si="503"/>
        <v>0</v>
      </c>
      <c r="AR690" s="626">
        <f t="shared" si="503"/>
        <v>0</v>
      </c>
      <c r="AS690" s="626">
        <f t="shared" si="503"/>
        <v>0</v>
      </c>
      <c r="AT690" s="626">
        <f t="shared" si="503"/>
        <v>0</v>
      </c>
      <c r="AU690" s="626">
        <f t="shared" si="504"/>
        <v>0</v>
      </c>
      <c r="AV690" s="626">
        <f t="shared" si="504"/>
        <v>0</v>
      </c>
      <c r="AW690" s="626">
        <f t="shared" si="504"/>
        <v>0</v>
      </c>
      <c r="AX690" s="626">
        <f t="shared" si="504"/>
        <v>0</v>
      </c>
      <c r="AY690" s="626">
        <f t="shared" si="504"/>
        <v>0</v>
      </c>
      <c r="AZ690" s="626">
        <f t="shared" si="504"/>
        <v>0</v>
      </c>
      <c r="BA690" s="626">
        <f t="shared" si="504"/>
        <v>0</v>
      </c>
      <c r="BB690" s="626">
        <f t="shared" si="504"/>
        <v>0</v>
      </c>
      <c r="BC690" s="626">
        <f t="shared" si="504"/>
        <v>0</v>
      </c>
      <c r="BD690" s="626">
        <f t="shared" si="504"/>
        <v>0</v>
      </c>
      <c r="BE690" s="626">
        <f t="shared" si="505"/>
        <v>0</v>
      </c>
      <c r="BF690" s="626">
        <f t="shared" si="505"/>
        <v>0</v>
      </c>
      <c r="BG690" s="626">
        <f t="shared" si="505"/>
        <v>0</v>
      </c>
      <c r="BH690" s="626">
        <f t="shared" si="505"/>
        <v>0</v>
      </c>
      <c r="BI690" s="626">
        <f t="shared" si="505"/>
        <v>0</v>
      </c>
      <c r="BJ690" s="626">
        <f t="shared" si="505"/>
        <v>0</v>
      </c>
      <c r="BK690" s="626">
        <f t="shared" si="505"/>
        <v>0</v>
      </c>
      <c r="BL690" s="626">
        <f t="shared" si="505"/>
        <v>0</v>
      </c>
      <c r="BM690" s="626">
        <f t="shared" si="505"/>
        <v>0</v>
      </c>
      <c r="BN690" s="626">
        <f t="shared" si="505"/>
        <v>0</v>
      </c>
      <c r="BO690" s="626">
        <f t="shared" si="506"/>
        <v>0</v>
      </c>
      <c r="BP690" s="626">
        <f t="shared" si="506"/>
        <v>0</v>
      </c>
      <c r="BQ690" s="626">
        <f t="shared" si="506"/>
        <v>0</v>
      </c>
      <c r="BR690" s="626">
        <f t="shared" si="506"/>
        <v>0</v>
      </c>
      <c r="BS690" s="626">
        <f t="shared" si="506"/>
        <v>0</v>
      </c>
      <c r="BT690" s="626">
        <f t="shared" si="506"/>
        <v>0</v>
      </c>
      <c r="BU690" s="626">
        <f t="shared" si="506"/>
        <v>0</v>
      </c>
      <c r="BV690" s="626">
        <f t="shared" si="506"/>
        <v>0</v>
      </c>
      <c r="BW690" s="626">
        <f t="shared" si="506"/>
        <v>0</v>
      </c>
      <c r="BX690" s="626">
        <f t="shared" si="506"/>
        <v>0</v>
      </c>
      <c r="BY690" s="626">
        <f t="shared" si="506"/>
        <v>0</v>
      </c>
      <c r="BZ690" s="626">
        <f t="shared" si="506"/>
        <v>0</v>
      </c>
      <c r="CA690" s="287">
        <f t="shared" si="472"/>
        <v>0</v>
      </c>
      <c r="CB690" s="287">
        <f t="shared" si="473"/>
        <v>0</v>
      </c>
      <c r="CC690" s="287">
        <f t="shared" si="474"/>
        <v>0</v>
      </c>
      <c r="CD690" s="287">
        <f t="shared" si="475"/>
        <v>0</v>
      </c>
      <c r="CE690" s="287">
        <f t="shared" si="476"/>
        <v>0</v>
      </c>
      <c r="CF690" s="287">
        <f t="shared" si="477"/>
        <v>0</v>
      </c>
      <c r="CG690" s="61">
        <f t="shared" ref="CG690:CG704" si="507">SUM(CA690:CF690)</f>
        <v>0</v>
      </c>
      <c r="CH690" s="27"/>
      <c r="CI690" s="27"/>
      <c r="CJ690" s="27"/>
    </row>
    <row r="691" spans="2:88" ht="12" hidden="1" customHeight="1">
      <c r="B691" s="624" t="s">
        <v>817</v>
      </c>
      <c r="C691" s="623" t="str">
        <f t="shared" ref="C691:C704" si="508">C581</f>
        <v>Released</v>
      </c>
      <c r="D691" s="624" t="s">
        <v>52</v>
      </c>
      <c r="E691" s="624" t="s">
        <v>10</v>
      </c>
      <c r="F691" s="625" t="s">
        <v>12</v>
      </c>
      <c r="G691" s="626">
        <f t="shared" si="500"/>
        <v>0</v>
      </c>
      <c r="H691" s="823">
        <f t="shared" si="500"/>
        <v>0</v>
      </c>
      <c r="I691" s="823">
        <f t="shared" si="500"/>
        <v>0</v>
      </c>
      <c r="J691" s="626">
        <f t="shared" si="500"/>
        <v>0</v>
      </c>
      <c r="K691" s="626">
        <f t="shared" si="500"/>
        <v>0</v>
      </c>
      <c r="L691" s="626">
        <f t="shared" si="500"/>
        <v>0</v>
      </c>
      <c r="M691" s="626">
        <f t="shared" si="500"/>
        <v>0</v>
      </c>
      <c r="N691" s="626">
        <f t="shared" si="500"/>
        <v>0</v>
      </c>
      <c r="O691" s="626">
        <f t="shared" si="500"/>
        <v>0</v>
      </c>
      <c r="P691" s="626">
        <f t="shared" si="500"/>
        <v>0</v>
      </c>
      <c r="Q691" s="626">
        <f t="shared" si="501"/>
        <v>0</v>
      </c>
      <c r="R691" s="626">
        <f t="shared" si="501"/>
        <v>0</v>
      </c>
      <c r="S691" s="626">
        <f t="shared" si="501"/>
        <v>0</v>
      </c>
      <c r="T691" s="626">
        <f t="shared" si="501"/>
        <v>0</v>
      </c>
      <c r="U691" s="823">
        <f t="shared" si="501"/>
        <v>0</v>
      </c>
      <c r="V691" s="823">
        <f t="shared" si="501"/>
        <v>0</v>
      </c>
      <c r="W691" s="823">
        <f t="shared" si="501"/>
        <v>0</v>
      </c>
      <c r="X691" s="823">
        <f t="shared" si="501"/>
        <v>0</v>
      </c>
      <c r="Y691" s="823">
        <f t="shared" si="501"/>
        <v>0</v>
      </c>
      <c r="Z691" s="626">
        <f t="shared" si="501"/>
        <v>0</v>
      </c>
      <c r="AA691" s="626">
        <f t="shared" si="502"/>
        <v>0</v>
      </c>
      <c r="AB691" s="626">
        <f t="shared" si="502"/>
        <v>0</v>
      </c>
      <c r="AC691" s="626">
        <f t="shared" si="502"/>
        <v>0</v>
      </c>
      <c r="AD691" s="626">
        <f t="shared" si="502"/>
        <v>0</v>
      </c>
      <c r="AE691" s="626">
        <f t="shared" si="502"/>
        <v>0</v>
      </c>
      <c r="AF691" s="626">
        <f t="shared" si="502"/>
        <v>0</v>
      </c>
      <c r="AG691" s="626">
        <f t="shared" si="502"/>
        <v>0</v>
      </c>
      <c r="AH691" s="626">
        <f t="shared" si="502"/>
        <v>0</v>
      </c>
      <c r="AI691" s="626">
        <f t="shared" si="502"/>
        <v>0</v>
      </c>
      <c r="AJ691" s="626">
        <f t="shared" si="502"/>
        <v>0</v>
      </c>
      <c r="AK691" s="626">
        <f t="shared" si="503"/>
        <v>0</v>
      </c>
      <c r="AL691" s="626">
        <f t="shared" si="503"/>
        <v>0</v>
      </c>
      <c r="AM691" s="626">
        <f t="shared" si="503"/>
        <v>0</v>
      </c>
      <c r="AN691" s="626">
        <f t="shared" si="503"/>
        <v>0</v>
      </c>
      <c r="AO691" s="626">
        <f t="shared" si="503"/>
        <v>0</v>
      </c>
      <c r="AP691" s="626">
        <f t="shared" si="503"/>
        <v>0</v>
      </c>
      <c r="AQ691" s="626">
        <f t="shared" si="503"/>
        <v>0</v>
      </c>
      <c r="AR691" s="626">
        <f t="shared" si="503"/>
        <v>0</v>
      </c>
      <c r="AS691" s="626">
        <f t="shared" si="503"/>
        <v>0</v>
      </c>
      <c r="AT691" s="626">
        <f t="shared" si="503"/>
        <v>0</v>
      </c>
      <c r="AU691" s="626">
        <f t="shared" si="504"/>
        <v>0</v>
      </c>
      <c r="AV691" s="626">
        <f t="shared" si="504"/>
        <v>0</v>
      </c>
      <c r="AW691" s="626">
        <f t="shared" si="504"/>
        <v>0</v>
      </c>
      <c r="AX691" s="626">
        <f t="shared" si="504"/>
        <v>0</v>
      </c>
      <c r="AY691" s="626">
        <f t="shared" si="504"/>
        <v>0</v>
      </c>
      <c r="AZ691" s="626">
        <f t="shared" si="504"/>
        <v>0</v>
      </c>
      <c r="BA691" s="626">
        <f t="shared" si="504"/>
        <v>0</v>
      </c>
      <c r="BB691" s="626">
        <f t="shared" si="504"/>
        <v>0</v>
      </c>
      <c r="BC691" s="626">
        <f t="shared" si="504"/>
        <v>0</v>
      </c>
      <c r="BD691" s="626">
        <f t="shared" si="504"/>
        <v>0</v>
      </c>
      <c r="BE691" s="626">
        <f t="shared" si="505"/>
        <v>0</v>
      </c>
      <c r="BF691" s="626">
        <f t="shared" si="505"/>
        <v>0</v>
      </c>
      <c r="BG691" s="626">
        <f t="shared" si="505"/>
        <v>0</v>
      </c>
      <c r="BH691" s="626">
        <f t="shared" si="505"/>
        <v>0</v>
      </c>
      <c r="BI691" s="626">
        <f t="shared" si="505"/>
        <v>0</v>
      </c>
      <c r="BJ691" s="626">
        <f t="shared" si="505"/>
        <v>0</v>
      </c>
      <c r="BK691" s="626">
        <f t="shared" si="505"/>
        <v>0</v>
      </c>
      <c r="BL691" s="626">
        <f t="shared" si="505"/>
        <v>0</v>
      </c>
      <c r="BM691" s="626">
        <f t="shared" si="505"/>
        <v>0</v>
      </c>
      <c r="BN691" s="626">
        <f t="shared" si="505"/>
        <v>0</v>
      </c>
      <c r="BO691" s="626">
        <f t="shared" si="506"/>
        <v>0</v>
      </c>
      <c r="BP691" s="626">
        <f t="shared" si="506"/>
        <v>0</v>
      </c>
      <c r="BQ691" s="626">
        <f t="shared" si="506"/>
        <v>0</v>
      </c>
      <c r="BR691" s="626">
        <f t="shared" si="506"/>
        <v>0</v>
      </c>
      <c r="BS691" s="626">
        <f t="shared" si="506"/>
        <v>0</v>
      </c>
      <c r="BT691" s="626">
        <f t="shared" si="506"/>
        <v>0</v>
      </c>
      <c r="BU691" s="626">
        <f t="shared" si="506"/>
        <v>0</v>
      </c>
      <c r="BV691" s="626">
        <f t="shared" si="506"/>
        <v>0</v>
      </c>
      <c r="BW691" s="626">
        <f t="shared" si="506"/>
        <v>0</v>
      </c>
      <c r="BX691" s="626">
        <f t="shared" si="506"/>
        <v>0</v>
      </c>
      <c r="BY691" s="626">
        <f t="shared" si="506"/>
        <v>0</v>
      </c>
      <c r="BZ691" s="626">
        <f t="shared" si="506"/>
        <v>0</v>
      </c>
      <c r="CA691" s="287">
        <f t="shared" si="472"/>
        <v>0</v>
      </c>
      <c r="CB691" s="287">
        <f t="shared" si="473"/>
        <v>0</v>
      </c>
      <c r="CC691" s="287">
        <f t="shared" si="474"/>
        <v>0</v>
      </c>
      <c r="CD691" s="287">
        <f t="shared" si="475"/>
        <v>0</v>
      </c>
      <c r="CE691" s="287">
        <f t="shared" si="476"/>
        <v>0</v>
      </c>
      <c r="CF691" s="287">
        <f t="shared" si="477"/>
        <v>0</v>
      </c>
      <c r="CG691" s="61">
        <f t="shared" si="507"/>
        <v>0</v>
      </c>
      <c r="CH691" s="27"/>
      <c r="CI691" s="27"/>
      <c r="CJ691" s="27"/>
    </row>
    <row r="692" spans="2:88" ht="12" hidden="1" customHeight="1">
      <c r="B692" s="624" t="s">
        <v>817</v>
      </c>
      <c r="C692" s="623" t="str">
        <f t="shared" si="508"/>
        <v>Forecast</v>
      </c>
      <c r="D692" s="624" t="s">
        <v>52</v>
      </c>
      <c r="E692" s="624" t="s">
        <v>10</v>
      </c>
      <c r="F692" s="625" t="s">
        <v>13</v>
      </c>
      <c r="G692" s="626">
        <f t="shared" si="500"/>
        <v>0</v>
      </c>
      <c r="H692" s="823">
        <f t="shared" si="500"/>
        <v>0</v>
      </c>
      <c r="I692" s="823">
        <f t="shared" si="500"/>
        <v>0</v>
      </c>
      <c r="J692" s="626">
        <f t="shared" si="500"/>
        <v>0</v>
      </c>
      <c r="K692" s="626">
        <f t="shared" si="500"/>
        <v>0</v>
      </c>
      <c r="L692" s="626">
        <f t="shared" si="500"/>
        <v>0</v>
      </c>
      <c r="M692" s="626">
        <f t="shared" si="500"/>
        <v>0</v>
      </c>
      <c r="N692" s="626">
        <f t="shared" si="500"/>
        <v>0</v>
      </c>
      <c r="O692" s="626">
        <f t="shared" si="500"/>
        <v>0</v>
      </c>
      <c r="P692" s="626">
        <f t="shared" si="500"/>
        <v>0</v>
      </c>
      <c r="Q692" s="626">
        <f t="shared" si="501"/>
        <v>0</v>
      </c>
      <c r="R692" s="626">
        <f t="shared" si="501"/>
        <v>0</v>
      </c>
      <c r="S692" s="626">
        <f t="shared" si="501"/>
        <v>0</v>
      </c>
      <c r="T692" s="626">
        <f t="shared" si="501"/>
        <v>0</v>
      </c>
      <c r="U692" s="823">
        <f t="shared" si="501"/>
        <v>0</v>
      </c>
      <c r="V692" s="823">
        <f t="shared" si="501"/>
        <v>0</v>
      </c>
      <c r="W692" s="823">
        <f t="shared" si="501"/>
        <v>0</v>
      </c>
      <c r="X692" s="823">
        <f t="shared" si="501"/>
        <v>0</v>
      </c>
      <c r="Y692" s="823">
        <f t="shared" si="501"/>
        <v>0</v>
      </c>
      <c r="Z692" s="626">
        <f t="shared" si="501"/>
        <v>0</v>
      </c>
      <c r="AA692" s="626">
        <f t="shared" si="502"/>
        <v>0</v>
      </c>
      <c r="AB692" s="626">
        <f t="shared" si="502"/>
        <v>0</v>
      </c>
      <c r="AC692" s="626">
        <f t="shared" si="502"/>
        <v>0</v>
      </c>
      <c r="AD692" s="626">
        <f t="shared" si="502"/>
        <v>0</v>
      </c>
      <c r="AE692" s="626">
        <f t="shared" si="502"/>
        <v>0</v>
      </c>
      <c r="AF692" s="626">
        <f t="shared" si="502"/>
        <v>0</v>
      </c>
      <c r="AG692" s="626">
        <f t="shared" si="502"/>
        <v>0</v>
      </c>
      <c r="AH692" s="626">
        <f t="shared" si="502"/>
        <v>0</v>
      </c>
      <c r="AI692" s="626">
        <f t="shared" si="502"/>
        <v>0</v>
      </c>
      <c r="AJ692" s="626">
        <f t="shared" si="502"/>
        <v>0</v>
      </c>
      <c r="AK692" s="626">
        <f t="shared" si="503"/>
        <v>0</v>
      </c>
      <c r="AL692" s="626">
        <f t="shared" si="503"/>
        <v>0</v>
      </c>
      <c r="AM692" s="626">
        <f t="shared" si="503"/>
        <v>0</v>
      </c>
      <c r="AN692" s="626">
        <f t="shared" si="503"/>
        <v>0</v>
      </c>
      <c r="AO692" s="626">
        <f t="shared" si="503"/>
        <v>0</v>
      </c>
      <c r="AP692" s="626">
        <f t="shared" si="503"/>
        <v>0</v>
      </c>
      <c r="AQ692" s="626">
        <f t="shared" si="503"/>
        <v>0</v>
      </c>
      <c r="AR692" s="626">
        <f t="shared" si="503"/>
        <v>0</v>
      </c>
      <c r="AS692" s="626">
        <f t="shared" si="503"/>
        <v>0</v>
      </c>
      <c r="AT692" s="626">
        <f t="shared" si="503"/>
        <v>0</v>
      </c>
      <c r="AU692" s="626">
        <f t="shared" si="504"/>
        <v>0</v>
      </c>
      <c r="AV692" s="626">
        <f t="shared" si="504"/>
        <v>0</v>
      </c>
      <c r="AW692" s="626">
        <f t="shared" si="504"/>
        <v>0</v>
      </c>
      <c r="AX692" s="626">
        <f t="shared" si="504"/>
        <v>0</v>
      </c>
      <c r="AY692" s="626">
        <f t="shared" si="504"/>
        <v>0</v>
      </c>
      <c r="AZ692" s="626">
        <f t="shared" si="504"/>
        <v>0</v>
      </c>
      <c r="BA692" s="626">
        <f t="shared" si="504"/>
        <v>0</v>
      </c>
      <c r="BB692" s="626">
        <f t="shared" si="504"/>
        <v>0</v>
      </c>
      <c r="BC692" s="626">
        <f t="shared" si="504"/>
        <v>0</v>
      </c>
      <c r="BD692" s="626">
        <f t="shared" si="504"/>
        <v>0</v>
      </c>
      <c r="BE692" s="626">
        <f t="shared" si="505"/>
        <v>0</v>
      </c>
      <c r="BF692" s="626">
        <f t="shared" si="505"/>
        <v>0</v>
      </c>
      <c r="BG692" s="626">
        <f t="shared" si="505"/>
        <v>0</v>
      </c>
      <c r="BH692" s="626">
        <f t="shared" si="505"/>
        <v>0</v>
      </c>
      <c r="BI692" s="626">
        <f t="shared" si="505"/>
        <v>0</v>
      </c>
      <c r="BJ692" s="626">
        <f t="shared" si="505"/>
        <v>0</v>
      </c>
      <c r="BK692" s="626">
        <f t="shared" si="505"/>
        <v>0</v>
      </c>
      <c r="BL692" s="626">
        <f t="shared" si="505"/>
        <v>0</v>
      </c>
      <c r="BM692" s="626">
        <f t="shared" si="505"/>
        <v>0</v>
      </c>
      <c r="BN692" s="626">
        <f t="shared" si="505"/>
        <v>0</v>
      </c>
      <c r="BO692" s="626">
        <f t="shared" si="506"/>
        <v>0</v>
      </c>
      <c r="BP692" s="626">
        <f t="shared" si="506"/>
        <v>0</v>
      </c>
      <c r="BQ692" s="626">
        <f t="shared" si="506"/>
        <v>0</v>
      </c>
      <c r="BR692" s="626">
        <f t="shared" si="506"/>
        <v>0</v>
      </c>
      <c r="BS692" s="626">
        <f t="shared" si="506"/>
        <v>0</v>
      </c>
      <c r="BT692" s="626">
        <f t="shared" si="506"/>
        <v>0</v>
      </c>
      <c r="BU692" s="626">
        <f t="shared" si="506"/>
        <v>0</v>
      </c>
      <c r="BV692" s="626">
        <f t="shared" si="506"/>
        <v>0</v>
      </c>
      <c r="BW692" s="626">
        <f t="shared" si="506"/>
        <v>0</v>
      </c>
      <c r="BX692" s="626">
        <f t="shared" si="506"/>
        <v>0</v>
      </c>
      <c r="BY692" s="626">
        <f t="shared" si="506"/>
        <v>0</v>
      </c>
      <c r="BZ692" s="626">
        <f t="shared" si="506"/>
        <v>0</v>
      </c>
      <c r="CA692" s="287">
        <f t="shared" si="472"/>
        <v>0</v>
      </c>
      <c r="CB692" s="287">
        <f t="shared" si="473"/>
        <v>0</v>
      </c>
      <c r="CC692" s="287">
        <f t="shared" si="474"/>
        <v>0</v>
      </c>
      <c r="CD692" s="287">
        <f t="shared" si="475"/>
        <v>0</v>
      </c>
      <c r="CE692" s="287">
        <f t="shared" si="476"/>
        <v>0</v>
      </c>
      <c r="CF692" s="287">
        <f t="shared" si="477"/>
        <v>0</v>
      </c>
      <c r="CG692" s="61">
        <f t="shared" si="507"/>
        <v>0</v>
      </c>
      <c r="CH692" s="27"/>
      <c r="CI692" s="27"/>
      <c r="CJ692" s="27"/>
    </row>
    <row r="693" spans="2:88" ht="12" hidden="1" customHeight="1">
      <c r="B693" s="624" t="s">
        <v>817</v>
      </c>
      <c r="C693" s="623" t="str">
        <f t="shared" si="508"/>
        <v>Approval Request</v>
      </c>
      <c r="D693" s="624" t="s">
        <v>52</v>
      </c>
      <c r="E693" s="624" t="s">
        <v>10</v>
      </c>
      <c r="F693" s="625" t="s">
        <v>14</v>
      </c>
      <c r="G693" s="626">
        <f t="shared" si="500"/>
        <v>0</v>
      </c>
      <c r="H693" s="823">
        <f t="shared" si="500"/>
        <v>0</v>
      </c>
      <c r="I693" s="823">
        <f t="shared" si="500"/>
        <v>0</v>
      </c>
      <c r="J693" s="626">
        <f t="shared" si="500"/>
        <v>0</v>
      </c>
      <c r="K693" s="626">
        <f t="shared" si="500"/>
        <v>0</v>
      </c>
      <c r="L693" s="626">
        <f t="shared" si="500"/>
        <v>0</v>
      </c>
      <c r="M693" s="626">
        <f t="shared" si="500"/>
        <v>0</v>
      </c>
      <c r="N693" s="626">
        <f t="shared" si="500"/>
        <v>0</v>
      </c>
      <c r="O693" s="626">
        <f t="shared" si="500"/>
        <v>0</v>
      </c>
      <c r="P693" s="626">
        <f t="shared" si="500"/>
        <v>0</v>
      </c>
      <c r="Q693" s="626">
        <f t="shared" si="501"/>
        <v>0</v>
      </c>
      <c r="R693" s="626">
        <f t="shared" si="501"/>
        <v>0</v>
      </c>
      <c r="S693" s="626">
        <f t="shared" si="501"/>
        <v>0</v>
      </c>
      <c r="T693" s="626">
        <f t="shared" si="501"/>
        <v>0</v>
      </c>
      <c r="U693" s="823">
        <f t="shared" si="501"/>
        <v>0</v>
      </c>
      <c r="V693" s="823">
        <f t="shared" si="501"/>
        <v>0</v>
      </c>
      <c r="W693" s="823">
        <f t="shared" si="501"/>
        <v>0</v>
      </c>
      <c r="X693" s="823">
        <f t="shared" si="501"/>
        <v>0</v>
      </c>
      <c r="Y693" s="823">
        <f t="shared" si="501"/>
        <v>0</v>
      </c>
      <c r="Z693" s="626">
        <f t="shared" si="501"/>
        <v>0</v>
      </c>
      <c r="AA693" s="626">
        <f t="shared" si="502"/>
        <v>0</v>
      </c>
      <c r="AB693" s="626">
        <f t="shared" si="502"/>
        <v>0</v>
      </c>
      <c r="AC693" s="626">
        <f t="shared" si="502"/>
        <v>0</v>
      </c>
      <c r="AD693" s="626">
        <f t="shared" si="502"/>
        <v>0</v>
      </c>
      <c r="AE693" s="626">
        <f t="shared" si="502"/>
        <v>0</v>
      </c>
      <c r="AF693" s="626">
        <f t="shared" si="502"/>
        <v>0</v>
      </c>
      <c r="AG693" s="626">
        <f t="shared" si="502"/>
        <v>0</v>
      </c>
      <c r="AH693" s="626">
        <f t="shared" si="502"/>
        <v>0</v>
      </c>
      <c r="AI693" s="626">
        <f t="shared" si="502"/>
        <v>0</v>
      </c>
      <c r="AJ693" s="626">
        <f t="shared" si="502"/>
        <v>0</v>
      </c>
      <c r="AK693" s="626">
        <f t="shared" si="503"/>
        <v>0</v>
      </c>
      <c r="AL693" s="626">
        <f t="shared" si="503"/>
        <v>0</v>
      </c>
      <c r="AM693" s="626">
        <f t="shared" si="503"/>
        <v>0</v>
      </c>
      <c r="AN693" s="626">
        <f t="shared" si="503"/>
        <v>0</v>
      </c>
      <c r="AO693" s="626">
        <f t="shared" si="503"/>
        <v>0</v>
      </c>
      <c r="AP693" s="626">
        <f t="shared" si="503"/>
        <v>0</v>
      </c>
      <c r="AQ693" s="626">
        <f t="shared" si="503"/>
        <v>0</v>
      </c>
      <c r="AR693" s="626">
        <f t="shared" si="503"/>
        <v>0</v>
      </c>
      <c r="AS693" s="626">
        <f t="shared" si="503"/>
        <v>0</v>
      </c>
      <c r="AT693" s="626">
        <f t="shared" si="503"/>
        <v>0</v>
      </c>
      <c r="AU693" s="626">
        <f t="shared" si="504"/>
        <v>0</v>
      </c>
      <c r="AV693" s="626">
        <f t="shared" si="504"/>
        <v>0</v>
      </c>
      <c r="AW693" s="626">
        <f t="shared" si="504"/>
        <v>0</v>
      </c>
      <c r="AX693" s="626">
        <f t="shared" si="504"/>
        <v>0</v>
      </c>
      <c r="AY693" s="626">
        <f t="shared" si="504"/>
        <v>0</v>
      </c>
      <c r="AZ693" s="626">
        <f t="shared" si="504"/>
        <v>0</v>
      </c>
      <c r="BA693" s="626">
        <f t="shared" si="504"/>
        <v>0</v>
      </c>
      <c r="BB693" s="626">
        <f t="shared" si="504"/>
        <v>0</v>
      </c>
      <c r="BC693" s="626">
        <f t="shared" si="504"/>
        <v>0</v>
      </c>
      <c r="BD693" s="626">
        <f t="shared" si="504"/>
        <v>0</v>
      </c>
      <c r="BE693" s="626">
        <f t="shared" si="505"/>
        <v>0</v>
      </c>
      <c r="BF693" s="626">
        <f t="shared" si="505"/>
        <v>0</v>
      </c>
      <c r="BG693" s="626">
        <f t="shared" si="505"/>
        <v>0</v>
      </c>
      <c r="BH693" s="626">
        <f t="shared" si="505"/>
        <v>0</v>
      </c>
      <c r="BI693" s="626">
        <f t="shared" si="505"/>
        <v>0</v>
      </c>
      <c r="BJ693" s="626">
        <f t="shared" si="505"/>
        <v>0</v>
      </c>
      <c r="BK693" s="626">
        <f t="shared" si="505"/>
        <v>0</v>
      </c>
      <c r="BL693" s="626">
        <f t="shared" si="505"/>
        <v>0</v>
      </c>
      <c r="BM693" s="626">
        <f t="shared" si="505"/>
        <v>0</v>
      </c>
      <c r="BN693" s="626">
        <f t="shared" si="505"/>
        <v>0</v>
      </c>
      <c r="BO693" s="626">
        <f t="shared" si="506"/>
        <v>0</v>
      </c>
      <c r="BP693" s="626">
        <f t="shared" si="506"/>
        <v>0</v>
      </c>
      <c r="BQ693" s="626">
        <f t="shared" si="506"/>
        <v>0</v>
      </c>
      <c r="BR693" s="626">
        <f t="shared" si="506"/>
        <v>0</v>
      </c>
      <c r="BS693" s="626">
        <f t="shared" si="506"/>
        <v>0</v>
      </c>
      <c r="BT693" s="626">
        <f t="shared" si="506"/>
        <v>0</v>
      </c>
      <c r="BU693" s="626">
        <f t="shared" si="506"/>
        <v>0</v>
      </c>
      <c r="BV693" s="626">
        <f t="shared" si="506"/>
        <v>0</v>
      </c>
      <c r="BW693" s="626">
        <f t="shared" si="506"/>
        <v>0</v>
      </c>
      <c r="BX693" s="626">
        <f t="shared" si="506"/>
        <v>0</v>
      </c>
      <c r="BY693" s="626">
        <f t="shared" si="506"/>
        <v>0</v>
      </c>
      <c r="BZ693" s="626">
        <f t="shared" si="506"/>
        <v>0</v>
      </c>
      <c r="CA693" s="287">
        <f t="shared" si="472"/>
        <v>0</v>
      </c>
      <c r="CB693" s="287">
        <f t="shared" si="473"/>
        <v>0</v>
      </c>
      <c r="CC693" s="287">
        <f t="shared" si="474"/>
        <v>0</v>
      </c>
      <c r="CD693" s="287">
        <f t="shared" si="475"/>
        <v>0</v>
      </c>
      <c r="CE693" s="287">
        <f t="shared" si="476"/>
        <v>0</v>
      </c>
      <c r="CF693" s="287">
        <f t="shared" si="477"/>
        <v>0</v>
      </c>
      <c r="CG693" s="61">
        <f t="shared" si="507"/>
        <v>0</v>
      </c>
      <c r="CH693" s="27"/>
      <c r="CI693" s="27"/>
      <c r="CJ693" s="27"/>
    </row>
    <row r="694" spans="2:88" ht="12" hidden="1" customHeight="1">
      <c r="B694" s="624" t="s">
        <v>817</v>
      </c>
      <c r="C694" s="623" t="str">
        <f t="shared" si="508"/>
        <v>Approval Request</v>
      </c>
      <c r="D694" s="624" t="s">
        <v>52</v>
      </c>
      <c r="E694" s="624" t="s">
        <v>10</v>
      </c>
      <c r="F694" s="625" t="s">
        <v>15</v>
      </c>
      <c r="G694" s="626">
        <f t="shared" si="500"/>
        <v>0</v>
      </c>
      <c r="H694" s="823">
        <f t="shared" si="500"/>
        <v>0</v>
      </c>
      <c r="I694" s="823">
        <f t="shared" si="500"/>
        <v>0</v>
      </c>
      <c r="J694" s="626">
        <f t="shared" si="500"/>
        <v>0</v>
      </c>
      <c r="K694" s="626">
        <f t="shared" si="500"/>
        <v>0</v>
      </c>
      <c r="L694" s="626">
        <f t="shared" si="500"/>
        <v>0</v>
      </c>
      <c r="M694" s="626">
        <f t="shared" si="500"/>
        <v>0</v>
      </c>
      <c r="N694" s="626">
        <f t="shared" si="500"/>
        <v>0</v>
      </c>
      <c r="O694" s="626">
        <f t="shared" si="500"/>
        <v>0</v>
      </c>
      <c r="P694" s="626">
        <f t="shared" si="500"/>
        <v>0</v>
      </c>
      <c r="Q694" s="626">
        <f t="shared" si="501"/>
        <v>0</v>
      </c>
      <c r="R694" s="626">
        <f t="shared" si="501"/>
        <v>0</v>
      </c>
      <c r="S694" s="626">
        <f t="shared" si="501"/>
        <v>0</v>
      </c>
      <c r="T694" s="626">
        <f t="shared" si="501"/>
        <v>0</v>
      </c>
      <c r="U694" s="823">
        <f t="shared" si="501"/>
        <v>0</v>
      </c>
      <c r="V694" s="823">
        <f t="shared" si="501"/>
        <v>0</v>
      </c>
      <c r="W694" s="823">
        <f t="shared" si="501"/>
        <v>0</v>
      </c>
      <c r="X694" s="823">
        <f t="shared" si="501"/>
        <v>0</v>
      </c>
      <c r="Y694" s="823">
        <f t="shared" si="501"/>
        <v>0</v>
      </c>
      <c r="Z694" s="626">
        <f t="shared" si="501"/>
        <v>0</v>
      </c>
      <c r="AA694" s="626">
        <f t="shared" si="502"/>
        <v>0</v>
      </c>
      <c r="AB694" s="626">
        <f t="shared" si="502"/>
        <v>0</v>
      </c>
      <c r="AC694" s="626">
        <f t="shared" si="502"/>
        <v>0</v>
      </c>
      <c r="AD694" s="626">
        <f t="shared" si="502"/>
        <v>0</v>
      </c>
      <c r="AE694" s="626">
        <f t="shared" si="502"/>
        <v>0</v>
      </c>
      <c r="AF694" s="626">
        <f t="shared" si="502"/>
        <v>0</v>
      </c>
      <c r="AG694" s="626">
        <f t="shared" si="502"/>
        <v>0</v>
      </c>
      <c r="AH694" s="626">
        <f t="shared" si="502"/>
        <v>0</v>
      </c>
      <c r="AI694" s="626">
        <f t="shared" si="502"/>
        <v>0</v>
      </c>
      <c r="AJ694" s="626">
        <f t="shared" si="502"/>
        <v>0</v>
      </c>
      <c r="AK694" s="626">
        <f t="shared" si="503"/>
        <v>0</v>
      </c>
      <c r="AL694" s="626">
        <f t="shared" si="503"/>
        <v>0</v>
      </c>
      <c r="AM694" s="626">
        <f t="shared" si="503"/>
        <v>0</v>
      </c>
      <c r="AN694" s="626">
        <f t="shared" si="503"/>
        <v>0</v>
      </c>
      <c r="AO694" s="626">
        <f t="shared" si="503"/>
        <v>0</v>
      </c>
      <c r="AP694" s="626">
        <f t="shared" si="503"/>
        <v>0</v>
      </c>
      <c r="AQ694" s="626">
        <f t="shared" si="503"/>
        <v>0</v>
      </c>
      <c r="AR694" s="626">
        <f t="shared" si="503"/>
        <v>0</v>
      </c>
      <c r="AS694" s="626">
        <f t="shared" si="503"/>
        <v>0</v>
      </c>
      <c r="AT694" s="626">
        <f t="shared" si="503"/>
        <v>0</v>
      </c>
      <c r="AU694" s="626">
        <f t="shared" si="504"/>
        <v>0</v>
      </c>
      <c r="AV694" s="626">
        <f t="shared" si="504"/>
        <v>0</v>
      </c>
      <c r="AW694" s="626">
        <f t="shared" si="504"/>
        <v>0</v>
      </c>
      <c r="AX694" s="626">
        <f t="shared" si="504"/>
        <v>0</v>
      </c>
      <c r="AY694" s="626">
        <f t="shared" si="504"/>
        <v>0</v>
      </c>
      <c r="AZ694" s="626">
        <f t="shared" si="504"/>
        <v>0</v>
      </c>
      <c r="BA694" s="626">
        <f t="shared" si="504"/>
        <v>0</v>
      </c>
      <c r="BB694" s="626">
        <f t="shared" si="504"/>
        <v>0</v>
      </c>
      <c r="BC694" s="626">
        <f t="shared" si="504"/>
        <v>0</v>
      </c>
      <c r="BD694" s="626">
        <f t="shared" si="504"/>
        <v>0</v>
      </c>
      <c r="BE694" s="626">
        <f t="shared" si="505"/>
        <v>0</v>
      </c>
      <c r="BF694" s="626">
        <f t="shared" si="505"/>
        <v>0</v>
      </c>
      <c r="BG694" s="626">
        <f t="shared" si="505"/>
        <v>0</v>
      </c>
      <c r="BH694" s="626">
        <f t="shared" si="505"/>
        <v>0</v>
      </c>
      <c r="BI694" s="626">
        <f t="shared" si="505"/>
        <v>0</v>
      </c>
      <c r="BJ694" s="626">
        <f t="shared" si="505"/>
        <v>0</v>
      </c>
      <c r="BK694" s="626">
        <f t="shared" si="505"/>
        <v>0</v>
      </c>
      <c r="BL694" s="626">
        <f t="shared" si="505"/>
        <v>0</v>
      </c>
      <c r="BM694" s="626">
        <f t="shared" si="505"/>
        <v>0</v>
      </c>
      <c r="BN694" s="626">
        <f t="shared" si="505"/>
        <v>0</v>
      </c>
      <c r="BO694" s="626">
        <f t="shared" si="506"/>
        <v>0</v>
      </c>
      <c r="BP694" s="626">
        <f t="shared" si="506"/>
        <v>0</v>
      </c>
      <c r="BQ694" s="626">
        <f t="shared" si="506"/>
        <v>0</v>
      </c>
      <c r="BR694" s="626">
        <f t="shared" si="506"/>
        <v>0</v>
      </c>
      <c r="BS694" s="626">
        <f t="shared" si="506"/>
        <v>0</v>
      </c>
      <c r="BT694" s="626">
        <f t="shared" si="506"/>
        <v>0</v>
      </c>
      <c r="BU694" s="626">
        <f t="shared" si="506"/>
        <v>0</v>
      </c>
      <c r="BV694" s="626">
        <f t="shared" si="506"/>
        <v>0</v>
      </c>
      <c r="BW694" s="626">
        <f t="shared" si="506"/>
        <v>0</v>
      </c>
      <c r="BX694" s="626">
        <f t="shared" si="506"/>
        <v>0</v>
      </c>
      <c r="BY694" s="626">
        <f t="shared" si="506"/>
        <v>0</v>
      </c>
      <c r="BZ694" s="626">
        <f t="shared" si="506"/>
        <v>0</v>
      </c>
      <c r="CA694" s="287">
        <f t="shared" si="472"/>
        <v>0</v>
      </c>
      <c r="CB694" s="287">
        <f t="shared" si="473"/>
        <v>0</v>
      </c>
      <c r="CC694" s="287">
        <f t="shared" si="474"/>
        <v>0</v>
      </c>
      <c r="CD694" s="287">
        <f t="shared" si="475"/>
        <v>0</v>
      </c>
      <c r="CE694" s="287">
        <f t="shared" si="476"/>
        <v>0</v>
      </c>
      <c r="CF694" s="287">
        <f t="shared" si="477"/>
        <v>0</v>
      </c>
      <c r="CG694" s="61">
        <f t="shared" si="507"/>
        <v>0</v>
      </c>
      <c r="CH694" s="27"/>
      <c r="CI694" s="27"/>
      <c r="CJ694" s="27"/>
    </row>
    <row r="695" spans="2:88" ht="12" hidden="1" customHeight="1">
      <c r="B695" s="624" t="s">
        <v>817</v>
      </c>
      <c r="C695" s="623" t="str">
        <f t="shared" si="508"/>
        <v>Released</v>
      </c>
      <c r="D695" s="624" t="s">
        <v>54</v>
      </c>
      <c r="E695" s="624" t="s">
        <v>9</v>
      </c>
      <c r="F695" s="625" t="s">
        <v>11</v>
      </c>
      <c r="G695" s="626">
        <f t="shared" ref="G695:P704" si="509">IF(CVP=$F695,SUMIFS(G$6:G$206,Capex_Revex,$E695,Cat_Two,$D695,Spend,$B695),0)</f>
        <v>0</v>
      </c>
      <c r="H695" s="823">
        <f t="shared" si="509"/>
        <v>0</v>
      </c>
      <c r="I695" s="823">
        <f t="shared" si="509"/>
        <v>0</v>
      </c>
      <c r="J695" s="626">
        <f t="shared" si="509"/>
        <v>0</v>
      </c>
      <c r="K695" s="626">
        <f t="shared" si="509"/>
        <v>0</v>
      </c>
      <c r="L695" s="626">
        <f t="shared" si="509"/>
        <v>0</v>
      </c>
      <c r="M695" s="626">
        <f t="shared" si="509"/>
        <v>0</v>
      </c>
      <c r="N695" s="626">
        <f t="shared" si="509"/>
        <v>0</v>
      </c>
      <c r="O695" s="626">
        <f t="shared" si="509"/>
        <v>0</v>
      </c>
      <c r="P695" s="626">
        <f t="shared" si="509"/>
        <v>0</v>
      </c>
      <c r="Q695" s="626">
        <f t="shared" ref="Q695:Z704" si="510">IF(CVP=$F695,SUMIFS(Q$6:Q$206,Capex_Revex,$E695,Cat_Two,$D695,Spend,$B695),0)</f>
        <v>0</v>
      </c>
      <c r="R695" s="626">
        <f t="shared" si="510"/>
        <v>0</v>
      </c>
      <c r="S695" s="626">
        <f t="shared" si="510"/>
        <v>0</v>
      </c>
      <c r="T695" s="626">
        <f t="shared" si="510"/>
        <v>0</v>
      </c>
      <c r="U695" s="823">
        <f t="shared" si="510"/>
        <v>0</v>
      </c>
      <c r="V695" s="823">
        <f t="shared" si="510"/>
        <v>0</v>
      </c>
      <c r="W695" s="823">
        <f t="shared" si="510"/>
        <v>0</v>
      </c>
      <c r="X695" s="823">
        <f t="shared" si="510"/>
        <v>0</v>
      </c>
      <c r="Y695" s="823">
        <f t="shared" si="510"/>
        <v>0</v>
      </c>
      <c r="Z695" s="626">
        <f t="shared" si="510"/>
        <v>0</v>
      </c>
      <c r="AA695" s="626">
        <f t="shared" ref="AA695:AJ704" si="511">IF(CVP=$F695,SUMIFS(AA$6:AA$206,Capex_Revex,$E695,Cat_Two,$D695,Spend,$B695),0)</f>
        <v>0</v>
      </c>
      <c r="AB695" s="626">
        <f t="shared" si="511"/>
        <v>0</v>
      </c>
      <c r="AC695" s="626">
        <f t="shared" si="511"/>
        <v>0</v>
      </c>
      <c r="AD695" s="626">
        <f t="shared" si="511"/>
        <v>0</v>
      </c>
      <c r="AE695" s="626">
        <f t="shared" si="511"/>
        <v>0</v>
      </c>
      <c r="AF695" s="626">
        <f t="shared" si="511"/>
        <v>0</v>
      </c>
      <c r="AG695" s="626">
        <f t="shared" si="511"/>
        <v>0</v>
      </c>
      <c r="AH695" s="626">
        <f t="shared" si="511"/>
        <v>0</v>
      </c>
      <c r="AI695" s="626">
        <f t="shared" si="511"/>
        <v>0</v>
      </c>
      <c r="AJ695" s="626">
        <f t="shared" si="511"/>
        <v>0</v>
      </c>
      <c r="AK695" s="626">
        <f t="shared" ref="AK695:AT704" si="512">IF(CVP=$F695,SUMIFS(AK$6:AK$206,Capex_Revex,$E695,Cat_Two,$D695,Spend,$B695),0)</f>
        <v>0</v>
      </c>
      <c r="AL695" s="626">
        <f t="shared" si="512"/>
        <v>0</v>
      </c>
      <c r="AM695" s="626">
        <f t="shared" si="512"/>
        <v>0</v>
      </c>
      <c r="AN695" s="626">
        <f t="shared" si="512"/>
        <v>0</v>
      </c>
      <c r="AO695" s="626">
        <f t="shared" si="512"/>
        <v>0</v>
      </c>
      <c r="AP695" s="626">
        <f t="shared" si="512"/>
        <v>0</v>
      </c>
      <c r="AQ695" s="626">
        <f t="shared" si="512"/>
        <v>0</v>
      </c>
      <c r="AR695" s="626">
        <f t="shared" si="512"/>
        <v>0</v>
      </c>
      <c r="AS695" s="626">
        <f t="shared" si="512"/>
        <v>0</v>
      </c>
      <c r="AT695" s="626">
        <f t="shared" si="512"/>
        <v>0</v>
      </c>
      <c r="AU695" s="626">
        <f t="shared" ref="AU695:BD704" si="513">IF(CVP=$F695,SUMIFS(AU$6:AU$206,Capex_Revex,$E695,Cat_Two,$D695,Spend,$B695),0)</f>
        <v>0</v>
      </c>
      <c r="AV695" s="626">
        <f t="shared" si="513"/>
        <v>0</v>
      </c>
      <c r="AW695" s="626">
        <f t="shared" si="513"/>
        <v>0</v>
      </c>
      <c r="AX695" s="626">
        <f t="shared" si="513"/>
        <v>0</v>
      </c>
      <c r="AY695" s="626">
        <f t="shared" si="513"/>
        <v>0</v>
      </c>
      <c r="AZ695" s="626">
        <f t="shared" si="513"/>
        <v>0</v>
      </c>
      <c r="BA695" s="626">
        <f t="shared" si="513"/>
        <v>0</v>
      </c>
      <c r="BB695" s="626">
        <f t="shared" si="513"/>
        <v>0</v>
      </c>
      <c r="BC695" s="626">
        <f t="shared" si="513"/>
        <v>0</v>
      </c>
      <c r="BD695" s="626">
        <f t="shared" si="513"/>
        <v>0</v>
      </c>
      <c r="BE695" s="626">
        <f t="shared" ref="BE695:BN704" si="514">IF(CVP=$F695,SUMIFS(BE$6:BE$206,Capex_Revex,$E695,Cat_Two,$D695,Spend,$B695),0)</f>
        <v>0</v>
      </c>
      <c r="BF695" s="626">
        <f t="shared" si="514"/>
        <v>0</v>
      </c>
      <c r="BG695" s="626">
        <f t="shared" si="514"/>
        <v>0</v>
      </c>
      <c r="BH695" s="626">
        <f t="shared" si="514"/>
        <v>0</v>
      </c>
      <c r="BI695" s="626">
        <f t="shared" si="514"/>
        <v>0</v>
      </c>
      <c r="BJ695" s="626">
        <f t="shared" si="514"/>
        <v>0</v>
      </c>
      <c r="BK695" s="626">
        <f t="shared" si="514"/>
        <v>0</v>
      </c>
      <c r="BL695" s="626">
        <f t="shared" si="514"/>
        <v>0</v>
      </c>
      <c r="BM695" s="626">
        <f t="shared" si="514"/>
        <v>0</v>
      </c>
      <c r="BN695" s="626">
        <f t="shared" si="514"/>
        <v>0</v>
      </c>
      <c r="BO695" s="626">
        <f t="shared" ref="BO695:BZ704" si="515">IF(CVP=$F695,SUMIFS(BO$6:BO$206,Capex_Revex,$E695,Cat_Two,$D695,Spend,$B695),0)</f>
        <v>0</v>
      </c>
      <c r="BP695" s="626">
        <f t="shared" si="515"/>
        <v>0</v>
      </c>
      <c r="BQ695" s="626">
        <f t="shared" si="515"/>
        <v>0</v>
      </c>
      <c r="BR695" s="626">
        <f t="shared" si="515"/>
        <v>0</v>
      </c>
      <c r="BS695" s="626">
        <f t="shared" si="515"/>
        <v>0</v>
      </c>
      <c r="BT695" s="626">
        <f t="shared" si="515"/>
        <v>0</v>
      </c>
      <c r="BU695" s="626">
        <f t="shared" si="515"/>
        <v>0</v>
      </c>
      <c r="BV695" s="626">
        <f t="shared" si="515"/>
        <v>0</v>
      </c>
      <c r="BW695" s="626">
        <f t="shared" si="515"/>
        <v>0</v>
      </c>
      <c r="BX695" s="626">
        <f t="shared" si="515"/>
        <v>0</v>
      </c>
      <c r="BY695" s="626">
        <f t="shared" si="515"/>
        <v>0</v>
      </c>
      <c r="BZ695" s="626">
        <f t="shared" si="515"/>
        <v>0</v>
      </c>
      <c r="CA695" s="287">
        <f t="shared" si="472"/>
        <v>0</v>
      </c>
      <c r="CB695" s="287">
        <f t="shared" si="473"/>
        <v>0</v>
      </c>
      <c r="CC695" s="287">
        <f t="shared" si="474"/>
        <v>0</v>
      </c>
      <c r="CD695" s="287">
        <f t="shared" si="475"/>
        <v>0</v>
      </c>
      <c r="CE695" s="287">
        <f t="shared" si="476"/>
        <v>0</v>
      </c>
      <c r="CF695" s="287">
        <f t="shared" si="477"/>
        <v>0</v>
      </c>
      <c r="CG695" s="61">
        <f t="shared" si="507"/>
        <v>0</v>
      </c>
    </row>
    <row r="696" spans="2:88" ht="12" hidden="1" customHeight="1">
      <c r="B696" s="624" t="s">
        <v>817</v>
      </c>
      <c r="C696" s="623" t="str">
        <f t="shared" si="508"/>
        <v>Released</v>
      </c>
      <c r="D696" s="624" t="s">
        <v>54</v>
      </c>
      <c r="E696" s="624" t="s">
        <v>9</v>
      </c>
      <c r="F696" s="625" t="s">
        <v>12</v>
      </c>
      <c r="G696" s="626">
        <f t="shared" si="509"/>
        <v>0</v>
      </c>
      <c r="H696" s="823">
        <f t="shared" si="509"/>
        <v>0</v>
      </c>
      <c r="I696" s="823">
        <f t="shared" si="509"/>
        <v>0</v>
      </c>
      <c r="J696" s="626">
        <f t="shared" si="509"/>
        <v>0</v>
      </c>
      <c r="K696" s="626">
        <f t="shared" si="509"/>
        <v>0</v>
      </c>
      <c r="L696" s="626">
        <f t="shared" si="509"/>
        <v>0</v>
      </c>
      <c r="M696" s="626">
        <f t="shared" si="509"/>
        <v>0</v>
      </c>
      <c r="N696" s="626">
        <f t="shared" si="509"/>
        <v>0</v>
      </c>
      <c r="O696" s="626">
        <f t="shared" si="509"/>
        <v>0</v>
      </c>
      <c r="P696" s="626">
        <f t="shared" si="509"/>
        <v>0</v>
      </c>
      <c r="Q696" s="626">
        <f t="shared" si="510"/>
        <v>0</v>
      </c>
      <c r="R696" s="626">
        <f t="shared" si="510"/>
        <v>0</v>
      </c>
      <c r="S696" s="626">
        <f t="shared" si="510"/>
        <v>0</v>
      </c>
      <c r="T696" s="626">
        <f t="shared" si="510"/>
        <v>0</v>
      </c>
      <c r="U696" s="823">
        <f t="shared" si="510"/>
        <v>0</v>
      </c>
      <c r="V696" s="823">
        <f t="shared" si="510"/>
        <v>0</v>
      </c>
      <c r="W696" s="823">
        <f t="shared" si="510"/>
        <v>0</v>
      </c>
      <c r="X696" s="823">
        <f t="shared" si="510"/>
        <v>0</v>
      </c>
      <c r="Y696" s="823">
        <f t="shared" si="510"/>
        <v>0</v>
      </c>
      <c r="Z696" s="626">
        <f t="shared" si="510"/>
        <v>0</v>
      </c>
      <c r="AA696" s="626">
        <f t="shared" si="511"/>
        <v>0</v>
      </c>
      <c r="AB696" s="626">
        <f t="shared" si="511"/>
        <v>0</v>
      </c>
      <c r="AC696" s="626">
        <f t="shared" si="511"/>
        <v>0</v>
      </c>
      <c r="AD696" s="626">
        <f t="shared" si="511"/>
        <v>0</v>
      </c>
      <c r="AE696" s="626">
        <f t="shared" si="511"/>
        <v>0</v>
      </c>
      <c r="AF696" s="626">
        <f t="shared" si="511"/>
        <v>0</v>
      </c>
      <c r="AG696" s="626">
        <f t="shared" si="511"/>
        <v>0</v>
      </c>
      <c r="AH696" s="626">
        <f t="shared" si="511"/>
        <v>0</v>
      </c>
      <c r="AI696" s="626">
        <f t="shared" si="511"/>
        <v>0</v>
      </c>
      <c r="AJ696" s="626">
        <f t="shared" si="511"/>
        <v>0</v>
      </c>
      <c r="AK696" s="626">
        <f t="shared" si="512"/>
        <v>0</v>
      </c>
      <c r="AL696" s="626">
        <f t="shared" si="512"/>
        <v>0</v>
      </c>
      <c r="AM696" s="626">
        <f t="shared" si="512"/>
        <v>0</v>
      </c>
      <c r="AN696" s="626">
        <f t="shared" si="512"/>
        <v>0</v>
      </c>
      <c r="AO696" s="626">
        <f t="shared" si="512"/>
        <v>0</v>
      </c>
      <c r="AP696" s="626">
        <f t="shared" si="512"/>
        <v>0</v>
      </c>
      <c r="AQ696" s="626">
        <f t="shared" si="512"/>
        <v>0</v>
      </c>
      <c r="AR696" s="626">
        <f t="shared" si="512"/>
        <v>0</v>
      </c>
      <c r="AS696" s="626">
        <f t="shared" si="512"/>
        <v>0</v>
      </c>
      <c r="AT696" s="626">
        <f t="shared" si="512"/>
        <v>0</v>
      </c>
      <c r="AU696" s="626">
        <f t="shared" si="513"/>
        <v>0</v>
      </c>
      <c r="AV696" s="626">
        <f t="shared" si="513"/>
        <v>0</v>
      </c>
      <c r="AW696" s="626">
        <f t="shared" si="513"/>
        <v>0</v>
      </c>
      <c r="AX696" s="626">
        <f t="shared" si="513"/>
        <v>0</v>
      </c>
      <c r="AY696" s="626">
        <f t="shared" si="513"/>
        <v>0</v>
      </c>
      <c r="AZ696" s="626">
        <f t="shared" si="513"/>
        <v>0</v>
      </c>
      <c r="BA696" s="626">
        <f t="shared" si="513"/>
        <v>0</v>
      </c>
      <c r="BB696" s="626">
        <f t="shared" si="513"/>
        <v>0</v>
      </c>
      <c r="BC696" s="626">
        <f t="shared" si="513"/>
        <v>0</v>
      </c>
      <c r="BD696" s="626">
        <f t="shared" si="513"/>
        <v>0</v>
      </c>
      <c r="BE696" s="626">
        <f t="shared" si="514"/>
        <v>0</v>
      </c>
      <c r="BF696" s="626">
        <f t="shared" si="514"/>
        <v>0</v>
      </c>
      <c r="BG696" s="626">
        <f t="shared" si="514"/>
        <v>0</v>
      </c>
      <c r="BH696" s="626">
        <f t="shared" si="514"/>
        <v>0</v>
      </c>
      <c r="BI696" s="626">
        <f t="shared" si="514"/>
        <v>0</v>
      </c>
      <c r="BJ696" s="626">
        <f t="shared" si="514"/>
        <v>0</v>
      </c>
      <c r="BK696" s="626">
        <f t="shared" si="514"/>
        <v>0</v>
      </c>
      <c r="BL696" s="626">
        <f t="shared" si="514"/>
        <v>0</v>
      </c>
      <c r="BM696" s="626">
        <f t="shared" si="514"/>
        <v>0</v>
      </c>
      <c r="BN696" s="626">
        <f t="shared" si="514"/>
        <v>0</v>
      </c>
      <c r="BO696" s="626">
        <f t="shared" si="515"/>
        <v>0</v>
      </c>
      <c r="BP696" s="626">
        <f t="shared" si="515"/>
        <v>0</v>
      </c>
      <c r="BQ696" s="626">
        <f t="shared" si="515"/>
        <v>0</v>
      </c>
      <c r="BR696" s="626">
        <f t="shared" si="515"/>
        <v>0</v>
      </c>
      <c r="BS696" s="626">
        <f t="shared" si="515"/>
        <v>0</v>
      </c>
      <c r="BT696" s="626">
        <f t="shared" si="515"/>
        <v>0</v>
      </c>
      <c r="BU696" s="626">
        <f t="shared" si="515"/>
        <v>0</v>
      </c>
      <c r="BV696" s="626">
        <f t="shared" si="515"/>
        <v>0</v>
      </c>
      <c r="BW696" s="626">
        <f t="shared" si="515"/>
        <v>0</v>
      </c>
      <c r="BX696" s="626">
        <f t="shared" si="515"/>
        <v>0</v>
      </c>
      <c r="BY696" s="626">
        <f t="shared" si="515"/>
        <v>0</v>
      </c>
      <c r="BZ696" s="626">
        <f t="shared" si="515"/>
        <v>0</v>
      </c>
      <c r="CA696" s="287">
        <f t="shared" si="472"/>
        <v>0</v>
      </c>
      <c r="CB696" s="287">
        <f t="shared" si="473"/>
        <v>0</v>
      </c>
      <c r="CC696" s="287">
        <f t="shared" si="474"/>
        <v>0</v>
      </c>
      <c r="CD696" s="287">
        <f t="shared" si="475"/>
        <v>0</v>
      </c>
      <c r="CE696" s="287">
        <f t="shared" si="476"/>
        <v>0</v>
      </c>
      <c r="CF696" s="287">
        <f t="shared" si="477"/>
        <v>0</v>
      </c>
      <c r="CG696" s="61">
        <f t="shared" si="507"/>
        <v>0</v>
      </c>
    </row>
    <row r="697" spans="2:88" ht="12" hidden="1" customHeight="1">
      <c r="B697" s="624" t="s">
        <v>817</v>
      </c>
      <c r="C697" s="623" t="str">
        <f t="shared" si="508"/>
        <v>Forecast</v>
      </c>
      <c r="D697" s="624" t="s">
        <v>54</v>
      </c>
      <c r="E697" s="624" t="s">
        <v>9</v>
      </c>
      <c r="F697" s="625" t="s">
        <v>13</v>
      </c>
      <c r="G697" s="626">
        <f t="shared" si="509"/>
        <v>0</v>
      </c>
      <c r="H697" s="823">
        <f t="shared" si="509"/>
        <v>0</v>
      </c>
      <c r="I697" s="823">
        <f t="shared" si="509"/>
        <v>0</v>
      </c>
      <c r="J697" s="626">
        <f t="shared" si="509"/>
        <v>0</v>
      </c>
      <c r="K697" s="626">
        <f t="shared" si="509"/>
        <v>0</v>
      </c>
      <c r="L697" s="626">
        <f t="shared" si="509"/>
        <v>0</v>
      </c>
      <c r="M697" s="626">
        <f t="shared" si="509"/>
        <v>0</v>
      </c>
      <c r="N697" s="626">
        <f t="shared" si="509"/>
        <v>0</v>
      </c>
      <c r="O697" s="626">
        <f t="shared" si="509"/>
        <v>0</v>
      </c>
      <c r="P697" s="626">
        <f t="shared" si="509"/>
        <v>0</v>
      </c>
      <c r="Q697" s="626">
        <f t="shared" si="510"/>
        <v>0</v>
      </c>
      <c r="R697" s="626">
        <f t="shared" si="510"/>
        <v>0</v>
      </c>
      <c r="S697" s="626">
        <f t="shared" si="510"/>
        <v>0</v>
      </c>
      <c r="T697" s="626">
        <f t="shared" si="510"/>
        <v>0</v>
      </c>
      <c r="U697" s="823">
        <f t="shared" si="510"/>
        <v>0</v>
      </c>
      <c r="V697" s="823">
        <f t="shared" si="510"/>
        <v>0</v>
      </c>
      <c r="W697" s="823">
        <f t="shared" si="510"/>
        <v>0</v>
      </c>
      <c r="X697" s="823">
        <f t="shared" si="510"/>
        <v>0</v>
      </c>
      <c r="Y697" s="823">
        <f t="shared" si="510"/>
        <v>0</v>
      </c>
      <c r="Z697" s="626">
        <f t="shared" si="510"/>
        <v>0</v>
      </c>
      <c r="AA697" s="626">
        <f t="shared" si="511"/>
        <v>0</v>
      </c>
      <c r="AB697" s="626">
        <f t="shared" si="511"/>
        <v>0</v>
      </c>
      <c r="AC697" s="626">
        <f t="shared" si="511"/>
        <v>0</v>
      </c>
      <c r="AD697" s="626">
        <f t="shared" si="511"/>
        <v>0</v>
      </c>
      <c r="AE697" s="626">
        <f t="shared" si="511"/>
        <v>0</v>
      </c>
      <c r="AF697" s="626">
        <f t="shared" si="511"/>
        <v>0</v>
      </c>
      <c r="AG697" s="626">
        <f t="shared" si="511"/>
        <v>0</v>
      </c>
      <c r="AH697" s="626">
        <f t="shared" si="511"/>
        <v>0</v>
      </c>
      <c r="AI697" s="626">
        <f t="shared" si="511"/>
        <v>0</v>
      </c>
      <c r="AJ697" s="626">
        <f t="shared" si="511"/>
        <v>0</v>
      </c>
      <c r="AK697" s="626">
        <f t="shared" si="512"/>
        <v>0</v>
      </c>
      <c r="AL697" s="626">
        <f t="shared" si="512"/>
        <v>0</v>
      </c>
      <c r="AM697" s="626">
        <f t="shared" si="512"/>
        <v>0</v>
      </c>
      <c r="AN697" s="626">
        <f t="shared" si="512"/>
        <v>0</v>
      </c>
      <c r="AO697" s="626">
        <f t="shared" si="512"/>
        <v>0</v>
      </c>
      <c r="AP697" s="626">
        <f t="shared" si="512"/>
        <v>0</v>
      </c>
      <c r="AQ697" s="626">
        <f t="shared" si="512"/>
        <v>0</v>
      </c>
      <c r="AR697" s="626">
        <f t="shared" si="512"/>
        <v>0</v>
      </c>
      <c r="AS697" s="626">
        <f t="shared" si="512"/>
        <v>0</v>
      </c>
      <c r="AT697" s="626">
        <f t="shared" si="512"/>
        <v>0</v>
      </c>
      <c r="AU697" s="626">
        <f t="shared" si="513"/>
        <v>0</v>
      </c>
      <c r="AV697" s="626">
        <f t="shared" si="513"/>
        <v>0</v>
      </c>
      <c r="AW697" s="626">
        <f t="shared" si="513"/>
        <v>0</v>
      </c>
      <c r="AX697" s="626">
        <f t="shared" si="513"/>
        <v>0</v>
      </c>
      <c r="AY697" s="626">
        <f t="shared" si="513"/>
        <v>0</v>
      </c>
      <c r="AZ697" s="626">
        <f t="shared" si="513"/>
        <v>0</v>
      </c>
      <c r="BA697" s="626">
        <f t="shared" si="513"/>
        <v>0</v>
      </c>
      <c r="BB697" s="626">
        <f t="shared" si="513"/>
        <v>0</v>
      </c>
      <c r="BC697" s="626">
        <f t="shared" si="513"/>
        <v>0</v>
      </c>
      <c r="BD697" s="626">
        <f t="shared" si="513"/>
        <v>0</v>
      </c>
      <c r="BE697" s="626">
        <f t="shared" si="514"/>
        <v>0</v>
      </c>
      <c r="BF697" s="626">
        <f t="shared" si="514"/>
        <v>0</v>
      </c>
      <c r="BG697" s="626">
        <f t="shared" si="514"/>
        <v>0</v>
      </c>
      <c r="BH697" s="626">
        <f t="shared" si="514"/>
        <v>0</v>
      </c>
      <c r="BI697" s="626">
        <f t="shared" si="514"/>
        <v>0</v>
      </c>
      <c r="BJ697" s="626">
        <f t="shared" si="514"/>
        <v>0</v>
      </c>
      <c r="BK697" s="626">
        <f t="shared" si="514"/>
        <v>0</v>
      </c>
      <c r="BL697" s="626">
        <f t="shared" si="514"/>
        <v>0</v>
      </c>
      <c r="BM697" s="626">
        <f t="shared" si="514"/>
        <v>0</v>
      </c>
      <c r="BN697" s="626">
        <f t="shared" si="514"/>
        <v>0</v>
      </c>
      <c r="BO697" s="626">
        <f t="shared" si="515"/>
        <v>0</v>
      </c>
      <c r="BP697" s="626">
        <f t="shared" si="515"/>
        <v>0</v>
      </c>
      <c r="BQ697" s="626">
        <f t="shared" si="515"/>
        <v>0</v>
      </c>
      <c r="BR697" s="626">
        <f t="shared" si="515"/>
        <v>0</v>
      </c>
      <c r="BS697" s="626">
        <f t="shared" si="515"/>
        <v>0</v>
      </c>
      <c r="BT697" s="626">
        <f t="shared" si="515"/>
        <v>0</v>
      </c>
      <c r="BU697" s="626">
        <f t="shared" si="515"/>
        <v>0</v>
      </c>
      <c r="BV697" s="626">
        <f t="shared" si="515"/>
        <v>0</v>
      </c>
      <c r="BW697" s="626">
        <f t="shared" si="515"/>
        <v>0</v>
      </c>
      <c r="BX697" s="626">
        <f t="shared" si="515"/>
        <v>0</v>
      </c>
      <c r="BY697" s="626">
        <f t="shared" si="515"/>
        <v>0</v>
      </c>
      <c r="BZ697" s="626">
        <f t="shared" si="515"/>
        <v>0</v>
      </c>
      <c r="CA697" s="287">
        <f t="shared" si="472"/>
        <v>0</v>
      </c>
      <c r="CB697" s="287">
        <f t="shared" si="473"/>
        <v>0</v>
      </c>
      <c r="CC697" s="287">
        <f t="shared" si="474"/>
        <v>0</v>
      </c>
      <c r="CD697" s="287">
        <f t="shared" si="475"/>
        <v>0</v>
      </c>
      <c r="CE697" s="287">
        <f t="shared" si="476"/>
        <v>0</v>
      </c>
      <c r="CF697" s="287">
        <f t="shared" si="477"/>
        <v>0</v>
      </c>
      <c r="CG697" s="61">
        <f t="shared" si="507"/>
        <v>0</v>
      </c>
    </row>
    <row r="698" spans="2:88" ht="12" hidden="1" customHeight="1">
      <c r="B698" s="624" t="s">
        <v>817</v>
      </c>
      <c r="C698" s="623" t="str">
        <f t="shared" si="508"/>
        <v>Approval Request</v>
      </c>
      <c r="D698" s="624" t="s">
        <v>54</v>
      </c>
      <c r="E698" s="624" t="s">
        <v>9</v>
      </c>
      <c r="F698" s="625" t="s">
        <v>14</v>
      </c>
      <c r="G698" s="626">
        <f t="shared" si="509"/>
        <v>0</v>
      </c>
      <c r="H698" s="823">
        <f t="shared" si="509"/>
        <v>0</v>
      </c>
      <c r="I698" s="823">
        <f t="shared" si="509"/>
        <v>0</v>
      </c>
      <c r="J698" s="626">
        <f t="shared" si="509"/>
        <v>0</v>
      </c>
      <c r="K698" s="626">
        <f t="shared" si="509"/>
        <v>0</v>
      </c>
      <c r="L698" s="626">
        <f t="shared" si="509"/>
        <v>0</v>
      </c>
      <c r="M698" s="626">
        <f t="shared" si="509"/>
        <v>0</v>
      </c>
      <c r="N698" s="626">
        <f t="shared" si="509"/>
        <v>0</v>
      </c>
      <c r="O698" s="626">
        <f t="shared" si="509"/>
        <v>0</v>
      </c>
      <c r="P698" s="626">
        <f t="shared" si="509"/>
        <v>0</v>
      </c>
      <c r="Q698" s="626">
        <f t="shared" si="510"/>
        <v>0</v>
      </c>
      <c r="R698" s="626">
        <f t="shared" si="510"/>
        <v>0</v>
      </c>
      <c r="S698" s="626">
        <f t="shared" si="510"/>
        <v>0</v>
      </c>
      <c r="T698" s="626">
        <f t="shared" si="510"/>
        <v>0</v>
      </c>
      <c r="U698" s="823">
        <f t="shared" si="510"/>
        <v>0</v>
      </c>
      <c r="V698" s="823">
        <f t="shared" si="510"/>
        <v>0</v>
      </c>
      <c r="W698" s="823">
        <f t="shared" si="510"/>
        <v>0</v>
      </c>
      <c r="X698" s="823">
        <f t="shared" si="510"/>
        <v>0</v>
      </c>
      <c r="Y698" s="823">
        <f t="shared" si="510"/>
        <v>0</v>
      </c>
      <c r="Z698" s="626">
        <f t="shared" si="510"/>
        <v>0</v>
      </c>
      <c r="AA698" s="626">
        <f t="shared" si="511"/>
        <v>0</v>
      </c>
      <c r="AB698" s="626">
        <f t="shared" si="511"/>
        <v>0</v>
      </c>
      <c r="AC698" s="626">
        <f t="shared" si="511"/>
        <v>0</v>
      </c>
      <c r="AD698" s="626">
        <f t="shared" si="511"/>
        <v>0</v>
      </c>
      <c r="AE698" s="626">
        <f t="shared" si="511"/>
        <v>0</v>
      </c>
      <c r="AF698" s="626">
        <f t="shared" si="511"/>
        <v>0</v>
      </c>
      <c r="AG698" s="626">
        <f t="shared" si="511"/>
        <v>0</v>
      </c>
      <c r="AH698" s="626">
        <f t="shared" si="511"/>
        <v>0</v>
      </c>
      <c r="AI698" s="626">
        <f t="shared" si="511"/>
        <v>0</v>
      </c>
      <c r="AJ698" s="626">
        <f t="shared" si="511"/>
        <v>0</v>
      </c>
      <c r="AK698" s="626">
        <f t="shared" si="512"/>
        <v>0</v>
      </c>
      <c r="AL698" s="626">
        <f t="shared" si="512"/>
        <v>0</v>
      </c>
      <c r="AM698" s="626">
        <f t="shared" si="512"/>
        <v>0</v>
      </c>
      <c r="AN698" s="626">
        <f t="shared" si="512"/>
        <v>0</v>
      </c>
      <c r="AO698" s="626">
        <f t="shared" si="512"/>
        <v>0</v>
      </c>
      <c r="AP698" s="626">
        <f t="shared" si="512"/>
        <v>0</v>
      </c>
      <c r="AQ698" s="626">
        <f t="shared" si="512"/>
        <v>0</v>
      </c>
      <c r="AR698" s="626">
        <f t="shared" si="512"/>
        <v>0</v>
      </c>
      <c r="AS698" s="626">
        <f t="shared" si="512"/>
        <v>0</v>
      </c>
      <c r="AT698" s="626">
        <f t="shared" si="512"/>
        <v>0</v>
      </c>
      <c r="AU698" s="626">
        <f t="shared" si="513"/>
        <v>0</v>
      </c>
      <c r="AV698" s="626">
        <f t="shared" si="513"/>
        <v>0</v>
      </c>
      <c r="AW698" s="626">
        <f t="shared" si="513"/>
        <v>0</v>
      </c>
      <c r="AX698" s="626">
        <f t="shared" si="513"/>
        <v>0</v>
      </c>
      <c r="AY698" s="626">
        <f t="shared" si="513"/>
        <v>0</v>
      </c>
      <c r="AZ698" s="626">
        <f t="shared" si="513"/>
        <v>0</v>
      </c>
      <c r="BA698" s="626">
        <f t="shared" si="513"/>
        <v>0</v>
      </c>
      <c r="BB698" s="626">
        <f t="shared" si="513"/>
        <v>0</v>
      </c>
      <c r="BC698" s="626">
        <f t="shared" si="513"/>
        <v>0</v>
      </c>
      <c r="BD698" s="626">
        <f t="shared" si="513"/>
        <v>0</v>
      </c>
      <c r="BE698" s="626">
        <f t="shared" si="514"/>
        <v>0</v>
      </c>
      <c r="BF698" s="626">
        <f t="shared" si="514"/>
        <v>0</v>
      </c>
      <c r="BG698" s="626">
        <f t="shared" si="514"/>
        <v>0</v>
      </c>
      <c r="BH698" s="626">
        <f t="shared" si="514"/>
        <v>0</v>
      </c>
      <c r="BI698" s="626">
        <f t="shared" si="514"/>
        <v>0</v>
      </c>
      <c r="BJ698" s="626">
        <f t="shared" si="514"/>
        <v>0</v>
      </c>
      <c r="BK698" s="626">
        <f t="shared" si="514"/>
        <v>0</v>
      </c>
      <c r="BL698" s="626">
        <f t="shared" si="514"/>
        <v>0</v>
      </c>
      <c r="BM698" s="626">
        <f t="shared" si="514"/>
        <v>0</v>
      </c>
      <c r="BN698" s="626">
        <f t="shared" si="514"/>
        <v>0</v>
      </c>
      <c r="BO698" s="626">
        <f t="shared" si="515"/>
        <v>0</v>
      </c>
      <c r="BP698" s="626">
        <f t="shared" si="515"/>
        <v>0</v>
      </c>
      <c r="BQ698" s="626">
        <f t="shared" si="515"/>
        <v>0</v>
      </c>
      <c r="BR698" s="626">
        <f t="shared" si="515"/>
        <v>0</v>
      </c>
      <c r="BS698" s="626">
        <f t="shared" si="515"/>
        <v>0</v>
      </c>
      <c r="BT698" s="626">
        <f t="shared" si="515"/>
        <v>0</v>
      </c>
      <c r="BU698" s="626">
        <f t="shared" si="515"/>
        <v>0</v>
      </c>
      <c r="BV698" s="626">
        <f t="shared" si="515"/>
        <v>0</v>
      </c>
      <c r="BW698" s="626">
        <f t="shared" si="515"/>
        <v>0</v>
      </c>
      <c r="BX698" s="626">
        <f t="shared" si="515"/>
        <v>0</v>
      </c>
      <c r="BY698" s="626">
        <f t="shared" si="515"/>
        <v>0</v>
      </c>
      <c r="BZ698" s="626">
        <f t="shared" si="515"/>
        <v>0</v>
      </c>
      <c r="CA698" s="287">
        <f t="shared" si="472"/>
        <v>0</v>
      </c>
      <c r="CB698" s="287">
        <f t="shared" si="473"/>
        <v>0</v>
      </c>
      <c r="CC698" s="287">
        <f t="shared" si="474"/>
        <v>0</v>
      </c>
      <c r="CD698" s="287">
        <f t="shared" si="475"/>
        <v>0</v>
      </c>
      <c r="CE698" s="287">
        <f t="shared" si="476"/>
        <v>0</v>
      </c>
      <c r="CF698" s="287">
        <f t="shared" si="477"/>
        <v>0</v>
      </c>
      <c r="CG698" s="61">
        <f t="shared" si="507"/>
        <v>0</v>
      </c>
    </row>
    <row r="699" spans="2:88" ht="12" hidden="1" customHeight="1">
      <c r="B699" s="624" t="s">
        <v>817</v>
      </c>
      <c r="C699" s="623" t="str">
        <f t="shared" si="508"/>
        <v>Approval Request</v>
      </c>
      <c r="D699" s="624" t="s">
        <v>54</v>
      </c>
      <c r="E699" s="624" t="s">
        <v>9</v>
      </c>
      <c r="F699" s="625" t="s">
        <v>15</v>
      </c>
      <c r="G699" s="626">
        <f t="shared" si="509"/>
        <v>0</v>
      </c>
      <c r="H699" s="823">
        <f t="shared" si="509"/>
        <v>0</v>
      </c>
      <c r="I699" s="823">
        <f t="shared" si="509"/>
        <v>0</v>
      </c>
      <c r="J699" s="626">
        <f t="shared" si="509"/>
        <v>0</v>
      </c>
      <c r="K699" s="626">
        <f t="shared" si="509"/>
        <v>0</v>
      </c>
      <c r="L699" s="626">
        <f t="shared" si="509"/>
        <v>0</v>
      </c>
      <c r="M699" s="626">
        <f t="shared" si="509"/>
        <v>0</v>
      </c>
      <c r="N699" s="626">
        <f t="shared" si="509"/>
        <v>0</v>
      </c>
      <c r="O699" s="626">
        <f t="shared" si="509"/>
        <v>0</v>
      </c>
      <c r="P699" s="626">
        <f t="shared" si="509"/>
        <v>0</v>
      </c>
      <c r="Q699" s="626">
        <f t="shared" si="510"/>
        <v>0</v>
      </c>
      <c r="R699" s="626">
        <f t="shared" si="510"/>
        <v>0</v>
      </c>
      <c r="S699" s="626">
        <f t="shared" si="510"/>
        <v>0</v>
      </c>
      <c r="T699" s="626">
        <f t="shared" si="510"/>
        <v>0</v>
      </c>
      <c r="U699" s="823">
        <f t="shared" si="510"/>
        <v>0</v>
      </c>
      <c r="V699" s="823">
        <f t="shared" si="510"/>
        <v>0</v>
      </c>
      <c r="W699" s="823">
        <f t="shared" si="510"/>
        <v>0</v>
      </c>
      <c r="X699" s="823">
        <f t="shared" si="510"/>
        <v>0</v>
      </c>
      <c r="Y699" s="823">
        <f t="shared" si="510"/>
        <v>0</v>
      </c>
      <c r="Z699" s="626">
        <f t="shared" si="510"/>
        <v>0</v>
      </c>
      <c r="AA699" s="626">
        <f t="shared" si="511"/>
        <v>0</v>
      </c>
      <c r="AB699" s="626">
        <f t="shared" si="511"/>
        <v>0</v>
      </c>
      <c r="AC699" s="626">
        <f t="shared" si="511"/>
        <v>0</v>
      </c>
      <c r="AD699" s="626">
        <f t="shared" si="511"/>
        <v>0</v>
      </c>
      <c r="AE699" s="626">
        <f t="shared" si="511"/>
        <v>0</v>
      </c>
      <c r="AF699" s="626">
        <f t="shared" si="511"/>
        <v>0</v>
      </c>
      <c r="AG699" s="626">
        <f t="shared" si="511"/>
        <v>0</v>
      </c>
      <c r="AH699" s="626">
        <f t="shared" si="511"/>
        <v>0</v>
      </c>
      <c r="AI699" s="626">
        <f t="shared" si="511"/>
        <v>0</v>
      </c>
      <c r="AJ699" s="626">
        <f t="shared" si="511"/>
        <v>0</v>
      </c>
      <c r="AK699" s="626">
        <f t="shared" si="512"/>
        <v>0</v>
      </c>
      <c r="AL699" s="626">
        <f t="shared" si="512"/>
        <v>0</v>
      </c>
      <c r="AM699" s="626">
        <f t="shared" si="512"/>
        <v>0</v>
      </c>
      <c r="AN699" s="626">
        <f t="shared" si="512"/>
        <v>0</v>
      </c>
      <c r="AO699" s="626">
        <f t="shared" si="512"/>
        <v>0</v>
      </c>
      <c r="AP699" s="626">
        <f t="shared" si="512"/>
        <v>0</v>
      </c>
      <c r="AQ699" s="626">
        <f t="shared" si="512"/>
        <v>0</v>
      </c>
      <c r="AR699" s="626">
        <f t="shared" si="512"/>
        <v>0</v>
      </c>
      <c r="AS699" s="626">
        <f t="shared" si="512"/>
        <v>0</v>
      </c>
      <c r="AT699" s="626">
        <f t="shared" si="512"/>
        <v>0</v>
      </c>
      <c r="AU699" s="626">
        <f t="shared" si="513"/>
        <v>0</v>
      </c>
      <c r="AV699" s="626">
        <f t="shared" si="513"/>
        <v>0</v>
      </c>
      <c r="AW699" s="626">
        <f t="shared" si="513"/>
        <v>0</v>
      </c>
      <c r="AX699" s="626">
        <f t="shared" si="513"/>
        <v>0</v>
      </c>
      <c r="AY699" s="626">
        <f t="shared" si="513"/>
        <v>0</v>
      </c>
      <c r="AZ699" s="626">
        <f t="shared" si="513"/>
        <v>0</v>
      </c>
      <c r="BA699" s="626">
        <f t="shared" si="513"/>
        <v>0</v>
      </c>
      <c r="BB699" s="626">
        <f t="shared" si="513"/>
        <v>0</v>
      </c>
      <c r="BC699" s="626">
        <f t="shared" si="513"/>
        <v>0</v>
      </c>
      <c r="BD699" s="626">
        <f t="shared" si="513"/>
        <v>0</v>
      </c>
      <c r="BE699" s="626">
        <f t="shared" si="514"/>
        <v>0</v>
      </c>
      <c r="BF699" s="626">
        <f t="shared" si="514"/>
        <v>0</v>
      </c>
      <c r="BG699" s="626">
        <f t="shared" si="514"/>
        <v>0</v>
      </c>
      <c r="BH699" s="626">
        <f t="shared" si="514"/>
        <v>0</v>
      </c>
      <c r="BI699" s="626">
        <f t="shared" si="514"/>
        <v>0</v>
      </c>
      <c r="BJ699" s="626">
        <f t="shared" si="514"/>
        <v>0</v>
      </c>
      <c r="BK699" s="626">
        <f t="shared" si="514"/>
        <v>0</v>
      </c>
      <c r="BL699" s="626">
        <f t="shared" si="514"/>
        <v>0</v>
      </c>
      <c r="BM699" s="626">
        <f t="shared" si="514"/>
        <v>0</v>
      </c>
      <c r="BN699" s="626">
        <f t="shared" si="514"/>
        <v>0</v>
      </c>
      <c r="BO699" s="626">
        <f t="shared" si="515"/>
        <v>0</v>
      </c>
      <c r="BP699" s="626">
        <f t="shared" si="515"/>
        <v>0</v>
      </c>
      <c r="BQ699" s="626">
        <f t="shared" si="515"/>
        <v>0</v>
      </c>
      <c r="BR699" s="626">
        <f t="shared" si="515"/>
        <v>0</v>
      </c>
      <c r="BS699" s="626">
        <f t="shared" si="515"/>
        <v>0</v>
      </c>
      <c r="BT699" s="626">
        <f t="shared" si="515"/>
        <v>0</v>
      </c>
      <c r="BU699" s="626">
        <f t="shared" si="515"/>
        <v>0</v>
      </c>
      <c r="BV699" s="626">
        <f t="shared" si="515"/>
        <v>0</v>
      </c>
      <c r="BW699" s="626">
        <f t="shared" si="515"/>
        <v>0</v>
      </c>
      <c r="BX699" s="626">
        <f t="shared" si="515"/>
        <v>0</v>
      </c>
      <c r="BY699" s="626">
        <f t="shared" si="515"/>
        <v>0</v>
      </c>
      <c r="BZ699" s="626">
        <f t="shared" si="515"/>
        <v>0</v>
      </c>
      <c r="CA699" s="287">
        <f t="shared" si="472"/>
        <v>0</v>
      </c>
      <c r="CB699" s="287">
        <f t="shared" si="473"/>
        <v>0</v>
      </c>
      <c r="CC699" s="287">
        <f t="shared" si="474"/>
        <v>0</v>
      </c>
      <c r="CD699" s="287">
        <f t="shared" si="475"/>
        <v>0</v>
      </c>
      <c r="CE699" s="287">
        <f t="shared" si="476"/>
        <v>0</v>
      </c>
      <c r="CF699" s="287">
        <f t="shared" si="477"/>
        <v>0</v>
      </c>
      <c r="CG699" s="61">
        <f t="shared" si="507"/>
        <v>0</v>
      </c>
    </row>
    <row r="700" spans="2:88" ht="12" hidden="1" customHeight="1">
      <c r="B700" s="624" t="s">
        <v>817</v>
      </c>
      <c r="C700" s="623" t="str">
        <f t="shared" si="508"/>
        <v>Released</v>
      </c>
      <c r="D700" s="624" t="s">
        <v>54</v>
      </c>
      <c r="E700" s="624" t="s">
        <v>10</v>
      </c>
      <c r="F700" s="625" t="s">
        <v>11</v>
      </c>
      <c r="G700" s="626">
        <f t="shared" si="509"/>
        <v>0</v>
      </c>
      <c r="H700" s="823">
        <f t="shared" si="509"/>
        <v>0</v>
      </c>
      <c r="I700" s="823">
        <f t="shared" si="509"/>
        <v>0</v>
      </c>
      <c r="J700" s="626">
        <f t="shared" si="509"/>
        <v>0</v>
      </c>
      <c r="K700" s="626">
        <f t="shared" si="509"/>
        <v>0</v>
      </c>
      <c r="L700" s="626">
        <f t="shared" si="509"/>
        <v>0</v>
      </c>
      <c r="M700" s="626">
        <f t="shared" si="509"/>
        <v>0</v>
      </c>
      <c r="N700" s="626">
        <f t="shared" si="509"/>
        <v>0</v>
      </c>
      <c r="O700" s="626">
        <f t="shared" si="509"/>
        <v>0</v>
      </c>
      <c r="P700" s="626">
        <f t="shared" si="509"/>
        <v>0</v>
      </c>
      <c r="Q700" s="626">
        <f t="shared" si="510"/>
        <v>0</v>
      </c>
      <c r="R700" s="626">
        <f t="shared" si="510"/>
        <v>0</v>
      </c>
      <c r="S700" s="626">
        <f t="shared" si="510"/>
        <v>0</v>
      </c>
      <c r="T700" s="626">
        <f t="shared" si="510"/>
        <v>0</v>
      </c>
      <c r="U700" s="823">
        <f t="shared" si="510"/>
        <v>0</v>
      </c>
      <c r="V700" s="823">
        <f t="shared" si="510"/>
        <v>0</v>
      </c>
      <c r="W700" s="823">
        <f t="shared" si="510"/>
        <v>0</v>
      </c>
      <c r="X700" s="823">
        <f t="shared" si="510"/>
        <v>0</v>
      </c>
      <c r="Y700" s="823">
        <f t="shared" si="510"/>
        <v>0</v>
      </c>
      <c r="Z700" s="626">
        <f t="shared" si="510"/>
        <v>0</v>
      </c>
      <c r="AA700" s="626">
        <f t="shared" si="511"/>
        <v>0</v>
      </c>
      <c r="AB700" s="626">
        <f t="shared" si="511"/>
        <v>0</v>
      </c>
      <c r="AC700" s="626">
        <f t="shared" si="511"/>
        <v>0</v>
      </c>
      <c r="AD700" s="626">
        <f t="shared" si="511"/>
        <v>0</v>
      </c>
      <c r="AE700" s="626">
        <f t="shared" si="511"/>
        <v>0</v>
      </c>
      <c r="AF700" s="626">
        <f t="shared" si="511"/>
        <v>0</v>
      </c>
      <c r="AG700" s="626">
        <f t="shared" si="511"/>
        <v>0</v>
      </c>
      <c r="AH700" s="626">
        <f t="shared" si="511"/>
        <v>0</v>
      </c>
      <c r="AI700" s="626">
        <f t="shared" si="511"/>
        <v>0</v>
      </c>
      <c r="AJ700" s="626">
        <f t="shared" si="511"/>
        <v>0</v>
      </c>
      <c r="AK700" s="626">
        <f t="shared" si="512"/>
        <v>0</v>
      </c>
      <c r="AL700" s="626">
        <f t="shared" si="512"/>
        <v>0</v>
      </c>
      <c r="AM700" s="626">
        <f t="shared" si="512"/>
        <v>0</v>
      </c>
      <c r="AN700" s="626">
        <f t="shared" si="512"/>
        <v>0</v>
      </c>
      <c r="AO700" s="626">
        <f t="shared" si="512"/>
        <v>0</v>
      </c>
      <c r="AP700" s="626">
        <f t="shared" si="512"/>
        <v>0</v>
      </c>
      <c r="AQ700" s="626">
        <f t="shared" si="512"/>
        <v>0</v>
      </c>
      <c r="AR700" s="626">
        <f t="shared" si="512"/>
        <v>0</v>
      </c>
      <c r="AS700" s="626">
        <f t="shared" si="512"/>
        <v>0</v>
      </c>
      <c r="AT700" s="626">
        <f t="shared" si="512"/>
        <v>0</v>
      </c>
      <c r="AU700" s="626">
        <f t="shared" si="513"/>
        <v>0</v>
      </c>
      <c r="AV700" s="626">
        <f t="shared" si="513"/>
        <v>0</v>
      </c>
      <c r="AW700" s="626">
        <f t="shared" si="513"/>
        <v>0</v>
      </c>
      <c r="AX700" s="626">
        <f t="shared" si="513"/>
        <v>0</v>
      </c>
      <c r="AY700" s="626">
        <f t="shared" si="513"/>
        <v>0</v>
      </c>
      <c r="AZ700" s="626">
        <f t="shared" si="513"/>
        <v>0</v>
      </c>
      <c r="BA700" s="626">
        <f t="shared" si="513"/>
        <v>0</v>
      </c>
      <c r="BB700" s="626">
        <f t="shared" si="513"/>
        <v>0</v>
      </c>
      <c r="BC700" s="626">
        <f t="shared" si="513"/>
        <v>0</v>
      </c>
      <c r="BD700" s="626">
        <f t="shared" si="513"/>
        <v>0</v>
      </c>
      <c r="BE700" s="626">
        <f t="shared" si="514"/>
        <v>0</v>
      </c>
      <c r="BF700" s="626">
        <f t="shared" si="514"/>
        <v>0</v>
      </c>
      <c r="BG700" s="626">
        <f t="shared" si="514"/>
        <v>0</v>
      </c>
      <c r="BH700" s="626">
        <f t="shared" si="514"/>
        <v>0</v>
      </c>
      <c r="BI700" s="626">
        <f t="shared" si="514"/>
        <v>0</v>
      </c>
      <c r="BJ700" s="626">
        <f t="shared" si="514"/>
        <v>0</v>
      </c>
      <c r="BK700" s="626">
        <f t="shared" si="514"/>
        <v>0</v>
      </c>
      <c r="BL700" s="626">
        <f t="shared" si="514"/>
        <v>0</v>
      </c>
      <c r="BM700" s="626">
        <f t="shared" si="514"/>
        <v>0</v>
      </c>
      <c r="BN700" s="626">
        <f t="shared" si="514"/>
        <v>0</v>
      </c>
      <c r="BO700" s="626">
        <f t="shared" si="515"/>
        <v>0</v>
      </c>
      <c r="BP700" s="626">
        <f t="shared" si="515"/>
        <v>0</v>
      </c>
      <c r="BQ700" s="626">
        <f t="shared" si="515"/>
        <v>0</v>
      </c>
      <c r="BR700" s="626">
        <f t="shared" si="515"/>
        <v>0</v>
      </c>
      <c r="BS700" s="626">
        <f t="shared" si="515"/>
        <v>0</v>
      </c>
      <c r="BT700" s="626">
        <f t="shared" si="515"/>
        <v>0</v>
      </c>
      <c r="BU700" s="626">
        <f t="shared" si="515"/>
        <v>0</v>
      </c>
      <c r="BV700" s="626">
        <f t="shared" si="515"/>
        <v>0</v>
      </c>
      <c r="BW700" s="626">
        <f t="shared" si="515"/>
        <v>0</v>
      </c>
      <c r="BX700" s="626">
        <f t="shared" si="515"/>
        <v>0</v>
      </c>
      <c r="BY700" s="626">
        <f t="shared" si="515"/>
        <v>0</v>
      </c>
      <c r="BZ700" s="626">
        <f t="shared" si="515"/>
        <v>0</v>
      </c>
      <c r="CA700" s="287">
        <f t="shared" si="472"/>
        <v>0</v>
      </c>
      <c r="CB700" s="287">
        <f t="shared" si="473"/>
        <v>0</v>
      </c>
      <c r="CC700" s="287">
        <f t="shared" si="474"/>
        <v>0</v>
      </c>
      <c r="CD700" s="287">
        <f t="shared" si="475"/>
        <v>0</v>
      </c>
      <c r="CE700" s="287">
        <f t="shared" si="476"/>
        <v>0</v>
      </c>
      <c r="CF700" s="287">
        <f t="shared" si="477"/>
        <v>0</v>
      </c>
      <c r="CG700" s="61">
        <f t="shared" si="507"/>
        <v>0</v>
      </c>
    </row>
    <row r="701" spans="2:88" ht="12" hidden="1" customHeight="1">
      <c r="B701" s="624" t="s">
        <v>817</v>
      </c>
      <c r="C701" s="623" t="str">
        <f t="shared" si="508"/>
        <v>Released</v>
      </c>
      <c r="D701" s="624" t="s">
        <v>54</v>
      </c>
      <c r="E701" s="624" t="s">
        <v>10</v>
      </c>
      <c r="F701" s="625" t="s">
        <v>12</v>
      </c>
      <c r="G701" s="626">
        <f t="shared" si="509"/>
        <v>0</v>
      </c>
      <c r="H701" s="823">
        <f t="shared" si="509"/>
        <v>0</v>
      </c>
      <c r="I701" s="823">
        <f t="shared" si="509"/>
        <v>0</v>
      </c>
      <c r="J701" s="626">
        <f t="shared" si="509"/>
        <v>0</v>
      </c>
      <c r="K701" s="626">
        <f t="shared" si="509"/>
        <v>0</v>
      </c>
      <c r="L701" s="626">
        <f t="shared" si="509"/>
        <v>0</v>
      </c>
      <c r="M701" s="626">
        <f t="shared" si="509"/>
        <v>0</v>
      </c>
      <c r="N701" s="626">
        <f t="shared" si="509"/>
        <v>0</v>
      </c>
      <c r="O701" s="626">
        <f t="shared" si="509"/>
        <v>0</v>
      </c>
      <c r="P701" s="626">
        <f t="shared" si="509"/>
        <v>0</v>
      </c>
      <c r="Q701" s="626">
        <f t="shared" si="510"/>
        <v>0</v>
      </c>
      <c r="R701" s="626">
        <f t="shared" si="510"/>
        <v>0</v>
      </c>
      <c r="S701" s="626">
        <f t="shared" si="510"/>
        <v>0</v>
      </c>
      <c r="T701" s="626">
        <f t="shared" si="510"/>
        <v>0</v>
      </c>
      <c r="U701" s="823">
        <f t="shared" si="510"/>
        <v>0</v>
      </c>
      <c r="V701" s="823">
        <f t="shared" si="510"/>
        <v>0</v>
      </c>
      <c r="W701" s="823">
        <f t="shared" si="510"/>
        <v>0</v>
      </c>
      <c r="X701" s="823">
        <f t="shared" si="510"/>
        <v>0</v>
      </c>
      <c r="Y701" s="823">
        <f t="shared" si="510"/>
        <v>0</v>
      </c>
      <c r="Z701" s="626">
        <f t="shared" si="510"/>
        <v>0</v>
      </c>
      <c r="AA701" s="626">
        <f t="shared" si="511"/>
        <v>0</v>
      </c>
      <c r="AB701" s="626">
        <f t="shared" si="511"/>
        <v>0</v>
      </c>
      <c r="AC701" s="626">
        <f t="shared" si="511"/>
        <v>0</v>
      </c>
      <c r="AD701" s="626">
        <f t="shared" si="511"/>
        <v>0</v>
      </c>
      <c r="AE701" s="626">
        <f t="shared" si="511"/>
        <v>0</v>
      </c>
      <c r="AF701" s="626">
        <f t="shared" si="511"/>
        <v>0</v>
      </c>
      <c r="AG701" s="626">
        <f t="shared" si="511"/>
        <v>0</v>
      </c>
      <c r="AH701" s="626">
        <f t="shared" si="511"/>
        <v>0</v>
      </c>
      <c r="AI701" s="626">
        <f t="shared" si="511"/>
        <v>0</v>
      </c>
      <c r="AJ701" s="626">
        <f t="shared" si="511"/>
        <v>0</v>
      </c>
      <c r="AK701" s="626">
        <f t="shared" si="512"/>
        <v>0</v>
      </c>
      <c r="AL701" s="626">
        <f t="shared" si="512"/>
        <v>0</v>
      </c>
      <c r="AM701" s="626">
        <f t="shared" si="512"/>
        <v>0</v>
      </c>
      <c r="AN701" s="626">
        <f t="shared" si="512"/>
        <v>0</v>
      </c>
      <c r="AO701" s="626">
        <f t="shared" si="512"/>
        <v>0</v>
      </c>
      <c r="AP701" s="626">
        <f t="shared" si="512"/>
        <v>0</v>
      </c>
      <c r="AQ701" s="626">
        <f t="shared" si="512"/>
        <v>0</v>
      </c>
      <c r="AR701" s="626">
        <f t="shared" si="512"/>
        <v>0</v>
      </c>
      <c r="AS701" s="626">
        <f t="shared" si="512"/>
        <v>0</v>
      </c>
      <c r="AT701" s="626">
        <f t="shared" si="512"/>
        <v>0</v>
      </c>
      <c r="AU701" s="626">
        <f t="shared" si="513"/>
        <v>0</v>
      </c>
      <c r="AV701" s="626">
        <f t="shared" si="513"/>
        <v>0</v>
      </c>
      <c r="AW701" s="626">
        <f t="shared" si="513"/>
        <v>0</v>
      </c>
      <c r="AX701" s="626">
        <f t="shared" si="513"/>
        <v>0</v>
      </c>
      <c r="AY701" s="626">
        <f t="shared" si="513"/>
        <v>0</v>
      </c>
      <c r="AZ701" s="626">
        <f t="shared" si="513"/>
        <v>0</v>
      </c>
      <c r="BA701" s="626">
        <f t="shared" si="513"/>
        <v>0</v>
      </c>
      <c r="BB701" s="626">
        <f t="shared" si="513"/>
        <v>0</v>
      </c>
      <c r="BC701" s="626">
        <f t="shared" si="513"/>
        <v>0</v>
      </c>
      <c r="BD701" s="626">
        <f t="shared" si="513"/>
        <v>0</v>
      </c>
      <c r="BE701" s="626">
        <f t="shared" si="514"/>
        <v>0</v>
      </c>
      <c r="BF701" s="626">
        <f t="shared" si="514"/>
        <v>0</v>
      </c>
      <c r="BG701" s="626">
        <f t="shared" si="514"/>
        <v>0</v>
      </c>
      <c r="BH701" s="626">
        <f t="shared" si="514"/>
        <v>0</v>
      </c>
      <c r="BI701" s="626">
        <f t="shared" si="514"/>
        <v>0</v>
      </c>
      <c r="BJ701" s="626">
        <f t="shared" si="514"/>
        <v>0</v>
      </c>
      <c r="BK701" s="626">
        <f t="shared" si="514"/>
        <v>0</v>
      </c>
      <c r="BL701" s="626">
        <f t="shared" si="514"/>
        <v>0</v>
      </c>
      <c r="BM701" s="626">
        <f t="shared" si="514"/>
        <v>0</v>
      </c>
      <c r="BN701" s="626">
        <f t="shared" si="514"/>
        <v>0</v>
      </c>
      <c r="BO701" s="626">
        <f t="shared" si="515"/>
        <v>0</v>
      </c>
      <c r="BP701" s="626">
        <f t="shared" si="515"/>
        <v>0</v>
      </c>
      <c r="BQ701" s="626">
        <f t="shared" si="515"/>
        <v>0</v>
      </c>
      <c r="BR701" s="626">
        <f t="shared" si="515"/>
        <v>0</v>
      </c>
      <c r="BS701" s="626">
        <f t="shared" si="515"/>
        <v>0</v>
      </c>
      <c r="BT701" s="626">
        <f t="shared" si="515"/>
        <v>0</v>
      </c>
      <c r="BU701" s="626">
        <f t="shared" si="515"/>
        <v>0</v>
      </c>
      <c r="BV701" s="626">
        <f t="shared" si="515"/>
        <v>0</v>
      </c>
      <c r="BW701" s="626">
        <f t="shared" si="515"/>
        <v>0</v>
      </c>
      <c r="BX701" s="626">
        <f t="shared" si="515"/>
        <v>0</v>
      </c>
      <c r="BY701" s="626">
        <f t="shared" si="515"/>
        <v>0</v>
      </c>
      <c r="BZ701" s="626">
        <f t="shared" si="515"/>
        <v>0</v>
      </c>
      <c r="CA701" s="287">
        <f t="shared" si="472"/>
        <v>0</v>
      </c>
      <c r="CB701" s="287">
        <f t="shared" si="473"/>
        <v>0</v>
      </c>
      <c r="CC701" s="287">
        <f t="shared" si="474"/>
        <v>0</v>
      </c>
      <c r="CD701" s="287">
        <f t="shared" si="475"/>
        <v>0</v>
      </c>
      <c r="CE701" s="287">
        <f t="shared" si="476"/>
        <v>0</v>
      </c>
      <c r="CF701" s="287">
        <f t="shared" si="477"/>
        <v>0</v>
      </c>
      <c r="CG701" s="61">
        <f t="shared" si="507"/>
        <v>0</v>
      </c>
    </row>
    <row r="702" spans="2:88" ht="12" hidden="1" customHeight="1">
      <c r="B702" s="624" t="s">
        <v>817</v>
      </c>
      <c r="C702" s="623" t="str">
        <f t="shared" si="508"/>
        <v>Forecast</v>
      </c>
      <c r="D702" s="624" t="s">
        <v>54</v>
      </c>
      <c r="E702" s="624" t="s">
        <v>10</v>
      </c>
      <c r="F702" s="625" t="s">
        <v>13</v>
      </c>
      <c r="G702" s="626">
        <f t="shared" si="509"/>
        <v>0</v>
      </c>
      <c r="H702" s="823">
        <f t="shared" si="509"/>
        <v>0</v>
      </c>
      <c r="I702" s="823">
        <f t="shared" si="509"/>
        <v>0</v>
      </c>
      <c r="J702" s="626">
        <f t="shared" si="509"/>
        <v>0</v>
      </c>
      <c r="K702" s="626">
        <f t="shared" si="509"/>
        <v>0</v>
      </c>
      <c r="L702" s="626">
        <f t="shared" si="509"/>
        <v>0</v>
      </c>
      <c r="M702" s="626">
        <f t="shared" si="509"/>
        <v>0</v>
      </c>
      <c r="N702" s="626">
        <f t="shared" si="509"/>
        <v>0</v>
      </c>
      <c r="O702" s="626">
        <f t="shared" si="509"/>
        <v>0</v>
      </c>
      <c r="P702" s="626">
        <f t="shared" si="509"/>
        <v>0</v>
      </c>
      <c r="Q702" s="626">
        <f t="shared" si="510"/>
        <v>0</v>
      </c>
      <c r="R702" s="626">
        <f t="shared" si="510"/>
        <v>0</v>
      </c>
      <c r="S702" s="626">
        <f t="shared" si="510"/>
        <v>0</v>
      </c>
      <c r="T702" s="626">
        <f t="shared" si="510"/>
        <v>0</v>
      </c>
      <c r="U702" s="823">
        <f t="shared" si="510"/>
        <v>0</v>
      </c>
      <c r="V702" s="823">
        <f t="shared" si="510"/>
        <v>0</v>
      </c>
      <c r="W702" s="823">
        <f t="shared" si="510"/>
        <v>0</v>
      </c>
      <c r="X702" s="823">
        <f t="shared" si="510"/>
        <v>0</v>
      </c>
      <c r="Y702" s="823">
        <f t="shared" si="510"/>
        <v>0</v>
      </c>
      <c r="Z702" s="626">
        <f t="shared" si="510"/>
        <v>0</v>
      </c>
      <c r="AA702" s="626">
        <f t="shared" si="511"/>
        <v>0</v>
      </c>
      <c r="AB702" s="626">
        <f t="shared" si="511"/>
        <v>0</v>
      </c>
      <c r="AC702" s="626">
        <f t="shared" si="511"/>
        <v>0</v>
      </c>
      <c r="AD702" s="626">
        <f t="shared" si="511"/>
        <v>0</v>
      </c>
      <c r="AE702" s="626">
        <f t="shared" si="511"/>
        <v>0</v>
      </c>
      <c r="AF702" s="626">
        <f t="shared" si="511"/>
        <v>0</v>
      </c>
      <c r="AG702" s="626">
        <f t="shared" si="511"/>
        <v>0</v>
      </c>
      <c r="AH702" s="626">
        <f t="shared" si="511"/>
        <v>0</v>
      </c>
      <c r="AI702" s="626">
        <f t="shared" si="511"/>
        <v>0</v>
      </c>
      <c r="AJ702" s="626">
        <f t="shared" si="511"/>
        <v>0</v>
      </c>
      <c r="AK702" s="626">
        <f t="shared" si="512"/>
        <v>0</v>
      </c>
      <c r="AL702" s="626">
        <f t="shared" si="512"/>
        <v>0</v>
      </c>
      <c r="AM702" s="626">
        <f t="shared" si="512"/>
        <v>0</v>
      </c>
      <c r="AN702" s="626">
        <f t="shared" si="512"/>
        <v>0</v>
      </c>
      <c r="AO702" s="626">
        <f t="shared" si="512"/>
        <v>0</v>
      </c>
      <c r="AP702" s="626">
        <f t="shared" si="512"/>
        <v>0</v>
      </c>
      <c r="AQ702" s="626">
        <f t="shared" si="512"/>
        <v>0</v>
      </c>
      <c r="AR702" s="626">
        <f t="shared" si="512"/>
        <v>0</v>
      </c>
      <c r="AS702" s="626">
        <f t="shared" si="512"/>
        <v>0</v>
      </c>
      <c r="AT702" s="626">
        <f t="shared" si="512"/>
        <v>0</v>
      </c>
      <c r="AU702" s="626">
        <f t="shared" si="513"/>
        <v>0</v>
      </c>
      <c r="AV702" s="626">
        <f t="shared" si="513"/>
        <v>0</v>
      </c>
      <c r="AW702" s="626">
        <f t="shared" si="513"/>
        <v>0</v>
      </c>
      <c r="AX702" s="626">
        <f t="shared" si="513"/>
        <v>0</v>
      </c>
      <c r="AY702" s="626">
        <f t="shared" si="513"/>
        <v>0</v>
      </c>
      <c r="AZ702" s="626">
        <f t="shared" si="513"/>
        <v>0</v>
      </c>
      <c r="BA702" s="626">
        <f t="shared" si="513"/>
        <v>0</v>
      </c>
      <c r="BB702" s="626">
        <f t="shared" si="513"/>
        <v>0</v>
      </c>
      <c r="BC702" s="626">
        <f t="shared" si="513"/>
        <v>0</v>
      </c>
      <c r="BD702" s="626">
        <f t="shared" si="513"/>
        <v>0</v>
      </c>
      <c r="BE702" s="626">
        <f t="shared" si="514"/>
        <v>0</v>
      </c>
      <c r="BF702" s="626">
        <f t="shared" si="514"/>
        <v>0</v>
      </c>
      <c r="BG702" s="626">
        <f t="shared" si="514"/>
        <v>0</v>
      </c>
      <c r="BH702" s="626">
        <f t="shared" si="514"/>
        <v>0</v>
      </c>
      <c r="BI702" s="626">
        <f t="shared" si="514"/>
        <v>0</v>
      </c>
      <c r="BJ702" s="626">
        <f t="shared" si="514"/>
        <v>0</v>
      </c>
      <c r="BK702" s="626">
        <f t="shared" si="514"/>
        <v>0</v>
      </c>
      <c r="BL702" s="626">
        <f t="shared" si="514"/>
        <v>0</v>
      </c>
      <c r="BM702" s="626">
        <f t="shared" si="514"/>
        <v>0</v>
      </c>
      <c r="BN702" s="626">
        <f t="shared" si="514"/>
        <v>0</v>
      </c>
      <c r="BO702" s="626">
        <f t="shared" si="515"/>
        <v>0</v>
      </c>
      <c r="BP702" s="626">
        <f t="shared" si="515"/>
        <v>0</v>
      </c>
      <c r="BQ702" s="626">
        <f t="shared" si="515"/>
        <v>0</v>
      </c>
      <c r="BR702" s="626">
        <f t="shared" si="515"/>
        <v>0</v>
      </c>
      <c r="BS702" s="626">
        <f t="shared" si="515"/>
        <v>0</v>
      </c>
      <c r="BT702" s="626">
        <f t="shared" si="515"/>
        <v>0</v>
      </c>
      <c r="BU702" s="626">
        <f t="shared" si="515"/>
        <v>0</v>
      </c>
      <c r="BV702" s="626">
        <f t="shared" si="515"/>
        <v>0</v>
      </c>
      <c r="BW702" s="626">
        <f t="shared" si="515"/>
        <v>0</v>
      </c>
      <c r="BX702" s="626">
        <f t="shared" si="515"/>
        <v>0</v>
      </c>
      <c r="BY702" s="626">
        <f t="shared" si="515"/>
        <v>0</v>
      </c>
      <c r="BZ702" s="626">
        <f t="shared" si="515"/>
        <v>0</v>
      </c>
      <c r="CA702" s="287">
        <f t="shared" si="472"/>
        <v>0</v>
      </c>
      <c r="CB702" s="287">
        <f t="shared" si="473"/>
        <v>0</v>
      </c>
      <c r="CC702" s="287">
        <f t="shared" si="474"/>
        <v>0</v>
      </c>
      <c r="CD702" s="287">
        <f t="shared" si="475"/>
        <v>0</v>
      </c>
      <c r="CE702" s="287">
        <f t="shared" si="476"/>
        <v>0</v>
      </c>
      <c r="CF702" s="287">
        <f t="shared" si="477"/>
        <v>0</v>
      </c>
      <c r="CG702" s="61">
        <f t="shared" si="507"/>
        <v>0</v>
      </c>
    </row>
    <row r="703" spans="2:88" ht="12" hidden="1" customHeight="1">
      <c r="B703" s="624" t="s">
        <v>817</v>
      </c>
      <c r="C703" s="623" t="str">
        <f t="shared" si="508"/>
        <v>Approval Request</v>
      </c>
      <c r="D703" s="624" t="s">
        <v>54</v>
      </c>
      <c r="E703" s="624" t="s">
        <v>10</v>
      </c>
      <c r="F703" s="625" t="s">
        <v>14</v>
      </c>
      <c r="G703" s="626">
        <f t="shared" si="509"/>
        <v>0</v>
      </c>
      <c r="H703" s="823">
        <f t="shared" si="509"/>
        <v>0</v>
      </c>
      <c r="I703" s="823">
        <f t="shared" si="509"/>
        <v>0</v>
      </c>
      <c r="J703" s="626">
        <f t="shared" si="509"/>
        <v>0</v>
      </c>
      <c r="K703" s="626">
        <f t="shared" si="509"/>
        <v>0</v>
      </c>
      <c r="L703" s="626">
        <f t="shared" si="509"/>
        <v>0</v>
      </c>
      <c r="M703" s="626">
        <f t="shared" si="509"/>
        <v>0</v>
      </c>
      <c r="N703" s="626">
        <f t="shared" si="509"/>
        <v>0</v>
      </c>
      <c r="O703" s="626">
        <f t="shared" si="509"/>
        <v>0</v>
      </c>
      <c r="P703" s="626">
        <f t="shared" si="509"/>
        <v>0</v>
      </c>
      <c r="Q703" s="626">
        <f t="shared" si="510"/>
        <v>0</v>
      </c>
      <c r="R703" s="626">
        <f t="shared" si="510"/>
        <v>0</v>
      </c>
      <c r="S703" s="626">
        <f t="shared" si="510"/>
        <v>0</v>
      </c>
      <c r="T703" s="626">
        <f t="shared" si="510"/>
        <v>0</v>
      </c>
      <c r="U703" s="823">
        <f t="shared" si="510"/>
        <v>0</v>
      </c>
      <c r="V703" s="823">
        <f t="shared" si="510"/>
        <v>0</v>
      </c>
      <c r="W703" s="823">
        <f t="shared" si="510"/>
        <v>0</v>
      </c>
      <c r="X703" s="823">
        <f t="shared" si="510"/>
        <v>0</v>
      </c>
      <c r="Y703" s="823">
        <f t="shared" si="510"/>
        <v>0</v>
      </c>
      <c r="Z703" s="626">
        <f t="shared" si="510"/>
        <v>0</v>
      </c>
      <c r="AA703" s="626">
        <f t="shared" si="511"/>
        <v>0</v>
      </c>
      <c r="AB703" s="626">
        <f t="shared" si="511"/>
        <v>0</v>
      </c>
      <c r="AC703" s="626">
        <f t="shared" si="511"/>
        <v>0</v>
      </c>
      <c r="AD703" s="626">
        <f t="shared" si="511"/>
        <v>0</v>
      </c>
      <c r="AE703" s="626">
        <f t="shared" si="511"/>
        <v>0</v>
      </c>
      <c r="AF703" s="626">
        <f t="shared" si="511"/>
        <v>0</v>
      </c>
      <c r="AG703" s="626">
        <f t="shared" si="511"/>
        <v>0</v>
      </c>
      <c r="AH703" s="626">
        <f t="shared" si="511"/>
        <v>0</v>
      </c>
      <c r="AI703" s="626">
        <f t="shared" si="511"/>
        <v>0</v>
      </c>
      <c r="AJ703" s="626">
        <f t="shared" si="511"/>
        <v>0</v>
      </c>
      <c r="AK703" s="626">
        <f t="shared" si="512"/>
        <v>0</v>
      </c>
      <c r="AL703" s="626">
        <f t="shared" si="512"/>
        <v>0</v>
      </c>
      <c r="AM703" s="626">
        <f t="shared" si="512"/>
        <v>0</v>
      </c>
      <c r="AN703" s="626">
        <f t="shared" si="512"/>
        <v>0</v>
      </c>
      <c r="AO703" s="626">
        <f t="shared" si="512"/>
        <v>0</v>
      </c>
      <c r="AP703" s="626">
        <f t="shared" si="512"/>
        <v>0</v>
      </c>
      <c r="AQ703" s="626">
        <f t="shared" si="512"/>
        <v>0</v>
      </c>
      <c r="AR703" s="626">
        <f t="shared" si="512"/>
        <v>0</v>
      </c>
      <c r="AS703" s="626">
        <f t="shared" si="512"/>
        <v>0</v>
      </c>
      <c r="AT703" s="626">
        <f t="shared" si="512"/>
        <v>0</v>
      </c>
      <c r="AU703" s="626">
        <f t="shared" si="513"/>
        <v>0</v>
      </c>
      <c r="AV703" s="626">
        <f t="shared" si="513"/>
        <v>0</v>
      </c>
      <c r="AW703" s="626">
        <f t="shared" si="513"/>
        <v>0</v>
      </c>
      <c r="AX703" s="626">
        <f t="shared" si="513"/>
        <v>0</v>
      </c>
      <c r="AY703" s="626">
        <f t="shared" si="513"/>
        <v>0</v>
      </c>
      <c r="AZ703" s="626">
        <f t="shared" si="513"/>
        <v>0</v>
      </c>
      <c r="BA703" s="626">
        <f t="shared" si="513"/>
        <v>0</v>
      </c>
      <c r="BB703" s="626">
        <f t="shared" si="513"/>
        <v>0</v>
      </c>
      <c r="BC703" s="626">
        <f t="shared" si="513"/>
        <v>0</v>
      </c>
      <c r="BD703" s="626">
        <f t="shared" si="513"/>
        <v>0</v>
      </c>
      <c r="BE703" s="626">
        <f t="shared" si="514"/>
        <v>0</v>
      </c>
      <c r="BF703" s="626">
        <f t="shared" si="514"/>
        <v>0</v>
      </c>
      <c r="BG703" s="626">
        <f t="shared" si="514"/>
        <v>0</v>
      </c>
      <c r="BH703" s="626">
        <f t="shared" si="514"/>
        <v>0</v>
      </c>
      <c r="BI703" s="626">
        <f t="shared" si="514"/>
        <v>0</v>
      </c>
      <c r="BJ703" s="626">
        <f t="shared" si="514"/>
        <v>0</v>
      </c>
      <c r="BK703" s="626">
        <f t="shared" si="514"/>
        <v>0</v>
      </c>
      <c r="BL703" s="626">
        <f t="shared" si="514"/>
        <v>0</v>
      </c>
      <c r="BM703" s="626">
        <f t="shared" si="514"/>
        <v>0</v>
      </c>
      <c r="BN703" s="626">
        <f t="shared" si="514"/>
        <v>0</v>
      </c>
      <c r="BO703" s="626">
        <f t="shared" si="515"/>
        <v>0</v>
      </c>
      <c r="BP703" s="626">
        <f t="shared" si="515"/>
        <v>0</v>
      </c>
      <c r="BQ703" s="626">
        <f t="shared" si="515"/>
        <v>0</v>
      </c>
      <c r="BR703" s="626">
        <f t="shared" si="515"/>
        <v>0</v>
      </c>
      <c r="BS703" s="626">
        <f t="shared" si="515"/>
        <v>0</v>
      </c>
      <c r="BT703" s="626">
        <f t="shared" si="515"/>
        <v>0</v>
      </c>
      <c r="BU703" s="626">
        <f t="shared" si="515"/>
        <v>0</v>
      </c>
      <c r="BV703" s="626">
        <f t="shared" si="515"/>
        <v>0</v>
      </c>
      <c r="BW703" s="626">
        <f t="shared" si="515"/>
        <v>0</v>
      </c>
      <c r="BX703" s="626">
        <f t="shared" si="515"/>
        <v>0</v>
      </c>
      <c r="BY703" s="626">
        <f t="shared" si="515"/>
        <v>0</v>
      </c>
      <c r="BZ703" s="626">
        <f t="shared" si="515"/>
        <v>0</v>
      </c>
      <c r="CA703" s="287">
        <f t="shared" si="472"/>
        <v>0</v>
      </c>
      <c r="CB703" s="287">
        <f t="shared" si="473"/>
        <v>0</v>
      </c>
      <c r="CC703" s="287">
        <f t="shared" si="474"/>
        <v>0</v>
      </c>
      <c r="CD703" s="287">
        <f t="shared" si="475"/>
        <v>0</v>
      </c>
      <c r="CE703" s="287">
        <f t="shared" si="476"/>
        <v>0</v>
      </c>
      <c r="CF703" s="287">
        <f t="shared" si="477"/>
        <v>0</v>
      </c>
      <c r="CG703" s="61">
        <f t="shared" si="507"/>
        <v>0</v>
      </c>
    </row>
    <row r="704" spans="2:88" ht="12" hidden="1" customHeight="1">
      <c r="B704" s="624" t="s">
        <v>817</v>
      </c>
      <c r="C704" s="623" t="str">
        <f t="shared" si="508"/>
        <v>Approval Request</v>
      </c>
      <c r="D704" s="624" t="s">
        <v>54</v>
      </c>
      <c r="E704" s="624" t="s">
        <v>10</v>
      </c>
      <c r="F704" s="625" t="s">
        <v>15</v>
      </c>
      <c r="G704" s="626">
        <f t="shared" si="509"/>
        <v>0</v>
      </c>
      <c r="H704" s="823">
        <f t="shared" si="509"/>
        <v>0</v>
      </c>
      <c r="I704" s="823">
        <f t="shared" si="509"/>
        <v>0</v>
      </c>
      <c r="J704" s="626">
        <f t="shared" si="509"/>
        <v>0</v>
      </c>
      <c r="K704" s="626">
        <f t="shared" si="509"/>
        <v>0</v>
      </c>
      <c r="L704" s="626">
        <f t="shared" si="509"/>
        <v>0</v>
      </c>
      <c r="M704" s="626">
        <f t="shared" si="509"/>
        <v>0</v>
      </c>
      <c r="N704" s="626">
        <f t="shared" si="509"/>
        <v>0</v>
      </c>
      <c r="O704" s="626">
        <f t="shared" si="509"/>
        <v>0</v>
      </c>
      <c r="P704" s="626">
        <f t="shared" si="509"/>
        <v>0</v>
      </c>
      <c r="Q704" s="626">
        <f t="shared" si="510"/>
        <v>0</v>
      </c>
      <c r="R704" s="626">
        <f t="shared" si="510"/>
        <v>0</v>
      </c>
      <c r="S704" s="626">
        <f t="shared" si="510"/>
        <v>0</v>
      </c>
      <c r="T704" s="626">
        <f t="shared" si="510"/>
        <v>0</v>
      </c>
      <c r="U704" s="823">
        <f t="shared" si="510"/>
        <v>0</v>
      </c>
      <c r="V704" s="823">
        <f t="shared" si="510"/>
        <v>0</v>
      </c>
      <c r="W704" s="823">
        <f t="shared" si="510"/>
        <v>0</v>
      </c>
      <c r="X704" s="823">
        <f t="shared" si="510"/>
        <v>0</v>
      </c>
      <c r="Y704" s="823">
        <f t="shared" si="510"/>
        <v>0</v>
      </c>
      <c r="Z704" s="626">
        <f t="shared" si="510"/>
        <v>0</v>
      </c>
      <c r="AA704" s="626">
        <f t="shared" si="511"/>
        <v>0</v>
      </c>
      <c r="AB704" s="626">
        <f t="shared" si="511"/>
        <v>0</v>
      </c>
      <c r="AC704" s="626">
        <f t="shared" si="511"/>
        <v>0</v>
      </c>
      <c r="AD704" s="626">
        <f t="shared" si="511"/>
        <v>0</v>
      </c>
      <c r="AE704" s="626">
        <f t="shared" si="511"/>
        <v>0</v>
      </c>
      <c r="AF704" s="626">
        <f t="shared" si="511"/>
        <v>0</v>
      </c>
      <c r="AG704" s="626">
        <f t="shared" si="511"/>
        <v>0</v>
      </c>
      <c r="AH704" s="626">
        <f t="shared" si="511"/>
        <v>0</v>
      </c>
      <c r="AI704" s="626">
        <f t="shared" si="511"/>
        <v>0</v>
      </c>
      <c r="AJ704" s="626">
        <f t="shared" si="511"/>
        <v>0</v>
      </c>
      <c r="AK704" s="626">
        <f t="shared" si="512"/>
        <v>0</v>
      </c>
      <c r="AL704" s="626">
        <f t="shared" si="512"/>
        <v>0</v>
      </c>
      <c r="AM704" s="626">
        <f t="shared" si="512"/>
        <v>0</v>
      </c>
      <c r="AN704" s="626">
        <f t="shared" si="512"/>
        <v>0</v>
      </c>
      <c r="AO704" s="626">
        <f t="shared" si="512"/>
        <v>0</v>
      </c>
      <c r="AP704" s="626">
        <f t="shared" si="512"/>
        <v>0</v>
      </c>
      <c r="AQ704" s="626">
        <f t="shared" si="512"/>
        <v>0</v>
      </c>
      <c r="AR704" s="626">
        <f t="shared" si="512"/>
        <v>0</v>
      </c>
      <c r="AS704" s="626">
        <f t="shared" si="512"/>
        <v>0</v>
      </c>
      <c r="AT704" s="626">
        <f t="shared" si="512"/>
        <v>0</v>
      </c>
      <c r="AU704" s="626">
        <f t="shared" si="513"/>
        <v>0</v>
      </c>
      <c r="AV704" s="626">
        <f t="shared" si="513"/>
        <v>0</v>
      </c>
      <c r="AW704" s="626">
        <f t="shared" si="513"/>
        <v>0</v>
      </c>
      <c r="AX704" s="626">
        <f t="shared" si="513"/>
        <v>0</v>
      </c>
      <c r="AY704" s="626">
        <f t="shared" si="513"/>
        <v>0</v>
      </c>
      <c r="AZ704" s="626">
        <f t="shared" si="513"/>
        <v>0</v>
      </c>
      <c r="BA704" s="626">
        <f t="shared" si="513"/>
        <v>0</v>
      </c>
      <c r="BB704" s="626">
        <f t="shared" si="513"/>
        <v>0</v>
      </c>
      <c r="BC704" s="626">
        <f t="shared" si="513"/>
        <v>0</v>
      </c>
      <c r="BD704" s="626">
        <f t="shared" si="513"/>
        <v>0</v>
      </c>
      <c r="BE704" s="626">
        <f t="shared" si="514"/>
        <v>0</v>
      </c>
      <c r="BF704" s="626">
        <f t="shared" si="514"/>
        <v>0</v>
      </c>
      <c r="BG704" s="626">
        <f t="shared" si="514"/>
        <v>0</v>
      </c>
      <c r="BH704" s="626">
        <f t="shared" si="514"/>
        <v>0</v>
      </c>
      <c r="BI704" s="626">
        <f t="shared" si="514"/>
        <v>0</v>
      </c>
      <c r="BJ704" s="626">
        <f t="shared" si="514"/>
        <v>0</v>
      </c>
      <c r="BK704" s="626">
        <f t="shared" si="514"/>
        <v>0</v>
      </c>
      <c r="BL704" s="626">
        <f t="shared" si="514"/>
        <v>0</v>
      </c>
      <c r="BM704" s="626">
        <f t="shared" si="514"/>
        <v>0</v>
      </c>
      <c r="BN704" s="626">
        <f t="shared" si="514"/>
        <v>0</v>
      </c>
      <c r="BO704" s="626">
        <f t="shared" si="515"/>
        <v>0</v>
      </c>
      <c r="BP704" s="626">
        <f t="shared" si="515"/>
        <v>0</v>
      </c>
      <c r="BQ704" s="626">
        <f t="shared" si="515"/>
        <v>0</v>
      </c>
      <c r="BR704" s="626">
        <f t="shared" si="515"/>
        <v>0</v>
      </c>
      <c r="BS704" s="626">
        <f t="shared" si="515"/>
        <v>0</v>
      </c>
      <c r="BT704" s="626">
        <f t="shared" si="515"/>
        <v>0</v>
      </c>
      <c r="BU704" s="626">
        <f t="shared" si="515"/>
        <v>0</v>
      </c>
      <c r="BV704" s="626">
        <f t="shared" si="515"/>
        <v>0</v>
      </c>
      <c r="BW704" s="626">
        <f t="shared" si="515"/>
        <v>0</v>
      </c>
      <c r="BX704" s="626">
        <f t="shared" si="515"/>
        <v>0</v>
      </c>
      <c r="BY704" s="626">
        <f t="shared" si="515"/>
        <v>0</v>
      </c>
      <c r="BZ704" s="626">
        <f t="shared" si="515"/>
        <v>0</v>
      </c>
      <c r="CA704" s="287">
        <f t="shared" si="472"/>
        <v>0</v>
      </c>
      <c r="CB704" s="287">
        <f t="shared" si="473"/>
        <v>0</v>
      </c>
      <c r="CC704" s="287">
        <f t="shared" si="474"/>
        <v>0</v>
      </c>
      <c r="CD704" s="287">
        <f t="shared" si="475"/>
        <v>0</v>
      </c>
      <c r="CE704" s="287">
        <f t="shared" si="476"/>
        <v>0</v>
      </c>
      <c r="CF704" s="287">
        <f t="shared" si="477"/>
        <v>0</v>
      </c>
      <c r="CG704" s="61">
        <f t="shared" si="507"/>
        <v>0</v>
      </c>
    </row>
    <row r="705" spans="7:85" ht="12" hidden="1" customHeight="1"/>
    <row r="706" spans="7:85" ht="12" hidden="1" customHeight="1">
      <c r="G706" s="634">
        <f t="shared" ref="G706:AP706" si="516">SUM(G265:G705)</f>
        <v>0</v>
      </c>
      <c r="H706" s="634">
        <f t="shared" ref="H706" si="517">SUM(H265:H705)</f>
        <v>0</v>
      </c>
      <c r="I706" s="634">
        <f t="shared" ref="I706" si="518">SUM(I265:I705)</f>
        <v>0</v>
      </c>
      <c r="J706" s="634">
        <f t="shared" si="516"/>
        <v>0</v>
      </c>
      <c r="K706" s="634">
        <f t="shared" si="516"/>
        <v>0</v>
      </c>
      <c r="L706" s="634">
        <f t="shared" si="516"/>
        <v>0</v>
      </c>
      <c r="M706" s="634">
        <f t="shared" si="516"/>
        <v>0</v>
      </c>
      <c r="N706" s="634">
        <f t="shared" si="516"/>
        <v>0</v>
      </c>
      <c r="O706" s="634">
        <f t="shared" si="516"/>
        <v>0</v>
      </c>
      <c r="P706" s="634">
        <f t="shared" si="516"/>
        <v>0</v>
      </c>
      <c r="Q706" s="634">
        <f t="shared" si="516"/>
        <v>0</v>
      </c>
      <c r="R706" s="634">
        <f t="shared" si="516"/>
        <v>0</v>
      </c>
      <c r="S706" s="634">
        <f t="shared" ref="S706" si="519">SUM(S265:S705)</f>
        <v>0</v>
      </c>
      <c r="T706" s="634">
        <f t="shared" si="516"/>
        <v>0</v>
      </c>
      <c r="U706" s="634">
        <f t="shared" ref="U706:V706" si="520">SUM(U265:U705)</f>
        <v>0</v>
      </c>
      <c r="V706" s="634">
        <f t="shared" si="520"/>
        <v>0</v>
      </c>
      <c r="W706" s="634">
        <f t="shared" ref="W706:Y706" si="521">SUM(W265:W705)</f>
        <v>0</v>
      </c>
      <c r="X706" s="634">
        <f t="shared" si="521"/>
        <v>0</v>
      </c>
      <c r="Y706" s="634">
        <f t="shared" si="521"/>
        <v>0</v>
      </c>
      <c r="Z706" s="634">
        <f t="shared" si="516"/>
        <v>0</v>
      </c>
      <c r="AA706" s="634">
        <f t="shared" si="516"/>
        <v>0</v>
      </c>
      <c r="AB706" s="634">
        <f t="shared" si="516"/>
        <v>0</v>
      </c>
      <c r="AC706" s="634">
        <f t="shared" si="516"/>
        <v>0</v>
      </c>
      <c r="AD706" s="634">
        <f t="shared" si="516"/>
        <v>0</v>
      </c>
      <c r="AE706" s="634">
        <f t="shared" si="516"/>
        <v>0</v>
      </c>
      <c r="AF706" s="634">
        <f t="shared" si="516"/>
        <v>0</v>
      </c>
      <c r="AG706" s="634">
        <f t="shared" si="516"/>
        <v>0</v>
      </c>
      <c r="AH706" s="634">
        <f t="shared" si="516"/>
        <v>0</v>
      </c>
      <c r="AI706" s="634">
        <f t="shared" si="516"/>
        <v>0</v>
      </c>
      <c r="AJ706" s="634">
        <f t="shared" si="516"/>
        <v>0</v>
      </c>
      <c r="AK706" s="634">
        <f t="shared" si="516"/>
        <v>0</v>
      </c>
      <c r="AL706" s="634">
        <f t="shared" si="516"/>
        <v>0</v>
      </c>
      <c r="AM706" s="634">
        <f t="shared" si="516"/>
        <v>0</v>
      </c>
      <c r="AN706" s="634">
        <f t="shared" si="516"/>
        <v>0</v>
      </c>
      <c r="AO706" s="634">
        <f t="shared" si="516"/>
        <v>0</v>
      </c>
      <c r="AP706" s="634">
        <f t="shared" si="516"/>
        <v>0</v>
      </c>
      <c r="AQ706" s="634">
        <f t="shared" ref="AQ706:BZ706" si="522">SUM(AQ265:AQ705)</f>
        <v>0</v>
      </c>
      <c r="AR706" s="634">
        <f t="shared" si="522"/>
        <v>0</v>
      </c>
      <c r="AS706" s="634">
        <f t="shared" si="522"/>
        <v>0</v>
      </c>
      <c r="AT706" s="634">
        <f t="shared" si="522"/>
        <v>0</v>
      </c>
      <c r="AU706" s="634">
        <f t="shared" si="522"/>
        <v>0</v>
      </c>
      <c r="AV706" s="634">
        <f t="shared" si="522"/>
        <v>0</v>
      </c>
      <c r="AW706" s="634">
        <f t="shared" si="522"/>
        <v>0</v>
      </c>
      <c r="AX706" s="634">
        <f t="shared" si="522"/>
        <v>0</v>
      </c>
      <c r="AY706" s="634">
        <f t="shared" si="522"/>
        <v>0</v>
      </c>
      <c r="AZ706" s="634">
        <f t="shared" si="522"/>
        <v>0</v>
      </c>
      <c r="BA706" s="634">
        <f t="shared" si="522"/>
        <v>0</v>
      </c>
      <c r="BB706" s="634">
        <f t="shared" si="522"/>
        <v>0</v>
      </c>
      <c r="BC706" s="634">
        <f t="shared" si="522"/>
        <v>0</v>
      </c>
      <c r="BD706" s="634">
        <f t="shared" si="522"/>
        <v>0</v>
      </c>
      <c r="BE706" s="634">
        <f t="shared" si="522"/>
        <v>0</v>
      </c>
      <c r="BF706" s="634">
        <f t="shared" si="522"/>
        <v>0</v>
      </c>
      <c r="BG706" s="634">
        <f t="shared" si="522"/>
        <v>0</v>
      </c>
      <c r="BH706" s="634">
        <f t="shared" si="522"/>
        <v>0</v>
      </c>
      <c r="BI706" s="634">
        <f t="shared" si="522"/>
        <v>0</v>
      </c>
      <c r="BJ706" s="634">
        <f t="shared" si="522"/>
        <v>0</v>
      </c>
      <c r="BK706" s="634">
        <f t="shared" si="522"/>
        <v>0</v>
      </c>
      <c r="BL706" s="634">
        <f t="shared" si="522"/>
        <v>0</v>
      </c>
      <c r="BM706" s="634">
        <f t="shared" si="522"/>
        <v>0</v>
      </c>
      <c r="BN706" s="634">
        <f t="shared" si="522"/>
        <v>0</v>
      </c>
      <c r="BO706" s="634">
        <f t="shared" si="522"/>
        <v>0</v>
      </c>
      <c r="BP706" s="634">
        <f t="shared" si="522"/>
        <v>0</v>
      </c>
      <c r="BQ706" s="634">
        <f t="shared" si="522"/>
        <v>0</v>
      </c>
      <c r="BR706" s="634">
        <f t="shared" si="522"/>
        <v>0</v>
      </c>
      <c r="BS706" s="634">
        <f t="shared" si="522"/>
        <v>0</v>
      </c>
      <c r="BT706" s="634">
        <f t="shared" si="522"/>
        <v>0</v>
      </c>
      <c r="BU706" s="634">
        <f t="shared" si="522"/>
        <v>0</v>
      </c>
      <c r="BV706" s="634">
        <f t="shared" si="522"/>
        <v>0</v>
      </c>
      <c r="BW706" s="634">
        <f t="shared" si="522"/>
        <v>0</v>
      </c>
      <c r="BX706" s="634">
        <f t="shared" si="522"/>
        <v>0</v>
      </c>
      <c r="BY706" s="634">
        <f t="shared" si="522"/>
        <v>0</v>
      </c>
      <c r="BZ706" s="634">
        <f t="shared" si="522"/>
        <v>0</v>
      </c>
    </row>
    <row r="707" spans="7:85" ht="12" hidden="1" customHeight="1">
      <c r="CA707" s="55">
        <f>SUM(CA265:CA705)</f>
        <v>0</v>
      </c>
      <c r="CB707" s="55">
        <f t="shared" ref="CB707:CF707" si="523">SUM(CB265:CB705)</f>
        <v>0</v>
      </c>
      <c r="CC707" s="55">
        <f t="shared" si="523"/>
        <v>0</v>
      </c>
      <c r="CD707" s="55">
        <f t="shared" si="523"/>
        <v>0</v>
      </c>
      <c r="CE707" s="55">
        <f t="shared" si="523"/>
        <v>0</v>
      </c>
      <c r="CF707" s="55">
        <f t="shared" si="523"/>
        <v>0</v>
      </c>
      <c r="CG707" s="55">
        <f>SUM(CG265:CG705)</f>
        <v>0</v>
      </c>
    </row>
    <row r="708" spans="7:85" ht="12" hidden="1" customHeight="1">
      <c r="CA708" s="62"/>
      <c r="CB708" s="62"/>
      <c r="CC708" s="62"/>
      <c r="CD708" s="62"/>
      <c r="CE708" s="62"/>
      <c r="CF708" s="62"/>
      <c r="CG708" s="62"/>
    </row>
    <row r="709" spans="7:85" ht="12" hidden="1" customHeight="1">
      <c r="G709" s="605"/>
      <c r="H709" s="605"/>
      <c r="I709" s="605"/>
      <c r="P709" s="605"/>
      <c r="Q709" s="605"/>
      <c r="R709" s="605"/>
      <c r="S709" s="605"/>
      <c r="T709" s="605"/>
      <c r="U709" s="605"/>
      <c r="V709" s="605"/>
      <c r="W709" s="605"/>
      <c r="X709" s="605"/>
      <c r="Y709" s="605"/>
      <c r="Z709" s="605"/>
      <c r="AA709" s="605"/>
      <c r="AB709" s="605"/>
      <c r="AC709" s="605"/>
      <c r="AD709" s="605"/>
      <c r="AE709" s="605"/>
      <c r="AF709" s="605"/>
      <c r="AG709" s="605"/>
      <c r="AH709" s="605"/>
      <c r="AI709" s="605"/>
      <c r="AJ709" s="605"/>
      <c r="AK709" s="605"/>
      <c r="AL709" s="605"/>
      <c r="AM709" s="605"/>
      <c r="AN709" s="605"/>
      <c r="AO709" s="605"/>
      <c r="AP709" s="605"/>
      <c r="AQ709" s="605"/>
      <c r="AR709" s="605"/>
      <c r="AS709" s="605"/>
      <c r="AT709" s="605"/>
      <c r="AU709" s="605"/>
      <c r="AV709" s="605"/>
      <c r="AW709" s="605"/>
      <c r="AX709" s="605"/>
      <c r="AY709" s="605"/>
      <c r="AZ709" s="605"/>
      <c r="BA709" s="605"/>
      <c r="BB709" s="605"/>
      <c r="BC709" s="605"/>
      <c r="BD709" s="605"/>
      <c r="BE709" s="605"/>
      <c r="BF709" s="605"/>
      <c r="BG709" s="605"/>
      <c r="BH709" s="605"/>
      <c r="BI709" s="605"/>
      <c r="BJ709" s="605"/>
      <c r="BK709" s="605"/>
      <c r="BL709" s="605"/>
      <c r="BM709" s="605"/>
      <c r="BN709" s="605"/>
      <c r="BO709" s="605"/>
      <c r="BP709" s="605"/>
      <c r="BQ709" s="605"/>
      <c r="BR709" s="605"/>
      <c r="BS709" s="605"/>
      <c r="BT709" s="605"/>
      <c r="BU709" s="605"/>
      <c r="BV709" s="605"/>
      <c r="BW709" s="605"/>
      <c r="BX709" s="605"/>
      <c r="BY709" s="605"/>
      <c r="BZ709" s="605"/>
    </row>
    <row r="710" spans="7:85" ht="12" hidden="1" customHeight="1">
      <c r="G710" s="605"/>
      <c r="H710" s="605"/>
      <c r="I710" s="605"/>
      <c r="P710" s="605"/>
      <c r="Q710" s="605"/>
      <c r="R710" s="605"/>
      <c r="S710" s="605"/>
      <c r="T710" s="605"/>
      <c r="U710" s="605"/>
      <c r="V710" s="605"/>
      <c r="W710" s="605"/>
      <c r="X710" s="605"/>
      <c r="Y710" s="605"/>
      <c r="Z710" s="605"/>
      <c r="AA710" s="605"/>
      <c r="AB710" s="605"/>
      <c r="AC710" s="605"/>
      <c r="AD710" s="605"/>
      <c r="AE710" s="605"/>
      <c r="AF710" s="605"/>
      <c r="AG710" s="605"/>
      <c r="AH710" s="605"/>
      <c r="AI710" s="605"/>
      <c r="AJ710" s="605"/>
      <c r="AK710" s="605"/>
      <c r="AL710" s="605"/>
      <c r="AM710" s="605"/>
      <c r="AN710" s="605"/>
      <c r="AO710" s="605"/>
      <c r="AP710" s="605"/>
      <c r="AQ710" s="605"/>
      <c r="AR710" s="605"/>
      <c r="AS710" s="605"/>
      <c r="AT710" s="605"/>
      <c r="AU710" s="605"/>
      <c r="AV710" s="605"/>
      <c r="AW710" s="605"/>
      <c r="AX710" s="605"/>
      <c r="AY710" s="605"/>
      <c r="AZ710" s="605"/>
      <c r="BA710" s="605"/>
      <c r="BB710" s="605"/>
      <c r="BC710" s="605"/>
      <c r="BD710" s="605"/>
      <c r="BE710" s="605"/>
      <c r="BF710" s="605"/>
      <c r="BG710" s="605"/>
      <c r="BH710" s="605"/>
      <c r="BI710" s="605"/>
      <c r="BJ710" s="605"/>
      <c r="BK710" s="605"/>
      <c r="BL710" s="605"/>
      <c r="BM710" s="605"/>
      <c r="BN710" s="605"/>
      <c r="BO710" s="605"/>
      <c r="BP710" s="605"/>
      <c r="BQ710" s="605"/>
      <c r="BR710" s="605"/>
      <c r="BS710" s="605"/>
      <c r="BT710" s="605"/>
      <c r="BU710" s="605"/>
      <c r="BV710" s="605"/>
      <c r="BW710" s="605"/>
      <c r="BX710" s="605"/>
      <c r="BY710" s="605"/>
      <c r="BZ710" s="605"/>
    </row>
    <row r="711" spans="7:85" ht="12" hidden="1" customHeight="1">
      <c r="G711" s="605">
        <f t="shared" ref="G711:AL711" si="524">G712+MONTH(Start_Date)-1</f>
        <v>1</v>
      </c>
      <c r="H711" s="605">
        <f t="shared" si="524"/>
        <v>2</v>
      </c>
      <c r="I711" s="605">
        <f t="shared" si="524"/>
        <v>3</v>
      </c>
      <c r="J711" s="605">
        <f t="shared" si="524"/>
        <v>4</v>
      </c>
      <c r="K711" s="605">
        <f t="shared" si="524"/>
        <v>5</v>
      </c>
      <c r="L711" s="605">
        <f t="shared" si="524"/>
        <v>6</v>
      </c>
      <c r="M711" s="605">
        <f t="shared" si="524"/>
        <v>7</v>
      </c>
      <c r="N711" s="605">
        <f t="shared" si="524"/>
        <v>8</v>
      </c>
      <c r="O711" s="605">
        <f t="shared" si="524"/>
        <v>9</v>
      </c>
      <c r="P711" s="605">
        <f t="shared" si="524"/>
        <v>10</v>
      </c>
      <c r="Q711" s="605">
        <f t="shared" si="524"/>
        <v>11</v>
      </c>
      <c r="R711" s="605">
        <f t="shared" si="524"/>
        <v>12</v>
      </c>
      <c r="S711" s="605">
        <f t="shared" si="524"/>
        <v>13</v>
      </c>
      <c r="T711" s="605">
        <f t="shared" si="524"/>
        <v>14</v>
      </c>
      <c r="U711" s="605">
        <f t="shared" si="524"/>
        <v>15</v>
      </c>
      <c r="V711" s="605">
        <f t="shared" si="524"/>
        <v>16</v>
      </c>
      <c r="W711" s="605">
        <f t="shared" si="524"/>
        <v>17</v>
      </c>
      <c r="X711" s="605">
        <f t="shared" si="524"/>
        <v>18</v>
      </c>
      <c r="Y711" s="605">
        <f t="shared" si="524"/>
        <v>19</v>
      </c>
      <c r="Z711" s="605">
        <f t="shared" si="524"/>
        <v>20</v>
      </c>
      <c r="AA711" s="605">
        <f t="shared" si="524"/>
        <v>21</v>
      </c>
      <c r="AB711" s="605">
        <f t="shared" si="524"/>
        <v>22</v>
      </c>
      <c r="AC711" s="605">
        <f t="shared" si="524"/>
        <v>23</v>
      </c>
      <c r="AD711" s="605">
        <f t="shared" si="524"/>
        <v>24</v>
      </c>
      <c r="AE711" s="605">
        <f t="shared" si="524"/>
        <v>25</v>
      </c>
      <c r="AF711" s="605">
        <f t="shared" si="524"/>
        <v>26</v>
      </c>
      <c r="AG711" s="605">
        <f t="shared" si="524"/>
        <v>27</v>
      </c>
      <c r="AH711" s="605">
        <f t="shared" si="524"/>
        <v>28</v>
      </c>
      <c r="AI711" s="605">
        <f t="shared" si="524"/>
        <v>29</v>
      </c>
      <c r="AJ711" s="605">
        <f t="shared" si="524"/>
        <v>30</v>
      </c>
      <c r="AK711" s="605">
        <f t="shared" si="524"/>
        <v>31</v>
      </c>
      <c r="AL711" s="605">
        <f t="shared" si="524"/>
        <v>32</v>
      </c>
      <c r="AM711" s="605">
        <f t="shared" ref="AM711:BR711" si="525">AM712+MONTH(Start_Date)-1</f>
        <v>33</v>
      </c>
      <c r="AN711" s="605">
        <f t="shared" si="525"/>
        <v>34</v>
      </c>
      <c r="AO711" s="605">
        <f t="shared" si="525"/>
        <v>35</v>
      </c>
      <c r="AP711" s="605">
        <f t="shared" si="525"/>
        <v>36</v>
      </c>
      <c r="AQ711" s="605">
        <f t="shared" si="525"/>
        <v>37</v>
      </c>
      <c r="AR711" s="605">
        <f t="shared" si="525"/>
        <v>38</v>
      </c>
      <c r="AS711" s="605">
        <f t="shared" si="525"/>
        <v>39</v>
      </c>
      <c r="AT711" s="605">
        <f t="shared" si="525"/>
        <v>40</v>
      </c>
      <c r="AU711" s="605">
        <f t="shared" si="525"/>
        <v>41</v>
      </c>
      <c r="AV711" s="605">
        <f t="shared" si="525"/>
        <v>42</v>
      </c>
      <c r="AW711" s="605">
        <f t="shared" si="525"/>
        <v>43</v>
      </c>
      <c r="AX711" s="605">
        <f t="shared" si="525"/>
        <v>44</v>
      </c>
      <c r="AY711" s="605">
        <f t="shared" si="525"/>
        <v>45</v>
      </c>
      <c r="AZ711" s="605">
        <f t="shared" si="525"/>
        <v>46</v>
      </c>
      <c r="BA711" s="605">
        <f t="shared" si="525"/>
        <v>47</v>
      </c>
      <c r="BB711" s="605">
        <f t="shared" si="525"/>
        <v>48</v>
      </c>
      <c r="BC711" s="605">
        <f t="shared" si="525"/>
        <v>49</v>
      </c>
      <c r="BD711" s="605">
        <f t="shared" si="525"/>
        <v>50</v>
      </c>
      <c r="BE711" s="605">
        <f t="shared" si="525"/>
        <v>51</v>
      </c>
      <c r="BF711" s="605">
        <f t="shared" si="525"/>
        <v>52</v>
      </c>
      <c r="BG711" s="605">
        <f t="shared" si="525"/>
        <v>53</v>
      </c>
      <c r="BH711" s="605">
        <f t="shared" si="525"/>
        <v>54</v>
      </c>
      <c r="BI711" s="605">
        <f t="shared" si="525"/>
        <v>55</v>
      </c>
      <c r="BJ711" s="605">
        <f t="shared" si="525"/>
        <v>56</v>
      </c>
      <c r="BK711" s="605">
        <f t="shared" si="525"/>
        <v>57</v>
      </c>
      <c r="BL711" s="605">
        <f t="shared" si="525"/>
        <v>58</v>
      </c>
      <c r="BM711" s="605">
        <f t="shared" si="525"/>
        <v>59</v>
      </c>
      <c r="BN711" s="605">
        <f t="shared" si="525"/>
        <v>60</v>
      </c>
      <c r="BO711" s="605">
        <f t="shared" si="525"/>
        <v>61</v>
      </c>
      <c r="BP711" s="605">
        <f t="shared" si="525"/>
        <v>62</v>
      </c>
      <c r="BQ711" s="605">
        <f t="shared" si="525"/>
        <v>63</v>
      </c>
      <c r="BR711" s="605">
        <f t="shared" si="525"/>
        <v>64</v>
      </c>
      <c r="BS711" s="605">
        <f t="shared" ref="BS711:BZ711" si="526">BS712+MONTH(Start_Date)-1</f>
        <v>65</v>
      </c>
      <c r="BT711" s="605">
        <f t="shared" si="526"/>
        <v>66</v>
      </c>
      <c r="BU711" s="605">
        <f t="shared" si="526"/>
        <v>67</v>
      </c>
      <c r="BV711" s="605">
        <f t="shared" si="526"/>
        <v>68</v>
      </c>
      <c r="BW711" s="605">
        <f t="shared" si="526"/>
        <v>69</v>
      </c>
      <c r="BX711" s="605">
        <f t="shared" si="526"/>
        <v>70</v>
      </c>
      <c r="BY711" s="605">
        <f t="shared" si="526"/>
        <v>71</v>
      </c>
      <c r="BZ711" s="605">
        <f t="shared" si="526"/>
        <v>72</v>
      </c>
    </row>
    <row r="712" spans="7:85" ht="12" hidden="1" customHeight="1">
      <c r="G712" s="15">
        <v>1</v>
      </c>
      <c r="H712" s="15">
        <v>2</v>
      </c>
      <c r="I712" s="15">
        <v>3</v>
      </c>
      <c r="J712" s="15">
        <v>4</v>
      </c>
      <c r="K712" s="15">
        <v>5</v>
      </c>
      <c r="L712" s="15">
        <v>6</v>
      </c>
      <c r="M712" s="15">
        <v>7</v>
      </c>
      <c r="N712" s="15">
        <v>8</v>
      </c>
      <c r="O712" s="15">
        <v>9</v>
      </c>
      <c r="P712" s="15">
        <v>10</v>
      </c>
      <c r="Q712" s="15">
        <v>11</v>
      </c>
      <c r="R712" s="15">
        <v>12</v>
      </c>
      <c r="S712" s="15">
        <v>13</v>
      </c>
      <c r="T712" s="15">
        <v>14</v>
      </c>
      <c r="U712" s="15">
        <v>15</v>
      </c>
      <c r="V712" s="15">
        <v>16</v>
      </c>
      <c r="W712" s="15">
        <v>17</v>
      </c>
      <c r="X712" s="15">
        <v>18</v>
      </c>
      <c r="Y712" s="15">
        <v>19</v>
      </c>
      <c r="Z712" s="15">
        <v>20</v>
      </c>
      <c r="AA712" s="15">
        <v>21</v>
      </c>
      <c r="AB712" s="15">
        <v>22</v>
      </c>
      <c r="AC712" s="15">
        <v>23</v>
      </c>
      <c r="AD712" s="15">
        <v>24</v>
      </c>
      <c r="AE712" s="15">
        <v>25</v>
      </c>
      <c r="AF712" s="15">
        <v>26</v>
      </c>
      <c r="AG712" s="15">
        <v>27</v>
      </c>
      <c r="AH712" s="15">
        <v>28</v>
      </c>
      <c r="AI712" s="15">
        <v>29</v>
      </c>
      <c r="AJ712" s="15">
        <v>30</v>
      </c>
      <c r="AK712" s="15">
        <v>31</v>
      </c>
      <c r="AL712" s="15">
        <v>32</v>
      </c>
      <c r="AM712" s="15">
        <v>33</v>
      </c>
      <c r="AN712" s="15">
        <v>34</v>
      </c>
      <c r="AO712" s="15">
        <v>35</v>
      </c>
      <c r="AP712" s="15">
        <v>36</v>
      </c>
      <c r="AQ712" s="15">
        <v>37</v>
      </c>
      <c r="AR712" s="15">
        <v>38</v>
      </c>
      <c r="AS712" s="15">
        <v>39</v>
      </c>
      <c r="AT712" s="15">
        <v>40</v>
      </c>
      <c r="AU712" s="15">
        <v>41</v>
      </c>
      <c r="AV712" s="15">
        <v>42</v>
      </c>
      <c r="AW712" s="15">
        <v>43</v>
      </c>
      <c r="AX712" s="15">
        <v>44</v>
      </c>
      <c r="AY712" s="15">
        <v>45</v>
      </c>
      <c r="AZ712" s="15">
        <v>46</v>
      </c>
      <c r="BA712" s="15">
        <v>47</v>
      </c>
      <c r="BB712" s="15">
        <v>48</v>
      </c>
      <c r="BC712" s="15">
        <v>49</v>
      </c>
      <c r="BD712" s="15">
        <v>50</v>
      </c>
      <c r="BE712" s="15">
        <v>51</v>
      </c>
      <c r="BF712" s="15">
        <v>52</v>
      </c>
      <c r="BG712" s="15">
        <v>53</v>
      </c>
      <c r="BH712" s="15">
        <v>54</v>
      </c>
      <c r="BI712" s="15">
        <v>55</v>
      </c>
      <c r="BJ712" s="15">
        <v>56</v>
      </c>
      <c r="BK712" s="15">
        <v>57</v>
      </c>
      <c r="BL712" s="15">
        <v>58</v>
      </c>
      <c r="BM712" s="15">
        <v>59</v>
      </c>
      <c r="BN712" s="15">
        <v>60</v>
      </c>
      <c r="BO712" s="15">
        <v>61</v>
      </c>
      <c r="BP712" s="15">
        <v>62</v>
      </c>
      <c r="BQ712" s="15">
        <v>63</v>
      </c>
      <c r="BR712" s="15">
        <v>64</v>
      </c>
      <c r="BS712" s="15">
        <v>65</v>
      </c>
      <c r="BT712" s="15">
        <v>66</v>
      </c>
      <c r="BU712" s="15">
        <v>67</v>
      </c>
      <c r="BV712" s="15">
        <v>68</v>
      </c>
      <c r="BW712" s="15">
        <v>69</v>
      </c>
      <c r="BX712" s="15">
        <v>70</v>
      </c>
      <c r="BY712" s="15">
        <v>71</v>
      </c>
      <c r="BZ712" s="15">
        <v>72</v>
      </c>
    </row>
    <row r="713" spans="7:85" ht="12" hidden="1" customHeight="1">
      <c r="G713" s="15">
        <f>TRUNC((G711-1)/12,0)</f>
        <v>0</v>
      </c>
      <c r="H713" s="15">
        <f t="shared" ref="H713:BS713" si="527">TRUNC((H711-1)/12,0)</f>
        <v>0</v>
      </c>
      <c r="I713" s="15">
        <f t="shared" si="527"/>
        <v>0</v>
      </c>
      <c r="J713" s="15">
        <f t="shared" si="527"/>
        <v>0</v>
      </c>
      <c r="K713" s="15">
        <f t="shared" si="527"/>
        <v>0</v>
      </c>
      <c r="L713" s="15">
        <f t="shared" si="527"/>
        <v>0</v>
      </c>
      <c r="M713" s="15">
        <f t="shared" si="527"/>
        <v>0</v>
      </c>
      <c r="N713" s="15">
        <f t="shared" si="527"/>
        <v>0</v>
      </c>
      <c r="O713" s="15">
        <f t="shared" si="527"/>
        <v>0</v>
      </c>
      <c r="P713" s="15">
        <f t="shared" si="527"/>
        <v>0</v>
      </c>
      <c r="Q713" s="15">
        <f t="shared" si="527"/>
        <v>0</v>
      </c>
      <c r="R713" s="15">
        <f t="shared" si="527"/>
        <v>0</v>
      </c>
      <c r="S713" s="15">
        <f t="shared" si="527"/>
        <v>1</v>
      </c>
      <c r="T713" s="15">
        <f t="shared" si="527"/>
        <v>1</v>
      </c>
      <c r="U713" s="15">
        <f t="shared" si="527"/>
        <v>1</v>
      </c>
      <c r="V713" s="15">
        <f t="shared" si="527"/>
        <v>1</v>
      </c>
      <c r="W713" s="15">
        <f t="shared" si="527"/>
        <v>1</v>
      </c>
      <c r="X713" s="15">
        <f t="shared" si="527"/>
        <v>1</v>
      </c>
      <c r="Y713" s="15">
        <f t="shared" si="527"/>
        <v>1</v>
      </c>
      <c r="Z713" s="15">
        <f t="shared" si="527"/>
        <v>1</v>
      </c>
      <c r="AA713" s="15">
        <f t="shared" si="527"/>
        <v>1</v>
      </c>
      <c r="AB713" s="15">
        <f t="shared" si="527"/>
        <v>1</v>
      </c>
      <c r="AC713" s="15">
        <f t="shared" si="527"/>
        <v>1</v>
      </c>
      <c r="AD713" s="15">
        <f t="shared" si="527"/>
        <v>1</v>
      </c>
      <c r="AE713" s="15">
        <f t="shared" si="527"/>
        <v>2</v>
      </c>
      <c r="AF713" s="15">
        <f t="shared" si="527"/>
        <v>2</v>
      </c>
      <c r="AG713" s="15">
        <f t="shared" si="527"/>
        <v>2</v>
      </c>
      <c r="AH713" s="15">
        <f t="shared" si="527"/>
        <v>2</v>
      </c>
      <c r="AI713" s="15">
        <f t="shared" si="527"/>
        <v>2</v>
      </c>
      <c r="AJ713" s="15">
        <f t="shared" si="527"/>
        <v>2</v>
      </c>
      <c r="AK713" s="15">
        <f t="shared" si="527"/>
        <v>2</v>
      </c>
      <c r="AL713" s="15">
        <f t="shared" si="527"/>
        <v>2</v>
      </c>
      <c r="AM713" s="15">
        <f t="shared" si="527"/>
        <v>2</v>
      </c>
      <c r="AN713" s="15">
        <f t="shared" si="527"/>
        <v>2</v>
      </c>
      <c r="AO713" s="15">
        <f t="shared" si="527"/>
        <v>2</v>
      </c>
      <c r="AP713" s="15">
        <f t="shared" si="527"/>
        <v>2</v>
      </c>
      <c r="AQ713" s="15">
        <f t="shared" si="527"/>
        <v>3</v>
      </c>
      <c r="AR713" s="15">
        <f t="shared" si="527"/>
        <v>3</v>
      </c>
      <c r="AS713" s="15">
        <f t="shared" si="527"/>
        <v>3</v>
      </c>
      <c r="AT713" s="15">
        <f t="shared" si="527"/>
        <v>3</v>
      </c>
      <c r="AU713" s="15">
        <f t="shared" si="527"/>
        <v>3</v>
      </c>
      <c r="AV713" s="15">
        <f t="shared" si="527"/>
        <v>3</v>
      </c>
      <c r="AW713" s="15">
        <f t="shared" si="527"/>
        <v>3</v>
      </c>
      <c r="AX713" s="15">
        <f t="shared" si="527"/>
        <v>3</v>
      </c>
      <c r="AY713" s="15">
        <f t="shared" si="527"/>
        <v>3</v>
      </c>
      <c r="AZ713" s="15">
        <f t="shared" si="527"/>
        <v>3</v>
      </c>
      <c r="BA713" s="15">
        <f t="shared" si="527"/>
        <v>3</v>
      </c>
      <c r="BB713" s="15">
        <f t="shared" si="527"/>
        <v>3</v>
      </c>
      <c r="BC713" s="15">
        <f t="shared" si="527"/>
        <v>4</v>
      </c>
      <c r="BD713" s="15">
        <f t="shared" si="527"/>
        <v>4</v>
      </c>
      <c r="BE713" s="15">
        <f t="shared" si="527"/>
        <v>4</v>
      </c>
      <c r="BF713" s="15">
        <f t="shared" si="527"/>
        <v>4</v>
      </c>
      <c r="BG713" s="15">
        <f t="shared" si="527"/>
        <v>4</v>
      </c>
      <c r="BH713" s="15">
        <f t="shared" si="527"/>
        <v>4</v>
      </c>
      <c r="BI713" s="15">
        <f t="shared" si="527"/>
        <v>4</v>
      </c>
      <c r="BJ713" s="15">
        <f t="shared" si="527"/>
        <v>4</v>
      </c>
      <c r="BK713" s="15">
        <f t="shared" si="527"/>
        <v>4</v>
      </c>
      <c r="BL713" s="15">
        <f t="shared" si="527"/>
        <v>4</v>
      </c>
      <c r="BM713" s="15">
        <f t="shared" si="527"/>
        <v>4</v>
      </c>
      <c r="BN713" s="15">
        <f t="shared" si="527"/>
        <v>4</v>
      </c>
      <c r="BO713" s="15">
        <f t="shared" si="527"/>
        <v>5</v>
      </c>
      <c r="BP713" s="15">
        <f t="shared" si="527"/>
        <v>5</v>
      </c>
      <c r="BQ713" s="15">
        <f t="shared" si="527"/>
        <v>5</v>
      </c>
      <c r="BR713" s="15">
        <f t="shared" si="527"/>
        <v>5</v>
      </c>
      <c r="BS713" s="15">
        <f t="shared" si="527"/>
        <v>5</v>
      </c>
      <c r="BT713" s="15">
        <f t="shared" ref="BT713:BZ713" si="528">TRUNC((BT711-1)/12,0)</f>
        <v>5</v>
      </c>
      <c r="BU713" s="15">
        <f t="shared" si="528"/>
        <v>5</v>
      </c>
      <c r="BV713" s="15">
        <f t="shared" si="528"/>
        <v>5</v>
      </c>
      <c r="BW713" s="15">
        <f t="shared" si="528"/>
        <v>5</v>
      </c>
      <c r="BX713" s="15">
        <f t="shared" si="528"/>
        <v>5</v>
      </c>
      <c r="BY713" s="15">
        <f t="shared" si="528"/>
        <v>5</v>
      </c>
      <c r="BZ713" s="15">
        <f t="shared" si="528"/>
        <v>5</v>
      </c>
    </row>
    <row r="714" spans="7:85" ht="12" hidden="1" customHeight="1">
      <c r="G714" s="15">
        <f>G711-(G713*12)</f>
        <v>1</v>
      </c>
      <c r="H714" s="15">
        <f t="shared" ref="H714:BS714" si="529">H711-(H713*12)</f>
        <v>2</v>
      </c>
      <c r="I714" s="15">
        <f t="shared" si="529"/>
        <v>3</v>
      </c>
      <c r="J714" s="15">
        <f t="shared" si="529"/>
        <v>4</v>
      </c>
      <c r="K714" s="15">
        <f t="shared" si="529"/>
        <v>5</v>
      </c>
      <c r="L714" s="15">
        <f t="shared" si="529"/>
        <v>6</v>
      </c>
      <c r="M714" s="15">
        <f t="shared" si="529"/>
        <v>7</v>
      </c>
      <c r="N714" s="15">
        <f t="shared" si="529"/>
        <v>8</v>
      </c>
      <c r="O714" s="15">
        <f t="shared" si="529"/>
        <v>9</v>
      </c>
      <c r="P714" s="15">
        <f t="shared" si="529"/>
        <v>10</v>
      </c>
      <c r="Q714" s="15">
        <f t="shared" si="529"/>
        <v>11</v>
      </c>
      <c r="R714" s="15">
        <f t="shared" si="529"/>
        <v>12</v>
      </c>
      <c r="S714" s="15">
        <f t="shared" si="529"/>
        <v>1</v>
      </c>
      <c r="T714" s="15">
        <f t="shared" si="529"/>
        <v>2</v>
      </c>
      <c r="U714" s="15">
        <f t="shared" si="529"/>
        <v>3</v>
      </c>
      <c r="V714" s="15">
        <f t="shared" si="529"/>
        <v>4</v>
      </c>
      <c r="W714" s="15">
        <f t="shared" si="529"/>
        <v>5</v>
      </c>
      <c r="X714" s="15">
        <f t="shared" si="529"/>
        <v>6</v>
      </c>
      <c r="Y714" s="15">
        <f t="shared" si="529"/>
        <v>7</v>
      </c>
      <c r="Z714" s="15">
        <f t="shared" si="529"/>
        <v>8</v>
      </c>
      <c r="AA714" s="15">
        <f t="shared" si="529"/>
        <v>9</v>
      </c>
      <c r="AB714" s="15">
        <f t="shared" si="529"/>
        <v>10</v>
      </c>
      <c r="AC714" s="15">
        <f t="shared" si="529"/>
        <v>11</v>
      </c>
      <c r="AD714" s="15">
        <f t="shared" si="529"/>
        <v>12</v>
      </c>
      <c r="AE714" s="15">
        <f t="shared" si="529"/>
        <v>1</v>
      </c>
      <c r="AF714" s="15">
        <f t="shared" si="529"/>
        <v>2</v>
      </c>
      <c r="AG714" s="15">
        <f t="shared" si="529"/>
        <v>3</v>
      </c>
      <c r="AH714" s="15">
        <f t="shared" si="529"/>
        <v>4</v>
      </c>
      <c r="AI714" s="15">
        <f t="shared" si="529"/>
        <v>5</v>
      </c>
      <c r="AJ714" s="15">
        <f t="shared" si="529"/>
        <v>6</v>
      </c>
      <c r="AK714" s="15">
        <f t="shared" si="529"/>
        <v>7</v>
      </c>
      <c r="AL714" s="15">
        <f t="shared" si="529"/>
        <v>8</v>
      </c>
      <c r="AM714" s="15">
        <f t="shared" si="529"/>
        <v>9</v>
      </c>
      <c r="AN714" s="15">
        <f t="shared" si="529"/>
        <v>10</v>
      </c>
      <c r="AO714" s="15">
        <f t="shared" si="529"/>
        <v>11</v>
      </c>
      <c r="AP714" s="15">
        <f t="shared" si="529"/>
        <v>12</v>
      </c>
      <c r="AQ714" s="15">
        <f t="shared" si="529"/>
        <v>1</v>
      </c>
      <c r="AR714" s="15">
        <f t="shared" si="529"/>
        <v>2</v>
      </c>
      <c r="AS714" s="15">
        <f t="shared" si="529"/>
        <v>3</v>
      </c>
      <c r="AT714" s="15">
        <f t="shared" si="529"/>
        <v>4</v>
      </c>
      <c r="AU714" s="15">
        <f t="shared" si="529"/>
        <v>5</v>
      </c>
      <c r="AV714" s="15">
        <f t="shared" si="529"/>
        <v>6</v>
      </c>
      <c r="AW714" s="15">
        <f t="shared" si="529"/>
        <v>7</v>
      </c>
      <c r="AX714" s="15">
        <f t="shared" si="529"/>
        <v>8</v>
      </c>
      <c r="AY714" s="15">
        <f t="shared" si="529"/>
        <v>9</v>
      </c>
      <c r="AZ714" s="15">
        <f t="shared" si="529"/>
        <v>10</v>
      </c>
      <c r="BA714" s="15">
        <f t="shared" si="529"/>
        <v>11</v>
      </c>
      <c r="BB714" s="15">
        <f t="shared" si="529"/>
        <v>12</v>
      </c>
      <c r="BC714" s="15">
        <f t="shared" si="529"/>
        <v>1</v>
      </c>
      <c r="BD714" s="15">
        <f t="shared" si="529"/>
        <v>2</v>
      </c>
      <c r="BE714" s="15">
        <f t="shared" si="529"/>
        <v>3</v>
      </c>
      <c r="BF714" s="15">
        <f t="shared" si="529"/>
        <v>4</v>
      </c>
      <c r="BG714" s="15">
        <f t="shared" si="529"/>
        <v>5</v>
      </c>
      <c r="BH714" s="15">
        <f t="shared" si="529"/>
        <v>6</v>
      </c>
      <c r="BI714" s="15">
        <f t="shared" si="529"/>
        <v>7</v>
      </c>
      <c r="BJ714" s="15">
        <f t="shared" si="529"/>
        <v>8</v>
      </c>
      <c r="BK714" s="15">
        <f t="shared" si="529"/>
        <v>9</v>
      </c>
      <c r="BL714" s="15">
        <f t="shared" si="529"/>
        <v>10</v>
      </c>
      <c r="BM714" s="15">
        <f t="shared" si="529"/>
        <v>11</v>
      </c>
      <c r="BN714" s="15">
        <f t="shared" si="529"/>
        <v>12</v>
      </c>
      <c r="BO714" s="15">
        <f t="shared" si="529"/>
        <v>1</v>
      </c>
      <c r="BP714" s="15">
        <f t="shared" si="529"/>
        <v>2</v>
      </c>
      <c r="BQ714" s="15">
        <f t="shared" si="529"/>
        <v>3</v>
      </c>
      <c r="BR714" s="15">
        <f t="shared" si="529"/>
        <v>4</v>
      </c>
      <c r="BS714" s="15">
        <f t="shared" si="529"/>
        <v>5</v>
      </c>
      <c r="BT714" s="15">
        <f t="shared" ref="BT714:BZ714" si="530">BT711-(BT713*12)</f>
        <v>6</v>
      </c>
      <c r="BU714" s="15">
        <f t="shared" si="530"/>
        <v>7</v>
      </c>
      <c r="BV714" s="15">
        <f t="shared" si="530"/>
        <v>8</v>
      </c>
      <c r="BW714" s="15">
        <f t="shared" si="530"/>
        <v>9</v>
      </c>
      <c r="BX714" s="15">
        <f t="shared" si="530"/>
        <v>10</v>
      </c>
      <c r="BY714" s="15">
        <f t="shared" si="530"/>
        <v>11</v>
      </c>
      <c r="BZ714" s="15">
        <f t="shared" si="530"/>
        <v>12</v>
      </c>
    </row>
    <row r="715" spans="7:85" ht="12" hidden="1" customHeight="1">
      <c r="G715" s="15">
        <f t="shared" ref="G715" si="531">YEAR(Start_Date)+G713</f>
        <v>2020</v>
      </c>
      <c r="H715" s="15">
        <f t="shared" ref="H715:BS715" si="532">YEAR(Start_Date)+H713</f>
        <v>2020</v>
      </c>
      <c r="I715" s="15">
        <f t="shared" si="532"/>
        <v>2020</v>
      </c>
      <c r="J715" s="15">
        <f t="shared" si="532"/>
        <v>2020</v>
      </c>
      <c r="K715" s="15">
        <f t="shared" si="532"/>
        <v>2020</v>
      </c>
      <c r="L715" s="15">
        <f t="shared" si="532"/>
        <v>2020</v>
      </c>
      <c r="M715" s="15">
        <f t="shared" si="532"/>
        <v>2020</v>
      </c>
      <c r="N715" s="15">
        <f t="shared" si="532"/>
        <v>2020</v>
      </c>
      <c r="O715" s="15">
        <f t="shared" si="532"/>
        <v>2020</v>
      </c>
      <c r="P715" s="15">
        <f t="shared" si="532"/>
        <v>2020</v>
      </c>
      <c r="Q715" s="15">
        <f t="shared" si="532"/>
        <v>2020</v>
      </c>
      <c r="R715" s="15">
        <f t="shared" si="532"/>
        <v>2020</v>
      </c>
      <c r="S715" s="15">
        <f t="shared" si="532"/>
        <v>2021</v>
      </c>
      <c r="T715" s="15">
        <f t="shared" si="532"/>
        <v>2021</v>
      </c>
      <c r="U715" s="15">
        <f t="shared" si="532"/>
        <v>2021</v>
      </c>
      <c r="V715" s="15">
        <f t="shared" si="532"/>
        <v>2021</v>
      </c>
      <c r="W715" s="15">
        <f t="shared" si="532"/>
        <v>2021</v>
      </c>
      <c r="X715" s="15">
        <f t="shared" si="532"/>
        <v>2021</v>
      </c>
      <c r="Y715" s="15">
        <f t="shared" si="532"/>
        <v>2021</v>
      </c>
      <c r="Z715" s="15">
        <f t="shared" si="532"/>
        <v>2021</v>
      </c>
      <c r="AA715" s="15">
        <f t="shared" si="532"/>
        <v>2021</v>
      </c>
      <c r="AB715" s="15">
        <f t="shared" si="532"/>
        <v>2021</v>
      </c>
      <c r="AC715" s="15">
        <f t="shared" si="532"/>
        <v>2021</v>
      </c>
      <c r="AD715" s="15">
        <f t="shared" si="532"/>
        <v>2021</v>
      </c>
      <c r="AE715" s="15">
        <f t="shared" si="532"/>
        <v>2022</v>
      </c>
      <c r="AF715" s="15">
        <f t="shared" si="532"/>
        <v>2022</v>
      </c>
      <c r="AG715" s="15">
        <f t="shared" si="532"/>
        <v>2022</v>
      </c>
      <c r="AH715" s="15">
        <f t="shared" si="532"/>
        <v>2022</v>
      </c>
      <c r="AI715" s="15">
        <f t="shared" si="532"/>
        <v>2022</v>
      </c>
      <c r="AJ715" s="15">
        <f t="shared" si="532"/>
        <v>2022</v>
      </c>
      <c r="AK715" s="15">
        <f t="shared" si="532"/>
        <v>2022</v>
      </c>
      <c r="AL715" s="15">
        <f t="shared" si="532"/>
        <v>2022</v>
      </c>
      <c r="AM715" s="15">
        <f t="shared" si="532"/>
        <v>2022</v>
      </c>
      <c r="AN715" s="15">
        <f t="shared" si="532"/>
        <v>2022</v>
      </c>
      <c r="AO715" s="15">
        <f t="shared" si="532"/>
        <v>2022</v>
      </c>
      <c r="AP715" s="15">
        <f t="shared" si="532"/>
        <v>2022</v>
      </c>
      <c r="AQ715" s="15">
        <f t="shared" si="532"/>
        <v>2023</v>
      </c>
      <c r="AR715" s="15">
        <f t="shared" si="532"/>
        <v>2023</v>
      </c>
      <c r="AS715" s="15">
        <f t="shared" si="532"/>
        <v>2023</v>
      </c>
      <c r="AT715" s="15">
        <f t="shared" si="532"/>
        <v>2023</v>
      </c>
      <c r="AU715" s="15">
        <f t="shared" si="532"/>
        <v>2023</v>
      </c>
      <c r="AV715" s="15">
        <f t="shared" si="532"/>
        <v>2023</v>
      </c>
      <c r="AW715" s="15">
        <f t="shared" si="532"/>
        <v>2023</v>
      </c>
      <c r="AX715" s="15">
        <f t="shared" si="532"/>
        <v>2023</v>
      </c>
      <c r="AY715" s="15">
        <f t="shared" si="532"/>
        <v>2023</v>
      </c>
      <c r="AZ715" s="15">
        <f t="shared" si="532"/>
        <v>2023</v>
      </c>
      <c r="BA715" s="15">
        <f t="shared" si="532"/>
        <v>2023</v>
      </c>
      <c r="BB715" s="15">
        <f t="shared" si="532"/>
        <v>2023</v>
      </c>
      <c r="BC715" s="15">
        <f t="shared" si="532"/>
        <v>2024</v>
      </c>
      <c r="BD715" s="15">
        <f t="shared" si="532"/>
        <v>2024</v>
      </c>
      <c r="BE715" s="15">
        <f t="shared" si="532"/>
        <v>2024</v>
      </c>
      <c r="BF715" s="15">
        <f t="shared" si="532"/>
        <v>2024</v>
      </c>
      <c r="BG715" s="15">
        <f t="shared" si="532"/>
        <v>2024</v>
      </c>
      <c r="BH715" s="15">
        <f t="shared" si="532"/>
        <v>2024</v>
      </c>
      <c r="BI715" s="15">
        <f t="shared" si="532"/>
        <v>2024</v>
      </c>
      <c r="BJ715" s="15">
        <f t="shared" si="532"/>
        <v>2024</v>
      </c>
      <c r="BK715" s="15">
        <f t="shared" si="532"/>
        <v>2024</v>
      </c>
      <c r="BL715" s="15">
        <f t="shared" si="532"/>
        <v>2024</v>
      </c>
      <c r="BM715" s="15">
        <f t="shared" si="532"/>
        <v>2024</v>
      </c>
      <c r="BN715" s="15">
        <f t="shared" si="532"/>
        <v>2024</v>
      </c>
      <c r="BO715" s="15">
        <f t="shared" si="532"/>
        <v>2025</v>
      </c>
      <c r="BP715" s="15">
        <f t="shared" si="532"/>
        <v>2025</v>
      </c>
      <c r="BQ715" s="15">
        <f t="shared" si="532"/>
        <v>2025</v>
      </c>
      <c r="BR715" s="15">
        <f t="shared" si="532"/>
        <v>2025</v>
      </c>
      <c r="BS715" s="15">
        <f t="shared" si="532"/>
        <v>2025</v>
      </c>
      <c r="BT715" s="15">
        <f t="shared" ref="BT715:BZ715" si="533">YEAR(Start_Date)+BT713</f>
        <v>2025</v>
      </c>
      <c r="BU715" s="15">
        <f t="shared" si="533"/>
        <v>2025</v>
      </c>
      <c r="BV715" s="15">
        <f t="shared" si="533"/>
        <v>2025</v>
      </c>
      <c r="BW715" s="15">
        <f t="shared" si="533"/>
        <v>2025</v>
      </c>
      <c r="BX715" s="15">
        <f t="shared" si="533"/>
        <v>2025</v>
      </c>
      <c r="BY715" s="15">
        <f t="shared" si="533"/>
        <v>2025</v>
      </c>
      <c r="BZ715" s="15">
        <f t="shared" si="533"/>
        <v>2025</v>
      </c>
    </row>
    <row r="716" spans="7:85" ht="12" hidden="1" customHeight="1">
      <c r="G716" s="15" t="s">
        <v>853</v>
      </c>
      <c r="H716" s="15" t="s">
        <v>853</v>
      </c>
      <c r="I716" s="15" t="s">
        <v>853</v>
      </c>
      <c r="J716" s="15" t="s">
        <v>853</v>
      </c>
      <c r="K716" s="15" t="s">
        <v>853</v>
      </c>
      <c r="L716" s="15" t="s">
        <v>853</v>
      </c>
      <c r="M716" s="15" t="s">
        <v>853</v>
      </c>
      <c r="N716" s="15" t="s">
        <v>853</v>
      </c>
      <c r="O716" s="15" t="s">
        <v>853</v>
      </c>
      <c r="P716" s="15" t="s">
        <v>853</v>
      </c>
      <c r="Q716" s="15" t="s">
        <v>853</v>
      </c>
      <c r="R716" s="15" t="s">
        <v>853</v>
      </c>
      <c r="S716" s="15" t="s">
        <v>853</v>
      </c>
      <c r="T716" s="15" t="s">
        <v>853</v>
      </c>
      <c r="U716" s="15" t="s">
        <v>853</v>
      </c>
      <c r="V716" s="15" t="s">
        <v>853</v>
      </c>
      <c r="W716" s="15" t="s">
        <v>853</v>
      </c>
      <c r="X716" s="15" t="s">
        <v>853</v>
      </c>
      <c r="Y716" s="15" t="s">
        <v>853</v>
      </c>
      <c r="Z716" s="15" t="s">
        <v>853</v>
      </c>
      <c r="AA716" s="15" t="s">
        <v>853</v>
      </c>
      <c r="AB716" s="15" t="s">
        <v>853</v>
      </c>
      <c r="AC716" s="15" t="s">
        <v>853</v>
      </c>
      <c r="AD716" s="15" t="s">
        <v>853</v>
      </c>
      <c r="AE716" s="15" t="s">
        <v>853</v>
      </c>
      <c r="AF716" s="15" t="s">
        <v>853</v>
      </c>
      <c r="AG716" s="15" t="s">
        <v>853</v>
      </c>
      <c r="AH716" s="15" t="s">
        <v>853</v>
      </c>
      <c r="AI716" s="15" t="s">
        <v>853</v>
      </c>
      <c r="AJ716" s="15" t="s">
        <v>853</v>
      </c>
      <c r="AK716" s="15" t="s">
        <v>853</v>
      </c>
      <c r="AL716" s="15" t="s">
        <v>853</v>
      </c>
      <c r="AM716" s="15" t="s">
        <v>853</v>
      </c>
      <c r="AN716" s="15" t="s">
        <v>853</v>
      </c>
      <c r="AO716" s="15" t="s">
        <v>853</v>
      </c>
      <c r="AP716" s="15" t="s">
        <v>853</v>
      </c>
      <c r="AQ716" s="15" t="s">
        <v>853</v>
      </c>
      <c r="AR716" s="15" t="s">
        <v>853</v>
      </c>
      <c r="AS716" s="15" t="s">
        <v>853</v>
      </c>
      <c r="AT716" s="15" t="s">
        <v>853</v>
      </c>
      <c r="AU716" s="15" t="s">
        <v>853</v>
      </c>
      <c r="AV716" s="15" t="s">
        <v>853</v>
      </c>
      <c r="AW716" s="15" t="s">
        <v>853</v>
      </c>
      <c r="AX716" s="15" t="s">
        <v>853</v>
      </c>
      <c r="AY716" s="15" t="s">
        <v>853</v>
      </c>
      <c r="AZ716" s="15" t="s">
        <v>853</v>
      </c>
      <c r="BA716" s="15" t="s">
        <v>853</v>
      </c>
      <c r="BB716" s="15" t="s">
        <v>853</v>
      </c>
      <c r="BC716" s="15" t="s">
        <v>853</v>
      </c>
      <c r="BD716" s="15" t="s">
        <v>853</v>
      </c>
      <c r="BE716" s="15" t="s">
        <v>853</v>
      </c>
      <c r="BF716" s="15" t="s">
        <v>853</v>
      </c>
      <c r="BG716" s="15" t="s">
        <v>853</v>
      </c>
      <c r="BH716" s="15" t="s">
        <v>853</v>
      </c>
      <c r="BI716" s="15" t="s">
        <v>853</v>
      </c>
      <c r="BJ716" s="15" t="s">
        <v>853</v>
      </c>
      <c r="BK716" s="15" t="s">
        <v>853</v>
      </c>
      <c r="BL716" s="15" t="s">
        <v>853</v>
      </c>
      <c r="BM716" s="15" t="s">
        <v>853</v>
      </c>
      <c r="BN716" s="15" t="s">
        <v>853</v>
      </c>
      <c r="BO716" s="15" t="s">
        <v>853</v>
      </c>
      <c r="BP716" s="15" t="s">
        <v>853</v>
      </c>
      <c r="BQ716" s="15" t="s">
        <v>853</v>
      </c>
      <c r="BR716" s="15" t="s">
        <v>853</v>
      </c>
      <c r="BS716" s="15" t="s">
        <v>853</v>
      </c>
      <c r="BT716" s="15" t="s">
        <v>853</v>
      </c>
      <c r="BU716" s="15" t="s">
        <v>853</v>
      </c>
      <c r="BV716" s="15" t="s">
        <v>853</v>
      </c>
      <c r="BW716" s="15" t="s">
        <v>853</v>
      </c>
      <c r="BX716" s="15" t="s">
        <v>853</v>
      </c>
      <c r="BY716" s="15" t="s">
        <v>853</v>
      </c>
      <c r="BZ716" s="15" t="s">
        <v>853</v>
      </c>
    </row>
    <row r="717" spans="7:85" ht="12" hidden="1" customHeight="1"/>
    <row r="718" spans="7:85" ht="12" hidden="1" customHeight="1"/>
    <row r="719" spans="7:85" ht="12" hidden="1" customHeight="1"/>
    <row r="720" spans="7:85" ht="12" hidden="1" customHeight="1"/>
    <row r="721" ht="12" hidden="1" customHeight="1"/>
    <row r="722" ht="12" hidden="1" customHeight="1"/>
    <row r="723" ht="12" hidden="1" customHeight="1"/>
    <row r="724" ht="12" hidden="1" customHeight="1"/>
    <row r="725" ht="12" hidden="1" customHeight="1"/>
    <row r="726" ht="12" hidden="1" customHeight="1"/>
    <row r="727" ht="12" hidden="1" customHeight="1"/>
    <row r="728" ht="12" hidden="1" customHeight="1"/>
    <row r="729" ht="12" hidden="1" customHeight="1"/>
    <row r="730" ht="12" hidden="1" customHeight="1"/>
    <row r="731" ht="12" hidden="1" customHeight="1"/>
    <row r="732" ht="12" hidden="1" customHeight="1"/>
    <row r="733" ht="12" hidden="1" customHeight="1"/>
    <row r="734" ht="12" hidden="1" customHeight="1"/>
    <row r="735" ht="12" hidden="1" customHeight="1"/>
    <row r="736" ht="12" hidden="1" customHeight="1"/>
    <row r="737" ht="12" hidden="1" customHeight="1"/>
    <row r="738" ht="12" hidden="1" customHeight="1"/>
    <row r="739" ht="12" hidden="1" customHeight="1"/>
    <row r="740" ht="12" hidden="1" customHeight="1"/>
    <row r="741" ht="12" hidden="1" customHeight="1"/>
    <row r="742" ht="12" hidden="1" customHeight="1"/>
    <row r="743" ht="12" hidden="1" customHeight="1"/>
    <row r="744" ht="12" hidden="1" customHeight="1"/>
    <row r="745" ht="12" hidden="1" customHeight="1"/>
    <row r="746" ht="12" hidden="1" customHeight="1"/>
    <row r="747" ht="12" hidden="1" customHeight="1"/>
    <row r="748" ht="12" hidden="1" customHeight="1"/>
    <row r="749" ht="12" hidden="1" customHeight="1"/>
    <row r="750" ht="12" hidden="1" customHeight="1"/>
    <row r="751" ht="12" hidden="1" customHeight="1"/>
    <row r="752" ht="12" hidden="1" customHeight="1"/>
    <row r="753" ht="12" hidden="1" customHeight="1"/>
    <row r="754" ht="12" hidden="1" customHeight="1"/>
  </sheetData>
  <sheetProtection formatCells="0" formatColumns="0" formatRows="0" insertColumns="0" insertRows="0" deleteColumns="0" deleteRows="0" sort="0" autoFilter="0"/>
  <autoFilter ref="A5:CG209" xr:uid="{00000000-0009-0000-0000-000008000000}"/>
  <sortState xmlns:xlrd2="http://schemas.microsoft.com/office/spreadsheetml/2017/richdata2" ref="A3:AJ78">
    <sortCondition ref="A4"/>
  </sortState>
  <customSheetViews>
    <customSheetView guid="{CF94029E-4C99-41B8-AB48-58E08AD42912}" scale="90" showGridLines="0" showAutoFilter="1" hiddenRows="1" hiddenColumns="1">
      <pane xSplit="6" ySplit="4" topLeftCell="G5" activePane="bottomRight" state="frozen"/>
      <selection pane="bottomRight"/>
      <pageMargins left="0.7" right="0.7" top="0.75" bottom="0.75" header="0.3" footer="0.3"/>
      <pageSetup orientation="portrait" r:id="rId1"/>
      <autoFilter ref="A5:AW80" xr:uid="{00000000-0000-0000-0000-000000000000}"/>
    </customSheetView>
    <customSheetView guid="{F8F0BAD9-B904-4308-8BA3-D78AA2F98C88}" scale="90" showGridLines="0" showAutoFilter="1" hiddenRows="1" hiddenColumns="1" topLeftCell="F1">
      <pane xSplit="1" topLeftCell="G1" activePane="topRight" state="frozen"/>
      <selection pane="topRight" activeCell="F1" sqref="F1"/>
      <pageMargins left="0.7" right="0.7" top="0.75" bottom="0.75" header="0.3" footer="0.3"/>
      <pageSetup orientation="portrait" r:id="rId2"/>
      <autoFilter ref="A5:AW80" xr:uid="{00000000-0000-0000-0000-000000000000}"/>
    </customSheetView>
  </customSheetViews>
  <conditionalFormatting sqref="T5:U5 T185:U187 T193:U206 T188:T192 U188:U189 Z192:AK192 U192 K127:AK131 K83:X92 K107:X116 K118:X125 K69:X69 K94:X105 K117:AK117 K106:L106 K68:O70 K71:X81 I63:I70 AP8:BZ11 Z5:BZ5 AL6:BZ7 Z193:BZ206 V188:BZ188 AL190:BZ192 Z189:BZ189 Z183:BZ187 AG182:BZ182 Y124:BZ124 T180:BZ181 AL12:BZ123 AL125:BZ179 G65:H65 G68:H69 G70:I82 J64:X65 J68:J82 G5:R5 G179:R206 G174:AK177 G13:X19 G133:AK139 G6:X11 G21:X36 G20:Y20 G153:AK167 G47:X64 G43:O43 G37:R37 G38:AK42 G44:AE45 G166:X172 G178:X178 G140:X144 G146:X152 G173:K173 G83:J131 G132:K132 G145:K145 G46:AK46 G12:Y12 G66:M67">
    <cfRule type="expression" dxfId="1231" priority="1568">
      <formula>IF(G$4="Appraise",TRUE,FALSE)</formula>
    </cfRule>
    <cfRule type="expression" dxfId="1230" priority="1569">
      <formula>IF(G$4="Select",TRUE,FALSE)</formula>
    </cfRule>
    <cfRule type="expression" dxfId="1229" priority="1570">
      <formula>IF(G$4="Define",TRUE,FALSE)</formula>
    </cfRule>
    <cfRule type="expression" dxfId="1228" priority="1571">
      <formula>IF(G$4="Execute",TRUE,FALSE)</formula>
    </cfRule>
    <cfRule type="expression" dxfId="1227" priority="1572">
      <formula>IF(G$4="Operate",TRUE,FALSE)</formula>
    </cfRule>
  </conditionalFormatting>
  <conditionalFormatting sqref="AO8:AO11">
    <cfRule type="expression" dxfId="1226" priority="1509">
      <formula>IF(AO$4="Appraise",TRUE,FALSE)</formula>
    </cfRule>
    <cfRule type="expression" dxfId="1225" priority="1510">
      <formula>IF(AO$4="Select",TRUE,FALSE)</formula>
    </cfRule>
    <cfRule type="expression" dxfId="1224" priority="1511">
      <formula>IF(AO$4="Define",TRUE,FALSE)</formula>
    </cfRule>
    <cfRule type="expression" dxfId="1223" priority="1512">
      <formula>IF(AO$4="Execute",TRUE,FALSE)</formula>
    </cfRule>
    <cfRule type="expression" dxfId="1222" priority="1513">
      <formula>IF(AO$4="Operate",TRUE,FALSE)</formula>
    </cfRule>
  </conditionalFormatting>
  <conditionalFormatting sqref="AN8:AN11">
    <cfRule type="expression" dxfId="1221" priority="1449">
      <formula>IF(AN$4="Appraise",TRUE,FALSE)</formula>
    </cfRule>
    <cfRule type="expression" dxfId="1220" priority="1450">
      <formula>IF(AN$4="Select",TRUE,FALSE)</formula>
    </cfRule>
    <cfRule type="expression" dxfId="1219" priority="1451">
      <formula>IF(AN$4="Define",TRUE,FALSE)</formula>
    </cfRule>
    <cfRule type="expression" dxfId="1218" priority="1452">
      <formula>IF(AN$4="Execute",TRUE,FALSE)</formula>
    </cfRule>
    <cfRule type="expression" dxfId="1217" priority="1453">
      <formula>IF(AN$4="Operate",TRUE,FALSE)</formula>
    </cfRule>
  </conditionalFormatting>
  <conditionalFormatting sqref="AM8:AM11">
    <cfRule type="expression" dxfId="1216" priority="1444">
      <formula>IF(AM$4="Appraise",TRUE,FALSE)</formula>
    </cfRule>
    <cfRule type="expression" dxfId="1215" priority="1445">
      <formula>IF(AM$4="Select",TRUE,FALSE)</formula>
    </cfRule>
    <cfRule type="expression" dxfId="1214" priority="1446">
      <formula>IF(AM$4="Define",TRUE,FALSE)</formula>
    </cfRule>
    <cfRule type="expression" dxfId="1213" priority="1447">
      <formula>IF(AM$4="Execute",TRUE,FALSE)</formula>
    </cfRule>
    <cfRule type="expression" dxfId="1212" priority="1448">
      <formula>IF(AM$4="Operate",TRUE,FALSE)</formula>
    </cfRule>
  </conditionalFormatting>
  <conditionalFormatting sqref="AL8:AL11">
    <cfRule type="expression" dxfId="1211" priority="1439">
      <formula>IF(AL$4="Appraise",TRUE,FALSE)</formula>
    </cfRule>
    <cfRule type="expression" dxfId="1210" priority="1440">
      <formula>IF(AL$4="Select",TRUE,FALSE)</formula>
    </cfRule>
    <cfRule type="expression" dxfId="1209" priority="1441">
      <formula>IF(AL$4="Define",TRUE,FALSE)</formula>
    </cfRule>
    <cfRule type="expression" dxfId="1208" priority="1442">
      <formula>IF(AL$4="Execute",TRUE,FALSE)</formula>
    </cfRule>
    <cfRule type="expression" dxfId="1207" priority="1443">
      <formula>IF(AL$4="Operate",TRUE,FALSE)</formula>
    </cfRule>
  </conditionalFormatting>
  <conditionalFormatting sqref="S5 S185:S206">
    <cfRule type="expression" dxfId="1206" priority="1409">
      <formula>IF(S$4="Appraise",TRUE,FALSE)</formula>
    </cfRule>
    <cfRule type="expression" dxfId="1205" priority="1410">
      <formula>IF(S$4="Select",TRUE,FALSE)</formula>
    </cfRule>
    <cfRule type="expression" dxfId="1204" priority="1411">
      <formula>IF(S$4="Define",TRUE,FALSE)</formula>
    </cfRule>
    <cfRule type="expression" dxfId="1203" priority="1412">
      <formula>IF(S$4="Execute",TRUE,FALSE)</formula>
    </cfRule>
    <cfRule type="expression" dxfId="1202" priority="1413">
      <formula>IF(S$4="Operate",TRUE,FALSE)</formula>
    </cfRule>
  </conditionalFormatting>
  <conditionalFormatting sqref="V185:V187 V189 V192:V206">
    <cfRule type="expression" dxfId="1201" priority="1399">
      <formula>IF(V$4="Appraise",TRUE,FALSE)</formula>
    </cfRule>
    <cfRule type="expression" dxfId="1200" priority="1400">
      <formula>IF(V$4="Select",TRUE,FALSE)</formula>
    </cfRule>
    <cfRule type="expression" dxfId="1199" priority="1401">
      <formula>IF(V$4="Define",TRUE,FALSE)</formula>
    </cfRule>
    <cfRule type="expression" dxfId="1198" priority="1402">
      <formula>IF(V$4="Execute",TRUE,FALSE)</formula>
    </cfRule>
    <cfRule type="expression" dxfId="1197" priority="1403">
      <formula>IF(V$4="Operate",TRUE,FALSE)</formula>
    </cfRule>
  </conditionalFormatting>
  <conditionalFormatting sqref="V5">
    <cfRule type="expression" dxfId="1196" priority="1394">
      <formula>IF(V$4="Appraise",TRUE,FALSE)</formula>
    </cfRule>
    <cfRule type="expression" dxfId="1195" priority="1395">
      <formula>IF(V$4="Select",TRUE,FALSE)</formula>
    </cfRule>
    <cfRule type="expression" dxfId="1194" priority="1396">
      <formula>IF(V$4="Define",TRUE,FALSE)</formula>
    </cfRule>
    <cfRule type="expression" dxfId="1193" priority="1397">
      <formula>IF(V$4="Execute",TRUE,FALSE)</formula>
    </cfRule>
    <cfRule type="expression" dxfId="1192" priority="1398">
      <formula>IF(V$4="Operate",TRUE,FALSE)</formula>
    </cfRule>
  </conditionalFormatting>
  <conditionalFormatting sqref="W185:W187 W189 W192:W206">
    <cfRule type="expression" dxfId="1191" priority="1389">
      <formula>IF(W$4="Appraise",TRUE,FALSE)</formula>
    </cfRule>
    <cfRule type="expression" dxfId="1190" priority="1390">
      <formula>IF(W$4="Select",TRUE,FALSE)</formula>
    </cfRule>
    <cfRule type="expression" dxfId="1189" priority="1391">
      <formula>IF(W$4="Define",TRUE,FALSE)</formula>
    </cfRule>
    <cfRule type="expression" dxfId="1188" priority="1392">
      <formula>IF(W$4="Execute",TRUE,FALSE)</formula>
    </cfRule>
    <cfRule type="expression" dxfId="1187" priority="1393">
      <formula>IF(W$4="Operate",TRUE,FALSE)</formula>
    </cfRule>
  </conditionalFormatting>
  <conditionalFormatting sqref="W5">
    <cfRule type="expression" dxfId="1186" priority="1384">
      <formula>IF(W$4="Appraise",TRUE,FALSE)</formula>
    </cfRule>
    <cfRule type="expression" dxfId="1185" priority="1385">
      <formula>IF(W$4="Select",TRUE,FALSE)</formula>
    </cfRule>
    <cfRule type="expression" dxfId="1184" priority="1386">
      <formula>IF(W$4="Define",TRUE,FALSE)</formula>
    </cfRule>
    <cfRule type="expression" dxfId="1183" priority="1387">
      <formula>IF(W$4="Execute",TRUE,FALSE)</formula>
    </cfRule>
    <cfRule type="expression" dxfId="1182" priority="1388">
      <formula>IF(W$4="Operate",TRUE,FALSE)</formula>
    </cfRule>
  </conditionalFormatting>
  <conditionalFormatting sqref="X185:X187 X189 X192:X206">
    <cfRule type="expression" dxfId="1181" priority="1379">
      <formula>IF(X$4="Appraise",TRUE,FALSE)</formula>
    </cfRule>
    <cfRule type="expression" dxfId="1180" priority="1380">
      <formula>IF(X$4="Select",TRUE,FALSE)</formula>
    </cfRule>
    <cfRule type="expression" dxfId="1179" priority="1381">
      <formula>IF(X$4="Define",TRUE,FALSE)</formula>
    </cfRule>
    <cfRule type="expression" dxfId="1178" priority="1382">
      <formula>IF(X$4="Execute",TRUE,FALSE)</formula>
    </cfRule>
    <cfRule type="expression" dxfId="1177" priority="1383">
      <formula>IF(X$4="Operate",TRUE,FALSE)</formula>
    </cfRule>
  </conditionalFormatting>
  <conditionalFormatting sqref="X5">
    <cfRule type="expression" dxfId="1176" priority="1374">
      <formula>IF(X$4="Appraise",TRUE,FALSE)</formula>
    </cfRule>
    <cfRule type="expression" dxfId="1175" priority="1375">
      <formula>IF(X$4="Select",TRUE,FALSE)</formula>
    </cfRule>
    <cfRule type="expression" dxfId="1174" priority="1376">
      <formula>IF(X$4="Define",TRUE,FALSE)</formula>
    </cfRule>
    <cfRule type="expression" dxfId="1173" priority="1377">
      <formula>IF(X$4="Execute",TRUE,FALSE)</formula>
    </cfRule>
    <cfRule type="expression" dxfId="1172" priority="1378">
      <formula>IF(X$4="Operate",TRUE,FALSE)</formula>
    </cfRule>
  </conditionalFormatting>
  <conditionalFormatting sqref="Y185:Y187 Y189 Y192:Y206">
    <cfRule type="expression" dxfId="1171" priority="1369">
      <formula>IF(Y$4="Appraise",TRUE,FALSE)</formula>
    </cfRule>
    <cfRule type="expression" dxfId="1170" priority="1370">
      <formula>IF(Y$4="Select",TRUE,FALSE)</formula>
    </cfRule>
    <cfRule type="expression" dxfId="1169" priority="1371">
      <formula>IF(Y$4="Define",TRUE,FALSE)</formula>
    </cfRule>
    <cfRule type="expression" dxfId="1168" priority="1372">
      <formula>IF(Y$4="Execute",TRUE,FALSE)</formula>
    </cfRule>
    <cfRule type="expression" dxfId="1167" priority="1373">
      <formula>IF(Y$4="Operate",TRUE,FALSE)</formula>
    </cfRule>
  </conditionalFormatting>
  <conditionalFormatting sqref="Y5">
    <cfRule type="expression" dxfId="1166" priority="1364">
      <formula>IF(Y$4="Appraise",TRUE,FALSE)</formula>
    </cfRule>
    <cfRule type="expression" dxfId="1165" priority="1365">
      <formula>IF(Y$4="Select",TRUE,FALSE)</formula>
    </cfRule>
    <cfRule type="expression" dxfId="1164" priority="1366">
      <formula>IF(Y$4="Define",TRUE,FALSE)</formula>
    </cfRule>
    <cfRule type="expression" dxfId="1163" priority="1367">
      <formula>IF(Y$4="Execute",TRUE,FALSE)</formula>
    </cfRule>
    <cfRule type="expression" dxfId="1162" priority="1368">
      <formula>IF(Y$4="Operate",TRUE,FALSE)</formula>
    </cfRule>
  </conditionalFormatting>
  <conditionalFormatting sqref="T179:U179 T183:U184">
    <cfRule type="expression" dxfId="1161" priority="1299">
      <formula>IF(T$4="Appraise",TRUE,FALSE)</formula>
    </cfRule>
    <cfRule type="expression" dxfId="1160" priority="1300">
      <formula>IF(T$4="Select",TRUE,FALSE)</formula>
    </cfRule>
    <cfRule type="expression" dxfId="1159" priority="1301">
      <formula>IF(T$4="Define",TRUE,FALSE)</formula>
    </cfRule>
    <cfRule type="expression" dxfId="1158" priority="1302">
      <formula>IF(T$4="Execute",TRUE,FALSE)</formula>
    </cfRule>
    <cfRule type="expression" dxfId="1157" priority="1303">
      <formula>IF(T$4="Operate",TRUE,FALSE)</formula>
    </cfRule>
  </conditionalFormatting>
  <conditionalFormatting sqref="S179 S183:S184">
    <cfRule type="expression" dxfId="1156" priority="1294">
      <formula>IF(S$4="Appraise",TRUE,FALSE)</formula>
    </cfRule>
    <cfRule type="expression" dxfId="1155" priority="1295">
      <formula>IF(S$4="Select",TRUE,FALSE)</formula>
    </cfRule>
    <cfRule type="expression" dxfId="1154" priority="1296">
      <formula>IF(S$4="Define",TRUE,FALSE)</formula>
    </cfRule>
    <cfRule type="expression" dxfId="1153" priority="1297">
      <formula>IF(S$4="Execute",TRUE,FALSE)</formula>
    </cfRule>
    <cfRule type="expression" dxfId="1152" priority="1298">
      <formula>IF(S$4="Operate",TRUE,FALSE)</formula>
    </cfRule>
  </conditionalFormatting>
  <conditionalFormatting sqref="V179 V183:V184">
    <cfRule type="expression" dxfId="1151" priority="1289">
      <formula>IF(V$4="Appraise",TRUE,FALSE)</formula>
    </cfRule>
    <cfRule type="expression" dxfId="1150" priority="1290">
      <formula>IF(V$4="Select",TRUE,FALSE)</formula>
    </cfRule>
    <cfRule type="expression" dxfId="1149" priority="1291">
      <formula>IF(V$4="Define",TRUE,FALSE)</formula>
    </cfRule>
    <cfRule type="expression" dxfId="1148" priority="1292">
      <formula>IF(V$4="Execute",TRUE,FALSE)</formula>
    </cfRule>
    <cfRule type="expression" dxfId="1147" priority="1293">
      <formula>IF(V$4="Operate",TRUE,FALSE)</formula>
    </cfRule>
  </conditionalFormatting>
  <conditionalFormatting sqref="W179 W183:W184">
    <cfRule type="expression" dxfId="1146" priority="1284">
      <formula>IF(W$4="Appraise",TRUE,FALSE)</formula>
    </cfRule>
    <cfRule type="expression" dxfId="1145" priority="1285">
      <formula>IF(W$4="Select",TRUE,FALSE)</formula>
    </cfRule>
    <cfRule type="expression" dxfId="1144" priority="1286">
      <formula>IF(W$4="Define",TRUE,FALSE)</formula>
    </cfRule>
    <cfRule type="expression" dxfId="1143" priority="1287">
      <formula>IF(W$4="Execute",TRUE,FALSE)</formula>
    </cfRule>
    <cfRule type="expression" dxfId="1142" priority="1288">
      <formula>IF(W$4="Operate",TRUE,FALSE)</formula>
    </cfRule>
  </conditionalFormatting>
  <conditionalFormatting sqref="X179 X183:X184">
    <cfRule type="expression" dxfId="1141" priority="1279">
      <formula>IF(X$4="Appraise",TRUE,FALSE)</formula>
    </cfRule>
    <cfRule type="expression" dxfId="1140" priority="1280">
      <formula>IF(X$4="Select",TRUE,FALSE)</formula>
    </cfRule>
    <cfRule type="expression" dxfId="1139" priority="1281">
      <formula>IF(X$4="Define",TRUE,FALSE)</formula>
    </cfRule>
    <cfRule type="expression" dxfId="1138" priority="1282">
      <formula>IF(X$4="Execute",TRUE,FALSE)</formula>
    </cfRule>
    <cfRule type="expression" dxfId="1137" priority="1283">
      <formula>IF(X$4="Operate",TRUE,FALSE)</formula>
    </cfRule>
  </conditionalFormatting>
  <conditionalFormatting sqref="Y179 Y183:Y184">
    <cfRule type="expression" dxfId="1136" priority="1274">
      <formula>IF(Y$4="Appraise",TRUE,FALSE)</formula>
    </cfRule>
    <cfRule type="expression" dxfId="1135" priority="1275">
      <formula>IF(Y$4="Select",TRUE,FALSE)</formula>
    </cfRule>
    <cfRule type="expression" dxfId="1134" priority="1276">
      <formula>IF(Y$4="Define",TRUE,FALSE)</formula>
    </cfRule>
    <cfRule type="expression" dxfId="1133" priority="1277">
      <formula>IF(Y$4="Execute",TRUE,FALSE)</formula>
    </cfRule>
    <cfRule type="expression" dxfId="1132" priority="1278">
      <formula>IF(Y$4="Operate",TRUE,FALSE)</formula>
    </cfRule>
  </conditionalFormatting>
  <conditionalFormatting sqref="Z8:AI11 Z6:AK7 Z47:AK48 AF43:AK45 AF37:AK37 Z12:AK36 Z50:AK60">
    <cfRule type="expression" dxfId="1131" priority="1089">
      <formula>IF(Z$4="Appraise",TRUE,FALSE)</formula>
    </cfRule>
    <cfRule type="expression" dxfId="1130" priority="1090">
      <formula>IF(Z$4="Select",TRUE,FALSE)</formula>
    </cfRule>
    <cfRule type="expression" dxfId="1129" priority="1091">
      <formula>IF(Z$4="Define",TRUE,FALSE)</formula>
    </cfRule>
    <cfRule type="expression" dxfId="1128" priority="1092">
      <formula>IF(Z$4="Execute",TRUE,FALSE)</formula>
    </cfRule>
    <cfRule type="expression" dxfId="1127" priority="1093">
      <formula>IF(Z$4="Operate",TRUE,FALSE)</formula>
    </cfRule>
  </conditionalFormatting>
  <conditionalFormatting sqref="AK8:AK11">
    <cfRule type="expression" dxfId="1126" priority="1084">
      <formula>IF(AK$4="Appraise",TRUE,FALSE)</formula>
    </cfRule>
    <cfRule type="expression" dxfId="1125" priority="1085">
      <formula>IF(AK$4="Select",TRUE,FALSE)</formula>
    </cfRule>
    <cfRule type="expression" dxfId="1124" priority="1086">
      <formula>IF(AK$4="Define",TRUE,FALSE)</formula>
    </cfRule>
    <cfRule type="expression" dxfId="1123" priority="1087">
      <formula>IF(AK$4="Execute",TRUE,FALSE)</formula>
    </cfRule>
    <cfRule type="expression" dxfId="1122" priority="1088">
      <formula>IF(AK$4="Operate",TRUE,FALSE)</formula>
    </cfRule>
  </conditionalFormatting>
  <conditionalFormatting sqref="AJ8:AJ11">
    <cfRule type="expression" dxfId="1121" priority="1079">
      <formula>IF(AJ$4="Appraise",TRUE,FALSE)</formula>
    </cfRule>
    <cfRule type="expression" dxfId="1120" priority="1080">
      <formula>IF(AJ$4="Select",TRUE,FALSE)</formula>
    </cfRule>
    <cfRule type="expression" dxfId="1119" priority="1081">
      <formula>IF(AJ$4="Define",TRUE,FALSE)</formula>
    </cfRule>
    <cfRule type="expression" dxfId="1118" priority="1082">
      <formula>IF(AJ$4="Execute",TRUE,FALSE)</formula>
    </cfRule>
    <cfRule type="expression" dxfId="1117" priority="1083">
      <formula>IF(AJ$4="Operate",TRUE,FALSE)</formula>
    </cfRule>
  </conditionalFormatting>
  <conditionalFormatting sqref="Y6:Y19 Y21:Y36 Y47:Y48 Y50:Y60">
    <cfRule type="expression" dxfId="1116" priority="1074">
      <formula>IF(Y$4="Appraise",TRUE,FALSE)</formula>
    </cfRule>
    <cfRule type="expression" dxfId="1115" priority="1075">
      <formula>IF(Y$4="Select",TRUE,FALSE)</formula>
    </cfRule>
    <cfRule type="expression" dxfId="1114" priority="1076">
      <formula>IF(Y$4="Define",TRUE,FALSE)</formula>
    </cfRule>
    <cfRule type="expression" dxfId="1113" priority="1077">
      <formula>IF(Y$4="Execute",TRUE,FALSE)</formula>
    </cfRule>
    <cfRule type="expression" dxfId="1112" priority="1078">
      <formula>IF(Y$4="Operate",TRUE,FALSE)</formula>
    </cfRule>
  </conditionalFormatting>
  <conditionalFormatting sqref="Z59:AK59 Z61:AK65 Z71:AK71 Z84:AK87 Z73:AK82 AF72 S68:X68 P70:R70 K82:X82 Z68:AE68 AI68:AK69">
    <cfRule type="expression" dxfId="1111" priority="1069">
      <formula>IF(K$4="Appraise",TRUE,FALSE)</formula>
    </cfRule>
    <cfRule type="expression" dxfId="1110" priority="1070">
      <formula>IF(K$4="Select",TRUE,FALSE)</formula>
    </cfRule>
    <cfRule type="expression" dxfId="1109" priority="1071">
      <formula>IF(K$4="Define",TRUE,FALSE)</formula>
    </cfRule>
    <cfRule type="expression" dxfId="1108" priority="1072">
      <formula>IF(K$4="Execute",TRUE,FALSE)</formula>
    </cfRule>
    <cfRule type="expression" dxfId="1107" priority="1073">
      <formula>IF(K$4="Operate",TRUE,FALSE)</formula>
    </cfRule>
  </conditionalFormatting>
  <conditionalFormatting sqref="Y59 Y61:Y65 Y71 Y84:Y87 Y73:Y82 Y68">
    <cfRule type="expression" dxfId="1106" priority="1064">
      <formula>IF(Y$4="Appraise",TRUE,FALSE)</formula>
    </cfRule>
    <cfRule type="expression" dxfId="1105" priority="1065">
      <formula>IF(Y$4="Select",TRUE,FALSE)</formula>
    </cfRule>
    <cfRule type="expression" dxfId="1104" priority="1066">
      <formula>IF(Y$4="Define",TRUE,FALSE)</formula>
    </cfRule>
    <cfRule type="expression" dxfId="1103" priority="1067">
      <formula>IF(Y$4="Execute",TRUE,FALSE)</formula>
    </cfRule>
    <cfRule type="expression" dxfId="1102" priority="1068">
      <formula>IF(Y$4="Operate",TRUE,FALSE)</formula>
    </cfRule>
  </conditionalFormatting>
  <conditionalFormatting sqref="Z166:AK168 Z170:AK172 Z178:AK178">
    <cfRule type="expression" dxfId="1101" priority="1059">
      <formula>IF(Z$4="Appraise",TRUE,FALSE)</formula>
    </cfRule>
    <cfRule type="expression" dxfId="1100" priority="1060">
      <formula>IF(Z$4="Select",TRUE,FALSE)</formula>
    </cfRule>
    <cfRule type="expression" dxfId="1099" priority="1061">
      <formula>IF(Z$4="Define",TRUE,FALSE)</formula>
    </cfRule>
    <cfRule type="expression" dxfId="1098" priority="1062">
      <formula>IF(Z$4="Execute",TRUE,FALSE)</formula>
    </cfRule>
    <cfRule type="expression" dxfId="1097" priority="1063">
      <formula>IF(Z$4="Operate",TRUE,FALSE)</formula>
    </cfRule>
  </conditionalFormatting>
  <conditionalFormatting sqref="Y166:Y168 Y170:Y172 Y178">
    <cfRule type="expression" dxfId="1096" priority="1054">
      <formula>IF(Y$4="Appraise",TRUE,FALSE)</formula>
    </cfRule>
    <cfRule type="expression" dxfId="1095" priority="1055">
      <formula>IF(Y$4="Select",TRUE,FALSE)</formula>
    </cfRule>
    <cfRule type="expression" dxfId="1094" priority="1056">
      <formula>IF(Y$4="Define",TRUE,FALSE)</formula>
    </cfRule>
    <cfRule type="expression" dxfId="1093" priority="1057">
      <formula>IF(Y$4="Execute",TRUE,FALSE)</formula>
    </cfRule>
    <cfRule type="expression" dxfId="1092" priority="1058">
      <formula>IF(Y$4="Operate",TRUE,FALSE)</formula>
    </cfRule>
  </conditionalFormatting>
  <conditionalFormatting sqref="Z140:AK142 Z150:AK151 Z146:AK147">
    <cfRule type="expression" dxfId="1091" priority="1049">
      <formula>IF(Z$4="Appraise",TRUE,FALSE)</formula>
    </cfRule>
    <cfRule type="expression" dxfId="1090" priority="1050">
      <formula>IF(Z$4="Select",TRUE,FALSE)</formula>
    </cfRule>
    <cfRule type="expression" dxfId="1089" priority="1051">
      <formula>IF(Z$4="Define",TRUE,FALSE)</formula>
    </cfRule>
    <cfRule type="expression" dxfId="1088" priority="1052">
      <formula>IF(Z$4="Execute",TRUE,FALSE)</formula>
    </cfRule>
    <cfRule type="expression" dxfId="1087" priority="1053">
      <formula>IF(Z$4="Operate",TRUE,FALSE)</formula>
    </cfRule>
  </conditionalFormatting>
  <conditionalFormatting sqref="Y140:Y142 Y150:Y151 Y146:Y147">
    <cfRule type="expression" dxfId="1086" priority="1044">
      <formula>IF(Y$4="Appraise",TRUE,FALSE)</formula>
    </cfRule>
    <cfRule type="expression" dxfId="1085" priority="1045">
      <formula>IF(Y$4="Select",TRUE,FALSE)</formula>
    </cfRule>
    <cfRule type="expression" dxfId="1084" priority="1046">
      <formula>IF(Y$4="Define",TRUE,FALSE)</formula>
    </cfRule>
    <cfRule type="expression" dxfId="1083" priority="1047">
      <formula>IF(Y$4="Execute",TRUE,FALSE)</formula>
    </cfRule>
    <cfRule type="expression" dxfId="1082" priority="1048">
      <formula>IF(Y$4="Operate",TRUE,FALSE)</formula>
    </cfRule>
  </conditionalFormatting>
  <conditionalFormatting sqref="Z86:AK95 Z97:AK98 Z108:AK116 Z118:AK118 Z121:AK121 L93 N93:X93">
    <cfRule type="expression" dxfId="1081" priority="1039">
      <formula>IF(L$4="Appraise",TRUE,FALSE)</formula>
    </cfRule>
    <cfRule type="expression" dxfId="1080" priority="1040">
      <formula>IF(L$4="Select",TRUE,FALSE)</formula>
    </cfRule>
    <cfRule type="expression" dxfId="1079" priority="1041">
      <formula>IF(L$4="Define",TRUE,FALSE)</formula>
    </cfRule>
    <cfRule type="expression" dxfId="1078" priority="1042">
      <formula>IF(L$4="Execute",TRUE,FALSE)</formula>
    </cfRule>
    <cfRule type="expression" dxfId="1077" priority="1043">
      <formula>IF(L$4="Operate",TRUE,FALSE)</formula>
    </cfRule>
  </conditionalFormatting>
  <conditionalFormatting sqref="Y86:Y95 Y97:Y98 Y108:Y116 Y118 Y121">
    <cfRule type="expression" dxfId="1076" priority="1034">
      <formula>IF(Y$4="Appraise",TRUE,FALSE)</formula>
    </cfRule>
    <cfRule type="expression" dxfId="1075" priority="1035">
      <formula>IF(Y$4="Select",TRUE,FALSE)</formula>
    </cfRule>
    <cfRule type="expression" dxfId="1074" priority="1036">
      <formula>IF(Y$4="Define",TRUE,FALSE)</formula>
    </cfRule>
    <cfRule type="expression" dxfId="1073" priority="1037">
      <formula>IF(Y$4="Execute",TRUE,FALSE)</formula>
    </cfRule>
    <cfRule type="expression" dxfId="1072" priority="1038">
      <formula>IF(Y$4="Operate",TRUE,FALSE)</formula>
    </cfRule>
  </conditionalFormatting>
  <conditionalFormatting sqref="Z118:AK118 Z141:AK141 Z121:AK121 Z125:AK125">
    <cfRule type="expression" dxfId="1071" priority="1029">
      <formula>IF(Z$4="Appraise",TRUE,FALSE)</formula>
    </cfRule>
    <cfRule type="expression" dxfId="1070" priority="1030">
      <formula>IF(Z$4="Select",TRUE,FALSE)</formula>
    </cfRule>
    <cfRule type="expression" dxfId="1069" priority="1031">
      <formula>IF(Z$4="Define",TRUE,FALSE)</formula>
    </cfRule>
    <cfRule type="expression" dxfId="1068" priority="1032">
      <formula>IF(Z$4="Execute",TRUE,FALSE)</formula>
    </cfRule>
    <cfRule type="expression" dxfId="1067" priority="1033">
      <formula>IF(Z$4="Operate",TRUE,FALSE)</formula>
    </cfRule>
  </conditionalFormatting>
  <conditionalFormatting sqref="Y118 Y141 Y121 Y125">
    <cfRule type="expression" dxfId="1066" priority="1024">
      <formula>IF(Y$4="Appraise",TRUE,FALSE)</formula>
    </cfRule>
    <cfRule type="expression" dxfId="1065" priority="1025">
      <formula>IF(Y$4="Select",TRUE,FALSE)</formula>
    </cfRule>
    <cfRule type="expression" dxfId="1064" priority="1026">
      <formula>IF(Y$4="Define",TRUE,FALSE)</formula>
    </cfRule>
    <cfRule type="expression" dxfId="1063" priority="1027">
      <formula>IF(Y$4="Execute",TRUE,FALSE)</formula>
    </cfRule>
    <cfRule type="expression" dxfId="1062" priority="1028">
      <formula>IF(Y$4="Operate",TRUE,FALSE)</formula>
    </cfRule>
  </conditionalFormatting>
  <conditionalFormatting sqref="Z115:AK115">
    <cfRule type="expression" dxfId="1061" priority="1019">
      <formula>IF(Z$4="Appraise",TRUE,FALSE)</formula>
    </cfRule>
    <cfRule type="expression" dxfId="1060" priority="1020">
      <formula>IF(Z$4="Select",TRUE,FALSE)</formula>
    </cfRule>
    <cfRule type="expression" dxfId="1059" priority="1021">
      <formula>IF(Z$4="Define",TRUE,FALSE)</formula>
    </cfRule>
    <cfRule type="expression" dxfId="1058" priority="1022">
      <formula>IF(Z$4="Execute",TRUE,FALSE)</formula>
    </cfRule>
    <cfRule type="expression" dxfId="1057" priority="1023">
      <formula>IF(Z$4="Operate",TRUE,FALSE)</formula>
    </cfRule>
  </conditionalFormatting>
  <conditionalFormatting sqref="Y115">
    <cfRule type="expression" dxfId="1056" priority="1014">
      <formula>IF(Y$4="Appraise",TRUE,FALSE)</formula>
    </cfRule>
    <cfRule type="expression" dxfId="1055" priority="1015">
      <formula>IF(Y$4="Select",TRUE,FALSE)</formula>
    </cfRule>
    <cfRule type="expression" dxfId="1054" priority="1016">
      <formula>IF(Y$4="Define",TRUE,FALSE)</formula>
    </cfRule>
    <cfRule type="expression" dxfId="1053" priority="1017">
      <formula>IF(Y$4="Execute",TRUE,FALSE)</formula>
    </cfRule>
    <cfRule type="expression" dxfId="1052" priority="1018">
      <formula>IF(Y$4="Operate",TRUE,FALSE)</formula>
    </cfRule>
  </conditionalFormatting>
  <conditionalFormatting sqref="Z64:AK64">
    <cfRule type="expression" dxfId="1051" priority="1009">
      <formula>IF(Z$4="Appraise",TRUE,FALSE)</formula>
    </cfRule>
    <cfRule type="expression" dxfId="1050" priority="1010">
      <formula>IF(Z$4="Select",TRUE,FALSE)</formula>
    </cfRule>
    <cfRule type="expression" dxfId="1049" priority="1011">
      <formula>IF(Z$4="Define",TRUE,FALSE)</formula>
    </cfRule>
    <cfRule type="expression" dxfId="1048" priority="1012">
      <formula>IF(Z$4="Execute",TRUE,FALSE)</formula>
    </cfRule>
    <cfRule type="expression" dxfId="1047" priority="1013">
      <formula>IF(Z$4="Operate",TRUE,FALSE)</formula>
    </cfRule>
  </conditionalFormatting>
  <conditionalFormatting sqref="Y64">
    <cfRule type="expression" dxfId="1046" priority="1004">
      <formula>IF(Y$4="Appraise",TRUE,FALSE)</formula>
    </cfRule>
    <cfRule type="expression" dxfId="1045" priority="1005">
      <formula>IF(Y$4="Select",TRUE,FALSE)</formula>
    </cfRule>
    <cfRule type="expression" dxfId="1044" priority="1006">
      <formula>IF(Y$4="Define",TRUE,FALSE)</formula>
    </cfRule>
    <cfRule type="expression" dxfId="1043" priority="1007">
      <formula>IF(Y$4="Execute",TRUE,FALSE)</formula>
    </cfRule>
    <cfRule type="expression" dxfId="1042" priority="1008">
      <formula>IF(Y$4="Operate",TRUE,FALSE)</formula>
    </cfRule>
  </conditionalFormatting>
  <conditionalFormatting sqref="Z69:AK69 P68:R68">
    <cfRule type="expression" dxfId="1041" priority="999">
      <formula>IF(P$4="Appraise",TRUE,FALSE)</formula>
    </cfRule>
    <cfRule type="expression" dxfId="1040" priority="1000">
      <formula>IF(P$4="Select",TRUE,FALSE)</formula>
    </cfRule>
    <cfRule type="expression" dxfId="1039" priority="1001">
      <formula>IF(P$4="Define",TRUE,FALSE)</formula>
    </cfRule>
    <cfRule type="expression" dxfId="1038" priority="1002">
      <formula>IF(P$4="Execute",TRUE,FALSE)</formula>
    </cfRule>
    <cfRule type="expression" dxfId="1037" priority="1003">
      <formula>IF(P$4="Operate",TRUE,FALSE)</formula>
    </cfRule>
  </conditionalFormatting>
  <conditionalFormatting sqref="Y69">
    <cfRule type="expression" dxfId="1036" priority="994">
      <formula>IF(Y$4="Appraise",TRUE,FALSE)</formula>
    </cfRule>
    <cfRule type="expression" dxfId="1035" priority="995">
      <formula>IF(Y$4="Select",TRUE,FALSE)</formula>
    </cfRule>
    <cfRule type="expression" dxfId="1034" priority="996">
      <formula>IF(Y$4="Define",TRUE,FALSE)</formula>
    </cfRule>
    <cfRule type="expression" dxfId="1033" priority="997">
      <formula>IF(Y$4="Execute",TRUE,FALSE)</formula>
    </cfRule>
    <cfRule type="expression" dxfId="1032" priority="998">
      <formula>IF(Y$4="Operate",TRUE,FALSE)</formula>
    </cfRule>
  </conditionalFormatting>
  <conditionalFormatting sqref="P65:AH65">
    <cfRule type="expression" dxfId="1031" priority="989">
      <formula>IF(P$4="Appraise",TRUE,FALSE)</formula>
    </cfRule>
    <cfRule type="expression" dxfId="1030" priority="990">
      <formula>IF(P$4="Select",TRUE,FALSE)</formula>
    </cfRule>
    <cfRule type="expression" dxfId="1029" priority="991">
      <formula>IF(P$4="Define",TRUE,FALSE)</formula>
    </cfRule>
    <cfRule type="expression" dxfId="1028" priority="992">
      <formula>IF(P$4="Execute",TRUE,FALSE)</formula>
    </cfRule>
    <cfRule type="expression" dxfId="1027" priority="993">
      <formula>IF(P$4="Operate",TRUE,FALSE)</formula>
    </cfRule>
  </conditionalFormatting>
  <conditionalFormatting sqref="Z60:AK60">
    <cfRule type="expression" dxfId="1026" priority="974">
      <formula>IF(Z$4="Appraise",TRUE,FALSE)</formula>
    </cfRule>
    <cfRule type="expression" dxfId="1025" priority="975">
      <formula>IF(Z$4="Select",TRUE,FALSE)</formula>
    </cfRule>
    <cfRule type="expression" dxfId="1024" priority="976">
      <formula>IF(Z$4="Define",TRUE,FALSE)</formula>
    </cfRule>
    <cfRule type="expression" dxfId="1023" priority="977">
      <formula>IF(Z$4="Execute",TRUE,FALSE)</formula>
    </cfRule>
    <cfRule type="expression" dxfId="1022" priority="978">
      <formula>IF(Z$4="Operate",TRUE,FALSE)</formula>
    </cfRule>
  </conditionalFormatting>
  <conditionalFormatting sqref="Y60">
    <cfRule type="expression" dxfId="1021" priority="969">
      <formula>IF(Y$4="Appraise",TRUE,FALSE)</formula>
    </cfRule>
    <cfRule type="expression" dxfId="1020" priority="970">
      <formula>IF(Y$4="Select",TRUE,FALSE)</formula>
    </cfRule>
    <cfRule type="expression" dxfId="1019" priority="971">
      <formula>IF(Y$4="Define",TRUE,FALSE)</formula>
    </cfRule>
    <cfRule type="expression" dxfId="1018" priority="972">
      <formula>IF(Y$4="Execute",TRUE,FALSE)</formula>
    </cfRule>
    <cfRule type="expression" dxfId="1017" priority="973">
      <formula>IF(Y$4="Operate",TRUE,FALSE)</formula>
    </cfRule>
  </conditionalFormatting>
  <conditionalFormatting sqref="Z79:AK79">
    <cfRule type="expression" dxfId="1016" priority="964">
      <formula>IF(Z$4="Appraise",TRUE,FALSE)</formula>
    </cfRule>
    <cfRule type="expression" dxfId="1015" priority="965">
      <formula>IF(Z$4="Select",TRUE,FALSE)</formula>
    </cfRule>
    <cfRule type="expression" dxfId="1014" priority="966">
      <formula>IF(Z$4="Define",TRUE,FALSE)</formula>
    </cfRule>
    <cfRule type="expression" dxfId="1013" priority="967">
      <formula>IF(Z$4="Execute",TRUE,FALSE)</formula>
    </cfRule>
    <cfRule type="expression" dxfId="1012" priority="968">
      <formula>IF(Z$4="Operate",TRUE,FALSE)</formula>
    </cfRule>
  </conditionalFormatting>
  <conditionalFormatting sqref="Y79">
    <cfRule type="expression" dxfId="1011" priority="959">
      <formula>IF(Y$4="Appraise",TRUE,FALSE)</formula>
    </cfRule>
    <cfRule type="expression" dxfId="1010" priority="960">
      <formula>IF(Y$4="Select",TRUE,FALSE)</formula>
    </cfRule>
    <cfRule type="expression" dxfId="1009" priority="961">
      <formula>IF(Y$4="Define",TRUE,FALSE)</formula>
    </cfRule>
    <cfRule type="expression" dxfId="1008" priority="962">
      <formula>IF(Y$4="Execute",TRUE,FALSE)</formula>
    </cfRule>
    <cfRule type="expression" dxfId="1007" priority="963">
      <formula>IF(Y$4="Operate",TRUE,FALSE)</formula>
    </cfRule>
  </conditionalFormatting>
  <conditionalFormatting sqref="Z12:AK12">
    <cfRule type="expression" dxfId="1006" priority="954">
      <formula>IF(Z$4="Appraise",TRUE,FALSE)</formula>
    </cfRule>
    <cfRule type="expression" dxfId="1005" priority="955">
      <formula>IF(Z$4="Select",TRUE,FALSE)</formula>
    </cfRule>
    <cfRule type="expression" dxfId="1004" priority="956">
      <formula>IF(Z$4="Define",TRUE,FALSE)</formula>
    </cfRule>
    <cfRule type="expression" dxfId="1003" priority="957">
      <formula>IF(Z$4="Execute",TRUE,FALSE)</formula>
    </cfRule>
    <cfRule type="expression" dxfId="1002" priority="958">
      <formula>IF(Z$4="Operate",TRUE,FALSE)</formula>
    </cfRule>
  </conditionalFormatting>
  <conditionalFormatting sqref="Z94:AK94">
    <cfRule type="expression" dxfId="1001" priority="949">
      <formula>IF(Z$4="Appraise",TRUE,FALSE)</formula>
    </cfRule>
    <cfRule type="expression" dxfId="1000" priority="950">
      <formula>IF(Z$4="Select",TRUE,FALSE)</formula>
    </cfRule>
    <cfRule type="expression" dxfId="999" priority="951">
      <formula>IF(Z$4="Define",TRUE,FALSE)</formula>
    </cfRule>
    <cfRule type="expression" dxfId="998" priority="952">
      <formula>IF(Z$4="Execute",TRUE,FALSE)</formula>
    </cfRule>
    <cfRule type="expression" dxfId="997" priority="953">
      <formula>IF(Z$4="Operate",TRUE,FALSE)</formula>
    </cfRule>
  </conditionalFormatting>
  <conditionalFormatting sqref="Y94">
    <cfRule type="expression" dxfId="996" priority="944">
      <formula>IF(Y$4="Appraise",TRUE,FALSE)</formula>
    </cfRule>
    <cfRule type="expression" dxfId="995" priority="945">
      <formula>IF(Y$4="Select",TRUE,FALSE)</formula>
    </cfRule>
    <cfRule type="expression" dxfId="994" priority="946">
      <formula>IF(Y$4="Define",TRUE,FALSE)</formula>
    </cfRule>
    <cfRule type="expression" dxfId="993" priority="947">
      <formula>IF(Y$4="Execute",TRUE,FALSE)</formula>
    </cfRule>
    <cfRule type="expression" dxfId="992" priority="948">
      <formula>IF(Y$4="Operate",TRUE,FALSE)</formula>
    </cfRule>
  </conditionalFormatting>
  <conditionalFormatting sqref="Z95:AK95">
    <cfRule type="expression" dxfId="991" priority="939">
      <formula>IF(Z$4="Appraise",TRUE,FALSE)</formula>
    </cfRule>
    <cfRule type="expression" dxfId="990" priority="940">
      <formula>IF(Z$4="Select",TRUE,FALSE)</formula>
    </cfRule>
    <cfRule type="expression" dxfId="989" priority="941">
      <formula>IF(Z$4="Define",TRUE,FALSE)</formula>
    </cfRule>
    <cfRule type="expression" dxfId="988" priority="942">
      <formula>IF(Z$4="Execute",TRUE,FALSE)</formula>
    </cfRule>
    <cfRule type="expression" dxfId="987" priority="943">
      <formula>IF(Z$4="Operate",TRUE,FALSE)</formula>
    </cfRule>
  </conditionalFormatting>
  <conditionalFormatting sqref="Y95">
    <cfRule type="expression" dxfId="986" priority="934">
      <formula>IF(Y$4="Appraise",TRUE,FALSE)</formula>
    </cfRule>
    <cfRule type="expression" dxfId="985" priority="935">
      <formula>IF(Y$4="Select",TRUE,FALSE)</formula>
    </cfRule>
    <cfRule type="expression" dxfId="984" priority="936">
      <formula>IF(Y$4="Define",TRUE,FALSE)</formula>
    </cfRule>
    <cfRule type="expression" dxfId="983" priority="937">
      <formula>IF(Y$4="Execute",TRUE,FALSE)</formula>
    </cfRule>
    <cfRule type="expression" dxfId="982" priority="938">
      <formula>IF(Y$4="Operate",TRUE,FALSE)</formula>
    </cfRule>
  </conditionalFormatting>
  <conditionalFormatting sqref="Z70:AE70 S70:X70 AI70:AK70">
    <cfRule type="expression" dxfId="981" priority="929">
      <formula>IF(S$4="Appraise",TRUE,FALSE)</formula>
    </cfRule>
    <cfRule type="expression" dxfId="980" priority="930">
      <formula>IF(S$4="Select",TRUE,FALSE)</formula>
    </cfRule>
    <cfRule type="expression" dxfId="979" priority="931">
      <formula>IF(S$4="Define",TRUE,FALSE)</formula>
    </cfRule>
    <cfRule type="expression" dxfId="978" priority="932">
      <formula>IF(S$4="Execute",TRUE,FALSE)</formula>
    </cfRule>
    <cfRule type="expression" dxfId="977" priority="933">
      <formula>IF(S$4="Operate",TRUE,FALSE)</formula>
    </cfRule>
  </conditionalFormatting>
  <conditionalFormatting sqref="Y70">
    <cfRule type="expression" dxfId="976" priority="924">
      <formula>IF(Y$4="Appraise",TRUE,FALSE)</formula>
    </cfRule>
    <cfRule type="expression" dxfId="975" priority="925">
      <formula>IF(Y$4="Select",TRUE,FALSE)</formula>
    </cfRule>
    <cfRule type="expression" dxfId="974" priority="926">
      <formula>IF(Y$4="Define",TRUE,FALSE)</formula>
    </cfRule>
    <cfRule type="expression" dxfId="973" priority="927">
      <formula>IF(Y$4="Execute",TRUE,FALSE)</formula>
    </cfRule>
    <cfRule type="expression" dxfId="972" priority="928">
      <formula>IF(Y$4="Operate",TRUE,FALSE)</formula>
    </cfRule>
  </conditionalFormatting>
  <conditionalFormatting sqref="Z68:AE68 S68:X68 AI68:AK68">
    <cfRule type="expression" dxfId="971" priority="909">
      <formula>IF(S$4="Appraise",TRUE,FALSE)</formula>
    </cfRule>
    <cfRule type="expression" dxfId="970" priority="910">
      <formula>IF(S$4="Select",TRUE,FALSE)</formula>
    </cfRule>
    <cfRule type="expression" dxfId="969" priority="911">
      <formula>IF(S$4="Define",TRUE,FALSE)</formula>
    </cfRule>
    <cfRule type="expression" dxfId="968" priority="912">
      <formula>IF(S$4="Execute",TRUE,FALSE)</formula>
    </cfRule>
    <cfRule type="expression" dxfId="967" priority="913">
      <formula>IF(S$4="Operate",TRUE,FALSE)</formula>
    </cfRule>
  </conditionalFormatting>
  <conditionalFormatting sqref="Y68">
    <cfRule type="expression" dxfId="966" priority="904">
      <formula>IF(Y$4="Appraise",TRUE,FALSE)</formula>
    </cfRule>
    <cfRule type="expression" dxfId="965" priority="905">
      <formula>IF(Y$4="Select",TRUE,FALSE)</formula>
    </cfRule>
    <cfRule type="expression" dxfId="964" priority="906">
      <formula>IF(Y$4="Define",TRUE,FALSE)</formula>
    </cfRule>
    <cfRule type="expression" dxfId="963" priority="907">
      <formula>IF(Y$4="Execute",TRUE,FALSE)</formula>
    </cfRule>
    <cfRule type="expression" dxfId="962" priority="908">
      <formula>IF(Y$4="Operate",TRUE,FALSE)</formula>
    </cfRule>
  </conditionalFormatting>
  <conditionalFormatting sqref="Z70:AE70 S70:X70 AI70:AK70">
    <cfRule type="expression" dxfId="961" priority="899">
      <formula>IF(S$4="Appraise",TRUE,FALSE)</formula>
    </cfRule>
    <cfRule type="expression" dxfId="960" priority="900">
      <formula>IF(S$4="Select",TRUE,FALSE)</formula>
    </cfRule>
    <cfRule type="expression" dxfId="959" priority="901">
      <formula>IF(S$4="Define",TRUE,FALSE)</formula>
    </cfRule>
    <cfRule type="expression" dxfId="958" priority="902">
      <formula>IF(S$4="Execute",TRUE,FALSE)</formula>
    </cfRule>
    <cfRule type="expression" dxfId="957" priority="903">
      <formula>IF(S$4="Operate",TRUE,FALSE)</formula>
    </cfRule>
  </conditionalFormatting>
  <conditionalFormatting sqref="Y70">
    <cfRule type="expression" dxfId="956" priority="894">
      <formula>IF(Y$4="Appraise",TRUE,FALSE)</formula>
    </cfRule>
    <cfRule type="expression" dxfId="955" priority="895">
      <formula>IF(Y$4="Select",TRUE,FALSE)</formula>
    </cfRule>
    <cfRule type="expression" dxfId="954" priority="896">
      <formula>IF(Y$4="Define",TRUE,FALSE)</formula>
    </cfRule>
    <cfRule type="expression" dxfId="953" priority="897">
      <formula>IF(Y$4="Execute",TRUE,FALSE)</formula>
    </cfRule>
    <cfRule type="expression" dxfId="952" priority="898">
      <formula>IF(Y$4="Operate",TRUE,FALSE)</formula>
    </cfRule>
  </conditionalFormatting>
  <conditionalFormatting sqref="P69:AH69 P68:R68">
    <cfRule type="expression" dxfId="951" priority="889">
      <formula>IF(P$4="Appraise",TRUE,FALSE)</formula>
    </cfRule>
    <cfRule type="expression" dxfId="950" priority="890">
      <formula>IF(P$4="Select",TRUE,FALSE)</formula>
    </cfRule>
    <cfRule type="expression" dxfId="949" priority="891">
      <formula>IF(P$4="Define",TRUE,FALSE)</formula>
    </cfRule>
    <cfRule type="expression" dxfId="948" priority="892">
      <formula>IF(P$4="Execute",TRUE,FALSE)</formula>
    </cfRule>
    <cfRule type="expression" dxfId="947" priority="893">
      <formula>IF(P$4="Operate",TRUE,FALSE)</formula>
    </cfRule>
  </conditionalFormatting>
  <conditionalFormatting sqref="Z62:AK62">
    <cfRule type="expression" dxfId="946" priority="879">
      <formula>IF(Z$4="Appraise",TRUE,FALSE)</formula>
    </cfRule>
    <cfRule type="expression" dxfId="945" priority="880">
      <formula>IF(Z$4="Select",TRUE,FALSE)</formula>
    </cfRule>
    <cfRule type="expression" dxfId="944" priority="881">
      <formula>IF(Z$4="Define",TRUE,FALSE)</formula>
    </cfRule>
    <cfRule type="expression" dxfId="943" priority="882">
      <formula>IF(Z$4="Execute",TRUE,FALSE)</formula>
    </cfRule>
    <cfRule type="expression" dxfId="942" priority="883">
      <formula>IF(Z$4="Operate",TRUE,FALSE)</formula>
    </cfRule>
  </conditionalFormatting>
  <conditionalFormatting sqref="Y62">
    <cfRule type="expression" dxfId="941" priority="874">
      <formula>IF(Y$4="Appraise",TRUE,FALSE)</formula>
    </cfRule>
    <cfRule type="expression" dxfId="940" priority="875">
      <formula>IF(Y$4="Select",TRUE,FALSE)</formula>
    </cfRule>
    <cfRule type="expression" dxfId="939" priority="876">
      <formula>IF(Y$4="Define",TRUE,FALSE)</formula>
    </cfRule>
    <cfRule type="expression" dxfId="938" priority="877">
      <formula>IF(Y$4="Execute",TRUE,FALSE)</formula>
    </cfRule>
    <cfRule type="expression" dxfId="937" priority="878">
      <formula>IF(Y$4="Operate",TRUE,FALSE)</formula>
    </cfRule>
  </conditionalFormatting>
  <conditionalFormatting sqref="Z81:AK81">
    <cfRule type="expression" dxfId="936" priority="869">
      <formula>IF(Z$4="Appraise",TRUE,FALSE)</formula>
    </cfRule>
    <cfRule type="expression" dxfId="935" priority="870">
      <formula>IF(Z$4="Select",TRUE,FALSE)</formula>
    </cfRule>
    <cfRule type="expression" dxfId="934" priority="871">
      <formula>IF(Z$4="Define",TRUE,FALSE)</formula>
    </cfRule>
    <cfRule type="expression" dxfId="933" priority="872">
      <formula>IF(Z$4="Execute",TRUE,FALSE)</formula>
    </cfRule>
    <cfRule type="expression" dxfId="932" priority="873">
      <formula>IF(Z$4="Operate",TRUE,FALSE)</formula>
    </cfRule>
  </conditionalFormatting>
  <conditionalFormatting sqref="Y81">
    <cfRule type="expression" dxfId="931" priority="864">
      <formula>IF(Y$4="Appraise",TRUE,FALSE)</formula>
    </cfRule>
    <cfRule type="expression" dxfId="930" priority="865">
      <formula>IF(Y$4="Select",TRUE,FALSE)</formula>
    </cfRule>
    <cfRule type="expression" dxfId="929" priority="866">
      <formula>IF(Y$4="Define",TRUE,FALSE)</formula>
    </cfRule>
    <cfRule type="expression" dxfId="928" priority="867">
      <formula>IF(Y$4="Execute",TRUE,FALSE)</formula>
    </cfRule>
    <cfRule type="expression" dxfId="927" priority="868">
      <formula>IF(Y$4="Operate",TRUE,FALSE)</formula>
    </cfRule>
  </conditionalFormatting>
  <conditionalFormatting sqref="Z13:AI13 Z14:AK14">
    <cfRule type="expression" dxfId="926" priority="859">
      <formula>IF(Z$4="Appraise",TRUE,FALSE)</formula>
    </cfRule>
    <cfRule type="expression" dxfId="925" priority="860">
      <formula>IF(Z$4="Select",TRUE,FALSE)</formula>
    </cfRule>
    <cfRule type="expression" dxfId="924" priority="861">
      <formula>IF(Z$4="Define",TRUE,FALSE)</formula>
    </cfRule>
    <cfRule type="expression" dxfId="923" priority="862">
      <formula>IF(Z$4="Execute",TRUE,FALSE)</formula>
    </cfRule>
    <cfRule type="expression" dxfId="922" priority="863">
      <formula>IF(Z$4="Operate",TRUE,FALSE)</formula>
    </cfRule>
  </conditionalFormatting>
  <conditionalFormatting sqref="AK13">
    <cfRule type="expression" dxfId="921" priority="854">
      <formula>IF(AK$4="Appraise",TRUE,FALSE)</formula>
    </cfRule>
    <cfRule type="expression" dxfId="920" priority="855">
      <formula>IF(AK$4="Select",TRUE,FALSE)</formula>
    </cfRule>
    <cfRule type="expression" dxfId="919" priority="856">
      <formula>IF(AK$4="Define",TRUE,FALSE)</formula>
    </cfRule>
    <cfRule type="expression" dxfId="918" priority="857">
      <formula>IF(AK$4="Execute",TRUE,FALSE)</formula>
    </cfRule>
    <cfRule type="expression" dxfId="917" priority="858">
      <formula>IF(AK$4="Operate",TRUE,FALSE)</formula>
    </cfRule>
  </conditionalFormatting>
  <conditionalFormatting sqref="AJ13">
    <cfRule type="expression" dxfId="916" priority="849">
      <formula>IF(AJ$4="Appraise",TRUE,FALSE)</formula>
    </cfRule>
    <cfRule type="expression" dxfId="915" priority="850">
      <formula>IF(AJ$4="Select",TRUE,FALSE)</formula>
    </cfRule>
    <cfRule type="expression" dxfId="914" priority="851">
      <formula>IF(AJ$4="Define",TRUE,FALSE)</formula>
    </cfRule>
    <cfRule type="expression" dxfId="913" priority="852">
      <formula>IF(AJ$4="Execute",TRUE,FALSE)</formula>
    </cfRule>
    <cfRule type="expression" dxfId="912" priority="853">
      <formula>IF(AJ$4="Operate",TRUE,FALSE)</formula>
    </cfRule>
  </conditionalFormatting>
  <conditionalFormatting sqref="Y13:Y14">
    <cfRule type="expression" dxfId="911" priority="844">
      <formula>IF(Y$4="Appraise",TRUE,FALSE)</formula>
    </cfRule>
    <cfRule type="expression" dxfId="910" priority="845">
      <formula>IF(Y$4="Select",TRUE,FALSE)</formula>
    </cfRule>
    <cfRule type="expression" dxfId="909" priority="846">
      <formula>IF(Y$4="Define",TRUE,FALSE)</formula>
    </cfRule>
    <cfRule type="expression" dxfId="908" priority="847">
      <formula>IF(Y$4="Execute",TRUE,FALSE)</formula>
    </cfRule>
    <cfRule type="expression" dxfId="907" priority="848">
      <formula>IF(Y$4="Operate",TRUE,FALSE)</formula>
    </cfRule>
  </conditionalFormatting>
  <conditionalFormatting sqref="Z97:AK97">
    <cfRule type="expression" dxfId="906" priority="839">
      <formula>IF(Z$4="Appraise",TRUE,FALSE)</formula>
    </cfRule>
    <cfRule type="expression" dxfId="905" priority="840">
      <formula>IF(Z$4="Select",TRUE,FALSE)</formula>
    </cfRule>
    <cfRule type="expression" dxfId="904" priority="841">
      <formula>IF(Z$4="Define",TRUE,FALSE)</formula>
    </cfRule>
    <cfRule type="expression" dxfId="903" priority="842">
      <formula>IF(Z$4="Execute",TRUE,FALSE)</formula>
    </cfRule>
    <cfRule type="expression" dxfId="902" priority="843">
      <formula>IF(Z$4="Operate",TRUE,FALSE)</formula>
    </cfRule>
  </conditionalFormatting>
  <conditionalFormatting sqref="Y97">
    <cfRule type="expression" dxfId="901" priority="834">
      <formula>IF(Y$4="Appraise",TRUE,FALSE)</formula>
    </cfRule>
    <cfRule type="expression" dxfId="900" priority="835">
      <formula>IF(Y$4="Select",TRUE,FALSE)</formula>
    </cfRule>
    <cfRule type="expression" dxfId="899" priority="836">
      <formula>IF(Y$4="Define",TRUE,FALSE)</formula>
    </cfRule>
    <cfRule type="expression" dxfId="898" priority="837">
      <formula>IF(Y$4="Execute",TRUE,FALSE)</formula>
    </cfRule>
    <cfRule type="expression" dxfId="897" priority="838">
      <formula>IF(Y$4="Operate",TRUE,FALSE)</formula>
    </cfRule>
  </conditionalFormatting>
  <conditionalFormatting sqref="Z98:AK98">
    <cfRule type="expression" dxfId="896" priority="829">
      <formula>IF(Z$4="Appraise",TRUE,FALSE)</formula>
    </cfRule>
    <cfRule type="expression" dxfId="895" priority="830">
      <formula>IF(Z$4="Select",TRUE,FALSE)</formula>
    </cfRule>
    <cfRule type="expression" dxfId="894" priority="831">
      <formula>IF(Z$4="Define",TRUE,FALSE)</formula>
    </cfRule>
    <cfRule type="expression" dxfId="893" priority="832">
      <formula>IF(Z$4="Execute",TRUE,FALSE)</formula>
    </cfRule>
    <cfRule type="expression" dxfId="892" priority="833">
      <formula>IF(Z$4="Operate",TRUE,FALSE)</formula>
    </cfRule>
  </conditionalFormatting>
  <conditionalFormatting sqref="Y98">
    <cfRule type="expression" dxfId="891" priority="824">
      <formula>IF(Y$4="Appraise",TRUE,FALSE)</formula>
    </cfRule>
    <cfRule type="expression" dxfId="890" priority="825">
      <formula>IF(Y$4="Select",TRUE,FALSE)</formula>
    </cfRule>
    <cfRule type="expression" dxfId="889" priority="826">
      <formula>IF(Y$4="Define",TRUE,FALSE)</formula>
    </cfRule>
    <cfRule type="expression" dxfId="888" priority="827">
      <formula>IF(Y$4="Execute",TRUE,FALSE)</formula>
    </cfRule>
    <cfRule type="expression" dxfId="887" priority="828">
      <formula>IF(Y$4="Operate",TRUE,FALSE)</formula>
    </cfRule>
  </conditionalFormatting>
  <conditionalFormatting sqref="Z73:AK73">
    <cfRule type="expression" dxfId="886" priority="819">
      <formula>IF(Z$4="Appraise",TRUE,FALSE)</formula>
    </cfRule>
    <cfRule type="expression" dxfId="885" priority="820">
      <formula>IF(Z$4="Select",TRUE,FALSE)</formula>
    </cfRule>
    <cfRule type="expression" dxfId="884" priority="821">
      <formula>IF(Z$4="Define",TRUE,FALSE)</formula>
    </cfRule>
    <cfRule type="expression" dxfId="883" priority="822">
      <formula>IF(Z$4="Execute",TRUE,FALSE)</formula>
    </cfRule>
    <cfRule type="expression" dxfId="882" priority="823">
      <formula>IF(Z$4="Operate",TRUE,FALSE)</formula>
    </cfRule>
  </conditionalFormatting>
  <conditionalFormatting sqref="Y73">
    <cfRule type="expression" dxfId="881" priority="814">
      <formula>IF(Y$4="Appraise",TRUE,FALSE)</formula>
    </cfRule>
    <cfRule type="expression" dxfId="880" priority="815">
      <formula>IF(Y$4="Select",TRUE,FALSE)</formula>
    </cfRule>
    <cfRule type="expression" dxfId="879" priority="816">
      <formula>IF(Y$4="Define",TRUE,FALSE)</formula>
    </cfRule>
    <cfRule type="expression" dxfId="878" priority="817">
      <formula>IF(Y$4="Execute",TRUE,FALSE)</formula>
    </cfRule>
    <cfRule type="expression" dxfId="877" priority="818">
      <formula>IF(Y$4="Operate",TRUE,FALSE)</formula>
    </cfRule>
  </conditionalFormatting>
  <conditionalFormatting sqref="Z140:AK140">
    <cfRule type="expression" dxfId="876" priority="804">
      <formula>IF(Z$4="Appraise",TRUE,FALSE)</formula>
    </cfRule>
    <cfRule type="expression" dxfId="875" priority="805">
      <formula>IF(Z$4="Select",TRUE,FALSE)</formula>
    </cfRule>
    <cfRule type="expression" dxfId="874" priority="806">
      <formula>IF(Z$4="Define",TRUE,FALSE)</formula>
    </cfRule>
    <cfRule type="expression" dxfId="873" priority="807">
      <formula>IF(Z$4="Execute",TRUE,FALSE)</formula>
    </cfRule>
    <cfRule type="expression" dxfId="872" priority="808">
      <formula>IF(Z$4="Operate",TRUE,FALSE)</formula>
    </cfRule>
  </conditionalFormatting>
  <conditionalFormatting sqref="Y140">
    <cfRule type="expression" dxfId="871" priority="799">
      <formula>IF(Y$4="Appraise",TRUE,FALSE)</formula>
    </cfRule>
    <cfRule type="expression" dxfId="870" priority="800">
      <formula>IF(Y$4="Select",TRUE,FALSE)</formula>
    </cfRule>
    <cfRule type="expression" dxfId="869" priority="801">
      <formula>IF(Y$4="Define",TRUE,FALSE)</formula>
    </cfRule>
    <cfRule type="expression" dxfId="868" priority="802">
      <formula>IF(Y$4="Execute",TRUE,FALSE)</formula>
    </cfRule>
    <cfRule type="expression" dxfId="867" priority="803">
      <formula>IF(Y$4="Operate",TRUE,FALSE)</formula>
    </cfRule>
  </conditionalFormatting>
  <conditionalFormatting sqref="Z83:AK83">
    <cfRule type="expression" dxfId="866" priority="794">
      <formula>IF(Z$4="Appraise",TRUE,FALSE)</formula>
    </cfRule>
    <cfRule type="expression" dxfId="865" priority="795">
      <formula>IF(Z$4="Select",TRUE,FALSE)</formula>
    </cfRule>
    <cfRule type="expression" dxfId="864" priority="796">
      <formula>IF(Z$4="Define",TRUE,FALSE)</formula>
    </cfRule>
    <cfRule type="expression" dxfId="863" priority="797">
      <formula>IF(Z$4="Execute",TRUE,FALSE)</formula>
    </cfRule>
    <cfRule type="expression" dxfId="862" priority="798">
      <formula>IF(Z$4="Operate",TRUE,FALSE)</formula>
    </cfRule>
  </conditionalFormatting>
  <conditionalFormatting sqref="Y83">
    <cfRule type="expression" dxfId="861" priority="789">
      <formula>IF(Y$4="Appraise",TRUE,FALSE)</formula>
    </cfRule>
    <cfRule type="expression" dxfId="860" priority="790">
      <formula>IF(Y$4="Select",TRUE,FALSE)</formula>
    </cfRule>
    <cfRule type="expression" dxfId="859" priority="791">
      <formula>IF(Y$4="Define",TRUE,FALSE)</formula>
    </cfRule>
    <cfRule type="expression" dxfId="858" priority="792">
      <formula>IF(Y$4="Execute",TRUE,FALSE)</formula>
    </cfRule>
    <cfRule type="expression" dxfId="857" priority="793">
      <formula>IF(Y$4="Operate",TRUE,FALSE)</formula>
    </cfRule>
  </conditionalFormatting>
  <conditionalFormatting sqref="Z96:AK96">
    <cfRule type="expression" dxfId="856" priority="784">
      <formula>IF(Z$4="Appraise",TRUE,FALSE)</formula>
    </cfRule>
    <cfRule type="expression" dxfId="855" priority="785">
      <formula>IF(Z$4="Select",TRUE,FALSE)</formula>
    </cfRule>
    <cfRule type="expression" dxfId="854" priority="786">
      <formula>IF(Z$4="Define",TRUE,FALSE)</formula>
    </cfRule>
    <cfRule type="expression" dxfId="853" priority="787">
      <formula>IF(Z$4="Execute",TRUE,FALSE)</formula>
    </cfRule>
    <cfRule type="expression" dxfId="852" priority="788">
      <formula>IF(Z$4="Operate",TRUE,FALSE)</formula>
    </cfRule>
  </conditionalFormatting>
  <conditionalFormatting sqref="Y96">
    <cfRule type="expression" dxfId="851" priority="779">
      <formula>IF(Y$4="Appraise",TRUE,FALSE)</formula>
    </cfRule>
    <cfRule type="expression" dxfId="850" priority="780">
      <formula>IF(Y$4="Select",TRUE,FALSE)</formula>
    </cfRule>
    <cfRule type="expression" dxfId="849" priority="781">
      <formula>IF(Y$4="Define",TRUE,FALSE)</formula>
    </cfRule>
    <cfRule type="expression" dxfId="848" priority="782">
      <formula>IF(Y$4="Execute",TRUE,FALSE)</formula>
    </cfRule>
    <cfRule type="expression" dxfId="847" priority="783">
      <formula>IF(Y$4="Operate",TRUE,FALSE)</formula>
    </cfRule>
  </conditionalFormatting>
  <conditionalFormatting sqref="Z99:AK99">
    <cfRule type="expression" dxfId="846" priority="774">
      <formula>IF(Z$4="Appraise",TRUE,FALSE)</formula>
    </cfRule>
    <cfRule type="expression" dxfId="845" priority="775">
      <formula>IF(Z$4="Select",TRUE,FALSE)</formula>
    </cfRule>
    <cfRule type="expression" dxfId="844" priority="776">
      <formula>IF(Z$4="Define",TRUE,FALSE)</formula>
    </cfRule>
    <cfRule type="expression" dxfId="843" priority="777">
      <formula>IF(Z$4="Execute",TRUE,FALSE)</formula>
    </cfRule>
    <cfRule type="expression" dxfId="842" priority="778">
      <formula>IF(Z$4="Operate",TRUE,FALSE)</formula>
    </cfRule>
  </conditionalFormatting>
  <conditionalFormatting sqref="Y99">
    <cfRule type="expression" dxfId="841" priority="769">
      <formula>IF(Y$4="Appraise",TRUE,FALSE)</formula>
    </cfRule>
    <cfRule type="expression" dxfId="840" priority="770">
      <formula>IF(Y$4="Select",TRUE,FALSE)</formula>
    </cfRule>
    <cfRule type="expression" dxfId="839" priority="771">
      <formula>IF(Y$4="Define",TRUE,FALSE)</formula>
    </cfRule>
    <cfRule type="expression" dxfId="838" priority="772">
      <formula>IF(Y$4="Execute",TRUE,FALSE)</formula>
    </cfRule>
    <cfRule type="expression" dxfId="837" priority="773">
      <formula>IF(Y$4="Operate",TRUE,FALSE)</formula>
    </cfRule>
  </conditionalFormatting>
  <conditionalFormatting sqref="Z106:AK106 N106:X106">
    <cfRule type="expression" dxfId="836" priority="764">
      <formula>IF(N$4="Appraise",TRUE,FALSE)</formula>
    </cfRule>
    <cfRule type="expression" dxfId="835" priority="765">
      <formula>IF(N$4="Select",TRUE,FALSE)</formula>
    </cfRule>
    <cfRule type="expression" dxfId="834" priority="766">
      <formula>IF(N$4="Define",TRUE,FALSE)</formula>
    </cfRule>
    <cfRule type="expression" dxfId="833" priority="767">
      <formula>IF(N$4="Execute",TRUE,FALSE)</formula>
    </cfRule>
    <cfRule type="expression" dxfId="832" priority="768">
      <formula>IF(N$4="Operate",TRUE,FALSE)</formula>
    </cfRule>
  </conditionalFormatting>
  <conditionalFormatting sqref="Y106">
    <cfRule type="expression" dxfId="831" priority="759">
      <formula>IF(Y$4="Appraise",TRUE,FALSE)</formula>
    </cfRule>
    <cfRule type="expression" dxfId="830" priority="760">
      <formula>IF(Y$4="Select",TRUE,FALSE)</formula>
    </cfRule>
    <cfRule type="expression" dxfId="829" priority="761">
      <formula>IF(Y$4="Define",TRUE,FALSE)</formula>
    </cfRule>
    <cfRule type="expression" dxfId="828" priority="762">
      <formula>IF(Y$4="Execute",TRUE,FALSE)</formula>
    </cfRule>
    <cfRule type="expression" dxfId="827" priority="763">
      <formula>IF(Y$4="Operate",TRUE,FALSE)</formula>
    </cfRule>
  </conditionalFormatting>
  <conditionalFormatting sqref="Z100:AK100">
    <cfRule type="expression" dxfId="826" priority="754">
      <formula>IF(Z$4="Appraise",TRUE,FALSE)</formula>
    </cfRule>
    <cfRule type="expression" dxfId="825" priority="755">
      <formula>IF(Z$4="Select",TRUE,FALSE)</formula>
    </cfRule>
    <cfRule type="expression" dxfId="824" priority="756">
      <formula>IF(Z$4="Define",TRUE,FALSE)</formula>
    </cfRule>
    <cfRule type="expression" dxfId="823" priority="757">
      <formula>IF(Z$4="Execute",TRUE,FALSE)</formula>
    </cfRule>
    <cfRule type="expression" dxfId="822" priority="758">
      <formula>IF(Z$4="Operate",TRUE,FALSE)</formula>
    </cfRule>
  </conditionalFormatting>
  <conditionalFormatting sqref="Y100">
    <cfRule type="expression" dxfId="821" priority="749">
      <formula>IF(Y$4="Appraise",TRUE,FALSE)</formula>
    </cfRule>
    <cfRule type="expression" dxfId="820" priority="750">
      <formula>IF(Y$4="Select",TRUE,FALSE)</formula>
    </cfRule>
    <cfRule type="expression" dxfId="819" priority="751">
      <formula>IF(Y$4="Define",TRUE,FALSE)</formula>
    </cfRule>
    <cfRule type="expression" dxfId="818" priority="752">
      <formula>IF(Y$4="Execute",TRUE,FALSE)</formula>
    </cfRule>
    <cfRule type="expression" dxfId="817" priority="753">
      <formula>IF(Y$4="Operate",TRUE,FALSE)</formula>
    </cfRule>
  </conditionalFormatting>
  <conditionalFormatting sqref="Z107:AK107">
    <cfRule type="expression" dxfId="816" priority="744">
      <formula>IF(Z$4="Appraise",TRUE,FALSE)</formula>
    </cfRule>
    <cfRule type="expression" dxfId="815" priority="745">
      <formula>IF(Z$4="Select",TRUE,FALSE)</formula>
    </cfRule>
    <cfRule type="expression" dxfId="814" priority="746">
      <formula>IF(Z$4="Define",TRUE,FALSE)</formula>
    </cfRule>
    <cfRule type="expression" dxfId="813" priority="747">
      <formula>IF(Z$4="Execute",TRUE,FALSE)</formula>
    </cfRule>
    <cfRule type="expression" dxfId="812" priority="748">
      <formula>IF(Z$4="Operate",TRUE,FALSE)</formula>
    </cfRule>
  </conditionalFormatting>
  <conditionalFormatting sqref="Y107">
    <cfRule type="expression" dxfId="811" priority="739">
      <formula>IF(Y$4="Appraise",TRUE,FALSE)</formula>
    </cfRule>
    <cfRule type="expression" dxfId="810" priority="740">
      <formula>IF(Y$4="Select",TRUE,FALSE)</formula>
    </cfRule>
    <cfRule type="expression" dxfId="809" priority="741">
      <formula>IF(Y$4="Define",TRUE,FALSE)</formula>
    </cfRule>
    <cfRule type="expression" dxfId="808" priority="742">
      <formula>IF(Y$4="Execute",TRUE,FALSE)</formula>
    </cfRule>
    <cfRule type="expression" dxfId="807" priority="743">
      <formula>IF(Y$4="Operate",TRUE,FALSE)</formula>
    </cfRule>
  </conditionalFormatting>
  <conditionalFormatting sqref="Z101:AK101">
    <cfRule type="expression" dxfId="806" priority="734">
      <formula>IF(Z$4="Appraise",TRUE,FALSE)</formula>
    </cfRule>
    <cfRule type="expression" dxfId="805" priority="735">
      <formula>IF(Z$4="Select",TRUE,FALSE)</formula>
    </cfRule>
    <cfRule type="expression" dxfId="804" priority="736">
      <formula>IF(Z$4="Define",TRUE,FALSE)</formula>
    </cfRule>
    <cfRule type="expression" dxfId="803" priority="737">
      <formula>IF(Z$4="Execute",TRUE,FALSE)</formula>
    </cfRule>
    <cfRule type="expression" dxfId="802" priority="738">
      <formula>IF(Z$4="Operate",TRUE,FALSE)</formula>
    </cfRule>
  </conditionalFormatting>
  <conditionalFormatting sqref="Y101">
    <cfRule type="expression" dxfId="801" priority="729">
      <formula>IF(Y$4="Appraise",TRUE,FALSE)</formula>
    </cfRule>
    <cfRule type="expression" dxfId="800" priority="730">
      <formula>IF(Y$4="Select",TRUE,FALSE)</formula>
    </cfRule>
    <cfRule type="expression" dxfId="799" priority="731">
      <formula>IF(Y$4="Define",TRUE,FALSE)</formula>
    </cfRule>
    <cfRule type="expression" dxfId="798" priority="732">
      <formula>IF(Y$4="Execute",TRUE,FALSE)</formula>
    </cfRule>
    <cfRule type="expression" dxfId="797" priority="733">
      <formula>IF(Y$4="Operate",TRUE,FALSE)</formula>
    </cfRule>
  </conditionalFormatting>
  <conditionalFormatting sqref="Z102:AK102">
    <cfRule type="expression" dxfId="796" priority="724">
      <formula>IF(Z$4="Appraise",TRUE,FALSE)</formula>
    </cfRule>
    <cfRule type="expression" dxfId="795" priority="725">
      <formula>IF(Z$4="Select",TRUE,FALSE)</formula>
    </cfRule>
    <cfRule type="expression" dxfId="794" priority="726">
      <formula>IF(Z$4="Define",TRUE,FALSE)</formula>
    </cfRule>
    <cfRule type="expression" dxfId="793" priority="727">
      <formula>IF(Z$4="Execute",TRUE,FALSE)</formula>
    </cfRule>
    <cfRule type="expression" dxfId="792" priority="728">
      <formula>IF(Z$4="Operate",TRUE,FALSE)</formula>
    </cfRule>
  </conditionalFormatting>
  <conditionalFormatting sqref="Y102">
    <cfRule type="expression" dxfId="791" priority="719">
      <formula>IF(Y$4="Appraise",TRUE,FALSE)</formula>
    </cfRule>
    <cfRule type="expression" dxfId="790" priority="720">
      <formula>IF(Y$4="Select",TRUE,FALSE)</formula>
    </cfRule>
    <cfRule type="expression" dxfId="789" priority="721">
      <formula>IF(Y$4="Define",TRUE,FALSE)</formula>
    </cfRule>
    <cfRule type="expression" dxfId="788" priority="722">
      <formula>IF(Y$4="Execute",TRUE,FALSE)</formula>
    </cfRule>
    <cfRule type="expression" dxfId="787" priority="723">
      <formula>IF(Y$4="Operate",TRUE,FALSE)</formula>
    </cfRule>
  </conditionalFormatting>
  <conditionalFormatting sqref="Z103:AK103">
    <cfRule type="expression" dxfId="786" priority="714">
      <formula>IF(Z$4="Appraise",TRUE,FALSE)</formula>
    </cfRule>
    <cfRule type="expression" dxfId="785" priority="715">
      <formula>IF(Z$4="Select",TRUE,FALSE)</formula>
    </cfRule>
    <cfRule type="expression" dxfId="784" priority="716">
      <formula>IF(Z$4="Define",TRUE,FALSE)</formula>
    </cfRule>
    <cfRule type="expression" dxfId="783" priority="717">
      <formula>IF(Z$4="Execute",TRUE,FALSE)</formula>
    </cfRule>
    <cfRule type="expression" dxfId="782" priority="718">
      <formula>IF(Z$4="Operate",TRUE,FALSE)</formula>
    </cfRule>
  </conditionalFormatting>
  <conditionalFormatting sqref="Y103">
    <cfRule type="expression" dxfId="781" priority="709">
      <formula>IF(Y$4="Appraise",TRUE,FALSE)</formula>
    </cfRule>
    <cfRule type="expression" dxfId="780" priority="710">
      <formula>IF(Y$4="Select",TRUE,FALSE)</formula>
    </cfRule>
    <cfRule type="expression" dxfId="779" priority="711">
      <formula>IF(Y$4="Define",TRUE,FALSE)</formula>
    </cfRule>
    <cfRule type="expression" dxfId="778" priority="712">
      <formula>IF(Y$4="Execute",TRUE,FALSE)</formula>
    </cfRule>
    <cfRule type="expression" dxfId="777" priority="713">
      <formula>IF(Y$4="Operate",TRUE,FALSE)</formula>
    </cfRule>
  </conditionalFormatting>
  <conditionalFormatting sqref="Z104:AK104">
    <cfRule type="expression" dxfId="776" priority="704">
      <formula>IF(Z$4="Appraise",TRUE,FALSE)</formula>
    </cfRule>
    <cfRule type="expression" dxfId="775" priority="705">
      <formula>IF(Z$4="Select",TRUE,FALSE)</formula>
    </cfRule>
    <cfRule type="expression" dxfId="774" priority="706">
      <formula>IF(Z$4="Define",TRUE,FALSE)</formula>
    </cfRule>
    <cfRule type="expression" dxfId="773" priority="707">
      <formula>IF(Z$4="Execute",TRUE,FALSE)</formula>
    </cfRule>
    <cfRule type="expression" dxfId="772" priority="708">
      <formula>IF(Z$4="Operate",TRUE,FALSE)</formula>
    </cfRule>
  </conditionalFormatting>
  <conditionalFormatting sqref="Y104">
    <cfRule type="expression" dxfId="771" priority="699">
      <formula>IF(Y$4="Appraise",TRUE,FALSE)</formula>
    </cfRule>
    <cfRule type="expression" dxfId="770" priority="700">
      <formula>IF(Y$4="Select",TRUE,FALSE)</formula>
    </cfRule>
    <cfRule type="expression" dxfId="769" priority="701">
      <formula>IF(Y$4="Define",TRUE,FALSE)</formula>
    </cfRule>
    <cfRule type="expression" dxfId="768" priority="702">
      <formula>IF(Y$4="Execute",TRUE,FALSE)</formula>
    </cfRule>
    <cfRule type="expression" dxfId="767" priority="703">
      <formula>IF(Y$4="Operate",TRUE,FALSE)</formula>
    </cfRule>
  </conditionalFormatting>
  <conditionalFormatting sqref="Z105:AK105">
    <cfRule type="expression" dxfId="766" priority="694">
      <formula>IF(Z$4="Appraise",TRUE,FALSE)</formula>
    </cfRule>
    <cfRule type="expression" dxfId="765" priority="695">
      <formula>IF(Z$4="Select",TRUE,FALSE)</formula>
    </cfRule>
    <cfRule type="expression" dxfId="764" priority="696">
      <formula>IF(Z$4="Define",TRUE,FALSE)</formula>
    </cfRule>
    <cfRule type="expression" dxfId="763" priority="697">
      <formula>IF(Z$4="Execute",TRUE,FALSE)</formula>
    </cfRule>
    <cfRule type="expression" dxfId="762" priority="698">
      <formula>IF(Z$4="Operate",TRUE,FALSE)</formula>
    </cfRule>
  </conditionalFormatting>
  <conditionalFormatting sqref="Y105">
    <cfRule type="expression" dxfId="761" priority="689">
      <formula>IF(Y$4="Appraise",TRUE,FALSE)</formula>
    </cfRule>
    <cfRule type="expression" dxfId="760" priority="690">
      <formula>IF(Y$4="Select",TRUE,FALSE)</formula>
    </cfRule>
    <cfRule type="expression" dxfId="759" priority="691">
      <formula>IF(Y$4="Define",TRUE,FALSE)</formula>
    </cfRule>
    <cfRule type="expression" dxfId="758" priority="692">
      <formula>IF(Y$4="Execute",TRUE,FALSE)</formula>
    </cfRule>
    <cfRule type="expression" dxfId="757" priority="693">
      <formula>IF(Y$4="Operate",TRUE,FALSE)</formula>
    </cfRule>
  </conditionalFormatting>
  <conditionalFormatting sqref="Z173:AK173 M173:X173">
    <cfRule type="expression" dxfId="756" priority="684">
      <formula>IF(M$4="Appraise",TRUE,FALSE)</formula>
    </cfRule>
    <cfRule type="expression" dxfId="755" priority="685">
      <formula>IF(M$4="Select",TRUE,FALSE)</formula>
    </cfRule>
    <cfRule type="expression" dxfId="754" priority="686">
      <formula>IF(M$4="Define",TRUE,FALSE)</formula>
    </cfRule>
    <cfRule type="expression" dxfId="753" priority="687">
      <formula>IF(M$4="Execute",TRUE,FALSE)</formula>
    </cfRule>
    <cfRule type="expression" dxfId="752" priority="688">
      <formula>IF(M$4="Operate",TRUE,FALSE)</formula>
    </cfRule>
  </conditionalFormatting>
  <conditionalFormatting sqref="Y173">
    <cfRule type="expression" dxfId="751" priority="679">
      <formula>IF(Y$4="Appraise",TRUE,FALSE)</formula>
    </cfRule>
    <cfRule type="expression" dxfId="750" priority="680">
      <formula>IF(Y$4="Select",TRUE,FALSE)</formula>
    </cfRule>
    <cfRule type="expression" dxfId="749" priority="681">
      <formula>IF(Y$4="Define",TRUE,FALSE)</formula>
    </cfRule>
    <cfRule type="expression" dxfId="748" priority="682">
      <formula>IF(Y$4="Execute",TRUE,FALSE)</formula>
    </cfRule>
    <cfRule type="expression" dxfId="747" priority="683">
      <formula>IF(Y$4="Operate",TRUE,FALSE)</formula>
    </cfRule>
  </conditionalFormatting>
  <conditionalFormatting sqref="L173">
    <cfRule type="expression" dxfId="746" priority="674">
      <formula>IF(L$4="Appraise",TRUE,FALSE)</formula>
    </cfRule>
    <cfRule type="expression" dxfId="745" priority="675">
      <formula>IF(L$4="Select",TRUE,FALSE)</formula>
    </cfRule>
    <cfRule type="expression" dxfId="744" priority="676">
      <formula>IF(L$4="Define",TRUE,FALSE)</formula>
    </cfRule>
    <cfRule type="expression" dxfId="743" priority="677">
      <formula>IF(L$4="Execute",TRUE,FALSE)</formula>
    </cfRule>
    <cfRule type="expression" dxfId="742" priority="678">
      <formula>IF(L$4="Operate",TRUE,FALSE)</formula>
    </cfRule>
  </conditionalFormatting>
  <conditionalFormatting sqref="Z149:AK149">
    <cfRule type="expression" dxfId="741" priority="659">
      <formula>IF(Z$4="Appraise",TRUE,FALSE)</formula>
    </cfRule>
    <cfRule type="expression" dxfId="740" priority="660">
      <formula>IF(Z$4="Select",TRUE,FALSE)</formula>
    </cfRule>
    <cfRule type="expression" dxfId="739" priority="661">
      <formula>IF(Z$4="Define",TRUE,FALSE)</formula>
    </cfRule>
    <cfRule type="expression" dxfId="738" priority="662">
      <formula>IF(Z$4="Execute",TRUE,FALSE)</formula>
    </cfRule>
    <cfRule type="expression" dxfId="737" priority="663">
      <formula>IF(Z$4="Operate",TRUE,FALSE)</formula>
    </cfRule>
  </conditionalFormatting>
  <conditionalFormatting sqref="Y149">
    <cfRule type="expression" dxfId="736" priority="654">
      <formula>IF(Y$4="Appraise",TRUE,FALSE)</formula>
    </cfRule>
    <cfRule type="expression" dxfId="735" priority="655">
      <formula>IF(Y$4="Select",TRUE,FALSE)</formula>
    </cfRule>
    <cfRule type="expression" dxfId="734" priority="656">
      <formula>IF(Y$4="Define",TRUE,FALSE)</formula>
    </cfRule>
    <cfRule type="expression" dxfId="733" priority="657">
      <formula>IF(Y$4="Execute",TRUE,FALSE)</formula>
    </cfRule>
    <cfRule type="expression" dxfId="732" priority="658">
      <formula>IF(Y$4="Operate",TRUE,FALSE)</formula>
    </cfRule>
  </conditionalFormatting>
  <conditionalFormatting sqref="Z169:AK169">
    <cfRule type="expression" dxfId="731" priority="649">
      <formula>IF(Z$4="Appraise",TRUE,FALSE)</formula>
    </cfRule>
    <cfRule type="expression" dxfId="730" priority="650">
      <formula>IF(Z$4="Select",TRUE,FALSE)</formula>
    </cfRule>
    <cfRule type="expression" dxfId="729" priority="651">
      <formula>IF(Z$4="Define",TRUE,FALSE)</formula>
    </cfRule>
    <cfRule type="expression" dxfId="728" priority="652">
      <formula>IF(Z$4="Execute",TRUE,FALSE)</formula>
    </cfRule>
    <cfRule type="expression" dxfId="727" priority="653">
      <formula>IF(Z$4="Operate",TRUE,FALSE)</formula>
    </cfRule>
  </conditionalFormatting>
  <conditionalFormatting sqref="Y169">
    <cfRule type="expression" dxfId="726" priority="644">
      <formula>IF(Y$4="Appraise",TRUE,FALSE)</formula>
    </cfRule>
    <cfRule type="expression" dxfId="725" priority="645">
      <formula>IF(Y$4="Select",TRUE,FALSE)</formula>
    </cfRule>
    <cfRule type="expression" dxfId="724" priority="646">
      <formula>IF(Y$4="Define",TRUE,FALSE)</formula>
    </cfRule>
    <cfRule type="expression" dxfId="723" priority="647">
      <formula>IF(Y$4="Execute",TRUE,FALSE)</formula>
    </cfRule>
    <cfRule type="expression" dxfId="722" priority="648">
      <formula>IF(Y$4="Operate",TRUE,FALSE)</formula>
    </cfRule>
  </conditionalFormatting>
  <conditionalFormatting sqref="Z148:AK148">
    <cfRule type="expression" dxfId="721" priority="639">
      <formula>IF(Z$4="Appraise",TRUE,FALSE)</formula>
    </cfRule>
    <cfRule type="expression" dxfId="720" priority="640">
      <formula>IF(Z$4="Select",TRUE,FALSE)</formula>
    </cfRule>
    <cfRule type="expression" dxfId="719" priority="641">
      <formula>IF(Z$4="Define",TRUE,FALSE)</formula>
    </cfRule>
    <cfRule type="expression" dxfId="718" priority="642">
      <formula>IF(Z$4="Execute",TRUE,FALSE)</formula>
    </cfRule>
    <cfRule type="expression" dxfId="717" priority="643">
      <formula>IF(Z$4="Operate",TRUE,FALSE)</formula>
    </cfRule>
  </conditionalFormatting>
  <conditionalFormatting sqref="Y148">
    <cfRule type="expression" dxfId="716" priority="634">
      <formula>IF(Y$4="Appraise",TRUE,FALSE)</formula>
    </cfRule>
    <cfRule type="expression" dxfId="715" priority="635">
      <formula>IF(Y$4="Select",TRUE,FALSE)</formula>
    </cfRule>
    <cfRule type="expression" dxfId="714" priority="636">
      <formula>IF(Y$4="Define",TRUE,FALSE)</formula>
    </cfRule>
    <cfRule type="expression" dxfId="713" priority="637">
      <formula>IF(Y$4="Execute",TRUE,FALSE)</formula>
    </cfRule>
    <cfRule type="expression" dxfId="712" priority="638">
      <formula>IF(Y$4="Operate",TRUE,FALSE)</formula>
    </cfRule>
  </conditionalFormatting>
  <conditionalFormatting sqref="Z152:AK152">
    <cfRule type="expression" dxfId="711" priority="629">
      <formula>IF(Z$4="Appraise",TRUE,FALSE)</formula>
    </cfRule>
    <cfRule type="expression" dxfId="710" priority="630">
      <formula>IF(Z$4="Select",TRUE,FALSE)</formula>
    </cfRule>
    <cfRule type="expression" dxfId="709" priority="631">
      <formula>IF(Z$4="Define",TRUE,FALSE)</formula>
    </cfRule>
    <cfRule type="expression" dxfId="708" priority="632">
      <formula>IF(Z$4="Execute",TRUE,FALSE)</formula>
    </cfRule>
    <cfRule type="expression" dxfId="707" priority="633">
      <formula>IF(Z$4="Operate",TRUE,FALSE)</formula>
    </cfRule>
  </conditionalFormatting>
  <conditionalFormatting sqref="Y152">
    <cfRule type="expression" dxfId="706" priority="624">
      <formula>IF(Y$4="Appraise",TRUE,FALSE)</formula>
    </cfRule>
    <cfRule type="expression" dxfId="705" priority="625">
      <formula>IF(Y$4="Select",TRUE,FALSE)</formula>
    </cfRule>
    <cfRule type="expression" dxfId="704" priority="626">
      <formula>IF(Y$4="Define",TRUE,FALSE)</formula>
    </cfRule>
    <cfRule type="expression" dxfId="703" priority="627">
      <formula>IF(Y$4="Execute",TRUE,FALSE)</formula>
    </cfRule>
    <cfRule type="expression" dxfId="702" priority="628">
      <formula>IF(Y$4="Operate",TRUE,FALSE)</formula>
    </cfRule>
  </conditionalFormatting>
  <conditionalFormatting sqref="Z126:AK126 N126:X126">
    <cfRule type="expression" dxfId="701" priority="619">
      <formula>IF(N$4="Appraise",TRUE,FALSE)</formula>
    </cfRule>
    <cfRule type="expression" dxfId="700" priority="620">
      <formula>IF(N$4="Select",TRUE,FALSE)</formula>
    </cfRule>
    <cfRule type="expression" dxfId="699" priority="621">
      <formula>IF(N$4="Define",TRUE,FALSE)</formula>
    </cfRule>
    <cfRule type="expression" dxfId="698" priority="622">
      <formula>IF(N$4="Execute",TRUE,FALSE)</formula>
    </cfRule>
    <cfRule type="expression" dxfId="697" priority="623">
      <formula>IF(N$4="Operate",TRUE,FALSE)</formula>
    </cfRule>
  </conditionalFormatting>
  <conditionalFormatting sqref="Y126">
    <cfRule type="expression" dxfId="696" priority="614">
      <formula>IF(Y$4="Appraise",TRUE,FALSE)</formula>
    </cfRule>
    <cfRule type="expression" dxfId="695" priority="615">
      <formula>IF(Y$4="Select",TRUE,FALSE)</formula>
    </cfRule>
    <cfRule type="expression" dxfId="694" priority="616">
      <formula>IF(Y$4="Define",TRUE,FALSE)</formula>
    </cfRule>
    <cfRule type="expression" dxfId="693" priority="617">
      <formula>IF(Y$4="Execute",TRUE,FALSE)</formula>
    </cfRule>
    <cfRule type="expression" dxfId="692" priority="618">
      <formula>IF(Y$4="Operate",TRUE,FALSE)</formula>
    </cfRule>
  </conditionalFormatting>
  <conditionalFormatting sqref="N132:AK132">
    <cfRule type="expression" dxfId="691" priority="604">
      <formula>IF(N$4="Appraise",TRUE,FALSE)</formula>
    </cfRule>
    <cfRule type="expression" dxfId="690" priority="605">
      <formula>IF(N$4="Select",TRUE,FALSE)</formula>
    </cfRule>
    <cfRule type="expression" dxfId="689" priority="606">
      <formula>IF(N$4="Define",TRUE,FALSE)</formula>
    </cfRule>
    <cfRule type="expression" dxfId="688" priority="607">
      <formula>IF(N$4="Execute",TRUE,FALSE)</formula>
    </cfRule>
    <cfRule type="expression" dxfId="687" priority="608">
      <formula>IF(N$4="Operate",TRUE,FALSE)</formula>
    </cfRule>
  </conditionalFormatting>
  <conditionalFormatting sqref="Z72:AE72 AG72:AK72">
    <cfRule type="expression" dxfId="686" priority="569">
      <formula>IF(Z$4="Appraise",TRUE,FALSE)</formula>
    </cfRule>
    <cfRule type="expression" dxfId="685" priority="570">
      <formula>IF(Z$4="Select",TRUE,FALSE)</formula>
    </cfRule>
    <cfRule type="expression" dxfId="684" priority="571">
      <formula>IF(Z$4="Define",TRUE,FALSE)</formula>
    </cfRule>
    <cfRule type="expression" dxfId="683" priority="572">
      <formula>IF(Z$4="Execute",TRUE,FALSE)</formula>
    </cfRule>
    <cfRule type="expression" dxfId="682" priority="573">
      <formula>IF(Z$4="Operate",TRUE,FALSE)</formula>
    </cfRule>
  </conditionalFormatting>
  <conditionalFormatting sqref="Y72">
    <cfRule type="expression" dxfId="681" priority="564">
      <formula>IF(Y$4="Appraise",TRUE,FALSE)</formula>
    </cfRule>
    <cfRule type="expression" dxfId="680" priority="565">
      <formula>IF(Y$4="Select",TRUE,FALSE)</formula>
    </cfRule>
    <cfRule type="expression" dxfId="679" priority="566">
      <formula>IF(Y$4="Define",TRUE,FALSE)</formula>
    </cfRule>
    <cfRule type="expression" dxfId="678" priority="567">
      <formula>IF(Y$4="Execute",TRUE,FALSE)</formula>
    </cfRule>
    <cfRule type="expression" dxfId="677" priority="568">
      <formula>IF(Y$4="Operate",TRUE,FALSE)</formula>
    </cfRule>
  </conditionalFormatting>
  <conditionalFormatting sqref="Z119:AK119">
    <cfRule type="expression" dxfId="676" priority="559">
      <formula>IF(Z$4="Appraise",TRUE,FALSE)</formula>
    </cfRule>
    <cfRule type="expression" dxfId="675" priority="560">
      <formula>IF(Z$4="Select",TRUE,FALSE)</formula>
    </cfRule>
    <cfRule type="expression" dxfId="674" priority="561">
      <formula>IF(Z$4="Define",TRUE,FALSE)</formula>
    </cfRule>
    <cfRule type="expression" dxfId="673" priority="562">
      <formula>IF(Z$4="Execute",TRUE,FALSE)</formula>
    </cfRule>
    <cfRule type="expression" dxfId="672" priority="563">
      <formula>IF(Z$4="Operate",TRUE,FALSE)</formula>
    </cfRule>
  </conditionalFormatting>
  <conditionalFormatting sqref="Y119">
    <cfRule type="expression" dxfId="671" priority="554">
      <formula>IF(Y$4="Appraise",TRUE,FALSE)</formula>
    </cfRule>
    <cfRule type="expression" dxfId="670" priority="555">
      <formula>IF(Y$4="Select",TRUE,FALSE)</formula>
    </cfRule>
    <cfRule type="expression" dxfId="669" priority="556">
      <formula>IF(Y$4="Define",TRUE,FALSE)</formula>
    </cfRule>
    <cfRule type="expression" dxfId="668" priority="557">
      <formula>IF(Y$4="Execute",TRUE,FALSE)</formula>
    </cfRule>
    <cfRule type="expression" dxfId="667" priority="558">
      <formula>IF(Y$4="Operate",TRUE,FALSE)</formula>
    </cfRule>
  </conditionalFormatting>
  <conditionalFormatting sqref="Z119:AK119">
    <cfRule type="expression" dxfId="666" priority="549">
      <formula>IF(Z$4="Appraise",TRUE,FALSE)</formula>
    </cfRule>
    <cfRule type="expression" dxfId="665" priority="550">
      <formula>IF(Z$4="Select",TRUE,FALSE)</formula>
    </cfRule>
    <cfRule type="expression" dxfId="664" priority="551">
      <formula>IF(Z$4="Define",TRUE,FALSE)</formula>
    </cfRule>
    <cfRule type="expression" dxfId="663" priority="552">
      <formula>IF(Z$4="Execute",TRUE,FALSE)</formula>
    </cfRule>
    <cfRule type="expression" dxfId="662" priority="553">
      <formula>IF(Z$4="Operate",TRUE,FALSE)</formula>
    </cfRule>
  </conditionalFormatting>
  <conditionalFormatting sqref="Y119">
    <cfRule type="expression" dxfId="661" priority="544">
      <formula>IF(Y$4="Appraise",TRUE,FALSE)</formula>
    </cfRule>
    <cfRule type="expression" dxfId="660" priority="545">
      <formula>IF(Y$4="Select",TRUE,FALSE)</formula>
    </cfRule>
    <cfRule type="expression" dxfId="659" priority="546">
      <formula>IF(Y$4="Define",TRUE,FALSE)</formula>
    </cfRule>
    <cfRule type="expression" dxfId="658" priority="547">
      <formula>IF(Y$4="Execute",TRUE,FALSE)</formula>
    </cfRule>
    <cfRule type="expression" dxfId="657" priority="548">
      <formula>IF(Y$4="Operate",TRUE,FALSE)</formula>
    </cfRule>
  </conditionalFormatting>
  <conditionalFormatting sqref="Z120:AK120">
    <cfRule type="expression" dxfId="656" priority="539">
      <formula>IF(Z$4="Appraise",TRUE,FALSE)</formula>
    </cfRule>
    <cfRule type="expression" dxfId="655" priority="540">
      <formula>IF(Z$4="Select",TRUE,FALSE)</formula>
    </cfRule>
    <cfRule type="expression" dxfId="654" priority="541">
      <formula>IF(Z$4="Define",TRUE,FALSE)</formula>
    </cfRule>
    <cfRule type="expression" dxfId="653" priority="542">
      <formula>IF(Z$4="Execute",TRUE,FALSE)</formula>
    </cfRule>
    <cfRule type="expression" dxfId="652" priority="543">
      <formula>IF(Z$4="Operate",TRUE,FALSE)</formula>
    </cfRule>
  </conditionalFormatting>
  <conditionalFormatting sqref="Y120">
    <cfRule type="expression" dxfId="651" priority="534">
      <formula>IF(Y$4="Appraise",TRUE,FALSE)</formula>
    </cfRule>
    <cfRule type="expression" dxfId="650" priority="535">
      <formula>IF(Y$4="Select",TRUE,FALSE)</formula>
    </cfRule>
    <cfRule type="expression" dxfId="649" priority="536">
      <formula>IF(Y$4="Define",TRUE,FALSE)</formula>
    </cfRule>
    <cfRule type="expression" dxfId="648" priority="537">
      <formula>IF(Y$4="Execute",TRUE,FALSE)</formula>
    </cfRule>
    <cfRule type="expression" dxfId="647" priority="538">
      <formula>IF(Y$4="Operate",TRUE,FALSE)</formula>
    </cfRule>
  </conditionalFormatting>
  <conditionalFormatting sqref="Z120:AK120">
    <cfRule type="expression" dxfId="646" priority="529">
      <formula>IF(Z$4="Appraise",TRUE,FALSE)</formula>
    </cfRule>
    <cfRule type="expression" dxfId="645" priority="530">
      <formula>IF(Z$4="Select",TRUE,FALSE)</formula>
    </cfRule>
    <cfRule type="expression" dxfId="644" priority="531">
      <formula>IF(Z$4="Define",TRUE,FALSE)</formula>
    </cfRule>
    <cfRule type="expression" dxfId="643" priority="532">
      <formula>IF(Z$4="Execute",TRUE,FALSE)</formula>
    </cfRule>
    <cfRule type="expression" dxfId="642" priority="533">
      <formula>IF(Z$4="Operate",TRUE,FALSE)</formula>
    </cfRule>
  </conditionalFormatting>
  <conditionalFormatting sqref="Y120">
    <cfRule type="expression" dxfId="641" priority="524">
      <formula>IF(Y$4="Appraise",TRUE,FALSE)</formula>
    </cfRule>
    <cfRule type="expression" dxfId="640" priority="525">
      <formula>IF(Y$4="Select",TRUE,FALSE)</formula>
    </cfRule>
    <cfRule type="expression" dxfId="639" priority="526">
      <formula>IF(Y$4="Define",TRUE,FALSE)</formula>
    </cfRule>
    <cfRule type="expression" dxfId="638" priority="527">
      <formula>IF(Y$4="Execute",TRUE,FALSE)</formula>
    </cfRule>
    <cfRule type="expression" dxfId="637" priority="528">
      <formula>IF(Y$4="Operate",TRUE,FALSE)</formula>
    </cfRule>
  </conditionalFormatting>
  <conditionalFormatting sqref="Z182:AE182 T182:U182">
    <cfRule type="expression" dxfId="636" priority="519">
      <formula>IF(T$4="Appraise",TRUE,FALSE)</formula>
    </cfRule>
    <cfRule type="expression" dxfId="635" priority="520">
      <formula>IF(T$4="Select",TRUE,FALSE)</formula>
    </cfRule>
    <cfRule type="expression" dxfId="634" priority="521">
      <formula>IF(T$4="Define",TRUE,FALSE)</formula>
    </cfRule>
    <cfRule type="expression" dxfId="633" priority="522">
      <formula>IF(T$4="Execute",TRUE,FALSE)</formula>
    </cfRule>
    <cfRule type="expression" dxfId="632" priority="523">
      <formula>IF(T$4="Operate",TRUE,FALSE)</formula>
    </cfRule>
  </conditionalFormatting>
  <conditionalFormatting sqref="S182">
    <cfRule type="expression" dxfId="631" priority="514">
      <formula>IF(S$4="Appraise",TRUE,FALSE)</formula>
    </cfRule>
    <cfRule type="expression" dxfId="630" priority="515">
      <formula>IF(S$4="Select",TRUE,FALSE)</formula>
    </cfRule>
    <cfRule type="expression" dxfId="629" priority="516">
      <formula>IF(S$4="Define",TRUE,FALSE)</formula>
    </cfRule>
    <cfRule type="expression" dxfId="628" priority="517">
      <formula>IF(S$4="Execute",TRUE,FALSE)</formula>
    </cfRule>
    <cfRule type="expression" dxfId="627" priority="518">
      <formula>IF(S$4="Operate",TRUE,FALSE)</formula>
    </cfRule>
  </conditionalFormatting>
  <conditionalFormatting sqref="V182">
    <cfRule type="expression" dxfId="626" priority="509">
      <formula>IF(V$4="Appraise",TRUE,FALSE)</formula>
    </cfRule>
    <cfRule type="expression" dxfId="625" priority="510">
      <formula>IF(V$4="Select",TRUE,FALSE)</formula>
    </cfRule>
    <cfRule type="expression" dxfId="624" priority="511">
      <formula>IF(V$4="Define",TRUE,FALSE)</formula>
    </cfRule>
    <cfRule type="expression" dxfId="623" priority="512">
      <formula>IF(V$4="Execute",TRUE,FALSE)</formula>
    </cfRule>
    <cfRule type="expression" dxfId="622" priority="513">
      <formula>IF(V$4="Operate",TRUE,FALSE)</formula>
    </cfRule>
  </conditionalFormatting>
  <conditionalFormatting sqref="W182">
    <cfRule type="expression" dxfId="621" priority="504">
      <formula>IF(W$4="Appraise",TRUE,FALSE)</formula>
    </cfRule>
    <cfRule type="expression" dxfId="620" priority="505">
      <formula>IF(W$4="Select",TRUE,FALSE)</formula>
    </cfRule>
    <cfRule type="expression" dxfId="619" priority="506">
      <formula>IF(W$4="Define",TRUE,FALSE)</formula>
    </cfRule>
    <cfRule type="expression" dxfId="618" priority="507">
      <formula>IF(W$4="Execute",TRUE,FALSE)</formula>
    </cfRule>
    <cfRule type="expression" dxfId="617" priority="508">
      <formula>IF(W$4="Operate",TRUE,FALSE)</formula>
    </cfRule>
  </conditionalFormatting>
  <conditionalFormatting sqref="X182">
    <cfRule type="expression" dxfId="616" priority="499">
      <formula>IF(X$4="Appraise",TRUE,FALSE)</formula>
    </cfRule>
    <cfRule type="expression" dxfId="615" priority="500">
      <formula>IF(X$4="Select",TRUE,FALSE)</formula>
    </cfRule>
    <cfRule type="expression" dxfId="614" priority="501">
      <formula>IF(X$4="Define",TRUE,FALSE)</formula>
    </cfRule>
    <cfRule type="expression" dxfId="613" priority="502">
      <formula>IF(X$4="Execute",TRUE,FALSE)</formula>
    </cfRule>
    <cfRule type="expression" dxfId="612" priority="503">
      <formula>IF(X$4="Operate",TRUE,FALSE)</formula>
    </cfRule>
  </conditionalFormatting>
  <conditionalFormatting sqref="Y182">
    <cfRule type="expression" dxfId="611" priority="494">
      <formula>IF(Y$4="Appraise",TRUE,FALSE)</formula>
    </cfRule>
    <cfRule type="expression" dxfId="610" priority="495">
      <formula>IF(Y$4="Select",TRUE,FALSE)</formula>
    </cfRule>
    <cfRule type="expression" dxfId="609" priority="496">
      <formula>IF(Y$4="Define",TRUE,FALSE)</formula>
    </cfRule>
    <cfRule type="expression" dxfId="608" priority="497">
      <formula>IF(Y$4="Execute",TRUE,FALSE)</formula>
    </cfRule>
    <cfRule type="expression" dxfId="607" priority="498">
      <formula>IF(Y$4="Operate",TRUE,FALSE)</formula>
    </cfRule>
  </conditionalFormatting>
  <conditionalFormatting sqref="K93">
    <cfRule type="expression" dxfId="606" priority="474">
      <formula>IF(K$4="Appraise",TRUE,FALSE)</formula>
    </cfRule>
    <cfRule type="expression" dxfId="605" priority="475">
      <formula>IF(K$4="Select",TRUE,FALSE)</formula>
    </cfRule>
    <cfRule type="expression" dxfId="604" priority="476">
      <formula>IF(K$4="Define",TRUE,FALSE)</formula>
    </cfRule>
    <cfRule type="expression" dxfId="603" priority="477">
      <formula>IF(K$4="Execute",TRUE,FALSE)</formula>
    </cfRule>
    <cfRule type="expression" dxfId="602" priority="478">
      <formula>IF(K$4="Operate",TRUE,FALSE)</formula>
    </cfRule>
  </conditionalFormatting>
  <conditionalFormatting sqref="M93">
    <cfRule type="expression" dxfId="601" priority="469">
      <formula>IF(M$4="Appraise",TRUE,FALSE)</formula>
    </cfRule>
    <cfRule type="expression" dxfId="600" priority="470">
      <formula>IF(M$4="Select",TRUE,FALSE)</formula>
    </cfRule>
    <cfRule type="expression" dxfId="599" priority="471">
      <formula>IF(M$4="Define",TRUE,FALSE)</formula>
    </cfRule>
    <cfRule type="expression" dxfId="598" priority="472">
      <formula>IF(M$4="Execute",TRUE,FALSE)</formula>
    </cfRule>
    <cfRule type="expression" dxfId="597" priority="473">
      <formula>IF(M$4="Operate",TRUE,FALSE)</formula>
    </cfRule>
  </conditionalFormatting>
  <conditionalFormatting sqref="M106">
    <cfRule type="expression" dxfId="596" priority="464">
      <formula>IF(M$4="Appraise",TRUE,FALSE)</formula>
    </cfRule>
    <cfRule type="expression" dxfId="595" priority="465">
      <formula>IF(M$4="Select",TRUE,FALSE)</formula>
    </cfRule>
    <cfRule type="expression" dxfId="594" priority="466">
      <formula>IF(M$4="Define",TRUE,FALSE)</formula>
    </cfRule>
    <cfRule type="expression" dxfId="593" priority="467">
      <formula>IF(M$4="Execute",TRUE,FALSE)</formula>
    </cfRule>
    <cfRule type="expression" dxfId="592" priority="468">
      <formula>IF(M$4="Operate",TRUE,FALSE)</formula>
    </cfRule>
  </conditionalFormatting>
  <conditionalFormatting sqref="N68">
    <cfRule type="expression" dxfId="591" priority="459">
      <formula>IF(N$4="Appraise",TRUE,FALSE)</formula>
    </cfRule>
    <cfRule type="expression" dxfId="590" priority="460">
      <formula>IF(N$4="Select",TRUE,FALSE)</formula>
    </cfRule>
    <cfRule type="expression" dxfId="589" priority="461">
      <formula>IF(N$4="Define",TRUE,FALSE)</formula>
    </cfRule>
    <cfRule type="expression" dxfId="588" priority="462">
      <formula>IF(N$4="Execute",TRUE,FALSE)</formula>
    </cfRule>
    <cfRule type="expression" dxfId="587" priority="463">
      <formula>IF(N$4="Operate",TRUE,FALSE)</formula>
    </cfRule>
  </conditionalFormatting>
  <conditionalFormatting sqref="N68">
    <cfRule type="expression" dxfId="586" priority="454">
      <formula>IF(N$4="Appraise",TRUE,FALSE)</formula>
    </cfRule>
    <cfRule type="expression" dxfId="585" priority="455">
      <formula>IF(N$4="Select",TRUE,FALSE)</formula>
    </cfRule>
    <cfRule type="expression" dxfId="584" priority="456">
      <formula>IF(N$4="Define",TRUE,FALSE)</formula>
    </cfRule>
    <cfRule type="expression" dxfId="583" priority="457">
      <formula>IF(N$4="Execute",TRUE,FALSE)</formula>
    </cfRule>
    <cfRule type="expression" dxfId="582" priority="458">
      <formula>IF(N$4="Operate",TRUE,FALSE)</formula>
    </cfRule>
  </conditionalFormatting>
  <conditionalFormatting sqref="Z123:AK123">
    <cfRule type="expression" dxfId="581" priority="414">
      <formula>IF(Z$4="Appraise",TRUE,FALSE)</formula>
    </cfRule>
    <cfRule type="expression" dxfId="580" priority="415">
      <formula>IF(Z$4="Select",TRUE,FALSE)</formula>
    </cfRule>
    <cfRule type="expression" dxfId="579" priority="416">
      <formula>IF(Z$4="Define",TRUE,FALSE)</formula>
    </cfRule>
    <cfRule type="expression" dxfId="578" priority="417">
      <formula>IF(Z$4="Execute",TRUE,FALSE)</formula>
    </cfRule>
    <cfRule type="expression" dxfId="577" priority="418">
      <formula>IF(Z$4="Operate",TRUE,FALSE)</formula>
    </cfRule>
  </conditionalFormatting>
  <conditionalFormatting sqref="Y123">
    <cfRule type="expression" dxfId="576" priority="409">
      <formula>IF(Y$4="Appraise",TRUE,FALSE)</formula>
    </cfRule>
    <cfRule type="expression" dxfId="575" priority="410">
      <formula>IF(Y$4="Select",TRUE,FALSE)</formula>
    </cfRule>
    <cfRule type="expression" dxfId="574" priority="411">
      <formula>IF(Y$4="Define",TRUE,FALSE)</formula>
    </cfRule>
    <cfRule type="expression" dxfId="573" priority="412">
      <formula>IF(Y$4="Execute",TRUE,FALSE)</formula>
    </cfRule>
    <cfRule type="expression" dxfId="572" priority="413">
      <formula>IF(Y$4="Operate",TRUE,FALSE)</formula>
    </cfRule>
  </conditionalFormatting>
  <conditionalFormatting sqref="K126">
    <cfRule type="expression" dxfId="571" priority="404">
      <formula>IF(K$4="Appraise",TRUE,FALSE)</formula>
    </cfRule>
    <cfRule type="expression" dxfId="570" priority="405">
      <formula>IF(K$4="Select",TRUE,FALSE)</formula>
    </cfRule>
    <cfRule type="expression" dxfId="569" priority="406">
      <formula>IF(K$4="Define",TRUE,FALSE)</formula>
    </cfRule>
    <cfRule type="expression" dxfId="568" priority="407">
      <formula>IF(K$4="Execute",TRUE,FALSE)</formula>
    </cfRule>
    <cfRule type="expression" dxfId="567" priority="408">
      <formula>IF(K$4="Operate",TRUE,FALSE)</formula>
    </cfRule>
  </conditionalFormatting>
  <conditionalFormatting sqref="L126">
    <cfRule type="expression" dxfId="566" priority="399">
      <formula>IF(L$4="Appraise",TRUE,FALSE)</formula>
    </cfRule>
    <cfRule type="expression" dxfId="565" priority="400">
      <formula>IF(L$4="Select",TRUE,FALSE)</formula>
    </cfRule>
    <cfRule type="expression" dxfId="564" priority="401">
      <formula>IF(L$4="Define",TRUE,FALSE)</formula>
    </cfRule>
    <cfRule type="expression" dxfId="563" priority="402">
      <formula>IF(L$4="Execute",TRUE,FALSE)</formula>
    </cfRule>
    <cfRule type="expression" dxfId="562" priority="403">
      <formula>IF(L$4="Operate",TRUE,FALSE)</formula>
    </cfRule>
  </conditionalFormatting>
  <conditionalFormatting sqref="M126">
    <cfRule type="expression" dxfId="561" priority="394">
      <formula>IF(M$4="Appraise",TRUE,FALSE)</formula>
    </cfRule>
    <cfRule type="expression" dxfId="560" priority="395">
      <formula>IF(M$4="Select",TRUE,FALSE)</formula>
    </cfRule>
    <cfRule type="expression" dxfId="559" priority="396">
      <formula>IF(M$4="Define",TRUE,FALSE)</formula>
    </cfRule>
    <cfRule type="expression" dxfId="558" priority="397">
      <formula>IF(M$4="Execute",TRUE,FALSE)</formula>
    </cfRule>
    <cfRule type="expression" dxfId="557" priority="398">
      <formula>IF(M$4="Operate",TRUE,FALSE)</formula>
    </cfRule>
  </conditionalFormatting>
  <conditionalFormatting sqref="L132">
    <cfRule type="expression" dxfId="556" priority="389">
      <formula>IF(L$4="Appraise",TRUE,FALSE)</formula>
    </cfRule>
    <cfRule type="expression" dxfId="555" priority="390">
      <formula>IF(L$4="Select",TRUE,FALSE)</formula>
    </cfRule>
    <cfRule type="expression" dxfId="554" priority="391">
      <formula>IF(L$4="Define",TRUE,FALSE)</formula>
    </cfRule>
    <cfRule type="expression" dxfId="553" priority="392">
      <formula>IF(L$4="Execute",TRUE,FALSE)</formula>
    </cfRule>
    <cfRule type="expression" dxfId="552" priority="393">
      <formula>IF(L$4="Operate",TRUE,FALSE)</formula>
    </cfRule>
  </conditionalFormatting>
  <conditionalFormatting sqref="M132">
    <cfRule type="expression" dxfId="551" priority="384">
      <formula>IF(M$4="Appraise",TRUE,FALSE)</formula>
    </cfRule>
    <cfRule type="expression" dxfId="550" priority="385">
      <formula>IF(M$4="Select",TRUE,FALSE)</formula>
    </cfRule>
    <cfRule type="expression" dxfId="549" priority="386">
      <formula>IF(M$4="Define",TRUE,FALSE)</formula>
    </cfRule>
    <cfRule type="expression" dxfId="548" priority="387">
      <formula>IF(M$4="Execute",TRUE,FALSE)</formula>
    </cfRule>
    <cfRule type="expression" dxfId="547" priority="388">
      <formula>IF(M$4="Operate",TRUE,FALSE)</formula>
    </cfRule>
  </conditionalFormatting>
  <conditionalFormatting sqref="Z144:AK144">
    <cfRule type="expression" dxfId="546" priority="374">
      <formula>IF(Z$4="Appraise",TRUE,FALSE)</formula>
    </cfRule>
    <cfRule type="expression" dxfId="545" priority="375">
      <formula>IF(Z$4="Select",TRUE,FALSE)</formula>
    </cfRule>
    <cfRule type="expression" dxfId="544" priority="376">
      <formula>IF(Z$4="Define",TRUE,FALSE)</formula>
    </cfRule>
    <cfRule type="expression" dxfId="543" priority="377">
      <formula>IF(Z$4="Execute",TRUE,FALSE)</formula>
    </cfRule>
    <cfRule type="expression" dxfId="542" priority="378">
      <formula>IF(Z$4="Operate",TRUE,FALSE)</formula>
    </cfRule>
  </conditionalFormatting>
  <conditionalFormatting sqref="Y144">
    <cfRule type="expression" dxfId="541" priority="369">
      <formula>IF(Y$4="Appraise",TRUE,FALSE)</formula>
    </cfRule>
    <cfRule type="expression" dxfId="540" priority="370">
      <formula>IF(Y$4="Select",TRUE,FALSE)</formula>
    </cfRule>
    <cfRule type="expression" dxfId="539" priority="371">
      <formula>IF(Y$4="Define",TRUE,FALSE)</formula>
    </cfRule>
    <cfRule type="expression" dxfId="538" priority="372">
      <formula>IF(Y$4="Execute",TRUE,FALSE)</formula>
    </cfRule>
    <cfRule type="expression" dxfId="537" priority="373">
      <formula>IF(Y$4="Operate",TRUE,FALSE)</formula>
    </cfRule>
  </conditionalFormatting>
  <conditionalFormatting sqref="Z145:AK145 M145:X145">
    <cfRule type="expression" dxfId="536" priority="364">
      <formula>IF(M$4="Appraise",TRUE,FALSE)</formula>
    </cfRule>
    <cfRule type="expression" dxfId="535" priority="365">
      <formula>IF(M$4="Select",TRUE,FALSE)</formula>
    </cfRule>
    <cfRule type="expression" dxfId="534" priority="366">
      <formula>IF(M$4="Define",TRUE,FALSE)</formula>
    </cfRule>
    <cfRule type="expression" dxfId="533" priority="367">
      <formula>IF(M$4="Execute",TRUE,FALSE)</formula>
    </cfRule>
    <cfRule type="expression" dxfId="532" priority="368">
      <formula>IF(M$4="Operate",TRUE,FALSE)</formula>
    </cfRule>
  </conditionalFormatting>
  <conditionalFormatting sqref="Y145">
    <cfRule type="expression" dxfId="531" priority="359">
      <formula>IF(Y$4="Appraise",TRUE,FALSE)</formula>
    </cfRule>
    <cfRule type="expression" dxfId="530" priority="360">
      <formula>IF(Y$4="Select",TRUE,FALSE)</formula>
    </cfRule>
    <cfRule type="expression" dxfId="529" priority="361">
      <formula>IF(Y$4="Define",TRUE,FALSE)</formula>
    </cfRule>
    <cfRule type="expression" dxfId="528" priority="362">
      <formula>IF(Y$4="Execute",TRUE,FALSE)</formula>
    </cfRule>
    <cfRule type="expression" dxfId="527" priority="363">
      <formula>IF(Y$4="Operate",TRUE,FALSE)</formula>
    </cfRule>
  </conditionalFormatting>
  <conditionalFormatting sqref="L145">
    <cfRule type="expression" dxfId="526" priority="354">
      <formula>IF(L$4="Appraise",TRUE,FALSE)</formula>
    </cfRule>
    <cfRule type="expression" dxfId="525" priority="355">
      <formula>IF(L$4="Select",TRUE,FALSE)</formula>
    </cfRule>
    <cfRule type="expression" dxfId="524" priority="356">
      <formula>IF(L$4="Define",TRUE,FALSE)</formula>
    </cfRule>
    <cfRule type="expression" dxfId="523" priority="357">
      <formula>IF(L$4="Execute",TRUE,FALSE)</formula>
    </cfRule>
    <cfRule type="expression" dxfId="522" priority="358">
      <formula>IF(L$4="Operate",TRUE,FALSE)</formula>
    </cfRule>
  </conditionalFormatting>
  <conditionalFormatting sqref="AF66">
    <cfRule type="expression" dxfId="521" priority="344">
      <formula>IF(AF$4="Appraise",TRUE,FALSE)</formula>
    </cfRule>
    <cfRule type="expression" dxfId="520" priority="345">
      <formula>IF(AF$4="Select",TRUE,FALSE)</formula>
    </cfRule>
    <cfRule type="expression" dxfId="519" priority="346">
      <formula>IF(AF$4="Define",TRUE,FALSE)</formula>
    </cfRule>
    <cfRule type="expression" dxfId="518" priority="347">
      <formula>IF(AF$4="Execute",TRUE,FALSE)</formula>
    </cfRule>
    <cfRule type="expression" dxfId="517" priority="348">
      <formula>IF(AF$4="Operate",TRUE,FALSE)</formula>
    </cfRule>
  </conditionalFormatting>
  <conditionalFormatting sqref="AF66">
    <cfRule type="expression" dxfId="516" priority="339">
      <formula>IF(AF$4="Appraise",TRUE,FALSE)</formula>
    </cfRule>
    <cfRule type="expression" dxfId="515" priority="340">
      <formula>IF(AF$4="Select",TRUE,FALSE)</formula>
    </cfRule>
    <cfRule type="expression" dxfId="514" priority="341">
      <formula>IF(AF$4="Define",TRUE,FALSE)</formula>
    </cfRule>
    <cfRule type="expression" dxfId="513" priority="342">
      <formula>IF(AF$4="Execute",TRUE,FALSE)</formula>
    </cfRule>
    <cfRule type="expression" dxfId="512" priority="343">
      <formula>IF(AF$4="Operate",TRUE,FALSE)</formula>
    </cfRule>
  </conditionalFormatting>
  <conditionalFormatting sqref="AI66:AK66">
    <cfRule type="expression" dxfId="511" priority="334">
      <formula>IF(AI$4="Appraise",TRUE,FALSE)</formula>
    </cfRule>
    <cfRule type="expression" dxfId="510" priority="335">
      <formula>IF(AI$4="Select",TRUE,FALSE)</formula>
    </cfRule>
    <cfRule type="expression" dxfId="509" priority="336">
      <formula>IF(AI$4="Define",TRUE,FALSE)</formula>
    </cfRule>
    <cfRule type="expression" dxfId="508" priority="337">
      <formula>IF(AI$4="Execute",TRUE,FALSE)</formula>
    </cfRule>
    <cfRule type="expression" dxfId="507" priority="338">
      <formula>IF(AI$4="Operate",TRUE,FALSE)</formula>
    </cfRule>
  </conditionalFormatting>
  <conditionalFormatting sqref="Z66:AE66 AG66:AK66 P66:X66">
    <cfRule type="expression" dxfId="506" priority="329">
      <formula>IF(P$4="Appraise",TRUE,FALSE)</formula>
    </cfRule>
    <cfRule type="expression" dxfId="505" priority="330">
      <formula>IF(P$4="Select",TRUE,FALSE)</formula>
    </cfRule>
    <cfRule type="expression" dxfId="504" priority="331">
      <formula>IF(P$4="Define",TRUE,FALSE)</formula>
    </cfRule>
    <cfRule type="expression" dxfId="503" priority="332">
      <formula>IF(P$4="Execute",TRUE,FALSE)</formula>
    </cfRule>
    <cfRule type="expression" dxfId="502" priority="333">
      <formula>IF(P$4="Operate",TRUE,FALSE)</formula>
    </cfRule>
  </conditionalFormatting>
  <conditionalFormatting sqref="Y66">
    <cfRule type="expression" dxfId="501" priority="324">
      <formula>IF(Y$4="Appraise",TRUE,FALSE)</formula>
    </cfRule>
    <cfRule type="expression" dxfId="500" priority="325">
      <formula>IF(Y$4="Select",TRUE,FALSE)</formula>
    </cfRule>
    <cfRule type="expression" dxfId="499" priority="326">
      <formula>IF(Y$4="Define",TRUE,FALSE)</formula>
    </cfRule>
    <cfRule type="expression" dxfId="498" priority="327">
      <formula>IF(Y$4="Execute",TRUE,FALSE)</formula>
    </cfRule>
    <cfRule type="expression" dxfId="497" priority="328">
      <formula>IF(Y$4="Operate",TRUE,FALSE)</formula>
    </cfRule>
  </conditionalFormatting>
  <conditionalFormatting sqref="P66:AE66 AG66:AH66">
    <cfRule type="expression" dxfId="496" priority="314">
      <formula>IF(P$4="Appraise",TRUE,FALSE)</formula>
    </cfRule>
    <cfRule type="expression" dxfId="495" priority="315">
      <formula>IF(P$4="Select",TRUE,FALSE)</formula>
    </cfRule>
    <cfRule type="expression" dxfId="494" priority="316">
      <formula>IF(P$4="Define",TRUE,FALSE)</formula>
    </cfRule>
    <cfRule type="expression" dxfId="493" priority="317">
      <formula>IF(P$4="Execute",TRUE,FALSE)</formula>
    </cfRule>
    <cfRule type="expression" dxfId="492" priority="318">
      <formula>IF(P$4="Operate",TRUE,FALSE)</formula>
    </cfRule>
  </conditionalFormatting>
  <conditionalFormatting sqref="N66:O66">
    <cfRule type="expression" dxfId="491" priority="309">
      <formula>IF(N$4="Appraise",TRUE,FALSE)</formula>
    </cfRule>
    <cfRule type="expression" dxfId="490" priority="310">
      <formula>IF(N$4="Select",TRUE,FALSE)</formula>
    </cfRule>
    <cfRule type="expression" dxfId="489" priority="311">
      <formula>IF(N$4="Define",TRUE,FALSE)</formula>
    </cfRule>
    <cfRule type="expression" dxfId="488" priority="312">
      <formula>IF(N$4="Execute",TRUE,FALSE)</formula>
    </cfRule>
    <cfRule type="expression" dxfId="487" priority="313">
      <formula>IF(N$4="Operate",TRUE,FALSE)</formula>
    </cfRule>
  </conditionalFormatting>
  <conditionalFormatting sqref="N66:O66">
    <cfRule type="expression" dxfId="486" priority="304">
      <formula>IF(N$4="Appraise",TRUE,FALSE)</formula>
    </cfRule>
    <cfRule type="expression" dxfId="485" priority="305">
      <formula>IF(N$4="Select",TRUE,FALSE)</formula>
    </cfRule>
    <cfRule type="expression" dxfId="484" priority="306">
      <formula>IF(N$4="Define",TRUE,FALSE)</formula>
    </cfRule>
    <cfRule type="expression" dxfId="483" priority="307">
      <formula>IF(N$4="Execute",TRUE,FALSE)</formula>
    </cfRule>
    <cfRule type="expression" dxfId="482" priority="308">
      <formula>IF(N$4="Operate",TRUE,FALSE)</formula>
    </cfRule>
  </conditionalFormatting>
  <conditionalFormatting sqref="N66">
    <cfRule type="expression" dxfId="481" priority="299">
      <formula>IF(N$4="Appraise",TRUE,FALSE)</formula>
    </cfRule>
    <cfRule type="expression" dxfId="480" priority="300">
      <formula>IF(N$4="Select",TRUE,FALSE)</formula>
    </cfRule>
    <cfRule type="expression" dxfId="479" priority="301">
      <formula>IF(N$4="Define",TRUE,FALSE)</formula>
    </cfRule>
    <cfRule type="expression" dxfId="478" priority="302">
      <formula>IF(N$4="Execute",TRUE,FALSE)</formula>
    </cfRule>
    <cfRule type="expression" dxfId="477" priority="303">
      <formula>IF(N$4="Operate",TRUE,FALSE)</formula>
    </cfRule>
  </conditionalFormatting>
  <conditionalFormatting sqref="N66">
    <cfRule type="expression" dxfId="476" priority="294">
      <formula>IF(N$4="Appraise",TRUE,FALSE)</formula>
    </cfRule>
    <cfRule type="expression" dxfId="475" priority="295">
      <formula>IF(N$4="Select",TRUE,FALSE)</formula>
    </cfRule>
    <cfRule type="expression" dxfId="474" priority="296">
      <formula>IF(N$4="Define",TRUE,FALSE)</formula>
    </cfRule>
    <cfRule type="expression" dxfId="473" priority="297">
      <formula>IF(N$4="Execute",TRUE,FALSE)</formula>
    </cfRule>
    <cfRule type="expression" dxfId="472" priority="298">
      <formula>IF(N$4="Operate",TRUE,FALSE)</formula>
    </cfRule>
  </conditionalFormatting>
  <conditionalFormatting sqref="AF67:AF68">
    <cfRule type="expression" dxfId="471" priority="284">
      <formula>IF(AF$4="Appraise",TRUE,FALSE)</formula>
    </cfRule>
    <cfRule type="expression" dxfId="470" priority="285">
      <formula>IF(AF$4="Select",TRUE,FALSE)</formula>
    </cfRule>
    <cfRule type="expression" dxfId="469" priority="286">
      <formula>IF(AF$4="Define",TRUE,FALSE)</formula>
    </cfRule>
    <cfRule type="expression" dxfId="468" priority="287">
      <formula>IF(AF$4="Execute",TRUE,FALSE)</formula>
    </cfRule>
    <cfRule type="expression" dxfId="467" priority="288">
      <formula>IF(AF$4="Operate",TRUE,FALSE)</formula>
    </cfRule>
  </conditionalFormatting>
  <conditionalFormatting sqref="AF67:AF68">
    <cfRule type="expression" dxfId="466" priority="279">
      <formula>IF(AF$4="Appraise",TRUE,FALSE)</formula>
    </cfRule>
    <cfRule type="expression" dxfId="465" priority="280">
      <formula>IF(AF$4="Select",TRUE,FALSE)</formula>
    </cfRule>
    <cfRule type="expression" dxfId="464" priority="281">
      <formula>IF(AF$4="Define",TRUE,FALSE)</formula>
    </cfRule>
    <cfRule type="expression" dxfId="463" priority="282">
      <formula>IF(AF$4="Execute",TRUE,FALSE)</formula>
    </cfRule>
    <cfRule type="expression" dxfId="462" priority="283">
      <formula>IF(AF$4="Operate",TRUE,FALSE)</formula>
    </cfRule>
  </conditionalFormatting>
  <conditionalFormatting sqref="AI67:AK67">
    <cfRule type="expression" dxfId="461" priority="274">
      <formula>IF(AI$4="Appraise",TRUE,FALSE)</formula>
    </cfRule>
    <cfRule type="expression" dxfId="460" priority="275">
      <formula>IF(AI$4="Select",TRUE,FALSE)</formula>
    </cfRule>
    <cfRule type="expression" dxfId="459" priority="276">
      <formula>IF(AI$4="Define",TRUE,FALSE)</formula>
    </cfRule>
    <cfRule type="expression" dxfId="458" priority="277">
      <formula>IF(AI$4="Execute",TRUE,FALSE)</formula>
    </cfRule>
    <cfRule type="expression" dxfId="457" priority="278">
      <formula>IF(AI$4="Operate",TRUE,FALSE)</formula>
    </cfRule>
  </conditionalFormatting>
  <conditionalFormatting sqref="Z67:AE67 AG67:AK67 P67:X67 AG68:AH68">
    <cfRule type="expression" dxfId="456" priority="269">
      <formula>IF(P$4="Appraise",TRUE,FALSE)</formula>
    </cfRule>
    <cfRule type="expression" dxfId="455" priority="270">
      <formula>IF(P$4="Select",TRUE,FALSE)</formula>
    </cfRule>
    <cfRule type="expression" dxfId="454" priority="271">
      <formula>IF(P$4="Define",TRUE,FALSE)</formula>
    </cfRule>
    <cfRule type="expression" dxfId="453" priority="272">
      <formula>IF(P$4="Execute",TRUE,FALSE)</formula>
    </cfRule>
    <cfRule type="expression" dxfId="452" priority="273">
      <formula>IF(P$4="Operate",TRUE,FALSE)</formula>
    </cfRule>
  </conditionalFormatting>
  <conditionalFormatting sqref="Y67">
    <cfRule type="expression" dxfId="451" priority="264">
      <formula>IF(Y$4="Appraise",TRUE,FALSE)</formula>
    </cfRule>
    <cfRule type="expression" dxfId="450" priority="265">
      <formula>IF(Y$4="Select",TRUE,FALSE)</formula>
    </cfRule>
    <cfRule type="expression" dxfId="449" priority="266">
      <formula>IF(Y$4="Define",TRUE,FALSE)</formula>
    </cfRule>
    <cfRule type="expression" dxfId="448" priority="267">
      <formula>IF(Y$4="Execute",TRUE,FALSE)</formula>
    </cfRule>
    <cfRule type="expression" dxfId="447" priority="268">
      <formula>IF(Y$4="Operate",TRUE,FALSE)</formula>
    </cfRule>
  </conditionalFormatting>
  <conditionalFormatting sqref="P67:AE67 AG67:AH68">
    <cfRule type="expression" dxfId="446" priority="254">
      <formula>IF(P$4="Appraise",TRUE,FALSE)</formula>
    </cfRule>
    <cfRule type="expression" dxfId="445" priority="255">
      <formula>IF(P$4="Select",TRUE,FALSE)</formula>
    </cfRule>
    <cfRule type="expression" dxfId="444" priority="256">
      <formula>IF(P$4="Define",TRUE,FALSE)</formula>
    </cfRule>
    <cfRule type="expression" dxfId="443" priority="257">
      <formula>IF(P$4="Execute",TRUE,FALSE)</formula>
    </cfRule>
    <cfRule type="expression" dxfId="442" priority="258">
      <formula>IF(P$4="Operate",TRUE,FALSE)</formula>
    </cfRule>
  </conditionalFormatting>
  <conditionalFormatting sqref="N67:O67">
    <cfRule type="expression" dxfId="441" priority="249">
      <formula>IF(N$4="Appraise",TRUE,FALSE)</formula>
    </cfRule>
    <cfRule type="expression" dxfId="440" priority="250">
      <formula>IF(N$4="Select",TRUE,FALSE)</formula>
    </cfRule>
    <cfRule type="expression" dxfId="439" priority="251">
      <formula>IF(N$4="Define",TRUE,FALSE)</formula>
    </cfRule>
    <cfRule type="expression" dxfId="438" priority="252">
      <formula>IF(N$4="Execute",TRUE,FALSE)</formula>
    </cfRule>
    <cfRule type="expression" dxfId="437" priority="253">
      <formula>IF(N$4="Operate",TRUE,FALSE)</formula>
    </cfRule>
  </conditionalFormatting>
  <conditionalFormatting sqref="N67:O67">
    <cfRule type="expression" dxfId="436" priority="244">
      <formula>IF(N$4="Appraise",TRUE,FALSE)</formula>
    </cfRule>
    <cfRule type="expression" dxfId="435" priority="245">
      <formula>IF(N$4="Select",TRUE,FALSE)</formula>
    </cfRule>
    <cfRule type="expression" dxfId="434" priority="246">
      <formula>IF(N$4="Define",TRUE,FALSE)</formula>
    </cfRule>
    <cfRule type="expression" dxfId="433" priority="247">
      <formula>IF(N$4="Execute",TRUE,FALSE)</formula>
    </cfRule>
    <cfRule type="expression" dxfId="432" priority="248">
      <formula>IF(N$4="Operate",TRUE,FALSE)</formula>
    </cfRule>
  </conditionalFormatting>
  <conditionalFormatting sqref="N67:O67">
    <cfRule type="expression" dxfId="431" priority="239">
      <formula>IF(N$4="Appraise",TRUE,FALSE)</formula>
    </cfRule>
    <cfRule type="expression" dxfId="430" priority="240">
      <formula>IF(N$4="Select",TRUE,FALSE)</formula>
    </cfRule>
    <cfRule type="expression" dxfId="429" priority="241">
      <formula>IF(N$4="Define",TRUE,FALSE)</formula>
    </cfRule>
    <cfRule type="expression" dxfId="428" priority="242">
      <formula>IF(N$4="Execute",TRUE,FALSE)</formula>
    </cfRule>
    <cfRule type="expression" dxfId="427" priority="243">
      <formula>IF(N$4="Operate",TRUE,FALSE)</formula>
    </cfRule>
  </conditionalFormatting>
  <conditionalFormatting sqref="N67:O67">
    <cfRule type="expression" dxfId="426" priority="234">
      <formula>IF(N$4="Appraise",TRUE,FALSE)</formula>
    </cfRule>
    <cfRule type="expression" dxfId="425" priority="235">
      <formula>IF(N$4="Select",TRUE,FALSE)</formula>
    </cfRule>
    <cfRule type="expression" dxfId="424" priority="236">
      <formula>IF(N$4="Define",TRUE,FALSE)</formula>
    </cfRule>
    <cfRule type="expression" dxfId="423" priority="237">
      <formula>IF(N$4="Execute",TRUE,FALSE)</formula>
    </cfRule>
    <cfRule type="expression" dxfId="422" priority="238">
      <formula>IF(N$4="Operate",TRUE,FALSE)</formula>
    </cfRule>
  </conditionalFormatting>
  <conditionalFormatting sqref="AF70">
    <cfRule type="expression" dxfId="421" priority="229">
      <formula>IF(AF$4="Appraise",TRUE,FALSE)</formula>
    </cfRule>
    <cfRule type="expression" dxfId="420" priority="230">
      <formula>IF(AF$4="Select",TRUE,FALSE)</formula>
    </cfRule>
    <cfRule type="expression" dxfId="419" priority="231">
      <formula>IF(AF$4="Define",TRUE,FALSE)</formula>
    </cfRule>
    <cfRule type="expression" dxfId="418" priority="232">
      <formula>IF(AF$4="Execute",TRUE,FALSE)</formula>
    </cfRule>
    <cfRule type="expression" dxfId="417" priority="233">
      <formula>IF(AF$4="Operate",TRUE,FALSE)</formula>
    </cfRule>
  </conditionalFormatting>
  <conditionalFormatting sqref="AG70:AH70">
    <cfRule type="expression" dxfId="416" priority="224">
      <formula>IF(AG$4="Appraise",TRUE,FALSE)</formula>
    </cfRule>
    <cfRule type="expression" dxfId="415" priority="225">
      <formula>IF(AG$4="Select",TRUE,FALSE)</formula>
    </cfRule>
    <cfRule type="expression" dxfId="414" priority="226">
      <formula>IF(AG$4="Define",TRUE,FALSE)</formula>
    </cfRule>
    <cfRule type="expression" dxfId="413" priority="227">
      <formula>IF(AG$4="Execute",TRUE,FALSE)</formula>
    </cfRule>
    <cfRule type="expression" dxfId="412" priority="228">
      <formula>IF(AG$4="Operate",TRUE,FALSE)</formula>
    </cfRule>
  </conditionalFormatting>
  <conditionalFormatting sqref="P43:X43 Z43:AE43">
    <cfRule type="expression" dxfId="411" priority="199">
      <formula>IF(P$4="Appraise",TRUE,FALSE)</formula>
    </cfRule>
    <cfRule type="expression" dxfId="410" priority="200">
      <formula>IF(P$4="Select",TRUE,FALSE)</formula>
    </cfRule>
    <cfRule type="expression" dxfId="409" priority="201">
      <formula>IF(P$4="Define",TRUE,FALSE)</formula>
    </cfRule>
    <cfRule type="expression" dxfId="408" priority="202">
      <formula>IF(P$4="Execute",TRUE,FALSE)</formula>
    </cfRule>
    <cfRule type="expression" dxfId="407" priority="203">
      <formula>IF(P$4="Operate",TRUE,FALSE)</formula>
    </cfRule>
  </conditionalFormatting>
  <conditionalFormatting sqref="Y43">
    <cfRule type="expression" dxfId="406" priority="194">
      <formula>IF(Y$4="Appraise",TRUE,FALSE)</formula>
    </cfRule>
    <cfRule type="expression" dxfId="405" priority="195">
      <formula>IF(Y$4="Select",TRUE,FALSE)</formula>
    </cfRule>
    <cfRule type="expression" dxfId="404" priority="196">
      <formula>IF(Y$4="Define",TRUE,FALSE)</formula>
    </cfRule>
    <cfRule type="expression" dxfId="403" priority="197">
      <formula>IF(Y$4="Execute",TRUE,FALSE)</formula>
    </cfRule>
    <cfRule type="expression" dxfId="402" priority="198">
      <formula>IF(Y$4="Operate",TRUE,FALSE)</formula>
    </cfRule>
  </conditionalFormatting>
  <conditionalFormatting sqref="S37:X37 Z37:AE37">
    <cfRule type="expression" dxfId="401" priority="189">
      <formula>IF(S$4="Appraise",TRUE,FALSE)</formula>
    </cfRule>
    <cfRule type="expression" dxfId="400" priority="190">
      <formula>IF(S$4="Select",TRUE,FALSE)</formula>
    </cfRule>
    <cfRule type="expression" dxfId="399" priority="191">
      <formula>IF(S$4="Define",TRUE,FALSE)</formula>
    </cfRule>
    <cfRule type="expression" dxfId="398" priority="192">
      <formula>IF(S$4="Execute",TRUE,FALSE)</formula>
    </cfRule>
    <cfRule type="expression" dxfId="397" priority="193">
      <formula>IF(S$4="Operate",TRUE,FALSE)</formula>
    </cfRule>
  </conditionalFormatting>
  <conditionalFormatting sqref="Y37">
    <cfRule type="expression" dxfId="396" priority="184">
      <formula>IF(Y$4="Appraise",TRUE,FALSE)</formula>
    </cfRule>
    <cfRule type="expression" dxfId="395" priority="185">
      <formula>IF(Y$4="Select",TRUE,FALSE)</formula>
    </cfRule>
    <cfRule type="expression" dxfId="394" priority="186">
      <formula>IF(Y$4="Define",TRUE,FALSE)</formula>
    </cfRule>
    <cfRule type="expression" dxfId="393" priority="187">
      <formula>IF(Y$4="Execute",TRUE,FALSE)</formula>
    </cfRule>
    <cfRule type="expression" dxfId="392" priority="188">
      <formula>IF(Y$4="Operate",TRUE,FALSE)</formula>
    </cfRule>
  </conditionalFormatting>
  <conditionalFormatting sqref="Z122:AK122">
    <cfRule type="expression" dxfId="391" priority="154">
      <formula>IF(Z$4="Appraise",TRUE,FALSE)</formula>
    </cfRule>
    <cfRule type="expression" dxfId="390" priority="155">
      <formula>IF(Z$4="Select",TRUE,FALSE)</formula>
    </cfRule>
    <cfRule type="expression" dxfId="389" priority="156">
      <formula>IF(Z$4="Define",TRUE,FALSE)</formula>
    </cfRule>
    <cfRule type="expression" dxfId="388" priority="157">
      <formula>IF(Z$4="Execute",TRUE,FALSE)</formula>
    </cfRule>
    <cfRule type="expression" dxfId="387" priority="158">
      <formula>IF(Z$4="Operate",TRUE,FALSE)</formula>
    </cfRule>
  </conditionalFormatting>
  <conditionalFormatting sqref="Y122">
    <cfRule type="expression" dxfId="386" priority="149">
      <formula>IF(Y$4="Appraise",TRUE,FALSE)</formula>
    </cfRule>
    <cfRule type="expression" dxfId="385" priority="150">
      <formula>IF(Y$4="Select",TRUE,FALSE)</formula>
    </cfRule>
    <cfRule type="expression" dxfId="384" priority="151">
      <formula>IF(Y$4="Define",TRUE,FALSE)</formula>
    </cfRule>
    <cfRule type="expression" dxfId="383" priority="152">
      <formula>IF(Y$4="Execute",TRUE,FALSE)</formula>
    </cfRule>
    <cfRule type="expression" dxfId="382" priority="153">
      <formula>IF(Y$4="Operate",TRUE,FALSE)</formula>
    </cfRule>
  </conditionalFormatting>
  <conditionalFormatting sqref="Z122:AK122">
    <cfRule type="expression" dxfId="381" priority="144">
      <formula>IF(Z$4="Appraise",TRUE,FALSE)</formula>
    </cfRule>
    <cfRule type="expression" dxfId="380" priority="145">
      <formula>IF(Z$4="Select",TRUE,FALSE)</formula>
    </cfRule>
    <cfRule type="expression" dxfId="379" priority="146">
      <formula>IF(Z$4="Define",TRUE,FALSE)</formula>
    </cfRule>
    <cfRule type="expression" dxfId="378" priority="147">
      <formula>IF(Z$4="Execute",TRUE,FALSE)</formula>
    </cfRule>
    <cfRule type="expression" dxfId="377" priority="148">
      <formula>IF(Z$4="Operate",TRUE,FALSE)</formula>
    </cfRule>
  </conditionalFormatting>
  <conditionalFormatting sqref="Y122">
    <cfRule type="expression" dxfId="376" priority="139">
      <formula>IF(Y$4="Appraise",TRUE,FALSE)</formula>
    </cfRule>
    <cfRule type="expression" dxfId="375" priority="140">
      <formula>IF(Y$4="Select",TRUE,FALSE)</formula>
    </cfRule>
    <cfRule type="expression" dxfId="374" priority="141">
      <formula>IF(Y$4="Define",TRUE,FALSE)</formula>
    </cfRule>
    <cfRule type="expression" dxfId="373" priority="142">
      <formula>IF(Y$4="Execute",TRUE,FALSE)</formula>
    </cfRule>
    <cfRule type="expression" dxfId="372" priority="143">
      <formula>IF(Y$4="Operate",TRUE,FALSE)</formula>
    </cfRule>
  </conditionalFormatting>
  <conditionalFormatting sqref="Z179:AE179">
    <cfRule type="expression" dxfId="371" priority="129">
      <formula>IF(Z$4="Appraise",TRUE,FALSE)</formula>
    </cfRule>
    <cfRule type="expression" dxfId="370" priority="130">
      <formula>IF(Z$4="Select",TRUE,FALSE)</formula>
    </cfRule>
    <cfRule type="expression" dxfId="369" priority="131">
      <formula>IF(Z$4="Define",TRUE,FALSE)</formula>
    </cfRule>
    <cfRule type="expression" dxfId="368" priority="132">
      <formula>IF(Z$4="Execute",TRUE,FALSE)</formula>
    </cfRule>
    <cfRule type="expression" dxfId="367" priority="133">
      <formula>IF(Z$4="Operate",TRUE,FALSE)</formula>
    </cfRule>
  </conditionalFormatting>
  <conditionalFormatting sqref="S180">
    <cfRule type="expression" dxfId="366" priority="119">
      <formula>IF(S$4="Appraise",TRUE,FALSE)</formula>
    </cfRule>
    <cfRule type="expression" dxfId="365" priority="120">
      <formula>IF(S$4="Select",TRUE,FALSE)</formula>
    </cfRule>
    <cfRule type="expression" dxfId="364" priority="121">
      <formula>IF(S$4="Define",TRUE,FALSE)</formula>
    </cfRule>
    <cfRule type="expression" dxfId="363" priority="122">
      <formula>IF(S$4="Execute",TRUE,FALSE)</formula>
    </cfRule>
    <cfRule type="expression" dxfId="362" priority="123">
      <formula>IF(S$4="Operate",TRUE,FALSE)</formula>
    </cfRule>
  </conditionalFormatting>
  <conditionalFormatting sqref="AF179:AK179">
    <cfRule type="expression" dxfId="361" priority="84">
      <formula>IF(AF$4="Appraise",TRUE,FALSE)</formula>
    </cfRule>
    <cfRule type="expression" dxfId="360" priority="85">
      <formula>IF(AF$4="Select",TRUE,FALSE)</formula>
    </cfRule>
    <cfRule type="expression" dxfId="359" priority="86">
      <formula>IF(AF$4="Define",TRUE,FALSE)</formula>
    </cfRule>
    <cfRule type="expression" dxfId="358" priority="87">
      <formula>IF(AF$4="Execute",TRUE,FALSE)</formula>
    </cfRule>
    <cfRule type="expression" dxfId="357" priority="88">
      <formula>IF(AF$4="Operate",TRUE,FALSE)</formula>
    </cfRule>
  </conditionalFormatting>
  <conditionalFormatting sqref="AF182">
    <cfRule type="expression" dxfId="356" priority="79">
      <formula>IF(AF$4="Appraise",TRUE,FALSE)</formula>
    </cfRule>
    <cfRule type="expression" dxfId="355" priority="80">
      <formula>IF(AF$4="Select",TRUE,FALSE)</formula>
    </cfRule>
    <cfRule type="expression" dxfId="354" priority="81">
      <formula>IF(AF$4="Define",TRUE,FALSE)</formula>
    </cfRule>
    <cfRule type="expression" dxfId="353" priority="82">
      <formula>IF(AF$4="Execute",TRUE,FALSE)</formula>
    </cfRule>
    <cfRule type="expression" dxfId="352" priority="83">
      <formula>IF(AF$4="Operate",TRUE,FALSE)</formula>
    </cfRule>
  </conditionalFormatting>
  <conditionalFormatting sqref="S181">
    <cfRule type="expression" dxfId="351" priority="69">
      <formula>IF(S$4="Appraise",TRUE,FALSE)</formula>
    </cfRule>
    <cfRule type="expression" dxfId="350" priority="70">
      <formula>IF(S$4="Select",TRUE,FALSE)</formula>
    </cfRule>
    <cfRule type="expression" dxfId="349" priority="71">
      <formula>IF(S$4="Define",TRUE,FALSE)</formula>
    </cfRule>
    <cfRule type="expression" dxfId="348" priority="72">
      <formula>IF(S$4="Execute",TRUE,FALSE)</formula>
    </cfRule>
    <cfRule type="expression" dxfId="347" priority="73">
      <formula>IF(S$4="Operate",TRUE,FALSE)</formula>
    </cfRule>
  </conditionalFormatting>
  <conditionalFormatting sqref="Z49:AK49">
    <cfRule type="expression" dxfId="346" priority="59">
      <formula>IF(Z$4="Appraise",TRUE,FALSE)</formula>
    </cfRule>
    <cfRule type="expression" dxfId="345" priority="60">
      <formula>IF(Z$4="Select",TRUE,FALSE)</formula>
    </cfRule>
    <cfRule type="expression" dxfId="344" priority="61">
      <formula>IF(Z$4="Define",TRUE,FALSE)</formula>
    </cfRule>
    <cfRule type="expression" dxfId="343" priority="62">
      <formula>IF(Z$4="Execute",TRUE,FALSE)</formula>
    </cfRule>
    <cfRule type="expression" dxfId="342" priority="63">
      <formula>IF(Z$4="Operate",TRUE,FALSE)</formula>
    </cfRule>
  </conditionalFormatting>
  <conditionalFormatting sqref="Y49">
    <cfRule type="expression" dxfId="341" priority="54">
      <formula>IF(Y$4="Appraise",TRUE,FALSE)</formula>
    </cfRule>
    <cfRule type="expression" dxfId="340" priority="55">
      <formula>IF(Y$4="Select",TRUE,FALSE)</formula>
    </cfRule>
    <cfRule type="expression" dxfId="339" priority="56">
      <formula>IF(Y$4="Define",TRUE,FALSE)</formula>
    </cfRule>
    <cfRule type="expression" dxfId="338" priority="57">
      <formula>IF(Y$4="Execute",TRUE,FALSE)</formula>
    </cfRule>
    <cfRule type="expression" dxfId="337" priority="58">
      <formula>IF(Y$4="Operate",TRUE,FALSE)</formula>
    </cfRule>
  </conditionalFormatting>
  <conditionalFormatting sqref="U190:U191 V190:AK190 Z191:AK191">
    <cfRule type="expression" dxfId="336" priority="49">
      <formula>IF(U$4="Appraise",TRUE,FALSE)</formula>
    </cfRule>
    <cfRule type="expression" dxfId="335" priority="50">
      <formula>IF(U$4="Select",TRUE,FALSE)</formula>
    </cfRule>
    <cfRule type="expression" dxfId="334" priority="51">
      <formula>IF(U$4="Define",TRUE,FALSE)</formula>
    </cfRule>
    <cfRule type="expression" dxfId="333" priority="52">
      <formula>IF(U$4="Execute",TRUE,FALSE)</formula>
    </cfRule>
    <cfRule type="expression" dxfId="332" priority="53">
      <formula>IF(U$4="Operate",TRUE,FALSE)</formula>
    </cfRule>
  </conditionalFormatting>
  <conditionalFormatting sqref="V191">
    <cfRule type="expression" dxfId="331" priority="44">
      <formula>IF(V$4="Appraise",TRUE,FALSE)</formula>
    </cfRule>
    <cfRule type="expression" dxfId="330" priority="45">
      <formula>IF(V$4="Select",TRUE,FALSE)</formula>
    </cfRule>
    <cfRule type="expression" dxfId="329" priority="46">
      <formula>IF(V$4="Define",TRUE,FALSE)</formula>
    </cfRule>
    <cfRule type="expression" dxfId="328" priority="47">
      <formula>IF(V$4="Execute",TRUE,FALSE)</formula>
    </cfRule>
    <cfRule type="expression" dxfId="327" priority="48">
      <formula>IF(V$4="Operate",TRUE,FALSE)</formula>
    </cfRule>
  </conditionalFormatting>
  <conditionalFormatting sqref="W191">
    <cfRule type="expression" dxfId="326" priority="39">
      <formula>IF(W$4="Appraise",TRUE,FALSE)</formula>
    </cfRule>
    <cfRule type="expression" dxfId="325" priority="40">
      <formula>IF(W$4="Select",TRUE,FALSE)</formula>
    </cfRule>
    <cfRule type="expression" dxfId="324" priority="41">
      <formula>IF(W$4="Define",TRUE,FALSE)</formula>
    </cfRule>
    <cfRule type="expression" dxfId="323" priority="42">
      <formula>IF(W$4="Execute",TRUE,FALSE)</formula>
    </cfRule>
    <cfRule type="expression" dxfId="322" priority="43">
      <formula>IF(W$4="Operate",TRUE,FALSE)</formula>
    </cfRule>
  </conditionalFormatting>
  <conditionalFormatting sqref="X191">
    <cfRule type="expression" dxfId="321" priority="34">
      <formula>IF(X$4="Appraise",TRUE,FALSE)</formula>
    </cfRule>
    <cfRule type="expression" dxfId="320" priority="35">
      <formula>IF(X$4="Select",TRUE,FALSE)</formula>
    </cfRule>
    <cfRule type="expression" dxfId="319" priority="36">
      <formula>IF(X$4="Define",TRUE,FALSE)</formula>
    </cfRule>
    <cfRule type="expression" dxfId="318" priority="37">
      <formula>IF(X$4="Execute",TRUE,FALSE)</formula>
    </cfRule>
    <cfRule type="expression" dxfId="317" priority="38">
      <formula>IF(X$4="Operate",TRUE,FALSE)</formula>
    </cfRule>
  </conditionalFormatting>
  <conditionalFormatting sqref="Y191">
    <cfRule type="expression" dxfId="316" priority="29">
      <formula>IF(Y$4="Appraise",TRUE,FALSE)</formula>
    </cfRule>
    <cfRule type="expression" dxfId="315" priority="30">
      <formula>IF(Y$4="Select",TRUE,FALSE)</formula>
    </cfRule>
    <cfRule type="expression" dxfId="314" priority="31">
      <formula>IF(Y$4="Define",TRUE,FALSE)</formula>
    </cfRule>
    <cfRule type="expression" dxfId="313" priority="32">
      <formula>IF(Y$4="Execute",TRUE,FALSE)</formula>
    </cfRule>
    <cfRule type="expression" dxfId="312" priority="33">
      <formula>IF(Y$4="Operate",TRUE,FALSE)</formula>
    </cfRule>
  </conditionalFormatting>
  <conditionalFormatting sqref="Z143:AK143">
    <cfRule type="expression" dxfId="311" priority="19">
      <formula>IF(Z$4="Appraise",TRUE,FALSE)</formula>
    </cfRule>
    <cfRule type="expression" dxfId="310" priority="20">
      <formula>IF(Z$4="Select",TRUE,FALSE)</formula>
    </cfRule>
    <cfRule type="expression" dxfId="309" priority="21">
      <formula>IF(Z$4="Define",TRUE,FALSE)</formula>
    </cfRule>
    <cfRule type="expression" dxfId="308" priority="22">
      <formula>IF(Z$4="Execute",TRUE,FALSE)</formula>
    </cfRule>
    <cfRule type="expression" dxfId="307" priority="23">
      <formula>IF(Z$4="Operate",TRUE,FALSE)</formula>
    </cfRule>
  </conditionalFormatting>
  <conditionalFormatting sqref="Y143">
    <cfRule type="expression" dxfId="306" priority="14">
      <formula>IF(Y$4="Appraise",TRUE,FALSE)</formula>
    </cfRule>
    <cfRule type="expression" dxfId="305" priority="15">
      <formula>IF(Y$4="Select",TRUE,FALSE)</formula>
    </cfRule>
    <cfRule type="expression" dxfId="304" priority="16">
      <formula>IF(Y$4="Define",TRUE,FALSE)</formula>
    </cfRule>
    <cfRule type="expression" dxfId="303" priority="17">
      <formula>IF(Y$4="Execute",TRUE,FALSE)</formula>
    </cfRule>
    <cfRule type="expression" dxfId="302" priority="18">
      <formula>IF(Y$4="Operate",TRUE,FALSE)</formula>
    </cfRule>
  </conditionalFormatting>
  <conditionalFormatting sqref="Z143:AK143">
    <cfRule type="expression" dxfId="301" priority="9">
      <formula>IF(Z$4="Appraise",TRUE,FALSE)</formula>
    </cfRule>
    <cfRule type="expression" dxfId="300" priority="10">
      <formula>IF(Z$4="Select",TRUE,FALSE)</formula>
    </cfRule>
    <cfRule type="expression" dxfId="299" priority="11">
      <formula>IF(Z$4="Define",TRUE,FALSE)</formula>
    </cfRule>
    <cfRule type="expression" dxfId="298" priority="12">
      <formula>IF(Z$4="Execute",TRUE,FALSE)</formula>
    </cfRule>
    <cfRule type="expression" dxfId="297" priority="13">
      <formula>IF(Z$4="Operate",TRUE,FALSE)</formula>
    </cfRule>
  </conditionalFormatting>
  <conditionalFormatting sqref="Y143">
    <cfRule type="expression" dxfId="296" priority="4">
      <formula>IF(Y$4="Appraise",TRUE,FALSE)</formula>
    </cfRule>
    <cfRule type="expression" dxfId="295" priority="5">
      <formula>IF(Y$4="Select",TRUE,FALSE)</formula>
    </cfRule>
    <cfRule type="expression" dxfId="294" priority="6">
      <formula>IF(Y$4="Define",TRUE,FALSE)</formula>
    </cfRule>
    <cfRule type="expression" dxfId="293" priority="7">
      <formula>IF(Y$4="Execute",TRUE,FALSE)</formula>
    </cfRule>
    <cfRule type="expression" dxfId="292" priority="8">
      <formula>IF(Y$4="Operate",TRUE,FALSE)</formula>
    </cfRule>
  </conditionalFormatting>
  <conditionalFormatting sqref="CQ46">
    <cfRule type="expression" dxfId="291" priority="2" stopIfTrue="1">
      <formula>CQ46="Error"</formula>
    </cfRule>
  </conditionalFormatting>
  <conditionalFormatting sqref="CQ51">
    <cfRule type="expression" dxfId="290" priority="1" stopIfTrue="1">
      <formula>CQ51="Error"</formula>
    </cfRule>
  </conditionalFormatting>
  <dataValidations count="7">
    <dataValidation type="list" allowBlank="1" showInputMessage="1" showErrorMessage="1" sqref="CJ7 CJ9:CJ10" xr:uid="{00000000-0002-0000-0800-000000000000}">
      <formula1>INDIRECT("Table_Status[Status]")</formula1>
    </dataValidation>
    <dataValidation type="list" allowBlank="1" showInputMessage="1" sqref="C6:C206" xr:uid="{00000000-0002-0000-0800-000001000000}">
      <formula1>INDIRECT("Table_Vendor[Vendor]")</formula1>
    </dataValidation>
    <dataValidation type="list" allowBlank="1" showInputMessage="1" showErrorMessage="1" sqref="D6:D206" xr:uid="{00000000-0002-0000-0800-000002000000}">
      <formula1>INDIRECT("Table_SpendCat[Spend Category]")</formula1>
    </dataValidation>
    <dataValidation type="list" allowBlank="1" showInputMessage="1" showErrorMessage="1" sqref="E6:E206" xr:uid="{00000000-0002-0000-0800-000003000000}">
      <formula1>INDIRECT("Table_Cat2[Cat 2]")</formula1>
    </dataValidation>
    <dataValidation type="list" allowBlank="1" showInputMessage="1" showErrorMessage="1" sqref="B6:B206" xr:uid="{00000000-0002-0000-0800-000004000000}">
      <formula1>INDIRECT("Table_Spend[Spend]")</formula1>
    </dataValidation>
    <dataValidation type="list" allowBlank="1" showInputMessage="1" showErrorMessage="1" sqref="A6:A206" xr:uid="{00000000-0002-0000-0800-000005000000}">
      <formula1>INDIRECT("Table_ExType[CapEx/RevEx]")</formula1>
    </dataValidation>
    <dataValidation type="list" allowBlank="1" showInputMessage="1" showErrorMessage="1" sqref="G4:BZ4" xr:uid="{00000000-0002-0000-0800-000006000000}">
      <formula1>INDIRECT("Table_Phase[Phase]")</formula1>
    </dataValidation>
  </dataValidations>
  <pageMargins left="0.7" right="0.7" top="0.75" bottom="0.75" header="0.3" footer="0.3"/>
  <pageSetup orientation="portrait" r:id="rId3"/>
  <customProperties>
    <customPr name="_pios_id"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3080" r:id="rId7" name="Stage_Selection">
              <controlPr defaultSize="0" print="0" autoFill="0" autoPict="0" macro="[0]!InsertColumn">
                <anchor moveWithCells="1" sizeWithCells="1">
                  <from>
                    <xdr:col>5</xdr:col>
                    <xdr:colOff>171450</xdr:colOff>
                    <xdr:row>0</xdr:row>
                    <xdr:rowOff>114300</xdr:rowOff>
                  </from>
                  <to>
                    <xdr:col>5</xdr:col>
                    <xdr:colOff>1571625</xdr:colOff>
                    <xdr:row>0</xdr:row>
                    <xdr:rowOff>361950</xdr:rowOff>
                  </to>
                </anchor>
              </controlPr>
            </control>
          </mc:Choice>
        </mc:AlternateContent>
        <mc:AlternateContent xmlns:mc="http://schemas.openxmlformats.org/markup-compatibility/2006">
          <mc:Choice Requires="x14">
            <control shapeId="3081" r:id="rId8" name="Stage_Selection">
              <controlPr defaultSize="0" print="0" autoFill="0" autoPict="0" macro="[0]!DeleteColumn">
                <anchor moveWithCells="1" sizeWithCells="1">
                  <from>
                    <xdr:col>5</xdr:col>
                    <xdr:colOff>171450</xdr:colOff>
                    <xdr:row>0</xdr:row>
                    <xdr:rowOff>476250</xdr:rowOff>
                  </from>
                  <to>
                    <xdr:col>5</xdr:col>
                    <xdr:colOff>1571625</xdr:colOff>
                    <xdr:row>2</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800-000007000000}">
          <x14:formula1>
            <xm:f>Lookup!$B$2:$B$3</xm:f>
          </x14:formula1>
          <xm:sqref>A207:A208</xm:sqref>
        </x14:dataValidation>
        <x14:dataValidation type="list" allowBlank="1" showInputMessage="1" showErrorMessage="1" xr:uid="{00000000-0002-0000-0800-000008000000}">
          <x14:formula1>
            <xm:f>Lookup!$E$2:$E$4</xm:f>
          </x14:formula1>
          <xm:sqref>B207:B208</xm:sqref>
        </x14:dataValidation>
        <x14:dataValidation type="list" allowBlank="1" showInputMessage="1" showErrorMessage="1" xr:uid="{00000000-0002-0000-0800-000009000000}">
          <x14:formula1>
            <xm:f>Lookup!$A$2:$A$7</xm:f>
          </x14:formula1>
          <xm:sqref>E207:E208</xm:sqref>
        </x14:dataValidation>
        <x14:dataValidation type="list" allowBlank="1" showInputMessage="1" showErrorMessage="1" xr:uid="{00000000-0002-0000-0800-00000A000000}">
          <x14:formula1>
            <xm:f>Lookup!#REF!</xm:f>
          </x14:formula1>
          <xm:sqref>C207:D208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theme="4" tint="0.39997558519241921"/>
  </sheetPr>
  <dimension ref="B1:AJ92"/>
  <sheetViews>
    <sheetView topLeftCell="A16" zoomScale="70" zoomScaleNormal="70" workbookViewId="0">
      <selection activeCell="D33" sqref="D33"/>
    </sheetView>
  </sheetViews>
  <sheetFormatPr defaultColWidth="0" defaultRowHeight="17.25" customHeight="1" zeroHeight="1"/>
  <cols>
    <col min="1" max="1" width="2.5703125" style="15" customWidth="1"/>
    <col min="2" max="2" width="27" style="15" customWidth="1"/>
    <col min="3" max="3" width="14.28515625" style="15" customWidth="1"/>
    <col min="4" max="5" width="11.5703125" style="15" customWidth="1"/>
    <col min="6" max="10" width="13.5703125" style="15" bestFit="1" customWidth="1"/>
    <col min="11" max="16" width="11.5703125" style="15" customWidth="1"/>
    <col min="17" max="17" width="11.42578125" style="78" customWidth="1"/>
    <col min="18" max="18" width="12.5703125" style="15" customWidth="1"/>
    <col min="19" max="19" width="12.28515625" style="15" customWidth="1"/>
    <col min="20" max="21" width="11.5703125" style="15" customWidth="1"/>
    <col min="22" max="22" width="13" style="15" customWidth="1"/>
    <col min="23" max="27" width="12.28515625" style="15" customWidth="1"/>
    <col min="28" max="28" width="13" style="15" bestFit="1" customWidth="1"/>
    <col min="29" max="30" width="21.7109375" style="15" customWidth="1"/>
    <col min="31" max="31" width="9.140625" style="15" hidden="1" customWidth="1"/>
    <col min="32" max="32" width="20" style="15" hidden="1" customWidth="1"/>
    <col min="33" max="16384" width="0" style="15" hidden="1"/>
  </cols>
  <sheetData>
    <row r="1" spans="2:28" ht="17.25" customHeight="1"/>
    <row r="2" spans="2:28" ht="17.25" customHeight="1" thickBot="1"/>
    <row r="3" spans="2:28" ht="17.25" customHeight="1" thickBot="1">
      <c r="B3" s="79"/>
      <c r="C3" s="79"/>
      <c r="D3" s="498" t="str">
        <f>CONCATENATE("Q1-",YEAR('Set up'!$D$4)+0)</f>
        <v>Q1-2020</v>
      </c>
      <c r="E3" s="498" t="str">
        <f>CONCATENATE("Q2-",YEAR('Set up'!$D$4)+0)</f>
        <v>Q2-2020</v>
      </c>
      <c r="F3" s="498" t="str">
        <f>CONCATENATE("Q3-",YEAR('Set up'!$D$4)+0)</f>
        <v>Q3-2020</v>
      </c>
      <c r="G3" s="498" t="str">
        <f>CONCATENATE("Q4-",YEAR('Set up'!$D$4)+0)</f>
        <v>Q4-2020</v>
      </c>
      <c r="H3" s="498" t="str">
        <f>CONCATENATE("Q1-",YEAR('Set up'!$D$4)+1)</f>
        <v>Q1-2021</v>
      </c>
      <c r="I3" s="498" t="str">
        <f>CONCATENATE("Q2-",YEAR('Set up'!$D$4)+1)</f>
        <v>Q2-2021</v>
      </c>
      <c r="J3" s="498" t="str">
        <f>CONCATENATE("Q3-",YEAR('Set up'!$D$4)+1)</f>
        <v>Q3-2021</v>
      </c>
      <c r="K3" s="498" t="str">
        <f>CONCATENATE("Q4-",YEAR('Set up'!$D$4)+1)</f>
        <v>Q4-2021</v>
      </c>
      <c r="L3" s="498" t="str">
        <f>CONCATENATE("Q1-",YEAR('Set up'!$D$4)+2)</f>
        <v>Q1-2022</v>
      </c>
      <c r="M3" s="498" t="str">
        <f>CONCATENATE("Q2-",YEAR('Set up'!$D$4)+2)</f>
        <v>Q2-2022</v>
      </c>
      <c r="N3" s="498" t="str">
        <f>CONCATENATE("Q3-",YEAR('Set up'!$D$4)+2)</f>
        <v>Q3-2022</v>
      </c>
      <c r="O3" s="498" t="str">
        <f>CONCATENATE("Q4-",YEAR('Set up'!$D$4)+2)</f>
        <v>Q4-2022</v>
      </c>
      <c r="P3" s="498" t="str">
        <f>CONCATENATE("Q1-",YEAR('Set up'!$D$4)+3)</f>
        <v>Q1-2023</v>
      </c>
      <c r="Q3" s="498" t="str">
        <f>CONCATENATE("Q2-",YEAR('Set up'!$D$4)+3)</f>
        <v>Q2-2023</v>
      </c>
      <c r="R3" s="498" t="str">
        <f>CONCATENATE("Q3-",YEAR('Set up'!$D$4)+3)</f>
        <v>Q3-2023</v>
      </c>
      <c r="S3" s="498" t="str">
        <f>CONCATENATE("Q4-",YEAR('Set up'!$D$4)+3)</f>
        <v>Q4-2023</v>
      </c>
      <c r="T3" s="498" t="str">
        <f>CONCATENATE("Q1-",YEAR('Set up'!$D$4)+4)</f>
        <v>Q1-2024</v>
      </c>
      <c r="U3" s="498" t="str">
        <f>CONCATENATE("Q2-",YEAR('Set up'!$D$4)+4)</f>
        <v>Q2-2024</v>
      </c>
      <c r="V3" s="498" t="str">
        <f>CONCATENATE("Q3-",YEAR('Set up'!$D$4)+4)</f>
        <v>Q3-2024</v>
      </c>
      <c r="W3" s="498" t="str">
        <f>CONCATENATE("Q4-",YEAR('Set up'!$D$4)+4)</f>
        <v>Q4-2024</v>
      </c>
      <c r="X3" s="498" t="str">
        <f>CONCATENATE("Q1-",YEAR('Set up'!$D$4)+5)</f>
        <v>Q1-2025</v>
      </c>
      <c r="Y3" s="498" t="str">
        <f>CONCATENATE("Q2-",YEAR('Set up'!$D$4)+5)</f>
        <v>Q2-2025</v>
      </c>
      <c r="Z3" s="498" t="str">
        <f>CONCATENATE("Q3-",YEAR('Set up'!$D$4)+5)</f>
        <v>Q3-2025</v>
      </c>
      <c r="AA3" s="498" t="str">
        <f>CONCATENATE("Q4-",YEAR('Set up'!$D$4)+5)</f>
        <v>Q4-2025</v>
      </c>
      <c r="AB3" s="498" t="s">
        <v>32</v>
      </c>
    </row>
    <row r="4" spans="2:28" ht="17.25" customHeight="1" thickBot="1">
      <c r="B4" s="296"/>
      <c r="C4" s="297" t="s">
        <v>25</v>
      </c>
      <c r="D4" s="496">
        <f>GETPIVOTDATA("Sum of YR0-Q1",'Tables &amp; Pivots'!$A$325,"Status 2","Released","Cap_Rev","CapEx")</f>
        <v>0</v>
      </c>
      <c r="E4" s="496">
        <f>GETPIVOTDATA("Sum of YR0-Q2",'Tables &amp; Pivots'!$A$325,"Status 2","Released","Cap_Rev","CapEx")</f>
        <v>0</v>
      </c>
      <c r="F4" s="496">
        <f>GETPIVOTDATA("Sum of YR0-Q3",'Tables &amp; Pivots'!$A$325,"Status 2","Released","Cap_Rev","CapEx")</f>
        <v>0</v>
      </c>
      <c r="G4" s="496">
        <f>GETPIVOTDATA("Sum of YR0-Q4",'Tables &amp; Pivots'!$A$325,"Status 2","Released","Cap_Rev","CapEx")</f>
        <v>0</v>
      </c>
      <c r="H4" s="496">
        <f>GETPIVOTDATA("Sum of YR1-Q1",'Tables &amp; Pivots'!$A$325,"Status 2","Released","Cap_Rev","CapEx")</f>
        <v>0</v>
      </c>
      <c r="I4" s="496">
        <f>GETPIVOTDATA("Sum of YR1-Q2",'Tables &amp; Pivots'!$A$325,"Status 2","Released","Cap_Rev","CapEx")</f>
        <v>0</v>
      </c>
      <c r="J4" s="496">
        <f>GETPIVOTDATA("Sum of YR1-Q3",'Tables &amp; Pivots'!$A$325,"Status 2","Released","Cap_Rev","CapEx")</f>
        <v>0</v>
      </c>
      <c r="K4" s="496">
        <f>GETPIVOTDATA("Sum of YR1-Q4",'Tables &amp; Pivots'!$A$325,"Status 2","Released","Cap_Rev","CapEx")</f>
        <v>0</v>
      </c>
      <c r="L4" s="496">
        <f>GETPIVOTDATA("Sum of YR2-Q1",'Tables &amp; Pivots'!$A$325,"Status 2","Released","Cap_Rev","CapEx")</f>
        <v>0</v>
      </c>
      <c r="M4" s="496">
        <f>GETPIVOTDATA("Sum of YR2-Q2",'Tables &amp; Pivots'!$A$325,"Status 2","Released","Cap_Rev","CapEx")</f>
        <v>0</v>
      </c>
      <c r="N4" s="496">
        <f>GETPIVOTDATA("Sum of YR2-Q3",'Tables &amp; Pivots'!$A$325,"Status 2","Released","Cap_Rev","CapEx")</f>
        <v>0</v>
      </c>
      <c r="O4" s="496">
        <f>GETPIVOTDATA("Sum of YR2-Q4",'Tables &amp; Pivots'!$A$325,"Status 2","Released","Cap_Rev","CapEx")</f>
        <v>0</v>
      </c>
      <c r="P4" s="496">
        <f>GETPIVOTDATA("Sum of YR3-Q1",'Tables &amp; Pivots'!$A$325,"Status 2","Released","Cap_Rev","CapEx")</f>
        <v>0</v>
      </c>
      <c r="Q4" s="496">
        <f>GETPIVOTDATA("Sum of YR3-Q2",'Tables &amp; Pivots'!$A$325,"Status 2","Released","Cap_Rev","CapEx")</f>
        <v>0</v>
      </c>
      <c r="R4" s="496">
        <f>GETPIVOTDATA("Sum of YR3-Q3",'Tables &amp; Pivots'!$A$325,"Status 2","Released","Cap_Rev","CapEx")</f>
        <v>0</v>
      </c>
      <c r="S4" s="496">
        <f>GETPIVOTDATA("Sum of YR3-Q4",'Tables &amp; Pivots'!$A$325,"Status 2","Released","Cap_Rev","CapEx")</f>
        <v>0</v>
      </c>
      <c r="T4" s="496">
        <f>GETPIVOTDATA("Sum of YR4-Q1",'Tables &amp; Pivots'!$A$325,"Status 2","Released","Cap_Rev","CapEx")</f>
        <v>0</v>
      </c>
      <c r="U4" s="496">
        <f>GETPIVOTDATA("Sum of YR4-Q2",'Tables &amp; Pivots'!$A$325,"Status 2","Released","Cap_Rev","CapEx")</f>
        <v>0</v>
      </c>
      <c r="V4" s="496">
        <f>GETPIVOTDATA("Sum of YR4-Q3",'Tables &amp; Pivots'!$A$325,"Status 2","Released","Cap_Rev","CapEx")</f>
        <v>0</v>
      </c>
      <c r="W4" s="496">
        <f>GETPIVOTDATA("Sum of YR4-Q4",'Tables &amp; Pivots'!$A$325,"Status 2","Released","Cap_Rev","CapEx")</f>
        <v>0</v>
      </c>
      <c r="X4" s="496">
        <f>GETPIVOTDATA("Sum of YR5-Q1",'Tables &amp; Pivots'!$A$325,"Status 2","Released","Cap_Rev","CapEx")</f>
        <v>0</v>
      </c>
      <c r="Y4" s="496">
        <f>GETPIVOTDATA("Sum of YR5-Q2",'Tables &amp; Pivots'!$A$325,"Status 2","Released","Cap_Rev","CapEx")</f>
        <v>0</v>
      </c>
      <c r="Z4" s="496">
        <f>GETPIVOTDATA("Sum of YR5-Q3",'Tables &amp; Pivots'!$A$325,"Status 2","Released","Cap_Rev","CapEx")</f>
        <v>0</v>
      </c>
      <c r="AA4" s="496">
        <f>GETPIVOTDATA("Sum of YR5-Q4",'Tables &amp; Pivots'!$A$325,"Status 2","Released","Cap_Rev","CapEx")</f>
        <v>0</v>
      </c>
      <c r="AB4" s="497">
        <f>SUM(D4:AA4)</f>
        <v>0</v>
      </c>
    </row>
    <row r="5" spans="2:28" ht="17.25" customHeight="1" thickBot="1">
      <c r="B5" s="298" t="s">
        <v>27</v>
      </c>
      <c r="C5" s="297" t="s">
        <v>26</v>
      </c>
      <c r="D5" s="496">
        <f>GETPIVOTDATA("Sum of YR0-Q1",'Tables &amp; Pivots'!$A$325,"Status 2","Released","Cap_Rev","RevEx")</f>
        <v>0</v>
      </c>
      <c r="E5" s="496">
        <f>GETPIVOTDATA("Sum of YR0-Q2",'Tables &amp; Pivots'!$A$325,"Status 2","Released","Cap_Rev","RevEx")</f>
        <v>0</v>
      </c>
      <c r="F5" s="496">
        <f>GETPIVOTDATA("Sum of YR0-Q3",'Tables &amp; Pivots'!$A$325,"Status 2","Released","Cap_Rev","RevEx")</f>
        <v>0</v>
      </c>
      <c r="G5" s="496">
        <f>GETPIVOTDATA("Sum of YR0-Q4",'Tables &amp; Pivots'!$A$325,"Status 2","Released","Cap_Rev","RevEx")</f>
        <v>0</v>
      </c>
      <c r="H5" s="496">
        <f>GETPIVOTDATA("Sum of YR1-Q1",'Tables &amp; Pivots'!$A$325,"Status 2","Released","Cap_Rev","RevEx")</f>
        <v>0</v>
      </c>
      <c r="I5" s="496">
        <f>GETPIVOTDATA("Sum of YR1-Q2",'Tables &amp; Pivots'!$A$325,"Status 2","Released","Cap_Rev","RevEx")</f>
        <v>0</v>
      </c>
      <c r="J5" s="496">
        <f>GETPIVOTDATA("Sum of YR1-Q3",'Tables &amp; Pivots'!$A$325,"Status 2","Released","Cap_Rev","RevEx")</f>
        <v>0</v>
      </c>
      <c r="K5" s="496">
        <f>GETPIVOTDATA("Sum of YR1-Q4",'Tables &amp; Pivots'!$A$325,"Status 2","Released","Cap_Rev","RevEx")</f>
        <v>0</v>
      </c>
      <c r="L5" s="496">
        <f>GETPIVOTDATA("Sum of YR2-Q1",'Tables &amp; Pivots'!$A$325,"Status 2","Released","Cap_Rev","RevEx")</f>
        <v>0</v>
      </c>
      <c r="M5" s="496">
        <f>GETPIVOTDATA("Sum of YR2-Q2",'Tables &amp; Pivots'!$A$325,"Status 2","Released","Cap_Rev","RevEx")</f>
        <v>0</v>
      </c>
      <c r="N5" s="496">
        <f>GETPIVOTDATA("Sum of YR2-Q3",'Tables &amp; Pivots'!$A$325,"Status 2","Released","Cap_Rev","RevEx")</f>
        <v>0</v>
      </c>
      <c r="O5" s="496">
        <f>GETPIVOTDATA("Sum of YR2-Q4",'Tables &amp; Pivots'!$A$325,"Status 2","Released","Cap_Rev","RevEx")</f>
        <v>0</v>
      </c>
      <c r="P5" s="496">
        <f>GETPIVOTDATA("Sum of YR3-Q1",'Tables &amp; Pivots'!$A$325,"Status 2","Released","Cap_Rev","RevEx")</f>
        <v>0</v>
      </c>
      <c r="Q5" s="496">
        <f>GETPIVOTDATA("Sum of YR3-Q2",'Tables &amp; Pivots'!$A$325,"Status 2","Released","Cap_Rev","RevEx")</f>
        <v>0</v>
      </c>
      <c r="R5" s="496">
        <f>GETPIVOTDATA("Sum of YR3-Q3",'Tables &amp; Pivots'!$A$325,"Status 2","Released","Cap_Rev","RevEx")</f>
        <v>0</v>
      </c>
      <c r="S5" s="496">
        <f>GETPIVOTDATA("Sum of YR3-Q4",'Tables &amp; Pivots'!$A$325,"Status 2","Released","Cap_Rev","RevEx")</f>
        <v>0</v>
      </c>
      <c r="T5" s="496">
        <f>GETPIVOTDATA("Sum of YR4-Q1",'Tables &amp; Pivots'!$A$325,"Status 2","Released","Cap_Rev","RevEx")</f>
        <v>0</v>
      </c>
      <c r="U5" s="496">
        <f>GETPIVOTDATA("Sum of YR4-Q2",'Tables &amp; Pivots'!$A$325,"Status 2","Released","Cap_Rev","RevEx")</f>
        <v>0</v>
      </c>
      <c r="V5" s="496">
        <f>GETPIVOTDATA("Sum of YR4-Q3",'Tables &amp; Pivots'!$A$325,"Status 2","Released","Cap_Rev","RevEx")</f>
        <v>0</v>
      </c>
      <c r="W5" s="496">
        <f>GETPIVOTDATA("Sum of YR4-Q4",'Tables &amp; Pivots'!$A$325,"Status 2","Released","Cap_Rev","RevEx")</f>
        <v>0</v>
      </c>
      <c r="X5" s="496">
        <f>GETPIVOTDATA("Sum of YR5-Q1",'Tables &amp; Pivots'!$A$325,"Status 2","Released","Cap_Rev","RevEx")</f>
        <v>0</v>
      </c>
      <c r="Y5" s="496">
        <f>GETPIVOTDATA("Sum of YR5-Q2",'Tables &amp; Pivots'!$A$325,"Status 2","Released","Cap_Rev","RevEx")</f>
        <v>0</v>
      </c>
      <c r="Z5" s="496">
        <f>GETPIVOTDATA("Sum of YR5-Q3",'Tables &amp; Pivots'!$A$325,"Status 2","Released","Cap_Rev","RevEx")</f>
        <v>0</v>
      </c>
      <c r="AA5" s="496">
        <f>GETPIVOTDATA("Sum of YR5-Q4",'Tables &amp; Pivots'!$A$325,"Status 2","Released","Cap_Rev","RevEx")</f>
        <v>0</v>
      </c>
      <c r="AB5" s="497">
        <f>SUM(D5:AA5)</f>
        <v>0</v>
      </c>
    </row>
    <row r="6" spans="2:28" ht="17.25" customHeight="1" thickBot="1">
      <c r="B6" s="296"/>
      <c r="C6" s="297" t="s">
        <v>25</v>
      </c>
      <c r="D6" s="496">
        <f>GETPIVOTDATA("Sum of YR0-Q1",'Tables &amp; Pivots'!$A$325,"Status 2","Forecast","Cap_Rev","CapEx")</f>
        <v>0</v>
      </c>
      <c r="E6" s="496">
        <f>GETPIVOTDATA("Sum of YR0-Q2",'Tables &amp; Pivots'!$A$325,"Status 2","Forecast","Cap_Rev","CapEx")</f>
        <v>0</v>
      </c>
      <c r="F6" s="496">
        <f>GETPIVOTDATA("Sum of YR0-Q3",'Tables &amp; Pivots'!$A$325,"Status 2","Forecast","Cap_Rev","CapEx")</f>
        <v>0</v>
      </c>
      <c r="G6" s="496">
        <f>GETPIVOTDATA("Sum of YR0-Q4",'Tables &amp; Pivots'!$A$325,"Status 2","Forecast","Cap_Rev","CapEx")</f>
        <v>0</v>
      </c>
      <c r="H6" s="496">
        <f>GETPIVOTDATA("Sum of YR1-Q1",'Tables &amp; Pivots'!$A$325,"Status 2","Forecast","Cap_Rev","CapEx")</f>
        <v>0</v>
      </c>
      <c r="I6" s="496">
        <f>GETPIVOTDATA("Sum of YR1-Q2",'Tables &amp; Pivots'!$A$325,"Status 2","Forecast","Cap_Rev","CapEx")</f>
        <v>0</v>
      </c>
      <c r="J6" s="496">
        <f>GETPIVOTDATA("Sum of YR1-Q3",'Tables &amp; Pivots'!$A$325,"Status 2","Forecast","Cap_Rev","CapEx")</f>
        <v>0</v>
      </c>
      <c r="K6" s="496">
        <f>GETPIVOTDATA("Sum of YR1-Q4",'Tables &amp; Pivots'!$A$325,"Status 2","Forecast","Cap_Rev","CapEx")</f>
        <v>0</v>
      </c>
      <c r="L6" s="496">
        <f>GETPIVOTDATA("Sum of YR2-Q1",'Tables &amp; Pivots'!$A$325,"Status 2","Forecast","Cap_Rev","CapEx")</f>
        <v>0</v>
      </c>
      <c r="M6" s="496">
        <f>GETPIVOTDATA("Sum of YR2-Q2",'Tables &amp; Pivots'!$A$325,"Status 2","Forecast","Cap_Rev","CapEx")</f>
        <v>0</v>
      </c>
      <c r="N6" s="496">
        <f>GETPIVOTDATA("Sum of YR2-Q3",'Tables &amp; Pivots'!$A$325,"Status 2","Forecast","Cap_Rev","CapEx")</f>
        <v>0</v>
      </c>
      <c r="O6" s="496">
        <f>GETPIVOTDATA("Sum of YR2-Q4",'Tables &amp; Pivots'!$A$325,"Status 2","Forecast","Cap_Rev","CapEx")</f>
        <v>0</v>
      </c>
      <c r="P6" s="496">
        <f>GETPIVOTDATA("Sum of YR3-Q1",'Tables &amp; Pivots'!$A$325,"Status 2","Forecast","Cap_Rev","CapEx")</f>
        <v>0</v>
      </c>
      <c r="Q6" s="496">
        <f>GETPIVOTDATA("Sum of YR3-Q2",'Tables &amp; Pivots'!$A$325,"Status 2","Forecast","Cap_Rev","CapEx")</f>
        <v>0</v>
      </c>
      <c r="R6" s="496">
        <f>GETPIVOTDATA("Sum of YR3-Q3",'Tables &amp; Pivots'!$A$325,"Status 2","Forecast","Cap_Rev","CapEx")</f>
        <v>0</v>
      </c>
      <c r="S6" s="496">
        <f>GETPIVOTDATA("Sum of YR3-Q4",'Tables &amp; Pivots'!$A$325,"Status 2","Forecast","Cap_Rev","CapEx")</f>
        <v>0</v>
      </c>
      <c r="T6" s="496">
        <f>GETPIVOTDATA("Sum of YR4-Q1",'Tables &amp; Pivots'!$A$325,"Status 2","Forecast","Cap_Rev","CapEx")</f>
        <v>0</v>
      </c>
      <c r="U6" s="496">
        <f>GETPIVOTDATA("Sum of YR4-Q2",'Tables &amp; Pivots'!$A$325,"Status 2","Forecast","Cap_Rev","CapEx")</f>
        <v>0</v>
      </c>
      <c r="V6" s="496">
        <f>GETPIVOTDATA("Sum of YR4-Q3",'Tables &amp; Pivots'!$A$325,"Status 2","Forecast","Cap_Rev","CapEx")</f>
        <v>0</v>
      </c>
      <c r="W6" s="496">
        <f>GETPIVOTDATA("Sum of YR4-Q4",'Tables &amp; Pivots'!$A$325,"Status 2","Forecast","Cap_Rev","CapEx")</f>
        <v>0</v>
      </c>
      <c r="X6" s="496">
        <f>GETPIVOTDATA("Sum of YR5-Q1",'Tables &amp; Pivots'!$A$325,"Status 2","Forecast","Cap_Rev","CapEx")</f>
        <v>0</v>
      </c>
      <c r="Y6" s="496">
        <f>GETPIVOTDATA("Sum of YR5-Q2",'Tables &amp; Pivots'!$A$325,"Status 2","Forecast","Cap_Rev","CapEx")</f>
        <v>0</v>
      </c>
      <c r="Z6" s="496">
        <f>GETPIVOTDATA("Sum of YR5-Q3",'Tables &amp; Pivots'!$A$325,"Status 2","Forecast","Cap_Rev","CapEx")</f>
        <v>0</v>
      </c>
      <c r="AA6" s="496">
        <f>GETPIVOTDATA("Sum of YR5-Q4",'Tables &amp; Pivots'!$A$325,"Status 2","Forecast","Cap_Rev","CapEx")</f>
        <v>0</v>
      </c>
      <c r="AB6" s="497">
        <f>SUM(D6:AA6)</f>
        <v>0</v>
      </c>
    </row>
    <row r="7" spans="2:28" ht="17.25" customHeight="1" thickBot="1">
      <c r="B7" s="298" t="s">
        <v>33</v>
      </c>
      <c r="C7" s="297" t="s">
        <v>26</v>
      </c>
      <c r="D7" s="496">
        <f>GETPIVOTDATA("Sum of YR0-Q1",'Tables &amp; Pivots'!$A$325,"Status 2","Forecast","Cap_Rev","RevEx")</f>
        <v>0</v>
      </c>
      <c r="E7" s="496">
        <f>GETPIVOTDATA("Sum of YR0-Q2",'Tables &amp; Pivots'!$A$325,"Status 2","Forecast","Cap_Rev","RevEx")</f>
        <v>0</v>
      </c>
      <c r="F7" s="496">
        <f>GETPIVOTDATA("Sum of YR0-Q3",'Tables &amp; Pivots'!$A$325,"Status 2","Forecast","Cap_Rev","RevEx")</f>
        <v>0</v>
      </c>
      <c r="G7" s="496">
        <f>GETPIVOTDATA("Sum of YR0-Q4",'Tables &amp; Pivots'!$A$325,"Status 2","Forecast","Cap_Rev","RevEx")</f>
        <v>0</v>
      </c>
      <c r="H7" s="496">
        <f>GETPIVOTDATA("Sum of YR1-Q1",'Tables &amp; Pivots'!$A$325,"Status 2","Forecast","Cap_Rev","RevEx")</f>
        <v>0</v>
      </c>
      <c r="I7" s="496">
        <f>GETPIVOTDATA("Sum of YR1-Q2",'Tables &amp; Pivots'!$A$325,"Status 2","Forecast","Cap_Rev","RevEx")</f>
        <v>0</v>
      </c>
      <c r="J7" s="496">
        <f>GETPIVOTDATA("Sum of YR1-Q3",'Tables &amp; Pivots'!$A$325,"Status 2","Forecast","Cap_Rev","RevEx")</f>
        <v>0</v>
      </c>
      <c r="K7" s="496">
        <f>GETPIVOTDATA("Sum of YR1-Q4",'Tables &amp; Pivots'!$A$325,"Status 2","Forecast","Cap_Rev","RevEx")</f>
        <v>0</v>
      </c>
      <c r="L7" s="496">
        <f>GETPIVOTDATA("Sum of YR2-Q1",'Tables &amp; Pivots'!$A$325,"Status 2","Forecast","Cap_Rev","RevEx")</f>
        <v>0</v>
      </c>
      <c r="M7" s="496">
        <f>GETPIVOTDATA("Sum of YR2-Q2",'Tables &amp; Pivots'!$A$325,"Status 2","Forecast","Cap_Rev","RevEx")</f>
        <v>0</v>
      </c>
      <c r="N7" s="496">
        <f>GETPIVOTDATA("Sum of YR2-Q3",'Tables &amp; Pivots'!$A$325,"Status 2","Forecast","Cap_Rev","RevEx")</f>
        <v>0</v>
      </c>
      <c r="O7" s="496">
        <f>GETPIVOTDATA("Sum of YR2-Q4",'Tables &amp; Pivots'!$A$325,"Status 2","Forecast","Cap_Rev","RevEx")</f>
        <v>0</v>
      </c>
      <c r="P7" s="496">
        <f>GETPIVOTDATA("Sum of YR3-Q1",'Tables &amp; Pivots'!$A$325,"Status 2","Forecast","Cap_Rev","RevEx")</f>
        <v>0</v>
      </c>
      <c r="Q7" s="496">
        <f>GETPIVOTDATA("Sum of YR3-Q2",'Tables &amp; Pivots'!$A$325,"Status 2","Forecast","Cap_Rev","RevEx")</f>
        <v>0</v>
      </c>
      <c r="R7" s="496">
        <f>GETPIVOTDATA("Sum of YR3-Q3",'Tables &amp; Pivots'!$A$325,"Status 2","Forecast","Cap_Rev","RevEx")</f>
        <v>0</v>
      </c>
      <c r="S7" s="496">
        <f>GETPIVOTDATA("Sum of YR3-Q4",'Tables &amp; Pivots'!$A$325,"Status 2","Forecast","Cap_Rev","RevEx")</f>
        <v>0</v>
      </c>
      <c r="T7" s="496">
        <f>GETPIVOTDATA("Sum of YR4-Q1",'Tables &amp; Pivots'!$A$325,"Status 2","Forecast","Cap_Rev","RevEx")</f>
        <v>0</v>
      </c>
      <c r="U7" s="496">
        <f>GETPIVOTDATA("Sum of YR4-Q2",'Tables &amp; Pivots'!$A$325,"Status 2","Forecast","Cap_Rev","RevEx")</f>
        <v>0</v>
      </c>
      <c r="V7" s="496">
        <f>GETPIVOTDATA("Sum of YR4-Q3",'Tables &amp; Pivots'!$A$325,"Status 2","Forecast","Cap_Rev","RevEx")</f>
        <v>0</v>
      </c>
      <c r="W7" s="496">
        <f>GETPIVOTDATA("Sum of YR4-Q4",'Tables &amp; Pivots'!$A$325,"Status 2","Forecast","Cap_Rev","RevEx")</f>
        <v>0</v>
      </c>
      <c r="X7" s="496">
        <f>GETPIVOTDATA("Sum of YR5-Q1",'Tables &amp; Pivots'!$A$325,"Status 2","Forecast","Cap_Rev","RevEx")</f>
        <v>0</v>
      </c>
      <c r="Y7" s="496">
        <f>GETPIVOTDATA("Sum of YR5-Q2",'Tables &amp; Pivots'!$A$325,"Status 2","Forecast","Cap_Rev","RevEx")</f>
        <v>0</v>
      </c>
      <c r="Z7" s="496">
        <f>GETPIVOTDATA("Sum of YR5-Q3",'Tables &amp; Pivots'!$A$325,"Status 2","Forecast","Cap_Rev","RevEx")</f>
        <v>0</v>
      </c>
      <c r="AA7" s="496">
        <f>GETPIVOTDATA("Sum of YR5-Q4",'Tables &amp; Pivots'!$A$325,"Status 2","Forecast","Cap_Rev","RevEx")</f>
        <v>0</v>
      </c>
      <c r="AB7" s="497">
        <f>SUM(D7:AA7)</f>
        <v>0</v>
      </c>
    </row>
    <row r="8" spans="2:28" ht="17.25" customHeight="1" thickBot="1">
      <c r="B8" s="1410" t="s">
        <v>32</v>
      </c>
      <c r="C8" s="1411"/>
      <c r="D8" s="497">
        <f t="shared" ref="D8:V8" si="0">SUM(D4:D7)</f>
        <v>0</v>
      </c>
      <c r="E8" s="497">
        <f t="shared" si="0"/>
        <v>0</v>
      </c>
      <c r="F8" s="497">
        <f t="shared" si="0"/>
        <v>0</v>
      </c>
      <c r="G8" s="497">
        <f t="shared" si="0"/>
        <v>0</v>
      </c>
      <c r="H8" s="497">
        <f t="shared" si="0"/>
        <v>0</v>
      </c>
      <c r="I8" s="497">
        <f t="shared" si="0"/>
        <v>0</v>
      </c>
      <c r="J8" s="497">
        <f t="shared" si="0"/>
        <v>0</v>
      </c>
      <c r="K8" s="497">
        <f t="shared" si="0"/>
        <v>0</v>
      </c>
      <c r="L8" s="497">
        <f t="shared" si="0"/>
        <v>0</v>
      </c>
      <c r="M8" s="497">
        <f t="shared" si="0"/>
        <v>0</v>
      </c>
      <c r="N8" s="497">
        <f t="shared" si="0"/>
        <v>0</v>
      </c>
      <c r="O8" s="497">
        <f t="shared" si="0"/>
        <v>0</v>
      </c>
      <c r="P8" s="497">
        <f t="shared" si="0"/>
        <v>0</v>
      </c>
      <c r="Q8" s="497">
        <f t="shared" si="0"/>
        <v>0</v>
      </c>
      <c r="R8" s="497">
        <f t="shared" si="0"/>
        <v>0</v>
      </c>
      <c r="S8" s="497">
        <f t="shared" si="0"/>
        <v>0</v>
      </c>
      <c r="T8" s="497">
        <f t="shared" si="0"/>
        <v>0</v>
      </c>
      <c r="U8" s="497">
        <f t="shared" si="0"/>
        <v>0</v>
      </c>
      <c r="V8" s="497">
        <f t="shared" si="0"/>
        <v>0</v>
      </c>
      <c r="W8" s="497">
        <f t="shared" ref="W8:AA8" si="1">SUM(W4:W7)</f>
        <v>0</v>
      </c>
      <c r="X8" s="497">
        <f t="shared" si="1"/>
        <v>0</v>
      </c>
      <c r="Y8" s="497">
        <f t="shared" si="1"/>
        <v>0</v>
      </c>
      <c r="Z8" s="497">
        <f t="shared" si="1"/>
        <v>0</v>
      </c>
      <c r="AA8" s="497">
        <f t="shared" si="1"/>
        <v>0</v>
      </c>
      <c r="AB8" s="497">
        <f>SUM(D8:AA8)</f>
        <v>0</v>
      </c>
    </row>
    <row r="9" spans="2:28" ht="17.25" customHeight="1" thickBot="1">
      <c r="B9" s="1412"/>
      <c r="C9" s="1413"/>
      <c r="D9" s="1413"/>
      <c r="E9" s="1413"/>
      <c r="F9" s="1413"/>
      <c r="G9" s="1413"/>
      <c r="H9" s="1413"/>
      <c r="I9" s="1413"/>
      <c r="J9" s="1413"/>
      <c r="K9" s="1413"/>
      <c r="L9" s="1413"/>
      <c r="M9" s="1413"/>
      <c r="N9" s="1413"/>
      <c r="O9" s="1413"/>
      <c r="P9" s="1414"/>
    </row>
    <row r="10" spans="2:28" ht="17.25" customHeight="1" thickTop="1" thickBot="1">
      <c r="B10" s="1423" t="s">
        <v>501</v>
      </c>
      <c r="C10" s="299" t="s">
        <v>16</v>
      </c>
      <c r="D10" s="309">
        <v>0</v>
      </c>
      <c r="E10" s="309">
        <v>0</v>
      </c>
      <c r="F10" s="309">
        <v>0</v>
      </c>
      <c r="G10" s="309">
        <v>0</v>
      </c>
      <c r="H10" s="309">
        <v>0</v>
      </c>
      <c r="I10" s="309">
        <v>0</v>
      </c>
      <c r="J10" s="309">
        <v>0</v>
      </c>
      <c r="K10" s="309">
        <v>0</v>
      </c>
      <c r="L10" s="309">
        <v>0</v>
      </c>
      <c r="M10" s="309">
        <v>0</v>
      </c>
      <c r="N10" s="309">
        <v>0</v>
      </c>
      <c r="O10" s="309">
        <v>0</v>
      </c>
      <c r="P10" s="309">
        <v>0</v>
      </c>
      <c r="Q10" s="309">
        <v>0</v>
      </c>
      <c r="R10" s="309">
        <v>0</v>
      </c>
      <c r="S10" s="309">
        <v>0</v>
      </c>
      <c r="T10" s="309">
        <v>0</v>
      </c>
      <c r="U10" s="309">
        <v>0</v>
      </c>
      <c r="V10" s="309">
        <v>0</v>
      </c>
      <c r="W10" s="309">
        <v>0</v>
      </c>
      <c r="X10" s="309">
        <v>0</v>
      </c>
      <c r="Y10" s="309">
        <v>0</v>
      </c>
      <c r="Z10" s="309">
        <v>0</v>
      </c>
      <c r="AA10" s="309">
        <v>0</v>
      </c>
      <c r="AB10" s="310">
        <f>SUM(D10:AA10)</f>
        <v>0</v>
      </c>
    </row>
    <row r="11" spans="2:28" ht="17.25" customHeight="1" thickBot="1">
      <c r="B11" s="1424"/>
      <c r="C11" s="300" t="s">
        <v>40</v>
      </c>
      <c r="D11" s="311">
        <v>0</v>
      </c>
      <c r="E11" s="311">
        <v>0</v>
      </c>
      <c r="F11" s="311">
        <v>0</v>
      </c>
      <c r="G11" s="311">
        <v>0</v>
      </c>
      <c r="H11" s="311">
        <v>0</v>
      </c>
      <c r="I11" s="311">
        <v>0</v>
      </c>
      <c r="J11" s="311">
        <v>0</v>
      </c>
      <c r="K11" s="311">
        <v>0</v>
      </c>
      <c r="L11" s="311">
        <v>0</v>
      </c>
      <c r="M11" s="311">
        <v>0</v>
      </c>
      <c r="N11" s="311">
        <v>0</v>
      </c>
      <c r="O11" s="311">
        <v>0</v>
      </c>
      <c r="P11" s="311">
        <v>0</v>
      </c>
      <c r="Q11" s="311">
        <v>0</v>
      </c>
      <c r="R11" s="311">
        <v>0</v>
      </c>
      <c r="S11" s="311">
        <v>0</v>
      </c>
      <c r="T11" s="311">
        <v>0</v>
      </c>
      <c r="U11" s="311">
        <v>0</v>
      </c>
      <c r="V11" s="311">
        <v>0</v>
      </c>
      <c r="W11" s="311">
        <v>0</v>
      </c>
      <c r="X11" s="311">
        <v>0</v>
      </c>
      <c r="Y11" s="311">
        <v>0</v>
      </c>
      <c r="Z11" s="311">
        <v>0</v>
      </c>
      <c r="AA11" s="311">
        <v>0</v>
      </c>
      <c r="AB11" s="312">
        <f>SUM(D11:AA11)</f>
        <v>0</v>
      </c>
    </row>
    <row r="12" spans="2:28" ht="33" customHeight="1" thickBot="1">
      <c r="B12" s="1425"/>
      <c r="C12" s="300" t="s">
        <v>256</v>
      </c>
      <c r="D12" s="311">
        <v>0</v>
      </c>
      <c r="E12" s="311">
        <v>0</v>
      </c>
      <c r="F12" s="311">
        <v>0</v>
      </c>
      <c r="G12" s="311">
        <v>0</v>
      </c>
      <c r="H12" s="311">
        <v>0</v>
      </c>
      <c r="I12" s="311">
        <v>0</v>
      </c>
      <c r="J12" s="311">
        <v>0</v>
      </c>
      <c r="K12" s="311">
        <v>0</v>
      </c>
      <c r="L12" s="311">
        <v>0</v>
      </c>
      <c r="M12" s="311">
        <v>0</v>
      </c>
      <c r="N12" s="311">
        <v>0</v>
      </c>
      <c r="O12" s="311">
        <v>0</v>
      </c>
      <c r="P12" s="311">
        <v>0</v>
      </c>
      <c r="Q12" s="311">
        <v>0</v>
      </c>
      <c r="R12" s="311">
        <v>0</v>
      </c>
      <c r="S12" s="311">
        <v>0</v>
      </c>
      <c r="T12" s="311">
        <v>0</v>
      </c>
      <c r="U12" s="311">
        <v>0</v>
      </c>
      <c r="V12" s="311">
        <v>0</v>
      </c>
      <c r="W12" s="311">
        <v>0</v>
      </c>
      <c r="X12" s="311">
        <v>0</v>
      </c>
      <c r="Y12" s="311">
        <v>0</v>
      </c>
      <c r="Z12" s="311">
        <v>0</v>
      </c>
      <c r="AA12" s="311">
        <v>0</v>
      </c>
      <c r="AB12" s="312">
        <f>SUM(D12:AA12)</f>
        <v>0</v>
      </c>
    </row>
    <row r="13" spans="2:28" ht="17.25" customHeight="1" thickBot="1">
      <c r="B13" s="1408" t="s">
        <v>32</v>
      </c>
      <c r="C13" s="1409"/>
      <c r="D13" s="301">
        <f t="shared" ref="D13:O13" si="2">D10+D11+D12</f>
        <v>0</v>
      </c>
      <c r="E13" s="301">
        <f t="shared" si="2"/>
        <v>0</v>
      </c>
      <c r="F13" s="301">
        <f t="shared" si="2"/>
        <v>0</v>
      </c>
      <c r="G13" s="301">
        <f t="shared" si="2"/>
        <v>0</v>
      </c>
      <c r="H13" s="301">
        <f t="shared" si="2"/>
        <v>0</v>
      </c>
      <c r="I13" s="301">
        <f t="shared" si="2"/>
        <v>0</v>
      </c>
      <c r="J13" s="301">
        <f t="shared" si="2"/>
        <v>0</v>
      </c>
      <c r="K13" s="301">
        <f t="shared" si="2"/>
        <v>0</v>
      </c>
      <c r="L13" s="301">
        <f t="shared" si="2"/>
        <v>0</v>
      </c>
      <c r="M13" s="301">
        <f t="shared" si="2"/>
        <v>0</v>
      </c>
      <c r="N13" s="301">
        <f t="shared" si="2"/>
        <v>0</v>
      </c>
      <c r="O13" s="301">
        <f t="shared" si="2"/>
        <v>0</v>
      </c>
      <c r="P13" s="301">
        <f t="shared" ref="P13:V13" si="3">P10+P11+P12</f>
        <v>0</v>
      </c>
      <c r="Q13" s="301">
        <f t="shared" si="3"/>
        <v>0</v>
      </c>
      <c r="R13" s="301">
        <f t="shared" si="3"/>
        <v>0</v>
      </c>
      <c r="S13" s="301">
        <f t="shared" si="3"/>
        <v>0</v>
      </c>
      <c r="T13" s="301">
        <f t="shared" si="3"/>
        <v>0</v>
      </c>
      <c r="U13" s="301">
        <f t="shared" si="3"/>
        <v>0</v>
      </c>
      <c r="V13" s="301">
        <f t="shared" si="3"/>
        <v>0</v>
      </c>
      <c r="W13" s="301">
        <f t="shared" ref="W13:AA13" si="4">W10+W11+W12</f>
        <v>0</v>
      </c>
      <c r="X13" s="301">
        <f t="shared" si="4"/>
        <v>0</v>
      </c>
      <c r="Y13" s="301">
        <f t="shared" si="4"/>
        <v>0</v>
      </c>
      <c r="Z13" s="301">
        <f t="shared" si="4"/>
        <v>0</v>
      </c>
      <c r="AA13" s="301">
        <f t="shared" si="4"/>
        <v>0</v>
      </c>
      <c r="AB13" s="302">
        <f>SUM(D13:AA13)</f>
        <v>0</v>
      </c>
    </row>
    <row r="14" spans="2:28" ht="17.25" customHeight="1" thickTop="1">
      <c r="B14" s="225"/>
      <c r="C14" s="225"/>
      <c r="D14" s="81"/>
      <c r="E14" s="81"/>
      <c r="F14" s="81"/>
      <c r="G14" s="81"/>
      <c r="H14" s="81"/>
      <c r="I14" s="81"/>
      <c r="J14" s="81"/>
      <c r="K14" s="81"/>
      <c r="L14" s="81"/>
      <c r="M14" s="81"/>
      <c r="N14" s="81"/>
      <c r="O14" s="81"/>
      <c r="P14" s="81"/>
    </row>
    <row r="15" spans="2:28" ht="17.25" customHeight="1">
      <c r="B15" s="80"/>
      <c r="C15" s="80"/>
      <c r="D15" s="81"/>
      <c r="E15" s="81"/>
      <c r="F15" s="81"/>
      <c r="G15" s="81"/>
      <c r="H15" s="81"/>
      <c r="I15" s="81"/>
      <c r="J15" s="81"/>
      <c r="K15" s="81"/>
      <c r="L15" s="81"/>
      <c r="M15" s="81"/>
      <c r="N15" s="81"/>
      <c r="O15" s="81"/>
      <c r="P15" s="81"/>
      <c r="R15" s="81"/>
      <c r="S15" s="81"/>
      <c r="T15" s="81"/>
      <c r="U15" s="81"/>
      <c r="V15" s="81"/>
      <c r="W15" s="81"/>
      <c r="X15" s="81"/>
    </row>
    <row r="16" spans="2:28" ht="17.25" customHeight="1">
      <c r="B16" s="80"/>
      <c r="C16" s="80"/>
      <c r="D16" s="81"/>
      <c r="E16" s="81"/>
      <c r="F16" s="81"/>
      <c r="G16" s="81"/>
      <c r="H16" s="81"/>
      <c r="I16" s="81"/>
      <c r="J16" s="81"/>
      <c r="K16" s="81"/>
      <c r="L16" s="81"/>
      <c r="M16" s="81"/>
      <c r="N16" s="81"/>
      <c r="O16" s="81"/>
      <c r="P16" s="81"/>
      <c r="R16" s="81"/>
      <c r="S16" s="81"/>
      <c r="T16" s="81"/>
      <c r="U16" s="81"/>
      <c r="V16" s="81"/>
      <c r="W16" s="81"/>
      <c r="X16" s="81"/>
    </row>
    <row r="17" spans="2:36" ht="17.25" customHeight="1">
      <c r="B17" s="80"/>
      <c r="C17" s="80"/>
      <c r="D17" s="81"/>
      <c r="E17" s="81"/>
      <c r="F17" s="81"/>
      <c r="G17" s="81"/>
      <c r="H17" s="81"/>
      <c r="I17" s="81"/>
      <c r="J17" s="81"/>
      <c r="K17" s="81"/>
      <c r="L17" s="81"/>
      <c r="M17" s="81"/>
      <c r="N17" s="81"/>
      <c r="O17" s="81"/>
      <c r="P17" s="81"/>
      <c r="R17" s="81"/>
      <c r="S17" s="81"/>
      <c r="T17" s="81"/>
      <c r="U17" s="81"/>
      <c r="V17" s="81"/>
      <c r="W17" s="81"/>
      <c r="X17" s="81"/>
    </row>
    <row r="18" spans="2:36" ht="37.5" customHeight="1">
      <c r="B18" s="80"/>
      <c r="C18" s="80"/>
      <c r="D18" s="81"/>
      <c r="E18" s="81"/>
      <c r="F18" s="81"/>
      <c r="G18" s="81"/>
      <c r="H18" s="81"/>
      <c r="I18" s="81"/>
      <c r="J18" s="81"/>
      <c r="K18" s="81"/>
      <c r="L18" s="81"/>
      <c r="M18" s="81"/>
      <c r="N18" s="81"/>
      <c r="O18" s="81"/>
      <c r="P18" s="81"/>
      <c r="R18" s="81"/>
      <c r="S18" s="81"/>
      <c r="T18" s="81"/>
      <c r="U18" s="81"/>
      <c r="V18" s="81"/>
      <c r="W18" s="81"/>
      <c r="X18" s="81"/>
    </row>
    <row r="19" spans="2:36" ht="39.75" customHeight="1">
      <c r="R19" s="81"/>
      <c r="S19" s="81"/>
      <c r="T19" s="81"/>
      <c r="U19" s="81"/>
      <c r="V19" s="81"/>
      <c r="W19" s="81"/>
      <c r="X19" s="81"/>
    </row>
    <row r="20" spans="2:36" ht="39.75" customHeight="1">
      <c r="R20" s="81"/>
      <c r="S20" s="81"/>
      <c r="T20" s="81"/>
      <c r="U20" s="81"/>
      <c r="V20" s="81"/>
      <c r="W20" s="81"/>
      <c r="X20" s="81"/>
    </row>
    <row r="21" spans="2:36" ht="13.5" thickBot="1"/>
    <row r="22" spans="2:36" ht="15">
      <c r="B22" s="103" t="s">
        <v>279</v>
      </c>
      <c r="C22" s="82" t="s">
        <v>31</v>
      </c>
      <c r="D22" s="381">
        <f>'Set up'!D4</f>
        <v>43831</v>
      </c>
      <c r="E22" s="381">
        <f>D22+366</f>
        <v>44197</v>
      </c>
      <c r="F22" s="381">
        <f t="shared" ref="F22:I22" si="5">E22+366</f>
        <v>44563</v>
      </c>
      <c r="G22" s="381">
        <f t="shared" si="5"/>
        <v>44929</v>
      </c>
      <c r="H22" s="381">
        <f t="shared" si="5"/>
        <v>45295</v>
      </c>
      <c r="I22" s="381">
        <f t="shared" si="5"/>
        <v>45661</v>
      </c>
      <c r="J22" s="381">
        <f t="shared" ref="J22" si="6">I22+366</f>
        <v>46027</v>
      </c>
      <c r="K22" s="381">
        <f t="shared" ref="K22" si="7">J22+366</f>
        <v>46393</v>
      </c>
      <c r="L22" s="381">
        <f t="shared" ref="L22" si="8">K22+366</f>
        <v>46759</v>
      </c>
      <c r="M22" s="381">
        <f t="shared" ref="M22" si="9">L22+366</f>
        <v>47125</v>
      </c>
      <c r="N22" s="381">
        <f t="shared" ref="N22" si="10">M22+366</f>
        <v>47491</v>
      </c>
      <c r="Q22" s="1419" t="s">
        <v>927</v>
      </c>
      <c r="R22" s="1420"/>
      <c r="S22" s="751" t="s">
        <v>31</v>
      </c>
      <c r="T22" s="752">
        <f t="shared" ref="T22:Y22" si="11">D22</f>
        <v>43831</v>
      </c>
      <c r="U22" s="752">
        <f t="shared" si="11"/>
        <v>44197</v>
      </c>
      <c r="V22" s="752">
        <f t="shared" si="11"/>
        <v>44563</v>
      </c>
      <c r="W22" s="752">
        <f t="shared" si="11"/>
        <v>44929</v>
      </c>
      <c r="X22" s="752">
        <f t="shared" si="11"/>
        <v>45295</v>
      </c>
      <c r="Y22" s="752">
        <f t="shared" si="11"/>
        <v>45661</v>
      </c>
      <c r="Z22" s="752">
        <f t="shared" ref="Z22:AA22" si="12">J22</f>
        <v>46027</v>
      </c>
      <c r="AA22" s="752">
        <f t="shared" si="12"/>
        <v>46393</v>
      </c>
      <c r="AB22" s="752">
        <f t="shared" ref="AB22" si="13">L22</f>
        <v>46759</v>
      </c>
      <c r="AC22" s="752">
        <f t="shared" ref="AC22" si="14">M22</f>
        <v>47125</v>
      </c>
      <c r="AD22" s="752">
        <f t="shared" ref="AD22" si="15">N22</f>
        <v>47491</v>
      </c>
    </row>
    <row r="23" spans="2:36" ht="25.5">
      <c r="B23" s="303" t="s">
        <v>928</v>
      </c>
      <c r="C23" s="304">
        <f t="shared" ref="C23:I23" si="16">SUM(S29)/1000</f>
        <v>0</v>
      </c>
      <c r="D23" s="304">
        <f t="shared" si="16"/>
        <v>0</v>
      </c>
      <c r="E23" s="304">
        <f t="shared" si="16"/>
        <v>0</v>
      </c>
      <c r="F23" s="304">
        <f t="shared" si="16"/>
        <v>0</v>
      </c>
      <c r="G23" s="304">
        <f t="shared" si="16"/>
        <v>0</v>
      </c>
      <c r="H23" s="304">
        <f t="shared" si="16"/>
        <v>0</v>
      </c>
      <c r="I23" s="304">
        <f t="shared" si="16"/>
        <v>0</v>
      </c>
      <c r="J23" s="304">
        <f t="shared" ref="J23:N23" si="17">SUM(Z29)/1000</f>
        <v>0</v>
      </c>
      <c r="K23" s="304">
        <f t="shared" si="17"/>
        <v>0</v>
      </c>
      <c r="L23" s="304">
        <f t="shared" si="17"/>
        <v>0</v>
      </c>
      <c r="M23" s="304">
        <f t="shared" si="17"/>
        <v>0</v>
      </c>
      <c r="N23" s="304">
        <f t="shared" si="17"/>
        <v>0</v>
      </c>
      <c r="Q23" s="1421"/>
      <c r="R23" s="1422"/>
      <c r="S23" s="838"/>
      <c r="T23" s="838"/>
      <c r="U23" s="838"/>
      <c r="V23" s="838"/>
      <c r="W23" s="838"/>
      <c r="X23" s="838"/>
      <c r="Y23" s="838"/>
      <c r="Z23" s="1135"/>
      <c r="AA23" s="1135"/>
      <c r="AB23" s="1135"/>
      <c r="AC23" s="1135"/>
      <c r="AD23" s="838"/>
    </row>
    <row r="24" spans="2:36" ht="25.5">
      <c r="B24" s="303" t="s">
        <v>1301</v>
      </c>
      <c r="C24" s="305">
        <f>SUM(C40)/1000</f>
        <v>0</v>
      </c>
      <c r="D24" s="305">
        <f>SUM(D40)/1000</f>
        <v>0</v>
      </c>
      <c r="E24" s="305">
        <f t="shared" ref="E24:I24" si="18">SUM(E40)/1000</f>
        <v>0</v>
      </c>
      <c r="F24" s="305">
        <f t="shared" si="18"/>
        <v>0</v>
      </c>
      <c r="G24" s="305">
        <f t="shared" si="18"/>
        <v>0</v>
      </c>
      <c r="H24" s="305">
        <f t="shared" si="18"/>
        <v>0</v>
      </c>
      <c r="I24" s="305">
        <f t="shared" si="18"/>
        <v>0</v>
      </c>
      <c r="J24" s="305">
        <f t="shared" ref="J24:N24" si="19">SUM(J40)/1000</f>
        <v>0</v>
      </c>
      <c r="K24" s="305">
        <f t="shared" si="19"/>
        <v>0</v>
      </c>
      <c r="L24" s="305">
        <f t="shared" si="19"/>
        <v>0</v>
      </c>
      <c r="M24" s="305">
        <f t="shared" si="19"/>
        <v>0</v>
      </c>
      <c r="N24" s="305">
        <f t="shared" si="19"/>
        <v>0</v>
      </c>
      <c r="Q24" s="1415"/>
      <c r="R24" s="1416"/>
      <c r="S24" s="753"/>
      <c r="T24" s="753"/>
      <c r="U24" s="753"/>
      <c r="V24" s="753"/>
      <c r="W24" s="753"/>
      <c r="X24" s="753"/>
      <c r="Y24" s="753"/>
      <c r="Z24" s="1136"/>
      <c r="AA24" s="1136"/>
      <c r="AB24" s="1136"/>
      <c r="AC24" s="1136"/>
      <c r="AD24" s="754"/>
    </row>
    <row r="25" spans="2:36" ht="25.5">
      <c r="B25" s="303" t="s">
        <v>1302</v>
      </c>
      <c r="C25" s="305">
        <f>SUM(C49)/1000</f>
        <v>0</v>
      </c>
      <c r="D25" s="305">
        <f>SUM(D49)/1000</f>
        <v>0</v>
      </c>
      <c r="E25" s="305">
        <f t="shared" ref="E25:I25" si="20">SUM(E49)/1000</f>
        <v>0</v>
      </c>
      <c r="F25" s="305">
        <f t="shared" si="20"/>
        <v>0</v>
      </c>
      <c r="G25" s="305">
        <f t="shared" si="20"/>
        <v>0</v>
      </c>
      <c r="H25" s="305">
        <f t="shared" si="20"/>
        <v>0</v>
      </c>
      <c r="I25" s="305">
        <f t="shared" si="20"/>
        <v>0</v>
      </c>
      <c r="J25" s="305">
        <f t="shared" ref="J25:N25" si="21">SUM(J49)/1000</f>
        <v>0</v>
      </c>
      <c r="K25" s="305">
        <f t="shared" si="21"/>
        <v>0</v>
      </c>
      <c r="L25" s="305">
        <f t="shared" si="21"/>
        <v>0</v>
      </c>
      <c r="M25" s="305">
        <f t="shared" si="21"/>
        <v>0</v>
      </c>
      <c r="N25" s="305">
        <f t="shared" si="21"/>
        <v>0</v>
      </c>
      <c r="Q25" s="1415"/>
      <c r="R25" s="1416"/>
      <c r="S25" s="753"/>
      <c r="T25" s="753"/>
      <c r="U25" s="753"/>
      <c r="V25" s="753"/>
      <c r="W25" s="753"/>
      <c r="X25" s="753"/>
      <c r="Y25" s="753"/>
      <c r="Z25" s="1136"/>
      <c r="AA25" s="1136"/>
      <c r="AB25" s="1136"/>
      <c r="AC25" s="1136"/>
      <c r="AD25" s="754"/>
    </row>
    <row r="26" spans="2:36" ht="29.25" customHeight="1">
      <c r="B26" s="303" t="s">
        <v>930</v>
      </c>
      <c r="C26" s="305">
        <f>SUM(C58)/1000</f>
        <v>0</v>
      </c>
      <c r="D26" s="305">
        <f>SUM(D58)/1000</f>
        <v>0</v>
      </c>
      <c r="E26" s="305">
        <f t="shared" ref="E26:I26" si="22">SUM(E58)/1000</f>
        <v>0</v>
      </c>
      <c r="F26" s="305">
        <f t="shared" si="22"/>
        <v>0</v>
      </c>
      <c r="G26" s="305">
        <f t="shared" si="22"/>
        <v>0</v>
      </c>
      <c r="H26" s="305">
        <f t="shared" si="22"/>
        <v>0</v>
      </c>
      <c r="I26" s="305">
        <f t="shared" si="22"/>
        <v>0</v>
      </c>
      <c r="J26" s="305">
        <f t="shared" ref="J26:N26" si="23">SUM(J58)/1000</f>
        <v>0</v>
      </c>
      <c r="K26" s="305">
        <f t="shared" si="23"/>
        <v>0</v>
      </c>
      <c r="L26" s="305">
        <f t="shared" si="23"/>
        <v>0</v>
      </c>
      <c r="M26" s="305">
        <f t="shared" si="23"/>
        <v>0</v>
      </c>
      <c r="N26" s="305">
        <f t="shared" si="23"/>
        <v>0</v>
      </c>
      <c r="Q26" s="1415"/>
      <c r="R26" s="1416"/>
      <c r="S26" s="753"/>
      <c r="T26" s="753"/>
      <c r="U26" s="753"/>
      <c r="V26" s="753"/>
      <c r="W26" s="753"/>
      <c r="X26" s="753"/>
      <c r="Y26" s="753"/>
      <c r="Z26" s="1136"/>
      <c r="AA26" s="1136"/>
      <c r="AB26" s="1136"/>
      <c r="AC26" s="1136"/>
      <c r="AD26" s="754"/>
    </row>
    <row r="27" spans="2:36" ht="27.75" customHeight="1">
      <c r="B27" s="306" t="s">
        <v>929</v>
      </c>
      <c r="C27" s="307">
        <f>SUM(C23:C26)</f>
        <v>0</v>
      </c>
      <c r="D27" s="307">
        <f>SUM(D23:D26)</f>
        <v>0</v>
      </c>
      <c r="E27" s="307">
        <f t="shared" ref="E27:I27" si="24">SUM(E23:E26)</f>
        <v>0</v>
      </c>
      <c r="F27" s="307">
        <f t="shared" si="24"/>
        <v>0</v>
      </c>
      <c r="G27" s="307">
        <f t="shared" si="24"/>
        <v>0</v>
      </c>
      <c r="H27" s="307">
        <f t="shared" si="24"/>
        <v>0</v>
      </c>
      <c r="I27" s="307">
        <f t="shared" si="24"/>
        <v>0</v>
      </c>
      <c r="J27" s="307">
        <f t="shared" ref="J27:N27" si="25">SUM(J23:J26)</f>
        <v>0</v>
      </c>
      <c r="K27" s="307">
        <f t="shared" si="25"/>
        <v>0</v>
      </c>
      <c r="L27" s="307">
        <f t="shared" si="25"/>
        <v>0</v>
      </c>
      <c r="M27" s="307">
        <f t="shared" si="25"/>
        <v>0</v>
      </c>
      <c r="N27" s="307">
        <f t="shared" si="25"/>
        <v>0</v>
      </c>
      <c r="Q27" s="1415"/>
      <c r="R27" s="1416"/>
      <c r="S27" s="753"/>
      <c r="T27" s="753"/>
      <c r="U27" s="753"/>
      <c r="V27" s="753"/>
      <c r="W27" s="753"/>
      <c r="X27" s="753"/>
      <c r="Y27" s="753"/>
      <c r="Z27" s="1136"/>
      <c r="AA27" s="1136"/>
      <c r="AB27" s="1136"/>
      <c r="AC27" s="1136"/>
      <c r="AD27" s="754"/>
      <c r="AI27" s="83"/>
      <c r="AJ27" s="83"/>
    </row>
    <row r="28" spans="2:36" ht="27.75" customHeight="1" thickBot="1">
      <c r="B28" s="308" t="s">
        <v>934</v>
      </c>
      <c r="C28" s="307">
        <f>(C27-C23)</f>
        <v>0</v>
      </c>
      <c r="D28" s="307">
        <f>(D27-D23)</f>
        <v>0</v>
      </c>
      <c r="E28" s="307">
        <f t="shared" ref="E28:I28" si="26">(E27-E23)</f>
        <v>0</v>
      </c>
      <c r="F28" s="307">
        <f t="shared" si="26"/>
        <v>0</v>
      </c>
      <c r="G28" s="307">
        <f t="shared" si="26"/>
        <v>0</v>
      </c>
      <c r="H28" s="307">
        <f t="shared" si="26"/>
        <v>0</v>
      </c>
      <c r="I28" s="307">
        <f t="shared" si="26"/>
        <v>0</v>
      </c>
      <c r="J28" s="307">
        <f t="shared" ref="J28:N28" si="27">(J27-J23)</f>
        <v>0</v>
      </c>
      <c r="K28" s="307">
        <f t="shared" si="27"/>
        <v>0</v>
      </c>
      <c r="L28" s="307">
        <f t="shared" si="27"/>
        <v>0</v>
      </c>
      <c r="M28" s="307">
        <f t="shared" si="27"/>
        <v>0</v>
      </c>
      <c r="N28" s="307">
        <f t="shared" si="27"/>
        <v>0</v>
      </c>
      <c r="Q28" s="1417"/>
      <c r="R28" s="1418"/>
      <c r="S28" s="499"/>
      <c r="T28" s="499"/>
      <c r="U28" s="499"/>
      <c r="V28" s="499"/>
      <c r="W28" s="499"/>
      <c r="X28" s="499"/>
      <c r="Y28" s="499"/>
      <c r="Z28" s="1137"/>
      <c r="AA28" s="1137"/>
      <c r="AB28" s="1137"/>
      <c r="AC28" s="1137"/>
      <c r="AD28" s="755"/>
      <c r="AI28" s="83"/>
      <c r="AJ28" s="83"/>
    </row>
    <row r="29" spans="2:36" ht="38.25" customHeight="1" thickTop="1" thickBot="1">
      <c r="D29" s="84"/>
      <c r="P29" s="85"/>
      <c r="Q29" s="1406" t="s">
        <v>20</v>
      </c>
      <c r="R29" s="1407"/>
      <c r="S29" s="756">
        <f>SUM(S23:S28)</f>
        <v>0</v>
      </c>
      <c r="T29" s="756">
        <f>SUM(T23:T28)</f>
        <v>0</v>
      </c>
      <c r="U29" s="756">
        <f t="shared" ref="U29:AD29" si="28">SUM(U23:U28)</f>
        <v>0</v>
      </c>
      <c r="V29" s="756">
        <f t="shared" si="28"/>
        <v>0</v>
      </c>
      <c r="W29" s="756">
        <f t="shared" si="28"/>
        <v>0</v>
      </c>
      <c r="X29" s="756">
        <f t="shared" si="28"/>
        <v>0</v>
      </c>
      <c r="Y29" s="756">
        <f t="shared" si="28"/>
        <v>0</v>
      </c>
      <c r="Z29" s="1138"/>
      <c r="AA29" s="1138"/>
      <c r="AB29" s="1138"/>
      <c r="AC29" s="1138"/>
      <c r="AD29" s="757">
        <f t="shared" si="28"/>
        <v>0</v>
      </c>
      <c r="AH29" s="83"/>
      <c r="AI29" s="83"/>
      <c r="AJ29" s="83"/>
    </row>
    <row r="30" spans="2:36" ht="38.25" customHeight="1">
      <c r="D30" s="84"/>
      <c r="P30" s="85"/>
      <c r="Q30" s="15"/>
      <c r="AD30" s="83"/>
      <c r="AE30" s="83"/>
      <c r="AF30" s="83"/>
    </row>
    <row r="31" spans="2:36" ht="38.25" customHeight="1" thickBot="1">
      <c r="Q31" s="15"/>
    </row>
    <row r="32" spans="2:36" ht="27" customHeight="1">
      <c r="B32" s="734" t="s">
        <v>1301</v>
      </c>
      <c r="C32" s="735" t="s">
        <v>31</v>
      </c>
      <c r="D32" s="736">
        <f>D22</f>
        <v>43831</v>
      </c>
      <c r="E32" s="736">
        <f t="shared" ref="E32:N32" si="29">E22</f>
        <v>44197</v>
      </c>
      <c r="F32" s="736">
        <f t="shared" si="29"/>
        <v>44563</v>
      </c>
      <c r="G32" s="736">
        <f t="shared" si="29"/>
        <v>44929</v>
      </c>
      <c r="H32" s="736">
        <f t="shared" si="29"/>
        <v>45295</v>
      </c>
      <c r="I32" s="736">
        <f t="shared" si="29"/>
        <v>45661</v>
      </c>
      <c r="J32" s="736">
        <f t="shared" si="29"/>
        <v>46027</v>
      </c>
      <c r="K32" s="736">
        <f t="shared" si="29"/>
        <v>46393</v>
      </c>
      <c r="L32" s="736">
        <f t="shared" si="29"/>
        <v>46759</v>
      </c>
      <c r="M32" s="736">
        <f t="shared" si="29"/>
        <v>47125</v>
      </c>
      <c r="N32" s="736">
        <f t="shared" si="29"/>
        <v>47491</v>
      </c>
      <c r="Q32" s="15"/>
      <c r="T32" s="78"/>
    </row>
    <row r="33" spans="2:20" ht="27" customHeight="1">
      <c r="B33" s="737"/>
      <c r="C33" s="732"/>
      <c r="D33" s="732"/>
      <c r="E33" s="732"/>
      <c r="F33" s="732"/>
      <c r="G33" s="732"/>
      <c r="H33" s="732"/>
      <c r="I33" s="732"/>
      <c r="J33" s="1130"/>
      <c r="K33" s="1130"/>
      <c r="L33" s="1130"/>
      <c r="M33" s="1130"/>
      <c r="N33" s="732"/>
      <c r="Q33" s="15"/>
      <c r="T33" s="78"/>
    </row>
    <row r="34" spans="2:20" ht="27" customHeight="1">
      <c r="B34" s="737"/>
      <c r="C34" s="732"/>
      <c r="D34" s="732"/>
      <c r="E34" s="732"/>
      <c r="F34" s="732"/>
      <c r="G34" s="732"/>
      <c r="H34" s="732"/>
      <c r="I34" s="732"/>
      <c r="J34" s="1130"/>
      <c r="K34" s="1130"/>
      <c r="L34" s="1130"/>
      <c r="M34" s="1130"/>
      <c r="N34" s="732"/>
      <c r="Q34" s="15"/>
      <c r="T34" s="78"/>
    </row>
    <row r="35" spans="2:20" ht="27" customHeight="1">
      <c r="B35" s="737"/>
      <c r="C35" s="732"/>
      <c r="D35" s="732"/>
      <c r="E35" s="732"/>
      <c r="F35" s="732"/>
      <c r="G35" s="732"/>
      <c r="H35" s="732"/>
      <c r="I35" s="732"/>
      <c r="J35" s="1131"/>
      <c r="K35" s="1131"/>
      <c r="L35" s="1131"/>
      <c r="M35" s="1131"/>
      <c r="N35" s="738"/>
      <c r="Q35" s="15"/>
      <c r="T35" s="78"/>
    </row>
    <row r="36" spans="2:20" ht="27" customHeight="1">
      <c r="B36" s="737"/>
      <c r="C36" s="732"/>
      <c r="D36" s="732"/>
      <c r="E36" s="732"/>
      <c r="F36" s="732"/>
      <c r="G36" s="732"/>
      <c r="H36" s="732"/>
      <c r="I36" s="732"/>
      <c r="J36" s="1131"/>
      <c r="K36" s="1131"/>
      <c r="L36" s="1131"/>
      <c r="M36" s="1131"/>
      <c r="N36" s="738"/>
      <c r="Q36" s="15"/>
      <c r="T36" s="78"/>
    </row>
    <row r="37" spans="2:20" ht="27" customHeight="1">
      <c r="B37" s="737"/>
      <c r="C37" s="732"/>
      <c r="D37" s="732"/>
      <c r="E37" s="732"/>
      <c r="F37" s="732"/>
      <c r="G37" s="732"/>
      <c r="H37" s="732"/>
      <c r="I37" s="732"/>
      <c r="J37" s="1131"/>
      <c r="K37" s="1131"/>
      <c r="L37" s="1131"/>
      <c r="M37" s="1131"/>
      <c r="N37" s="738"/>
      <c r="Q37" s="15"/>
      <c r="T37" s="78"/>
    </row>
    <row r="38" spans="2:20" ht="27" customHeight="1">
      <c r="B38" s="737"/>
      <c r="C38" s="732"/>
      <c r="D38" s="732"/>
      <c r="E38" s="732"/>
      <c r="F38" s="732"/>
      <c r="G38" s="732"/>
      <c r="H38" s="732"/>
      <c r="I38" s="732"/>
      <c r="J38" s="1131"/>
      <c r="K38" s="1131"/>
      <c r="L38" s="1131"/>
      <c r="M38" s="1131"/>
      <c r="N38" s="738"/>
      <c r="Q38" s="15"/>
      <c r="T38" s="78"/>
    </row>
    <row r="39" spans="2:20" ht="27" customHeight="1" thickBot="1">
      <c r="B39" s="746"/>
      <c r="C39" s="747"/>
      <c r="D39" s="747"/>
      <c r="E39" s="747"/>
      <c r="F39" s="747"/>
      <c r="G39" s="747"/>
      <c r="H39" s="747"/>
      <c r="I39" s="747"/>
      <c r="J39" s="1132"/>
      <c r="K39" s="1132"/>
      <c r="L39" s="1132"/>
      <c r="M39" s="1132"/>
      <c r="N39" s="748"/>
      <c r="Q39" s="15"/>
      <c r="T39" s="78"/>
    </row>
    <row r="40" spans="2:20" ht="27" customHeight="1" thickBot="1">
      <c r="B40" s="749" t="s">
        <v>20</v>
      </c>
      <c r="C40" s="750">
        <f>SUM(C33:C39)</f>
        <v>0</v>
      </c>
      <c r="D40" s="750">
        <f t="shared" ref="D40:N40" si="30">SUM(D33:D39)</f>
        <v>0</v>
      </c>
      <c r="E40" s="750">
        <f t="shared" si="30"/>
        <v>0</v>
      </c>
      <c r="F40" s="750">
        <f t="shared" si="30"/>
        <v>0</v>
      </c>
      <c r="G40" s="750">
        <f t="shared" si="30"/>
        <v>0</v>
      </c>
      <c r="H40" s="750">
        <f t="shared" si="30"/>
        <v>0</v>
      </c>
      <c r="I40" s="750">
        <f t="shared" si="30"/>
        <v>0</v>
      </c>
      <c r="J40" s="750">
        <f t="shared" si="30"/>
        <v>0</v>
      </c>
      <c r="K40" s="750">
        <f t="shared" si="30"/>
        <v>0</v>
      </c>
      <c r="L40" s="750">
        <f t="shared" si="30"/>
        <v>0</v>
      </c>
      <c r="M40" s="750">
        <f t="shared" si="30"/>
        <v>0</v>
      </c>
      <c r="N40" s="750">
        <f t="shared" si="30"/>
        <v>0</v>
      </c>
      <c r="Q40" s="15"/>
      <c r="T40" s="78"/>
    </row>
    <row r="41" spans="2:20" ht="49.5" customHeight="1">
      <c r="B41" s="734" t="s">
        <v>1303</v>
      </c>
      <c r="C41" s="735" t="s">
        <v>31</v>
      </c>
      <c r="D41" s="736">
        <f>D32</f>
        <v>43831</v>
      </c>
      <c r="E41" s="736">
        <f t="shared" ref="E41:N41" si="31">E32</f>
        <v>44197</v>
      </c>
      <c r="F41" s="736">
        <f t="shared" si="31"/>
        <v>44563</v>
      </c>
      <c r="G41" s="736">
        <f t="shared" si="31"/>
        <v>44929</v>
      </c>
      <c r="H41" s="736">
        <f t="shared" si="31"/>
        <v>45295</v>
      </c>
      <c r="I41" s="736">
        <f t="shared" si="31"/>
        <v>45661</v>
      </c>
      <c r="J41" s="736">
        <f t="shared" si="31"/>
        <v>46027</v>
      </c>
      <c r="K41" s="736">
        <f t="shared" si="31"/>
        <v>46393</v>
      </c>
      <c r="L41" s="736">
        <f t="shared" si="31"/>
        <v>46759</v>
      </c>
      <c r="M41" s="736">
        <f t="shared" si="31"/>
        <v>47125</v>
      </c>
      <c r="N41" s="736">
        <f t="shared" si="31"/>
        <v>47491</v>
      </c>
      <c r="Q41" s="15"/>
      <c r="T41" s="78"/>
    </row>
    <row r="42" spans="2:20" ht="27" customHeight="1">
      <c r="B42" s="741"/>
      <c r="C42" s="733"/>
      <c r="D42" s="733"/>
      <c r="E42" s="733"/>
      <c r="F42" s="839"/>
      <c r="G42" s="839"/>
      <c r="H42" s="839"/>
      <c r="I42" s="839"/>
      <c r="J42" s="1133"/>
      <c r="K42" s="1133"/>
      <c r="L42" s="1133"/>
      <c r="M42" s="1133"/>
      <c r="N42" s="742"/>
      <c r="Q42" s="15"/>
      <c r="T42" s="78"/>
    </row>
    <row r="43" spans="2:20" ht="27" customHeight="1">
      <c r="B43" s="741"/>
      <c r="C43" s="733"/>
      <c r="D43" s="733"/>
      <c r="E43" s="733"/>
      <c r="F43" s="733"/>
      <c r="G43" s="733"/>
      <c r="H43" s="733"/>
      <c r="I43" s="733"/>
      <c r="J43" s="1133"/>
      <c r="K43" s="1133"/>
      <c r="L43" s="1133"/>
      <c r="M43" s="1133"/>
      <c r="N43" s="742"/>
      <c r="Q43" s="15"/>
      <c r="T43" s="78"/>
    </row>
    <row r="44" spans="2:20" ht="27" customHeight="1">
      <c r="B44" s="741"/>
      <c r="C44" s="733"/>
      <c r="D44" s="733"/>
      <c r="E44" s="733"/>
      <c r="F44" s="733"/>
      <c r="G44" s="733"/>
      <c r="H44" s="733"/>
      <c r="I44" s="733"/>
      <c r="J44" s="1133"/>
      <c r="K44" s="1133"/>
      <c r="L44" s="1133"/>
      <c r="M44" s="1133"/>
      <c r="N44" s="742"/>
      <c r="Q44" s="15"/>
      <c r="T44" s="78"/>
    </row>
    <row r="45" spans="2:20" ht="27" customHeight="1">
      <c r="B45" s="741"/>
      <c r="C45" s="733"/>
      <c r="D45" s="733"/>
      <c r="E45" s="733"/>
      <c r="F45" s="733"/>
      <c r="G45" s="733"/>
      <c r="H45" s="733"/>
      <c r="I45" s="733"/>
      <c r="J45" s="1133"/>
      <c r="K45" s="1133"/>
      <c r="L45" s="1133"/>
      <c r="M45" s="1133"/>
      <c r="N45" s="742"/>
      <c r="Q45" s="15"/>
      <c r="T45" s="78"/>
    </row>
    <row r="46" spans="2:20" ht="27" customHeight="1">
      <c r="B46" s="741"/>
      <c r="C46" s="733"/>
      <c r="D46" s="733"/>
      <c r="E46" s="733"/>
      <c r="F46" s="733"/>
      <c r="G46" s="733"/>
      <c r="H46" s="733"/>
      <c r="I46" s="733"/>
      <c r="J46" s="1133"/>
      <c r="K46" s="1133"/>
      <c r="L46" s="1133"/>
      <c r="M46" s="1133"/>
      <c r="N46" s="742"/>
      <c r="Q46" s="15"/>
      <c r="T46" s="78"/>
    </row>
    <row r="47" spans="2:20" ht="27" customHeight="1">
      <c r="B47" s="741"/>
      <c r="C47" s="733"/>
      <c r="D47" s="733"/>
      <c r="E47" s="733"/>
      <c r="F47" s="733"/>
      <c r="G47" s="733"/>
      <c r="H47" s="733"/>
      <c r="I47" s="733"/>
      <c r="J47" s="1133"/>
      <c r="K47" s="1133"/>
      <c r="L47" s="1133"/>
      <c r="M47" s="1133"/>
      <c r="N47" s="742"/>
      <c r="Q47" s="15"/>
      <c r="T47" s="78"/>
    </row>
    <row r="48" spans="2:20" ht="27" customHeight="1" thickBot="1">
      <c r="B48" s="743"/>
      <c r="C48" s="744"/>
      <c r="D48" s="744"/>
      <c r="E48" s="744"/>
      <c r="F48" s="744"/>
      <c r="G48" s="744"/>
      <c r="H48" s="744"/>
      <c r="I48" s="744"/>
      <c r="J48" s="1134"/>
      <c r="K48" s="1134"/>
      <c r="L48" s="1134"/>
      <c r="M48" s="1134"/>
      <c r="N48" s="745"/>
      <c r="Q48" s="15"/>
      <c r="T48" s="78"/>
    </row>
    <row r="49" spans="2:20" ht="27" customHeight="1" thickBot="1">
      <c r="B49" s="739" t="s">
        <v>20</v>
      </c>
      <c r="C49" s="740">
        <f t="shared" ref="C49:N49" si="32">SUM(C42:C48)</f>
        <v>0</v>
      </c>
      <c r="D49" s="740">
        <f t="shared" si="32"/>
        <v>0</v>
      </c>
      <c r="E49" s="740">
        <f t="shared" si="32"/>
        <v>0</v>
      </c>
      <c r="F49" s="740">
        <f t="shared" si="32"/>
        <v>0</v>
      </c>
      <c r="G49" s="740">
        <f t="shared" si="32"/>
        <v>0</v>
      </c>
      <c r="H49" s="740">
        <f t="shared" si="32"/>
        <v>0</v>
      </c>
      <c r="I49" s="740">
        <f t="shared" si="32"/>
        <v>0</v>
      </c>
      <c r="J49" s="740">
        <f t="shared" si="32"/>
        <v>0</v>
      </c>
      <c r="K49" s="740">
        <f t="shared" si="32"/>
        <v>0</v>
      </c>
      <c r="L49" s="740">
        <f t="shared" si="32"/>
        <v>0</v>
      </c>
      <c r="M49" s="740">
        <f t="shared" si="32"/>
        <v>0</v>
      </c>
      <c r="N49" s="740">
        <f t="shared" si="32"/>
        <v>0</v>
      </c>
      <c r="Q49" s="15"/>
      <c r="T49" s="78"/>
    </row>
    <row r="50" spans="2:20" ht="27" customHeight="1" thickTop="1">
      <c r="B50" s="506" t="s">
        <v>930</v>
      </c>
      <c r="C50" s="507" t="s">
        <v>31</v>
      </c>
      <c r="D50" s="508">
        <f>D41</f>
        <v>43831</v>
      </c>
      <c r="E50" s="508">
        <f t="shared" ref="E50:N50" si="33">E41</f>
        <v>44197</v>
      </c>
      <c r="F50" s="508">
        <f t="shared" si="33"/>
        <v>44563</v>
      </c>
      <c r="G50" s="508">
        <f t="shared" si="33"/>
        <v>44929</v>
      </c>
      <c r="H50" s="508">
        <f t="shared" si="33"/>
        <v>45295</v>
      </c>
      <c r="I50" s="508">
        <f t="shared" si="33"/>
        <v>45661</v>
      </c>
      <c r="J50" s="508">
        <f t="shared" si="33"/>
        <v>46027</v>
      </c>
      <c r="K50" s="508">
        <f t="shared" si="33"/>
        <v>46393</v>
      </c>
      <c r="L50" s="508">
        <f t="shared" si="33"/>
        <v>46759</v>
      </c>
      <c r="M50" s="508">
        <f t="shared" si="33"/>
        <v>47125</v>
      </c>
      <c r="N50" s="508">
        <f t="shared" si="33"/>
        <v>47491</v>
      </c>
      <c r="Q50" s="15"/>
      <c r="T50" s="78"/>
    </row>
    <row r="51" spans="2:20" ht="27" customHeight="1">
      <c r="B51" s="500"/>
      <c r="C51" s="501"/>
      <c r="D51" s="501"/>
      <c r="E51" s="501"/>
      <c r="F51" s="840"/>
      <c r="G51" s="840"/>
      <c r="H51" s="840"/>
      <c r="I51" s="840"/>
      <c r="J51" s="1131"/>
      <c r="K51" s="1131"/>
      <c r="L51" s="1131"/>
      <c r="M51" s="1131"/>
      <c r="N51" s="502"/>
      <c r="Q51" s="15"/>
      <c r="T51" s="78"/>
    </row>
    <row r="52" spans="2:20" ht="27" customHeight="1">
      <c r="B52" s="500"/>
      <c r="C52" s="501"/>
      <c r="D52" s="501"/>
      <c r="E52" s="501"/>
      <c r="F52" s="501"/>
      <c r="G52" s="501"/>
      <c r="H52" s="501"/>
      <c r="I52" s="501"/>
      <c r="J52" s="1131"/>
      <c r="K52" s="1131"/>
      <c r="L52" s="1131"/>
      <c r="M52" s="1131"/>
      <c r="N52" s="502"/>
      <c r="Q52" s="15"/>
      <c r="T52" s="78"/>
    </row>
    <row r="53" spans="2:20" ht="27" customHeight="1">
      <c r="B53" s="500"/>
      <c r="C53" s="501"/>
      <c r="D53" s="501"/>
      <c r="E53" s="501"/>
      <c r="F53" s="501"/>
      <c r="G53" s="501"/>
      <c r="H53" s="501"/>
      <c r="I53" s="501"/>
      <c r="J53" s="1131"/>
      <c r="K53" s="1131"/>
      <c r="L53" s="1131"/>
      <c r="M53" s="1131"/>
      <c r="N53" s="502"/>
      <c r="Q53" s="15"/>
      <c r="T53" s="78"/>
    </row>
    <row r="54" spans="2:20" ht="27" customHeight="1">
      <c r="B54" s="500"/>
      <c r="C54" s="501"/>
      <c r="D54" s="501"/>
      <c r="E54" s="501"/>
      <c r="F54" s="501"/>
      <c r="G54" s="501"/>
      <c r="H54" s="501"/>
      <c r="I54" s="501"/>
      <c r="J54" s="1131"/>
      <c r="K54" s="1131"/>
      <c r="L54" s="1131"/>
      <c r="M54" s="1131"/>
      <c r="N54" s="502"/>
      <c r="Q54" s="15"/>
      <c r="T54" s="78"/>
    </row>
    <row r="55" spans="2:20" ht="27" customHeight="1">
      <c r="B55" s="500"/>
      <c r="C55" s="501"/>
      <c r="D55" s="501"/>
      <c r="E55" s="501"/>
      <c r="F55" s="501"/>
      <c r="G55" s="501"/>
      <c r="H55" s="501"/>
      <c r="I55" s="501"/>
      <c r="J55" s="1131"/>
      <c r="K55" s="1131"/>
      <c r="L55" s="1131"/>
      <c r="M55" s="1131"/>
      <c r="N55" s="502"/>
      <c r="Q55" s="15"/>
      <c r="T55" s="78"/>
    </row>
    <row r="56" spans="2:20" ht="27" customHeight="1">
      <c r="B56" s="500"/>
      <c r="C56" s="501"/>
      <c r="D56" s="501"/>
      <c r="E56" s="501"/>
      <c r="F56" s="501"/>
      <c r="G56" s="501"/>
      <c r="H56" s="501"/>
      <c r="I56" s="501"/>
      <c r="J56" s="1131"/>
      <c r="K56" s="1131"/>
      <c r="L56" s="1131"/>
      <c r="M56" s="1131"/>
      <c r="N56" s="502"/>
      <c r="Q56" s="15"/>
      <c r="T56" s="78"/>
    </row>
    <row r="57" spans="2:20" ht="27" customHeight="1" thickBot="1">
      <c r="B57" s="503"/>
      <c r="C57" s="504"/>
      <c r="D57" s="504"/>
      <c r="E57" s="504"/>
      <c r="F57" s="504"/>
      <c r="G57" s="504"/>
      <c r="H57" s="504"/>
      <c r="I57" s="504"/>
      <c r="J57" s="1132"/>
      <c r="K57" s="1132"/>
      <c r="L57" s="1132"/>
      <c r="M57" s="1132"/>
      <c r="N57" s="505"/>
      <c r="Q57" s="15"/>
      <c r="T57" s="78"/>
    </row>
    <row r="58" spans="2:20" ht="27" customHeight="1" thickTop="1" thickBot="1">
      <c r="B58" s="510" t="s">
        <v>20</v>
      </c>
      <c r="C58" s="509">
        <f t="shared" ref="C58:N58" si="34">SUM(C51:C57)</f>
        <v>0</v>
      </c>
      <c r="D58" s="509">
        <f t="shared" si="34"/>
        <v>0</v>
      </c>
      <c r="E58" s="509">
        <f t="shared" si="34"/>
        <v>0</v>
      </c>
      <c r="F58" s="509">
        <f t="shared" si="34"/>
        <v>0</v>
      </c>
      <c r="G58" s="509">
        <f t="shared" si="34"/>
        <v>0</v>
      </c>
      <c r="H58" s="509">
        <f t="shared" si="34"/>
        <v>0</v>
      </c>
      <c r="I58" s="509">
        <f t="shared" si="34"/>
        <v>0</v>
      </c>
      <c r="J58" s="509">
        <f t="shared" si="34"/>
        <v>0</v>
      </c>
      <c r="K58" s="509">
        <f t="shared" si="34"/>
        <v>0</v>
      </c>
      <c r="L58" s="509">
        <f t="shared" si="34"/>
        <v>0</v>
      </c>
      <c r="M58" s="509">
        <f t="shared" si="34"/>
        <v>0</v>
      </c>
      <c r="N58" s="509">
        <f t="shared" si="34"/>
        <v>0</v>
      </c>
      <c r="Q58" s="15"/>
      <c r="T58" s="78"/>
    </row>
    <row r="59" spans="2:20" ht="17.25" customHeight="1" thickTop="1">
      <c r="P59" s="78"/>
    </row>
    <row r="60" spans="2:20" ht="17.25" customHeight="1">
      <c r="P60" s="78"/>
    </row>
    <row r="61" spans="2:20" ht="17.25" customHeight="1">
      <c r="P61" s="78"/>
    </row>
    <row r="62" spans="2:20" ht="17.25" customHeight="1">
      <c r="P62" s="78"/>
    </row>
    <row r="63" spans="2:20" ht="17.25" customHeight="1">
      <c r="P63" s="78"/>
    </row>
    <row r="64" spans="2:20" ht="17.25" customHeight="1"/>
    <row r="65" ht="12.75"/>
    <row r="66" ht="12.75"/>
    <row r="67" ht="12.75"/>
    <row r="68" ht="12.75" hidden="1"/>
    <row r="69" ht="12.75" hidden="1"/>
    <row r="70" ht="17.25" hidden="1" customHeight="1"/>
    <row r="71" ht="17.25" hidden="1" customHeight="1"/>
    <row r="72" ht="17.25" hidden="1" customHeight="1"/>
    <row r="73" ht="17.25" hidden="1" customHeight="1"/>
    <row r="74" ht="17.25" hidden="1" customHeight="1"/>
    <row r="75" ht="17.25" hidden="1" customHeight="1"/>
    <row r="76" ht="17.25" hidden="1" customHeight="1"/>
    <row r="77" ht="17.25" hidden="1" customHeight="1"/>
    <row r="78" ht="17.25" hidden="1" customHeight="1"/>
    <row r="79" ht="17.25" hidden="1" customHeight="1"/>
    <row r="80" ht="17.25" hidden="1" customHeight="1"/>
    <row r="81" spans="10:17" ht="17.25" hidden="1" customHeight="1"/>
    <row r="82" spans="10:17" ht="17.25" hidden="1" customHeight="1"/>
    <row r="83" spans="10:17" ht="17.25" hidden="1" customHeight="1">
      <c r="J83" s="78"/>
      <c r="Q83" s="15"/>
    </row>
    <row r="84" spans="10:17" ht="17.25" hidden="1" customHeight="1">
      <c r="J84" s="78"/>
      <c r="Q84" s="15"/>
    </row>
    <row r="85" spans="10:17" ht="12.75" hidden="1">
      <c r="J85" s="78"/>
      <c r="Q85" s="15"/>
    </row>
    <row r="86" spans="10:17" ht="12.75" hidden="1">
      <c r="J86" s="78"/>
      <c r="Q86" s="15"/>
    </row>
    <row r="87" spans="10:17" ht="12.75" hidden="1">
      <c r="J87" s="78"/>
      <c r="Q87" s="15"/>
    </row>
    <row r="88" spans="10:17" ht="12.75" hidden="1">
      <c r="J88" s="78"/>
      <c r="Q88" s="15"/>
    </row>
    <row r="89" spans="10:17" ht="12.75" hidden="1">
      <c r="J89" s="78"/>
      <c r="Q89" s="15"/>
    </row>
    <row r="90" spans="10:17" ht="12.75" hidden="1">
      <c r="J90" s="78"/>
      <c r="Q90" s="15"/>
    </row>
    <row r="91" spans="10:17" ht="17.25" hidden="1" customHeight="1">
      <c r="J91" s="78"/>
      <c r="Q91" s="15"/>
    </row>
    <row r="92" spans="10:17" ht="17.25" customHeight="1"/>
  </sheetData>
  <sheetProtection formatCells="0" formatColumns="0" formatRows="0"/>
  <customSheetViews>
    <customSheetView guid="{CF94029E-4C99-41B8-AB48-58E08AD42912}" scale="70" hiddenRows="1" hiddenColumns="1">
      <selection activeCell="B1" sqref="B1"/>
      <pageMargins left="0.7" right="0.7" top="0.75" bottom="0.75" header="0.3" footer="0.3"/>
      <pageSetup orientation="portrait" r:id="rId1"/>
    </customSheetView>
    <customSheetView guid="{F8F0BAD9-B904-4308-8BA3-D78AA2F98C88}" scale="70" hiddenRows="1">
      <selection activeCell="B1" sqref="B1"/>
      <pageMargins left="0.7" right="0.7" top="0.75" bottom="0.75" header="0.3" footer="0.3"/>
      <pageSetup orientation="portrait" r:id="rId2"/>
    </customSheetView>
  </customSheetViews>
  <mergeCells count="12">
    <mergeCell ref="Q29:R29"/>
    <mergeCell ref="B13:C13"/>
    <mergeCell ref="B8:C8"/>
    <mergeCell ref="B9:P9"/>
    <mergeCell ref="Q27:R27"/>
    <mergeCell ref="Q28:R28"/>
    <mergeCell ref="Q22:R22"/>
    <mergeCell ref="Q23:R23"/>
    <mergeCell ref="Q24:R24"/>
    <mergeCell ref="Q25:R25"/>
    <mergeCell ref="Q26:R26"/>
    <mergeCell ref="B10:B12"/>
  </mergeCells>
  <pageMargins left="0.7" right="0.7" top="0.75" bottom="0.75" header="0.3" footer="0.3"/>
  <pageSetup orientation="portrait" r:id="rId3"/>
  <customProperties>
    <customPr name="_pios_id" r:id="rId4"/>
  </customProperties>
  <drawing r:id="rId5"/>
  <legacyDrawing r:id="rId6"/>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8">
    <tabColor theme="4" tint="0.39997558519241921"/>
    <pageSetUpPr fitToPage="1"/>
  </sheetPr>
  <dimension ref="A1:WXA70"/>
  <sheetViews>
    <sheetView topLeftCell="P25" zoomScale="80" zoomScaleNormal="80" workbookViewId="0">
      <selection activeCell="U33" sqref="U33"/>
    </sheetView>
  </sheetViews>
  <sheetFormatPr defaultColWidth="0" defaultRowHeight="0" customHeight="1" zeroHeight="1"/>
  <cols>
    <col min="1" max="1" width="1.140625" style="66" customWidth="1"/>
    <col min="2" max="2" width="51.7109375" style="66" customWidth="1"/>
    <col min="3" max="3" width="20.28515625" style="66" customWidth="1"/>
    <col min="4" max="6" width="19" style="66" customWidth="1"/>
    <col min="7" max="7" width="36.5703125" style="66" customWidth="1"/>
    <col min="8" max="8" width="46" style="66" hidden="1" customWidth="1"/>
    <col min="9" max="9" width="14.42578125" style="66" customWidth="1"/>
    <col min="10" max="10" width="15.42578125" style="66" customWidth="1"/>
    <col min="11" max="11" width="12.85546875" style="66" customWidth="1"/>
    <col min="12" max="12" width="16.85546875" style="66" customWidth="1"/>
    <col min="13" max="13" width="20.140625" style="66" customWidth="1"/>
    <col min="14" max="17" width="17.85546875" style="66" customWidth="1"/>
    <col min="18" max="19" width="16.7109375" style="66" customWidth="1"/>
    <col min="20" max="20" width="23.5703125" style="66" customWidth="1"/>
    <col min="21" max="27" width="11.140625" style="66" customWidth="1"/>
    <col min="28" max="36" width="9" style="66" customWidth="1"/>
    <col min="37" max="37" width="23.28515625" style="66" customWidth="1"/>
    <col min="38" max="39" width="9.140625" style="66" customWidth="1"/>
    <col min="40" max="260" width="9.140625" style="66" hidden="1"/>
    <col min="261" max="261" width="1.140625" style="66" hidden="1"/>
    <col min="262" max="262" width="27.28515625" style="66" hidden="1"/>
    <col min="263" max="263" width="33" style="66" hidden="1"/>
    <col min="264" max="264" width="17.5703125" style="66" hidden="1"/>
    <col min="265" max="265" width="22" style="66" hidden="1"/>
    <col min="266" max="268" width="26" style="66" hidden="1"/>
    <col min="269" max="269" width="23.85546875" style="66" hidden="1"/>
    <col min="270" max="270" width="15.85546875" style="66" hidden="1"/>
    <col min="271" max="274" width="12.85546875" style="66" hidden="1"/>
    <col min="275" max="275" width="21.7109375" style="66" hidden="1"/>
    <col min="276" max="277" width="12.85546875" style="66" hidden="1"/>
    <col min="278" max="278" width="23" style="66" hidden="1"/>
    <col min="279" max="290" width="11.140625" style="66" hidden="1"/>
    <col min="291" max="291" width="9.140625" style="66" hidden="1"/>
    <col min="292" max="292" width="6.85546875" style="66" hidden="1"/>
    <col min="293" max="516" width="9.140625" style="66" hidden="1"/>
    <col min="517" max="517" width="1.140625" style="66" hidden="1"/>
    <col min="518" max="518" width="27.28515625" style="66" hidden="1"/>
    <col min="519" max="519" width="33" style="66" hidden="1"/>
    <col min="520" max="520" width="17.5703125" style="66" hidden="1"/>
    <col min="521" max="521" width="22" style="66" hidden="1"/>
    <col min="522" max="524" width="26" style="66" hidden="1"/>
    <col min="525" max="525" width="23.85546875" style="66" hidden="1"/>
    <col min="526" max="526" width="15.85546875" style="66" hidden="1"/>
    <col min="527" max="530" width="12.85546875" style="66" hidden="1"/>
    <col min="531" max="531" width="21.7109375" style="66" hidden="1"/>
    <col min="532" max="533" width="12.85546875" style="66" hidden="1"/>
    <col min="534" max="534" width="23" style="66" hidden="1"/>
    <col min="535" max="546" width="11.140625" style="66" hidden="1"/>
    <col min="547" max="547" width="9.140625" style="66" hidden="1"/>
    <col min="548" max="548" width="6.85546875" style="66" hidden="1"/>
    <col min="549" max="772" width="9.140625" style="66" hidden="1"/>
    <col min="773" max="773" width="1.140625" style="66" hidden="1"/>
    <col min="774" max="774" width="27.28515625" style="66" hidden="1"/>
    <col min="775" max="775" width="33" style="66" hidden="1"/>
    <col min="776" max="776" width="17.5703125" style="66" hidden="1"/>
    <col min="777" max="777" width="22" style="66" hidden="1"/>
    <col min="778" max="780" width="26" style="66" hidden="1"/>
    <col min="781" max="781" width="23.85546875" style="66" hidden="1"/>
    <col min="782" max="782" width="15.85546875" style="66" hidden="1"/>
    <col min="783" max="786" width="12.85546875" style="66" hidden="1"/>
    <col min="787" max="787" width="21.7109375" style="66" hidden="1"/>
    <col min="788" max="789" width="12.85546875" style="66" hidden="1"/>
    <col min="790" max="790" width="23" style="66" hidden="1"/>
    <col min="791" max="802" width="11.140625" style="66" hidden="1"/>
    <col min="803" max="803" width="9.140625" style="66" hidden="1"/>
    <col min="804" max="804" width="6.85546875" style="66" hidden="1"/>
    <col min="805" max="1028" width="9.140625" style="66" hidden="1"/>
    <col min="1029" max="1029" width="1.140625" style="66" hidden="1"/>
    <col min="1030" max="1030" width="27.28515625" style="66" hidden="1"/>
    <col min="1031" max="1031" width="33" style="66" hidden="1"/>
    <col min="1032" max="1032" width="17.5703125" style="66" hidden="1"/>
    <col min="1033" max="1033" width="22" style="66" hidden="1"/>
    <col min="1034" max="1036" width="26" style="66" hidden="1"/>
    <col min="1037" max="1037" width="23.85546875" style="66" hidden="1"/>
    <col min="1038" max="1038" width="15.85546875" style="66" hidden="1"/>
    <col min="1039" max="1042" width="12.85546875" style="66" hidden="1"/>
    <col min="1043" max="1043" width="21.7109375" style="66" hidden="1"/>
    <col min="1044" max="1045" width="12.85546875" style="66" hidden="1"/>
    <col min="1046" max="1046" width="23" style="66" hidden="1"/>
    <col min="1047" max="1058" width="11.140625" style="66" hidden="1"/>
    <col min="1059" max="1059" width="9.140625" style="66" hidden="1"/>
    <col min="1060" max="1060" width="6.85546875" style="66" hidden="1"/>
    <col min="1061" max="1284" width="9.140625" style="66" hidden="1"/>
    <col min="1285" max="1285" width="1.140625" style="66" hidden="1"/>
    <col min="1286" max="1286" width="27.28515625" style="66" hidden="1"/>
    <col min="1287" max="1287" width="33" style="66" hidden="1"/>
    <col min="1288" max="1288" width="17.5703125" style="66" hidden="1"/>
    <col min="1289" max="1289" width="22" style="66" hidden="1"/>
    <col min="1290" max="1292" width="26" style="66" hidden="1"/>
    <col min="1293" max="1293" width="23.85546875" style="66" hidden="1"/>
    <col min="1294" max="1294" width="15.85546875" style="66" hidden="1"/>
    <col min="1295" max="1298" width="12.85546875" style="66" hidden="1"/>
    <col min="1299" max="1299" width="21.7109375" style="66" hidden="1"/>
    <col min="1300" max="1301" width="12.85546875" style="66" hidden="1"/>
    <col min="1302" max="1302" width="23" style="66" hidden="1"/>
    <col min="1303" max="1314" width="11.140625" style="66" hidden="1"/>
    <col min="1315" max="1315" width="9.140625" style="66" hidden="1"/>
    <col min="1316" max="1316" width="6.85546875" style="66" hidden="1"/>
    <col min="1317" max="1540" width="9.140625" style="66" hidden="1"/>
    <col min="1541" max="1541" width="1.140625" style="66" hidden="1"/>
    <col min="1542" max="1542" width="27.28515625" style="66" hidden="1"/>
    <col min="1543" max="1543" width="33" style="66" hidden="1"/>
    <col min="1544" max="1544" width="17.5703125" style="66" hidden="1"/>
    <col min="1545" max="1545" width="22" style="66" hidden="1"/>
    <col min="1546" max="1548" width="26" style="66" hidden="1"/>
    <col min="1549" max="1549" width="23.85546875" style="66" hidden="1"/>
    <col min="1550" max="1550" width="15.85546875" style="66" hidden="1"/>
    <col min="1551" max="1554" width="12.85546875" style="66" hidden="1"/>
    <col min="1555" max="1555" width="21.7109375" style="66" hidden="1"/>
    <col min="1556" max="1557" width="12.85546875" style="66" hidden="1"/>
    <col min="1558" max="1558" width="23" style="66" hidden="1"/>
    <col min="1559" max="1570" width="11.140625" style="66" hidden="1"/>
    <col min="1571" max="1571" width="9.140625" style="66" hidden="1"/>
    <col min="1572" max="1572" width="6.85546875" style="66" hidden="1"/>
    <col min="1573" max="1796" width="9.140625" style="66" hidden="1"/>
    <col min="1797" max="1797" width="1.140625" style="66" hidden="1"/>
    <col min="1798" max="1798" width="27.28515625" style="66" hidden="1"/>
    <col min="1799" max="1799" width="33" style="66" hidden="1"/>
    <col min="1800" max="1800" width="17.5703125" style="66" hidden="1"/>
    <col min="1801" max="1801" width="22" style="66" hidden="1"/>
    <col min="1802" max="1804" width="26" style="66" hidden="1"/>
    <col min="1805" max="1805" width="23.85546875" style="66" hidden="1"/>
    <col min="1806" max="1806" width="15.85546875" style="66" hidden="1"/>
    <col min="1807" max="1810" width="12.85546875" style="66" hidden="1"/>
    <col min="1811" max="1811" width="21.7109375" style="66" hidden="1"/>
    <col min="1812" max="1813" width="12.85546875" style="66" hidden="1"/>
    <col min="1814" max="1814" width="23" style="66" hidden="1"/>
    <col min="1815" max="1826" width="11.140625" style="66" hidden="1"/>
    <col min="1827" max="1827" width="9.140625" style="66" hidden="1"/>
    <col min="1828" max="1828" width="6.85546875" style="66" hidden="1"/>
    <col min="1829" max="2052" width="9.140625" style="66" hidden="1"/>
    <col min="2053" max="2053" width="1.140625" style="66" hidden="1"/>
    <col min="2054" max="2054" width="27.28515625" style="66" hidden="1"/>
    <col min="2055" max="2055" width="33" style="66" hidden="1"/>
    <col min="2056" max="2056" width="17.5703125" style="66" hidden="1"/>
    <col min="2057" max="2057" width="22" style="66" hidden="1"/>
    <col min="2058" max="2060" width="26" style="66" hidden="1"/>
    <col min="2061" max="2061" width="23.85546875" style="66" hidden="1"/>
    <col min="2062" max="2062" width="15.85546875" style="66" hidden="1"/>
    <col min="2063" max="2066" width="12.85546875" style="66" hidden="1"/>
    <col min="2067" max="2067" width="21.7109375" style="66" hidden="1"/>
    <col min="2068" max="2069" width="12.85546875" style="66" hidden="1"/>
    <col min="2070" max="2070" width="23" style="66" hidden="1"/>
    <col min="2071" max="2082" width="11.140625" style="66" hidden="1"/>
    <col min="2083" max="2083" width="9.140625" style="66" hidden="1"/>
    <col min="2084" max="2084" width="6.85546875" style="66" hidden="1"/>
    <col min="2085" max="2308" width="9.140625" style="66" hidden="1"/>
    <col min="2309" max="2309" width="1.140625" style="66" hidden="1"/>
    <col min="2310" max="2310" width="27.28515625" style="66" hidden="1"/>
    <col min="2311" max="2311" width="33" style="66" hidden="1"/>
    <col min="2312" max="2312" width="17.5703125" style="66" hidden="1"/>
    <col min="2313" max="2313" width="22" style="66" hidden="1"/>
    <col min="2314" max="2316" width="26" style="66" hidden="1"/>
    <col min="2317" max="2317" width="23.85546875" style="66" hidden="1"/>
    <col min="2318" max="2318" width="15.85546875" style="66" hidden="1"/>
    <col min="2319" max="2322" width="12.85546875" style="66" hidden="1"/>
    <col min="2323" max="2323" width="21.7109375" style="66" hidden="1"/>
    <col min="2324" max="2325" width="12.85546875" style="66" hidden="1"/>
    <col min="2326" max="2326" width="23" style="66" hidden="1"/>
    <col min="2327" max="2338" width="11.140625" style="66" hidden="1"/>
    <col min="2339" max="2339" width="9.140625" style="66" hidden="1"/>
    <col min="2340" max="2340" width="6.85546875" style="66" hidden="1"/>
    <col min="2341" max="2564" width="9.140625" style="66" hidden="1"/>
    <col min="2565" max="2565" width="1.140625" style="66" hidden="1"/>
    <col min="2566" max="2566" width="27.28515625" style="66" hidden="1"/>
    <col min="2567" max="2567" width="33" style="66" hidden="1"/>
    <col min="2568" max="2568" width="17.5703125" style="66" hidden="1"/>
    <col min="2569" max="2569" width="22" style="66" hidden="1"/>
    <col min="2570" max="2572" width="26" style="66" hidden="1"/>
    <col min="2573" max="2573" width="23.85546875" style="66" hidden="1"/>
    <col min="2574" max="2574" width="15.85546875" style="66" hidden="1"/>
    <col min="2575" max="2578" width="12.85546875" style="66" hidden="1"/>
    <col min="2579" max="2579" width="21.7109375" style="66" hidden="1"/>
    <col min="2580" max="2581" width="12.85546875" style="66" hidden="1"/>
    <col min="2582" max="2582" width="23" style="66" hidden="1"/>
    <col min="2583" max="2594" width="11.140625" style="66" hidden="1"/>
    <col min="2595" max="2595" width="9.140625" style="66" hidden="1"/>
    <col min="2596" max="2596" width="6.85546875" style="66" hidden="1"/>
    <col min="2597" max="2820" width="9.140625" style="66" hidden="1"/>
    <col min="2821" max="2821" width="1.140625" style="66" hidden="1"/>
    <col min="2822" max="2822" width="27.28515625" style="66" hidden="1"/>
    <col min="2823" max="2823" width="33" style="66" hidden="1"/>
    <col min="2824" max="2824" width="17.5703125" style="66" hidden="1"/>
    <col min="2825" max="2825" width="22" style="66" hidden="1"/>
    <col min="2826" max="2828" width="26" style="66" hidden="1"/>
    <col min="2829" max="2829" width="23.85546875" style="66" hidden="1"/>
    <col min="2830" max="2830" width="15.85546875" style="66" hidden="1"/>
    <col min="2831" max="2834" width="12.85546875" style="66" hidden="1"/>
    <col min="2835" max="2835" width="21.7109375" style="66" hidden="1"/>
    <col min="2836" max="2837" width="12.85546875" style="66" hidden="1"/>
    <col min="2838" max="2838" width="23" style="66" hidden="1"/>
    <col min="2839" max="2850" width="11.140625" style="66" hidden="1"/>
    <col min="2851" max="2851" width="9.140625" style="66" hidden="1"/>
    <col min="2852" max="2852" width="6.85546875" style="66" hidden="1"/>
    <col min="2853" max="3076" width="9.140625" style="66" hidden="1"/>
    <col min="3077" max="3077" width="1.140625" style="66" hidden="1"/>
    <col min="3078" max="3078" width="27.28515625" style="66" hidden="1"/>
    <col min="3079" max="3079" width="33" style="66" hidden="1"/>
    <col min="3080" max="3080" width="17.5703125" style="66" hidden="1"/>
    <col min="3081" max="3081" width="22" style="66" hidden="1"/>
    <col min="3082" max="3084" width="26" style="66" hidden="1"/>
    <col min="3085" max="3085" width="23.85546875" style="66" hidden="1"/>
    <col min="3086" max="3086" width="15.85546875" style="66" hidden="1"/>
    <col min="3087" max="3090" width="12.85546875" style="66" hidden="1"/>
    <col min="3091" max="3091" width="21.7109375" style="66" hidden="1"/>
    <col min="3092" max="3093" width="12.85546875" style="66" hidden="1"/>
    <col min="3094" max="3094" width="23" style="66" hidden="1"/>
    <col min="3095" max="3106" width="11.140625" style="66" hidden="1"/>
    <col min="3107" max="3107" width="9.140625" style="66" hidden="1"/>
    <col min="3108" max="3108" width="6.85546875" style="66" hidden="1"/>
    <col min="3109" max="3332" width="9.140625" style="66" hidden="1"/>
    <col min="3333" max="3333" width="1.140625" style="66" hidden="1"/>
    <col min="3334" max="3334" width="27.28515625" style="66" hidden="1"/>
    <col min="3335" max="3335" width="33" style="66" hidden="1"/>
    <col min="3336" max="3336" width="17.5703125" style="66" hidden="1"/>
    <col min="3337" max="3337" width="22" style="66" hidden="1"/>
    <col min="3338" max="3340" width="26" style="66" hidden="1"/>
    <col min="3341" max="3341" width="23.85546875" style="66" hidden="1"/>
    <col min="3342" max="3342" width="15.85546875" style="66" hidden="1"/>
    <col min="3343" max="3346" width="12.85546875" style="66" hidden="1"/>
    <col min="3347" max="3347" width="21.7109375" style="66" hidden="1"/>
    <col min="3348" max="3349" width="12.85546875" style="66" hidden="1"/>
    <col min="3350" max="3350" width="23" style="66" hidden="1"/>
    <col min="3351" max="3362" width="11.140625" style="66" hidden="1"/>
    <col min="3363" max="3363" width="9.140625" style="66" hidden="1"/>
    <col min="3364" max="3364" width="6.85546875" style="66" hidden="1"/>
    <col min="3365" max="3588" width="9.140625" style="66" hidden="1"/>
    <col min="3589" max="3589" width="1.140625" style="66" hidden="1"/>
    <col min="3590" max="3590" width="27.28515625" style="66" hidden="1"/>
    <col min="3591" max="3591" width="33" style="66" hidden="1"/>
    <col min="3592" max="3592" width="17.5703125" style="66" hidden="1"/>
    <col min="3593" max="3593" width="22" style="66" hidden="1"/>
    <col min="3594" max="3596" width="26" style="66" hidden="1"/>
    <col min="3597" max="3597" width="23.85546875" style="66" hidden="1"/>
    <col min="3598" max="3598" width="15.85546875" style="66" hidden="1"/>
    <col min="3599" max="3602" width="12.85546875" style="66" hidden="1"/>
    <col min="3603" max="3603" width="21.7109375" style="66" hidden="1"/>
    <col min="3604" max="3605" width="12.85546875" style="66" hidden="1"/>
    <col min="3606" max="3606" width="23" style="66" hidden="1"/>
    <col min="3607" max="3618" width="11.140625" style="66" hidden="1"/>
    <col min="3619" max="3619" width="9.140625" style="66" hidden="1"/>
    <col min="3620" max="3620" width="6.85546875" style="66" hidden="1"/>
    <col min="3621" max="3844" width="9.140625" style="66" hidden="1"/>
    <col min="3845" max="3845" width="1.140625" style="66" hidden="1"/>
    <col min="3846" max="3846" width="27.28515625" style="66" hidden="1"/>
    <col min="3847" max="3847" width="33" style="66" hidden="1"/>
    <col min="3848" max="3848" width="17.5703125" style="66" hidden="1"/>
    <col min="3849" max="3849" width="22" style="66" hidden="1"/>
    <col min="3850" max="3852" width="26" style="66" hidden="1"/>
    <col min="3853" max="3853" width="23.85546875" style="66" hidden="1"/>
    <col min="3854" max="3854" width="15.85546875" style="66" hidden="1"/>
    <col min="3855" max="3858" width="12.85546875" style="66" hidden="1"/>
    <col min="3859" max="3859" width="21.7109375" style="66" hidden="1"/>
    <col min="3860" max="3861" width="12.85546875" style="66" hidden="1"/>
    <col min="3862" max="3862" width="23" style="66" hidden="1"/>
    <col min="3863" max="3874" width="11.140625" style="66" hidden="1"/>
    <col min="3875" max="3875" width="9.140625" style="66" hidden="1"/>
    <col min="3876" max="3876" width="6.85546875" style="66" hidden="1"/>
    <col min="3877" max="4100" width="9.140625" style="66" hidden="1"/>
    <col min="4101" max="4101" width="1.140625" style="66" hidden="1"/>
    <col min="4102" max="4102" width="27.28515625" style="66" hidden="1"/>
    <col min="4103" max="4103" width="33" style="66" hidden="1"/>
    <col min="4104" max="4104" width="17.5703125" style="66" hidden="1"/>
    <col min="4105" max="4105" width="22" style="66" hidden="1"/>
    <col min="4106" max="4108" width="26" style="66" hidden="1"/>
    <col min="4109" max="4109" width="23.85546875" style="66" hidden="1"/>
    <col min="4110" max="4110" width="15.85546875" style="66" hidden="1"/>
    <col min="4111" max="4114" width="12.85546875" style="66" hidden="1"/>
    <col min="4115" max="4115" width="21.7109375" style="66" hidden="1"/>
    <col min="4116" max="4117" width="12.85546875" style="66" hidden="1"/>
    <col min="4118" max="4118" width="23" style="66" hidden="1"/>
    <col min="4119" max="4130" width="11.140625" style="66" hidden="1"/>
    <col min="4131" max="4131" width="9.140625" style="66" hidden="1"/>
    <col min="4132" max="4132" width="6.85546875" style="66" hidden="1"/>
    <col min="4133" max="4356" width="9.140625" style="66" hidden="1"/>
    <col min="4357" max="4357" width="1.140625" style="66" hidden="1"/>
    <col min="4358" max="4358" width="27.28515625" style="66" hidden="1"/>
    <col min="4359" max="4359" width="33" style="66" hidden="1"/>
    <col min="4360" max="4360" width="17.5703125" style="66" hidden="1"/>
    <col min="4361" max="4361" width="22" style="66" hidden="1"/>
    <col min="4362" max="4364" width="26" style="66" hidden="1"/>
    <col min="4365" max="4365" width="23.85546875" style="66" hidden="1"/>
    <col min="4366" max="4366" width="15.85546875" style="66" hidden="1"/>
    <col min="4367" max="4370" width="12.85546875" style="66" hidden="1"/>
    <col min="4371" max="4371" width="21.7109375" style="66" hidden="1"/>
    <col min="4372" max="4373" width="12.85546875" style="66" hidden="1"/>
    <col min="4374" max="4374" width="23" style="66" hidden="1"/>
    <col min="4375" max="4386" width="11.140625" style="66" hidden="1"/>
    <col min="4387" max="4387" width="9.140625" style="66" hidden="1"/>
    <col min="4388" max="4388" width="6.85546875" style="66" hidden="1"/>
    <col min="4389" max="4612" width="9.140625" style="66" hidden="1"/>
    <col min="4613" max="4613" width="1.140625" style="66" hidden="1"/>
    <col min="4614" max="4614" width="27.28515625" style="66" hidden="1"/>
    <col min="4615" max="4615" width="33" style="66" hidden="1"/>
    <col min="4616" max="4616" width="17.5703125" style="66" hidden="1"/>
    <col min="4617" max="4617" width="22" style="66" hidden="1"/>
    <col min="4618" max="4620" width="26" style="66" hidden="1"/>
    <col min="4621" max="4621" width="23.85546875" style="66" hidden="1"/>
    <col min="4622" max="4622" width="15.85546875" style="66" hidden="1"/>
    <col min="4623" max="4626" width="12.85546875" style="66" hidden="1"/>
    <col min="4627" max="4627" width="21.7109375" style="66" hidden="1"/>
    <col min="4628" max="4629" width="12.85546875" style="66" hidden="1"/>
    <col min="4630" max="4630" width="23" style="66" hidden="1"/>
    <col min="4631" max="4642" width="11.140625" style="66" hidden="1"/>
    <col min="4643" max="4643" width="9.140625" style="66" hidden="1"/>
    <col min="4644" max="4644" width="6.85546875" style="66" hidden="1"/>
    <col min="4645" max="4868" width="9.140625" style="66" hidden="1"/>
    <col min="4869" max="4869" width="1.140625" style="66" hidden="1"/>
    <col min="4870" max="4870" width="27.28515625" style="66" hidden="1"/>
    <col min="4871" max="4871" width="33" style="66" hidden="1"/>
    <col min="4872" max="4872" width="17.5703125" style="66" hidden="1"/>
    <col min="4873" max="4873" width="22" style="66" hidden="1"/>
    <col min="4874" max="4876" width="26" style="66" hidden="1"/>
    <col min="4877" max="4877" width="23.85546875" style="66" hidden="1"/>
    <col min="4878" max="4878" width="15.85546875" style="66" hidden="1"/>
    <col min="4879" max="4882" width="12.85546875" style="66" hidden="1"/>
    <col min="4883" max="4883" width="21.7109375" style="66" hidden="1"/>
    <col min="4884" max="4885" width="12.85546875" style="66" hidden="1"/>
    <col min="4886" max="4886" width="23" style="66" hidden="1"/>
    <col min="4887" max="4898" width="11.140625" style="66" hidden="1"/>
    <col min="4899" max="4899" width="9.140625" style="66" hidden="1"/>
    <col min="4900" max="4900" width="6.85546875" style="66" hidden="1"/>
    <col min="4901" max="5124" width="9.140625" style="66" hidden="1"/>
    <col min="5125" max="5125" width="1.140625" style="66" hidden="1"/>
    <col min="5126" max="5126" width="27.28515625" style="66" hidden="1"/>
    <col min="5127" max="5127" width="33" style="66" hidden="1"/>
    <col min="5128" max="5128" width="17.5703125" style="66" hidden="1"/>
    <col min="5129" max="5129" width="22" style="66" hidden="1"/>
    <col min="5130" max="5132" width="26" style="66" hidden="1"/>
    <col min="5133" max="5133" width="23.85546875" style="66" hidden="1"/>
    <col min="5134" max="5134" width="15.85546875" style="66" hidden="1"/>
    <col min="5135" max="5138" width="12.85546875" style="66" hidden="1"/>
    <col min="5139" max="5139" width="21.7109375" style="66" hidden="1"/>
    <col min="5140" max="5141" width="12.85546875" style="66" hidden="1"/>
    <col min="5142" max="5142" width="23" style="66" hidden="1"/>
    <col min="5143" max="5154" width="11.140625" style="66" hidden="1"/>
    <col min="5155" max="5155" width="9.140625" style="66" hidden="1"/>
    <col min="5156" max="5156" width="6.85546875" style="66" hidden="1"/>
    <col min="5157" max="5380" width="9.140625" style="66" hidden="1"/>
    <col min="5381" max="5381" width="1.140625" style="66" hidden="1"/>
    <col min="5382" max="5382" width="27.28515625" style="66" hidden="1"/>
    <col min="5383" max="5383" width="33" style="66" hidden="1"/>
    <col min="5384" max="5384" width="17.5703125" style="66" hidden="1"/>
    <col min="5385" max="5385" width="22" style="66" hidden="1"/>
    <col min="5386" max="5388" width="26" style="66" hidden="1"/>
    <col min="5389" max="5389" width="23.85546875" style="66" hidden="1"/>
    <col min="5390" max="5390" width="15.85546875" style="66" hidden="1"/>
    <col min="5391" max="5394" width="12.85546875" style="66" hidden="1"/>
    <col min="5395" max="5395" width="21.7109375" style="66" hidden="1"/>
    <col min="5396" max="5397" width="12.85546875" style="66" hidden="1"/>
    <col min="5398" max="5398" width="23" style="66" hidden="1"/>
    <col min="5399" max="5410" width="11.140625" style="66" hidden="1"/>
    <col min="5411" max="5411" width="9.140625" style="66" hidden="1"/>
    <col min="5412" max="5412" width="6.85546875" style="66" hidden="1"/>
    <col min="5413" max="5636" width="9.140625" style="66" hidden="1"/>
    <col min="5637" max="5637" width="1.140625" style="66" hidden="1"/>
    <col min="5638" max="5638" width="27.28515625" style="66" hidden="1"/>
    <col min="5639" max="5639" width="33" style="66" hidden="1"/>
    <col min="5640" max="5640" width="17.5703125" style="66" hidden="1"/>
    <col min="5641" max="5641" width="22" style="66" hidden="1"/>
    <col min="5642" max="5644" width="26" style="66" hidden="1"/>
    <col min="5645" max="5645" width="23.85546875" style="66" hidden="1"/>
    <col min="5646" max="5646" width="15.85546875" style="66" hidden="1"/>
    <col min="5647" max="5650" width="12.85546875" style="66" hidden="1"/>
    <col min="5651" max="5651" width="21.7109375" style="66" hidden="1"/>
    <col min="5652" max="5653" width="12.85546875" style="66" hidden="1"/>
    <col min="5654" max="5654" width="23" style="66" hidden="1"/>
    <col min="5655" max="5666" width="11.140625" style="66" hidden="1"/>
    <col min="5667" max="5667" width="9.140625" style="66" hidden="1"/>
    <col min="5668" max="5668" width="6.85546875" style="66" hidden="1"/>
    <col min="5669" max="5892" width="9.140625" style="66" hidden="1"/>
    <col min="5893" max="5893" width="1.140625" style="66" hidden="1"/>
    <col min="5894" max="5894" width="27.28515625" style="66" hidden="1"/>
    <col min="5895" max="5895" width="33" style="66" hidden="1"/>
    <col min="5896" max="5896" width="17.5703125" style="66" hidden="1"/>
    <col min="5897" max="5897" width="22" style="66" hidden="1"/>
    <col min="5898" max="5900" width="26" style="66" hidden="1"/>
    <col min="5901" max="5901" width="23.85546875" style="66" hidden="1"/>
    <col min="5902" max="5902" width="15.85546875" style="66" hidden="1"/>
    <col min="5903" max="5906" width="12.85546875" style="66" hidden="1"/>
    <col min="5907" max="5907" width="21.7109375" style="66" hidden="1"/>
    <col min="5908" max="5909" width="12.85546875" style="66" hidden="1"/>
    <col min="5910" max="5910" width="23" style="66" hidden="1"/>
    <col min="5911" max="5922" width="11.140625" style="66" hidden="1"/>
    <col min="5923" max="5923" width="9.140625" style="66" hidden="1"/>
    <col min="5924" max="5924" width="6.85546875" style="66" hidden="1"/>
    <col min="5925" max="6148" width="9.140625" style="66" hidden="1"/>
    <col min="6149" max="6149" width="1.140625" style="66" hidden="1"/>
    <col min="6150" max="6150" width="27.28515625" style="66" hidden="1"/>
    <col min="6151" max="6151" width="33" style="66" hidden="1"/>
    <col min="6152" max="6152" width="17.5703125" style="66" hidden="1"/>
    <col min="6153" max="6153" width="22" style="66" hidden="1"/>
    <col min="6154" max="6156" width="26" style="66" hidden="1"/>
    <col min="6157" max="6157" width="23.85546875" style="66" hidden="1"/>
    <col min="6158" max="6158" width="15.85546875" style="66" hidden="1"/>
    <col min="6159" max="6162" width="12.85546875" style="66" hidden="1"/>
    <col min="6163" max="6163" width="21.7109375" style="66" hidden="1"/>
    <col min="6164" max="6165" width="12.85546875" style="66" hidden="1"/>
    <col min="6166" max="6166" width="23" style="66" hidden="1"/>
    <col min="6167" max="6178" width="11.140625" style="66" hidden="1"/>
    <col min="6179" max="6179" width="9.140625" style="66" hidden="1"/>
    <col min="6180" max="6180" width="6.85546875" style="66" hidden="1"/>
    <col min="6181" max="6404" width="9.140625" style="66" hidden="1"/>
    <col min="6405" max="6405" width="1.140625" style="66" hidden="1"/>
    <col min="6406" max="6406" width="27.28515625" style="66" hidden="1"/>
    <col min="6407" max="6407" width="33" style="66" hidden="1"/>
    <col min="6408" max="6408" width="17.5703125" style="66" hidden="1"/>
    <col min="6409" max="6409" width="22" style="66" hidden="1"/>
    <col min="6410" max="6412" width="26" style="66" hidden="1"/>
    <col min="6413" max="6413" width="23.85546875" style="66" hidden="1"/>
    <col min="6414" max="6414" width="15.85546875" style="66" hidden="1"/>
    <col min="6415" max="6418" width="12.85546875" style="66" hidden="1"/>
    <col min="6419" max="6419" width="21.7109375" style="66" hidden="1"/>
    <col min="6420" max="6421" width="12.85546875" style="66" hidden="1"/>
    <col min="6422" max="6422" width="23" style="66" hidden="1"/>
    <col min="6423" max="6434" width="11.140625" style="66" hidden="1"/>
    <col min="6435" max="6435" width="9.140625" style="66" hidden="1"/>
    <col min="6436" max="6436" width="6.85546875" style="66" hidden="1"/>
    <col min="6437" max="6660" width="9.140625" style="66" hidden="1"/>
    <col min="6661" max="6661" width="1.140625" style="66" hidden="1"/>
    <col min="6662" max="6662" width="27.28515625" style="66" hidden="1"/>
    <col min="6663" max="6663" width="33" style="66" hidden="1"/>
    <col min="6664" max="6664" width="17.5703125" style="66" hidden="1"/>
    <col min="6665" max="6665" width="22" style="66" hidden="1"/>
    <col min="6666" max="6668" width="26" style="66" hidden="1"/>
    <col min="6669" max="6669" width="23.85546875" style="66" hidden="1"/>
    <col min="6670" max="6670" width="15.85546875" style="66" hidden="1"/>
    <col min="6671" max="6674" width="12.85546875" style="66" hidden="1"/>
    <col min="6675" max="6675" width="21.7109375" style="66" hidden="1"/>
    <col min="6676" max="6677" width="12.85546875" style="66" hidden="1"/>
    <col min="6678" max="6678" width="23" style="66" hidden="1"/>
    <col min="6679" max="6690" width="11.140625" style="66" hidden="1"/>
    <col min="6691" max="6691" width="9.140625" style="66" hidden="1"/>
    <col min="6692" max="6692" width="6.85546875" style="66" hidden="1"/>
    <col min="6693" max="6916" width="9.140625" style="66" hidden="1"/>
    <col min="6917" max="6917" width="1.140625" style="66" hidden="1"/>
    <col min="6918" max="6918" width="27.28515625" style="66" hidden="1"/>
    <col min="6919" max="6919" width="33" style="66" hidden="1"/>
    <col min="6920" max="6920" width="17.5703125" style="66" hidden="1"/>
    <col min="6921" max="6921" width="22" style="66" hidden="1"/>
    <col min="6922" max="6924" width="26" style="66" hidden="1"/>
    <col min="6925" max="6925" width="23.85546875" style="66" hidden="1"/>
    <col min="6926" max="6926" width="15.85546875" style="66" hidden="1"/>
    <col min="6927" max="6930" width="12.85546875" style="66" hidden="1"/>
    <col min="6931" max="6931" width="21.7109375" style="66" hidden="1"/>
    <col min="6932" max="6933" width="12.85546875" style="66" hidden="1"/>
    <col min="6934" max="6934" width="23" style="66" hidden="1"/>
    <col min="6935" max="6946" width="11.140625" style="66" hidden="1"/>
    <col min="6947" max="6947" width="9.140625" style="66" hidden="1"/>
    <col min="6948" max="6948" width="6.85546875" style="66" hidden="1"/>
    <col min="6949" max="7172" width="9.140625" style="66" hidden="1"/>
    <col min="7173" max="7173" width="1.140625" style="66" hidden="1"/>
    <col min="7174" max="7174" width="27.28515625" style="66" hidden="1"/>
    <col min="7175" max="7175" width="33" style="66" hidden="1"/>
    <col min="7176" max="7176" width="17.5703125" style="66" hidden="1"/>
    <col min="7177" max="7177" width="22" style="66" hidden="1"/>
    <col min="7178" max="7180" width="26" style="66" hidden="1"/>
    <col min="7181" max="7181" width="23.85546875" style="66" hidden="1"/>
    <col min="7182" max="7182" width="15.85546875" style="66" hidden="1"/>
    <col min="7183" max="7186" width="12.85546875" style="66" hidden="1"/>
    <col min="7187" max="7187" width="21.7109375" style="66" hidden="1"/>
    <col min="7188" max="7189" width="12.85546875" style="66" hidden="1"/>
    <col min="7190" max="7190" width="23" style="66" hidden="1"/>
    <col min="7191" max="7202" width="11.140625" style="66" hidden="1"/>
    <col min="7203" max="7203" width="9.140625" style="66" hidden="1"/>
    <col min="7204" max="7204" width="6.85546875" style="66" hidden="1"/>
    <col min="7205" max="7428" width="9.140625" style="66" hidden="1"/>
    <col min="7429" max="7429" width="1.140625" style="66" hidden="1"/>
    <col min="7430" max="7430" width="27.28515625" style="66" hidden="1"/>
    <col min="7431" max="7431" width="33" style="66" hidden="1"/>
    <col min="7432" max="7432" width="17.5703125" style="66" hidden="1"/>
    <col min="7433" max="7433" width="22" style="66" hidden="1"/>
    <col min="7434" max="7436" width="26" style="66" hidden="1"/>
    <col min="7437" max="7437" width="23.85546875" style="66" hidden="1"/>
    <col min="7438" max="7438" width="15.85546875" style="66" hidden="1"/>
    <col min="7439" max="7442" width="12.85546875" style="66" hidden="1"/>
    <col min="7443" max="7443" width="21.7109375" style="66" hidden="1"/>
    <col min="7444" max="7445" width="12.85546875" style="66" hidden="1"/>
    <col min="7446" max="7446" width="23" style="66" hidden="1"/>
    <col min="7447" max="7458" width="11.140625" style="66" hidden="1"/>
    <col min="7459" max="7459" width="9.140625" style="66" hidden="1"/>
    <col min="7460" max="7460" width="6.85546875" style="66" hidden="1"/>
    <col min="7461" max="7684" width="9.140625" style="66" hidden="1"/>
    <col min="7685" max="7685" width="1.140625" style="66" hidden="1"/>
    <col min="7686" max="7686" width="27.28515625" style="66" hidden="1"/>
    <col min="7687" max="7687" width="33" style="66" hidden="1"/>
    <col min="7688" max="7688" width="17.5703125" style="66" hidden="1"/>
    <col min="7689" max="7689" width="22" style="66" hidden="1"/>
    <col min="7690" max="7692" width="26" style="66" hidden="1"/>
    <col min="7693" max="7693" width="23.85546875" style="66" hidden="1"/>
    <col min="7694" max="7694" width="15.85546875" style="66" hidden="1"/>
    <col min="7695" max="7698" width="12.85546875" style="66" hidden="1"/>
    <col min="7699" max="7699" width="21.7109375" style="66" hidden="1"/>
    <col min="7700" max="7701" width="12.85546875" style="66" hidden="1"/>
    <col min="7702" max="7702" width="23" style="66" hidden="1"/>
    <col min="7703" max="7714" width="11.140625" style="66" hidden="1"/>
    <col min="7715" max="7715" width="9.140625" style="66" hidden="1"/>
    <col min="7716" max="7716" width="6.85546875" style="66" hidden="1"/>
    <col min="7717" max="7940" width="9.140625" style="66" hidden="1"/>
    <col min="7941" max="7941" width="1.140625" style="66" hidden="1"/>
    <col min="7942" max="7942" width="27.28515625" style="66" hidden="1"/>
    <col min="7943" max="7943" width="33" style="66" hidden="1"/>
    <col min="7944" max="7944" width="17.5703125" style="66" hidden="1"/>
    <col min="7945" max="7945" width="22" style="66" hidden="1"/>
    <col min="7946" max="7948" width="26" style="66" hidden="1"/>
    <col min="7949" max="7949" width="23.85546875" style="66" hidden="1"/>
    <col min="7950" max="7950" width="15.85546875" style="66" hidden="1"/>
    <col min="7951" max="7954" width="12.85546875" style="66" hidden="1"/>
    <col min="7955" max="7955" width="21.7109375" style="66" hidden="1"/>
    <col min="7956" max="7957" width="12.85546875" style="66" hidden="1"/>
    <col min="7958" max="7958" width="23" style="66" hidden="1"/>
    <col min="7959" max="7970" width="11.140625" style="66" hidden="1"/>
    <col min="7971" max="7971" width="9.140625" style="66" hidden="1"/>
    <col min="7972" max="7972" width="6.85546875" style="66" hidden="1"/>
    <col min="7973" max="8196" width="9.140625" style="66" hidden="1"/>
    <col min="8197" max="8197" width="1.140625" style="66" hidden="1"/>
    <col min="8198" max="8198" width="27.28515625" style="66" hidden="1"/>
    <col min="8199" max="8199" width="33" style="66" hidden="1"/>
    <col min="8200" max="8200" width="17.5703125" style="66" hidden="1"/>
    <col min="8201" max="8201" width="22" style="66" hidden="1"/>
    <col min="8202" max="8204" width="26" style="66" hidden="1"/>
    <col min="8205" max="8205" width="23.85546875" style="66" hidden="1"/>
    <col min="8206" max="8206" width="15.85546875" style="66" hidden="1"/>
    <col min="8207" max="8210" width="12.85546875" style="66" hidden="1"/>
    <col min="8211" max="8211" width="21.7109375" style="66" hidden="1"/>
    <col min="8212" max="8213" width="12.85546875" style="66" hidden="1"/>
    <col min="8214" max="8214" width="23" style="66" hidden="1"/>
    <col min="8215" max="8226" width="11.140625" style="66" hidden="1"/>
    <col min="8227" max="8227" width="9.140625" style="66" hidden="1"/>
    <col min="8228" max="8228" width="6.85546875" style="66" hidden="1"/>
    <col min="8229" max="8452" width="9.140625" style="66" hidden="1"/>
    <col min="8453" max="8453" width="1.140625" style="66" hidden="1"/>
    <col min="8454" max="8454" width="27.28515625" style="66" hidden="1"/>
    <col min="8455" max="8455" width="33" style="66" hidden="1"/>
    <col min="8456" max="8456" width="17.5703125" style="66" hidden="1"/>
    <col min="8457" max="8457" width="22" style="66" hidden="1"/>
    <col min="8458" max="8460" width="26" style="66" hidden="1"/>
    <col min="8461" max="8461" width="23.85546875" style="66" hidden="1"/>
    <col min="8462" max="8462" width="15.85546875" style="66" hidden="1"/>
    <col min="8463" max="8466" width="12.85546875" style="66" hidden="1"/>
    <col min="8467" max="8467" width="21.7109375" style="66" hidden="1"/>
    <col min="8468" max="8469" width="12.85546875" style="66" hidden="1"/>
    <col min="8470" max="8470" width="23" style="66" hidden="1"/>
    <col min="8471" max="8482" width="11.140625" style="66" hidden="1"/>
    <col min="8483" max="8483" width="9.140625" style="66" hidden="1"/>
    <col min="8484" max="8484" width="6.85546875" style="66" hidden="1"/>
    <col min="8485" max="8708" width="9.140625" style="66" hidden="1"/>
    <col min="8709" max="8709" width="1.140625" style="66" hidden="1"/>
    <col min="8710" max="8710" width="27.28515625" style="66" hidden="1"/>
    <col min="8711" max="8711" width="33" style="66" hidden="1"/>
    <col min="8712" max="8712" width="17.5703125" style="66" hidden="1"/>
    <col min="8713" max="8713" width="22" style="66" hidden="1"/>
    <col min="8714" max="8716" width="26" style="66" hidden="1"/>
    <col min="8717" max="8717" width="23.85546875" style="66" hidden="1"/>
    <col min="8718" max="8718" width="15.85546875" style="66" hidden="1"/>
    <col min="8719" max="8722" width="12.85546875" style="66" hidden="1"/>
    <col min="8723" max="8723" width="21.7109375" style="66" hidden="1"/>
    <col min="8724" max="8725" width="12.85546875" style="66" hidden="1"/>
    <col min="8726" max="8726" width="23" style="66" hidden="1"/>
    <col min="8727" max="8738" width="11.140625" style="66" hidden="1"/>
    <col min="8739" max="8739" width="9.140625" style="66" hidden="1"/>
    <col min="8740" max="8740" width="6.85546875" style="66" hidden="1"/>
    <col min="8741" max="8964" width="9.140625" style="66" hidden="1"/>
    <col min="8965" max="8965" width="1.140625" style="66" hidden="1"/>
    <col min="8966" max="8966" width="27.28515625" style="66" hidden="1"/>
    <col min="8967" max="8967" width="33" style="66" hidden="1"/>
    <col min="8968" max="8968" width="17.5703125" style="66" hidden="1"/>
    <col min="8969" max="8969" width="22" style="66" hidden="1"/>
    <col min="8970" max="8972" width="26" style="66" hidden="1"/>
    <col min="8973" max="8973" width="23.85546875" style="66" hidden="1"/>
    <col min="8974" max="8974" width="15.85546875" style="66" hidden="1"/>
    <col min="8975" max="8978" width="12.85546875" style="66" hidden="1"/>
    <col min="8979" max="8979" width="21.7109375" style="66" hidden="1"/>
    <col min="8980" max="8981" width="12.85546875" style="66" hidden="1"/>
    <col min="8982" max="8982" width="23" style="66" hidden="1"/>
    <col min="8983" max="8994" width="11.140625" style="66" hidden="1"/>
    <col min="8995" max="8995" width="9.140625" style="66" hidden="1"/>
    <col min="8996" max="8996" width="6.85546875" style="66" hidden="1"/>
    <col min="8997" max="9220" width="9.140625" style="66" hidden="1"/>
    <col min="9221" max="9221" width="1.140625" style="66" hidden="1"/>
    <col min="9222" max="9222" width="27.28515625" style="66" hidden="1"/>
    <col min="9223" max="9223" width="33" style="66" hidden="1"/>
    <col min="9224" max="9224" width="17.5703125" style="66" hidden="1"/>
    <col min="9225" max="9225" width="22" style="66" hidden="1"/>
    <col min="9226" max="9228" width="26" style="66" hidden="1"/>
    <col min="9229" max="9229" width="23.85546875" style="66" hidden="1"/>
    <col min="9230" max="9230" width="15.85546875" style="66" hidden="1"/>
    <col min="9231" max="9234" width="12.85546875" style="66" hidden="1"/>
    <col min="9235" max="9235" width="21.7109375" style="66" hidden="1"/>
    <col min="9236" max="9237" width="12.85546875" style="66" hidden="1"/>
    <col min="9238" max="9238" width="23" style="66" hidden="1"/>
    <col min="9239" max="9250" width="11.140625" style="66" hidden="1"/>
    <col min="9251" max="9251" width="9.140625" style="66" hidden="1"/>
    <col min="9252" max="9252" width="6.85546875" style="66" hidden="1"/>
    <col min="9253" max="9476" width="9.140625" style="66" hidden="1"/>
    <col min="9477" max="9477" width="1.140625" style="66" hidden="1"/>
    <col min="9478" max="9478" width="27.28515625" style="66" hidden="1"/>
    <col min="9479" max="9479" width="33" style="66" hidden="1"/>
    <col min="9480" max="9480" width="17.5703125" style="66" hidden="1"/>
    <col min="9481" max="9481" width="22" style="66" hidden="1"/>
    <col min="9482" max="9484" width="26" style="66" hidden="1"/>
    <col min="9485" max="9485" width="23.85546875" style="66" hidden="1"/>
    <col min="9486" max="9486" width="15.85546875" style="66" hidden="1"/>
    <col min="9487" max="9490" width="12.85546875" style="66" hidden="1"/>
    <col min="9491" max="9491" width="21.7109375" style="66" hidden="1"/>
    <col min="9492" max="9493" width="12.85546875" style="66" hidden="1"/>
    <col min="9494" max="9494" width="23" style="66" hidden="1"/>
    <col min="9495" max="9506" width="11.140625" style="66" hidden="1"/>
    <col min="9507" max="9507" width="9.140625" style="66" hidden="1"/>
    <col min="9508" max="9508" width="6.85546875" style="66" hidden="1"/>
    <col min="9509" max="9732" width="9.140625" style="66" hidden="1"/>
    <col min="9733" max="9733" width="1.140625" style="66" hidden="1"/>
    <col min="9734" max="9734" width="27.28515625" style="66" hidden="1"/>
    <col min="9735" max="9735" width="33" style="66" hidden="1"/>
    <col min="9736" max="9736" width="17.5703125" style="66" hidden="1"/>
    <col min="9737" max="9737" width="22" style="66" hidden="1"/>
    <col min="9738" max="9740" width="26" style="66" hidden="1"/>
    <col min="9741" max="9741" width="23.85546875" style="66" hidden="1"/>
    <col min="9742" max="9742" width="15.85546875" style="66" hidden="1"/>
    <col min="9743" max="9746" width="12.85546875" style="66" hidden="1"/>
    <col min="9747" max="9747" width="21.7109375" style="66" hidden="1"/>
    <col min="9748" max="9749" width="12.85546875" style="66" hidden="1"/>
    <col min="9750" max="9750" width="23" style="66" hidden="1"/>
    <col min="9751" max="9762" width="11.140625" style="66" hidden="1"/>
    <col min="9763" max="9763" width="9.140625" style="66" hidden="1"/>
    <col min="9764" max="9764" width="6.85546875" style="66" hidden="1"/>
    <col min="9765" max="9988" width="9.140625" style="66" hidden="1"/>
    <col min="9989" max="9989" width="1.140625" style="66" hidden="1"/>
    <col min="9990" max="9990" width="27.28515625" style="66" hidden="1"/>
    <col min="9991" max="9991" width="33" style="66" hidden="1"/>
    <col min="9992" max="9992" width="17.5703125" style="66" hidden="1"/>
    <col min="9993" max="9993" width="22" style="66" hidden="1"/>
    <col min="9994" max="9996" width="26" style="66" hidden="1"/>
    <col min="9997" max="9997" width="23.85546875" style="66" hidden="1"/>
    <col min="9998" max="9998" width="15.85546875" style="66" hidden="1"/>
    <col min="9999" max="10002" width="12.85546875" style="66" hidden="1"/>
    <col min="10003" max="10003" width="21.7109375" style="66" hidden="1"/>
    <col min="10004" max="10005" width="12.85546875" style="66" hidden="1"/>
    <col min="10006" max="10006" width="23" style="66" hidden="1"/>
    <col min="10007" max="10018" width="11.140625" style="66" hidden="1"/>
    <col min="10019" max="10019" width="9.140625" style="66" hidden="1"/>
    <col min="10020" max="10020" width="6.85546875" style="66" hidden="1"/>
    <col min="10021" max="10244" width="9.140625" style="66" hidden="1"/>
    <col min="10245" max="10245" width="1.140625" style="66" hidden="1"/>
    <col min="10246" max="10246" width="27.28515625" style="66" hidden="1"/>
    <col min="10247" max="10247" width="33" style="66" hidden="1"/>
    <col min="10248" max="10248" width="17.5703125" style="66" hidden="1"/>
    <col min="10249" max="10249" width="22" style="66" hidden="1"/>
    <col min="10250" max="10252" width="26" style="66" hidden="1"/>
    <col min="10253" max="10253" width="23.85546875" style="66" hidden="1"/>
    <col min="10254" max="10254" width="15.85546875" style="66" hidden="1"/>
    <col min="10255" max="10258" width="12.85546875" style="66" hidden="1"/>
    <col min="10259" max="10259" width="21.7109375" style="66" hidden="1"/>
    <col min="10260" max="10261" width="12.85546875" style="66" hidden="1"/>
    <col min="10262" max="10262" width="23" style="66" hidden="1"/>
    <col min="10263" max="10274" width="11.140625" style="66" hidden="1"/>
    <col min="10275" max="10275" width="9.140625" style="66" hidden="1"/>
    <col min="10276" max="10276" width="6.85546875" style="66" hidden="1"/>
    <col min="10277" max="10500" width="9.140625" style="66" hidden="1"/>
    <col min="10501" max="10501" width="1.140625" style="66" hidden="1"/>
    <col min="10502" max="10502" width="27.28515625" style="66" hidden="1"/>
    <col min="10503" max="10503" width="33" style="66" hidden="1"/>
    <col min="10504" max="10504" width="17.5703125" style="66" hidden="1"/>
    <col min="10505" max="10505" width="22" style="66" hidden="1"/>
    <col min="10506" max="10508" width="26" style="66" hidden="1"/>
    <col min="10509" max="10509" width="23.85546875" style="66" hidden="1"/>
    <col min="10510" max="10510" width="15.85546875" style="66" hidden="1"/>
    <col min="10511" max="10514" width="12.85546875" style="66" hidden="1"/>
    <col min="10515" max="10515" width="21.7109375" style="66" hidden="1"/>
    <col min="10516" max="10517" width="12.85546875" style="66" hidden="1"/>
    <col min="10518" max="10518" width="23" style="66" hidden="1"/>
    <col min="10519" max="10530" width="11.140625" style="66" hidden="1"/>
    <col min="10531" max="10531" width="9.140625" style="66" hidden="1"/>
    <col min="10532" max="10532" width="6.85546875" style="66" hidden="1"/>
    <col min="10533" max="10756" width="9.140625" style="66" hidden="1"/>
    <col min="10757" max="10757" width="1.140625" style="66" hidden="1"/>
    <col min="10758" max="10758" width="27.28515625" style="66" hidden="1"/>
    <col min="10759" max="10759" width="33" style="66" hidden="1"/>
    <col min="10760" max="10760" width="17.5703125" style="66" hidden="1"/>
    <col min="10761" max="10761" width="22" style="66" hidden="1"/>
    <col min="10762" max="10764" width="26" style="66" hidden="1"/>
    <col min="10765" max="10765" width="23.85546875" style="66" hidden="1"/>
    <col min="10766" max="10766" width="15.85546875" style="66" hidden="1"/>
    <col min="10767" max="10770" width="12.85546875" style="66" hidden="1"/>
    <col min="10771" max="10771" width="21.7109375" style="66" hidden="1"/>
    <col min="10772" max="10773" width="12.85546875" style="66" hidden="1"/>
    <col min="10774" max="10774" width="23" style="66" hidden="1"/>
    <col min="10775" max="10786" width="11.140625" style="66" hidden="1"/>
    <col min="10787" max="10787" width="9.140625" style="66" hidden="1"/>
    <col min="10788" max="10788" width="6.85546875" style="66" hidden="1"/>
    <col min="10789" max="11012" width="9.140625" style="66" hidden="1"/>
    <col min="11013" max="11013" width="1.140625" style="66" hidden="1"/>
    <col min="11014" max="11014" width="27.28515625" style="66" hidden="1"/>
    <col min="11015" max="11015" width="33" style="66" hidden="1"/>
    <col min="11016" max="11016" width="17.5703125" style="66" hidden="1"/>
    <col min="11017" max="11017" width="22" style="66" hidden="1"/>
    <col min="11018" max="11020" width="26" style="66" hidden="1"/>
    <col min="11021" max="11021" width="23.85546875" style="66" hidden="1"/>
    <col min="11022" max="11022" width="15.85546875" style="66" hidden="1"/>
    <col min="11023" max="11026" width="12.85546875" style="66" hidden="1"/>
    <col min="11027" max="11027" width="21.7109375" style="66" hidden="1"/>
    <col min="11028" max="11029" width="12.85546875" style="66" hidden="1"/>
    <col min="11030" max="11030" width="23" style="66" hidden="1"/>
    <col min="11031" max="11042" width="11.140625" style="66" hidden="1"/>
    <col min="11043" max="11043" width="9.140625" style="66" hidden="1"/>
    <col min="11044" max="11044" width="6.85546875" style="66" hidden="1"/>
    <col min="11045" max="11268" width="9.140625" style="66" hidden="1"/>
    <col min="11269" max="11269" width="1.140625" style="66" hidden="1"/>
    <col min="11270" max="11270" width="27.28515625" style="66" hidden="1"/>
    <col min="11271" max="11271" width="33" style="66" hidden="1"/>
    <col min="11272" max="11272" width="17.5703125" style="66" hidden="1"/>
    <col min="11273" max="11273" width="22" style="66" hidden="1"/>
    <col min="11274" max="11276" width="26" style="66" hidden="1"/>
    <col min="11277" max="11277" width="23.85546875" style="66" hidden="1"/>
    <col min="11278" max="11278" width="15.85546875" style="66" hidden="1"/>
    <col min="11279" max="11282" width="12.85546875" style="66" hidden="1"/>
    <col min="11283" max="11283" width="21.7109375" style="66" hidden="1"/>
    <col min="11284" max="11285" width="12.85546875" style="66" hidden="1"/>
    <col min="11286" max="11286" width="23" style="66" hidden="1"/>
    <col min="11287" max="11298" width="11.140625" style="66" hidden="1"/>
    <col min="11299" max="11299" width="9.140625" style="66" hidden="1"/>
    <col min="11300" max="11300" width="6.85546875" style="66" hidden="1"/>
    <col min="11301" max="11524" width="9.140625" style="66" hidden="1"/>
    <col min="11525" max="11525" width="1.140625" style="66" hidden="1"/>
    <col min="11526" max="11526" width="27.28515625" style="66" hidden="1"/>
    <col min="11527" max="11527" width="33" style="66" hidden="1"/>
    <col min="11528" max="11528" width="17.5703125" style="66" hidden="1"/>
    <col min="11529" max="11529" width="22" style="66" hidden="1"/>
    <col min="11530" max="11532" width="26" style="66" hidden="1"/>
    <col min="11533" max="11533" width="23.85546875" style="66" hidden="1"/>
    <col min="11534" max="11534" width="15.85546875" style="66" hidden="1"/>
    <col min="11535" max="11538" width="12.85546875" style="66" hidden="1"/>
    <col min="11539" max="11539" width="21.7109375" style="66" hidden="1"/>
    <col min="11540" max="11541" width="12.85546875" style="66" hidden="1"/>
    <col min="11542" max="11542" width="23" style="66" hidden="1"/>
    <col min="11543" max="11554" width="11.140625" style="66" hidden="1"/>
    <col min="11555" max="11555" width="9.140625" style="66" hidden="1"/>
    <col min="11556" max="11556" width="6.85546875" style="66" hidden="1"/>
    <col min="11557" max="11780" width="9.140625" style="66" hidden="1"/>
    <col min="11781" max="11781" width="1.140625" style="66" hidden="1"/>
    <col min="11782" max="11782" width="27.28515625" style="66" hidden="1"/>
    <col min="11783" max="11783" width="33" style="66" hidden="1"/>
    <col min="11784" max="11784" width="17.5703125" style="66" hidden="1"/>
    <col min="11785" max="11785" width="22" style="66" hidden="1"/>
    <col min="11786" max="11788" width="26" style="66" hidden="1"/>
    <col min="11789" max="11789" width="23.85546875" style="66" hidden="1"/>
    <col min="11790" max="11790" width="15.85546875" style="66" hidden="1"/>
    <col min="11791" max="11794" width="12.85546875" style="66" hidden="1"/>
    <col min="11795" max="11795" width="21.7109375" style="66" hidden="1"/>
    <col min="11796" max="11797" width="12.85546875" style="66" hidden="1"/>
    <col min="11798" max="11798" width="23" style="66" hidden="1"/>
    <col min="11799" max="11810" width="11.140625" style="66" hidden="1"/>
    <col min="11811" max="11811" width="9.140625" style="66" hidden="1"/>
    <col min="11812" max="11812" width="6.85546875" style="66" hidden="1"/>
    <col min="11813" max="12036" width="9.140625" style="66" hidden="1"/>
    <col min="12037" max="12037" width="1.140625" style="66" hidden="1"/>
    <col min="12038" max="12038" width="27.28515625" style="66" hidden="1"/>
    <col min="12039" max="12039" width="33" style="66" hidden="1"/>
    <col min="12040" max="12040" width="17.5703125" style="66" hidden="1"/>
    <col min="12041" max="12041" width="22" style="66" hidden="1"/>
    <col min="12042" max="12044" width="26" style="66" hidden="1"/>
    <col min="12045" max="12045" width="23.85546875" style="66" hidden="1"/>
    <col min="12046" max="12046" width="15.85546875" style="66" hidden="1"/>
    <col min="12047" max="12050" width="12.85546875" style="66" hidden="1"/>
    <col min="12051" max="12051" width="21.7109375" style="66" hidden="1"/>
    <col min="12052" max="12053" width="12.85546875" style="66" hidden="1"/>
    <col min="12054" max="12054" width="23" style="66" hidden="1"/>
    <col min="12055" max="12066" width="11.140625" style="66" hidden="1"/>
    <col min="12067" max="12067" width="9.140625" style="66" hidden="1"/>
    <col min="12068" max="12068" width="6.85546875" style="66" hidden="1"/>
    <col min="12069" max="12292" width="9.140625" style="66" hidden="1"/>
    <col min="12293" max="12293" width="1.140625" style="66" hidden="1"/>
    <col min="12294" max="12294" width="27.28515625" style="66" hidden="1"/>
    <col min="12295" max="12295" width="33" style="66" hidden="1"/>
    <col min="12296" max="12296" width="17.5703125" style="66" hidden="1"/>
    <col min="12297" max="12297" width="22" style="66" hidden="1"/>
    <col min="12298" max="12300" width="26" style="66" hidden="1"/>
    <col min="12301" max="12301" width="23.85546875" style="66" hidden="1"/>
    <col min="12302" max="12302" width="15.85546875" style="66" hidden="1"/>
    <col min="12303" max="12306" width="12.85546875" style="66" hidden="1"/>
    <col min="12307" max="12307" width="21.7109375" style="66" hidden="1"/>
    <col min="12308" max="12309" width="12.85546875" style="66" hidden="1"/>
    <col min="12310" max="12310" width="23" style="66" hidden="1"/>
    <col min="12311" max="12322" width="11.140625" style="66" hidden="1"/>
    <col min="12323" max="12323" width="9.140625" style="66" hidden="1"/>
    <col min="12324" max="12324" width="6.85546875" style="66" hidden="1"/>
    <col min="12325" max="12548" width="9.140625" style="66" hidden="1"/>
    <col min="12549" max="12549" width="1.140625" style="66" hidden="1"/>
    <col min="12550" max="12550" width="27.28515625" style="66" hidden="1"/>
    <col min="12551" max="12551" width="33" style="66" hidden="1"/>
    <col min="12552" max="12552" width="17.5703125" style="66" hidden="1"/>
    <col min="12553" max="12553" width="22" style="66" hidden="1"/>
    <col min="12554" max="12556" width="26" style="66" hidden="1"/>
    <col min="12557" max="12557" width="23.85546875" style="66" hidden="1"/>
    <col min="12558" max="12558" width="15.85546875" style="66" hidden="1"/>
    <col min="12559" max="12562" width="12.85546875" style="66" hidden="1"/>
    <col min="12563" max="12563" width="21.7109375" style="66" hidden="1"/>
    <col min="12564" max="12565" width="12.85546875" style="66" hidden="1"/>
    <col min="12566" max="12566" width="23" style="66" hidden="1"/>
    <col min="12567" max="12578" width="11.140625" style="66" hidden="1"/>
    <col min="12579" max="12579" width="9.140625" style="66" hidden="1"/>
    <col min="12580" max="12580" width="6.85546875" style="66" hidden="1"/>
    <col min="12581" max="12804" width="9.140625" style="66" hidden="1"/>
    <col min="12805" max="12805" width="1.140625" style="66" hidden="1"/>
    <col min="12806" max="12806" width="27.28515625" style="66" hidden="1"/>
    <col min="12807" max="12807" width="33" style="66" hidden="1"/>
    <col min="12808" max="12808" width="17.5703125" style="66" hidden="1"/>
    <col min="12809" max="12809" width="22" style="66" hidden="1"/>
    <col min="12810" max="12812" width="26" style="66" hidden="1"/>
    <col min="12813" max="12813" width="23.85546875" style="66" hidden="1"/>
    <col min="12814" max="12814" width="15.85546875" style="66" hidden="1"/>
    <col min="12815" max="12818" width="12.85546875" style="66" hidden="1"/>
    <col min="12819" max="12819" width="21.7109375" style="66" hidden="1"/>
    <col min="12820" max="12821" width="12.85546875" style="66" hidden="1"/>
    <col min="12822" max="12822" width="23" style="66" hidden="1"/>
    <col min="12823" max="12834" width="11.140625" style="66" hidden="1"/>
    <col min="12835" max="12835" width="9.140625" style="66" hidden="1"/>
    <col min="12836" max="12836" width="6.85546875" style="66" hidden="1"/>
    <col min="12837" max="13060" width="9.140625" style="66" hidden="1"/>
    <col min="13061" max="13061" width="1.140625" style="66" hidden="1"/>
    <col min="13062" max="13062" width="27.28515625" style="66" hidden="1"/>
    <col min="13063" max="13063" width="33" style="66" hidden="1"/>
    <col min="13064" max="13064" width="17.5703125" style="66" hidden="1"/>
    <col min="13065" max="13065" width="22" style="66" hidden="1"/>
    <col min="13066" max="13068" width="26" style="66" hidden="1"/>
    <col min="13069" max="13069" width="23.85546875" style="66" hidden="1"/>
    <col min="13070" max="13070" width="15.85546875" style="66" hidden="1"/>
    <col min="13071" max="13074" width="12.85546875" style="66" hidden="1"/>
    <col min="13075" max="13075" width="21.7109375" style="66" hidden="1"/>
    <col min="13076" max="13077" width="12.85546875" style="66" hidden="1"/>
    <col min="13078" max="13078" width="23" style="66" hidden="1"/>
    <col min="13079" max="13090" width="11.140625" style="66" hidden="1"/>
    <col min="13091" max="13091" width="9.140625" style="66" hidden="1"/>
    <col min="13092" max="13092" width="6.85546875" style="66" hidden="1"/>
    <col min="13093" max="13316" width="9.140625" style="66" hidden="1"/>
    <col min="13317" max="13317" width="1.140625" style="66" hidden="1"/>
    <col min="13318" max="13318" width="27.28515625" style="66" hidden="1"/>
    <col min="13319" max="13319" width="33" style="66" hidden="1"/>
    <col min="13320" max="13320" width="17.5703125" style="66" hidden="1"/>
    <col min="13321" max="13321" width="22" style="66" hidden="1"/>
    <col min="13322" max="13324" width="26" style="66" hidden="1"/>
    <col min="13325" max="13325" width="23.85546875" style="66" hidden="1"/>
    <col min="13326" max="13326" width="15.85546875" style="66" hidden="1"/>
    <col min="13327" max="13330" width="12.85546875" style="66" hidden="1"/>
    <col min="13331" max="13331" width="21.7109375" style="66" hidden="1"/>
    <col min="13332" max="13333" width="12.85546875" style="66" hidden="1"/>
    <col min="13334" max="13334" width="23" style="66" hidden="1"/>
    <col min="13335" max="13346" width="11.140625" style="66" hidden="1"/>
    <col min="13347" max="13347" width="9.140625" style="66" hidden="1"/>
    <col min="13348" max="13348" width="6.85546875" style="66" hidden="1"/>
    <col min="13349" max="13572" width="9.140625" style="66" hidden="1"/>
    <col min="13573" max="13573" width="1.140625" style="66" hidden="1"/>
    <col min="13574" max="13574" width="27.28515625" style="66" hidden="1"/>
    <col min="13575" max="13575" width="33" style="66" hidden="1"/>
    <col min="13576" max="13576" width="17.5703125" style="66" hidden="1"/>
    <col min="13577" max="13577" width="22" style="66" hidden="1"/>
    <col min="13578" max="13580" width="26" style="66" hidden="1"/>
    <col min="13581" max="13581" width="23.85546875" style="66" hidden="1"/>
    <col min="13582" max="13582" width="15.85546875" style="66" hidden="1"/>
    <col min="13583" max="13586" width="12.85546875" style="66" hidden="1"/>
    <col min="13587" max="13587" width="21.7109375" style="66" hidden="1"/>
    <col min="13588" max="13589" width="12.85546875" style="66" hidden="1"/>
    <col min="13590" max="13590" width="23" style="66" hidden="1"/>
    <col min="13591" max="13602" width="11.140625" style="66" hidden="1"/>
    <col min="13603" max="13603" width="9.140625" style="66" hidden="1"/>
    <col min="13604" max="13604" width="6.85546875" style="66" hidden="1"/>
    <col min="13605" max="13828" width="9.140625" style="66" hidden="1"/>
    <col min="13829" max="13829" width="1.140625" style="66" hidden="1"/>
    <col min="13830" max="13830" width="27.28515625" style="66" hidden="1"/>
    <col min="13831" max="13831" width="33" style="66" hidden="1"/>
    <col min="13832" max="13832" width="17.5703125" style="66" hidden="1"/>
    <col min="13833" max="13833" width="22" style="66" hidden="1"/>
    <col min="13834" max="13836" width="26" style="66" hidden="1"/>
    <col min="13837" max="13837" width="23.85546875" style="66" hidden="1"/>
    <col min="13838" max="13838" width="15.85546875" style="66" hidden="1"/>
    <col min="13839" max="13842" width="12.85546875" style="66" hidden="1"/>
    <col min="13843" max="13843" width="21.7109375" style="66" hidden="1"/>
    <col min="13844" max="13845" width="12.85546875" style="66" hidden="1"/>
    <col min="13846" max="13846" width="23" style="66" hidden="1"/>
    <col min="13847" max="13858" width="11.140625" style="66" hidden="1"/>
    <col min="13859" max="13859" width="9.140625" style="66" hidden="1"/>
    <col min="13860" max="13860" width="6.85546875" style="66" hidden="1"/>
    <col min="13861" max="14084" width="9.140625" style="66" hidden="1"/>
    <col min="14085" max="14085" width="1.140625" style="66" hidden="1"/>
    <col min="14086" max="14086" width="27.28515625" style="66" hidden="1"/>
    <col min="14087" max="14087" width="33" style="66" hidden="1"/>
    <col min="14088" max="14088" width="17.5703125" style="66" hidden="1"/>
    <col min="14089" max="14089" width="22" style="66" hidden="1"/>
    <col min="14090" max="14092" width="26" style="66" hidden="1"/>
    <col min="14093" max="14093" width="23.85546875" style="66" hidden="1"/>
    <col min="14094" max="14094" width="15.85546875" style="66" hidden="1"/>
    <col min="14095" max="14098" width="12.85546875" style="66" hidden="1"/>
    <col min="14099" max="14099" width="21.7109375" style="66" hidden="1"/>
    <col min="14100" max="14101" width="12.85546875" style="66" hidden="1"/>
    <col min="14102" max="14102" width="23" style="66" hidden="1"/>
    <col min="14103" max="14114" width="11.140625" style="66" hidden="1"/>
    <col min="14115" max="14115" width="9.140625" style="66" hidden="1"/>
    <col min="14116" max="14116" width="6.85546875" style="66" hidden="1"/>
    <col min="14117" max="14340" width="9.140625" style="66" hidden="1"/>
    <col min="14341" max="14341" width="1.140625" style="66" hidden="1"/>
    <col min="14342" max="14342" width="27.28515625" style="66" hidden="1"/>
    <col min="14343" max="14343" width="33" style="66" hidden="1"/>
    <col min="14344" max="14344" width="17.5703125" style="66" hidden="1"/>
    <col min="14345" max="14345" width="22" style="66" hidden="1"/>
    <col min="14346" max="14348" width="26" style="66" hidden="1"/>
    <col min="14349" max="14349" width="23.85546875" style="66" hidden="1"/>
    <col min="14350" max="14350" width="15.85546875" style="66" hidden="1"/>
    <col min="14351" max="14354" width="12.85546875" style="66" hidden="1"/>
    <col min="14355" max="14355" width="21.7109375" style="66" hidden="1"/>
    <col min="14356" max="14357" width="12.85546875" style="66" hidden="1"/>
    <col min="14358" max="14358" width="23" style="66" hidden="1"/>
    <col min="14359" max="14370" width="11.140625" style="66" hidden="1"/>
    <col min="14371" max="14371" width="9.140625" style="66" hidden="1"/>
    <col min="14372" max="14372" width="6.85546875" style="66" hidden="1"/>
    <col min="14373" max="14596" width="9.140625" style="66" hidden="1"/>
    <col min="14597" max="14597" width="1.140625" style="66" hidden="1"/>
    <col min="14598" max="14598" width="27.28515625" style="66" hidden="1"/>
    <col min="14599" max="14599" width="33" style="66" hidden="1"/>
    <col min="14600" max="14600" width="17.5703125" style="66" hidden="1"/>
    <col min="14601" max="14601" width="22" style="66" hidden="1"/>
    <col min="14602" max="14604" width="26" style="66" hidden="1"/>
    <col min="14605" max="14605" width="23.85546875" style="66" hidden="1"/>
    <col min="14606" max="14606" width="15.85546875" style="66" hidden="1"/>
    <col min="14607" max="14610" width="12.85546875" style="66" hidden="1"/>
    <col min="14611" max="14611" width="21.7109375" style="66" hidden="1"/>
    <col min="14612" max="14613" width="12.85546875" style="66" hidden="1"/>
    <col min="14614" max="14614" width="23" style="66" hidden="1"/>
    <col min="14615" max="14626" width="11.140625" style="66" hidden="1"/>
    <col min="14627" max="14627" width="9.140625" style="66" hidden="1"/>
    <col min="14628" max="14628" width="6.85546875" style="66" hidden="1"/>
    <col min="14629" max="14852" width="9.140625" style="66" hidden="1"/>
    <col min="14853" max="14853" width="1.140625" style="66" hidden="1"/>
    <col min="14854" max="14854" width="27.28515625" style="66" hidden="1"/>
    <col min="14855" max="14855" width="33" style="66" hidden="1"/>
    <col min="14856" max="14856" width="17.5703125" style="66" hidden="1"/>
    <col min="14857" max="14857" width="22" style="66" hidden="1"/>
    <col min="14858" max="14860" width="26" style="66" hidden="1"/>
    <col min="14861" max="14861" width="23.85546875" style="66" hidden="1"/>
    <col min="14862" max="14862" width="15.85546875" style="66" hidden="1"/>
    <col min="14863" max="14866" width="12.85546875" style="66" hidden="1"/>
    <col min="14867" max="14867" width="21.7109375" style="66" hidden="1"/>
    <col min="14868" max="14869" width="12.85546875" style="66" hidden="1"/>
    <col min="14870" max="14870" width="23" style="66" hidden="1"/>
    <col min="14871" max="14882" width="11.140625" style="66" hidden="1"/>
    <col min="14883" max="14883" width="9.140625" style="66" hidden="1"/>
    <col min="14884" max="14884" width="6.85546875" style="66" hidden="1"/>
    <col min="14885" max="15108" width="9.140625" style="66" hidden="1"/>
    <col min="15109" max="15109" width="1.140625" style="66" hidden="1"/>
    <col min="15110" max="15110" width="27.28515625" style="66" hidden="1"/>
    <col min="15111" max="15111" width="33" style="66" hidden="1"/>
    <col min="15112" max="15112" width="17.5703125" style="66" hidden="1"/>
    <col min="15113" max="15113" width="22" style="66" hidden="1"/>
    <col min="15114" max="15116" width="26" style="66" hidden="1"/>
    <col min="15117" max="15117" width="23.85546875" style="66" hidden="1"/>
    <col min="15118" max="15118" width="15.85546875" style="66" hidden="1"/>
    <col min="15119" max="15122" width="12.85546875" style="66" hidden="1"/>
    <col min="15123" max="15123" width="21.7109375" style="66" hidden="1"/>
    <col min="15124" max="15125" width="12.85546875" style="66" hidden="1"/>
    <col min="15126" max="15126" width="23" style="66" hidden="1"/>
    <col min="15127" max="15138" width="11.140625" style="66" hidden="1"/>
    <col min="15139" max="15139" width="9.140625" style="66" hidden="1"/>
    <col min="15140" max="15140" width="6.85546875" style="66" hidden="1"/>
    <col min="15141" max="15364" width="9.140625" style="66" hidden="1"/>
    <col min="15365" max="15365" width="1.140625" style="66" hidden="1"/>
    <col min="15366" max="15366" width="27.28515625" style="66" hidden="1"/>
    <col min="15367" max="15367" width="33" style="66" hidden="1"/>
    <col min="15368" max="15368" width="17.5703125" style="66" hidden="1"/>
    <col min="15369" max="15369" width="22" style="66" hidden="1"/>
    <col min="15370" max="15372" width="26" style="66" hidden="1"/>
    <col min="15373" max="15373" width="23.85546875" style="66" hidden="1"/>
    <col min="15374" max="15374" width="15.85546875" style="66" hidden="1"/>
    <col min="15375" max="15378" width="12.85546875" style="66" hidden="1"/>
    <col min="15379" max="15379" width="21.7109375" style="66" hidden="1"/>
    <col min="15380" max="15381" width="12.85546875" style="66" hidden="1"/>
    <col min="15382" max="15382" width="23" style="66" hidden="1"/>
    <col min="15383" max="15394" width="11.140625" style="66" hidden="1"/>
    <col min="15395" max="15395" width="9.140625" style="66" hidden="1"/>
    <col min="15396" max="15396" width="6.85546875" style="66" hidden="1"/>
    <col min="15397" max="15620" width="9.140625" style="66" hidden="1"/>
    <col min="15621" max="15621" width="1.140625" style="66" hidden="1"/>
    <col min="15622" max="15622" width="27.28515625" style="66" hidden="1"/>
    <col min="15623" max="15623" width="33" style="66" hidden="1"/>
    <col min="15624" max="15624" width="17.5703125" style="66" hidden="1"/>
    <col min="15625" max="15625" width="22" style="66" hidden="1"/>
    <col min="15626" max="15628" width="26" style="66" hidden="1"/>
    <col min="15629" max="15629" width="23.85546875" style="66" hidden="1"/>
    <col min="15630" max="15630" width="15.85546875" style="66" hidden="1"/>
    <col min="15631" max="15634" width="12.85546875" style="66" hidden="1"/>
    <col min="15635" max="15635" width="21.7109375" style="66" hidden="1"/>
    <col min="15636" max="15637" width="12.85546875" style="66" hidden="1"/>
    <col min="15638" max="15638" width="23" style="66" hidden="1"/>
    <col min="15639" max="15650" width="11.140625" style="66" hidden="1"/>
    <col min="15651" max="15651" width="9.140625" style="66" hidden="1"/>
    <col min="15652" max="15652" width="6.85546875" style="66" hidden="1"/>
    <col min="15653" max="15876" width="9.140625" style="66" hidden="1"/>
    <col min="15877" max="15877" width="1.140625" style="66" hidden="1"/>
    <col min="15878" max="15878" width="27.28515625" style="66" hidden="1"/>
    <col min="15879" max="15879" width="33" style="66" hidden="1"/>
    <col min="15880" max="15880" width="17.5703125" style="66" hidden="1"/>
    <col min="15881" max="15881" width="22" style="66" hidden="1"/>
    <col min="15882" max="15884" width="26" style="66" hidden="1"/>
    <col min="15885" max="15885" width="23.85546875" style="66" hidden="1"/>
    <col min="15886" max="15886" width="15.85546875" style="66" hidden="1"/>
    <col min="15887" max="15890" width="12.85546875" style="66" hidden="1"/>
    <col min="15891" max="15891" width="21.7109375" style="66" hidden="1"/>
    <col min="15892" max="15893" width="12.85546875" style="66" hidden="1"/>
    <col min="15894" max="15894" width="23" style="66" hidden="1"/>
    <col min="15895" max="15906" width="11.140625" style="66" hidden="1"/>
    <col min="15907" max="15907" width="9.140625" style="66" hidden="1"/>
    <col min="15908" max="15908" width="6.85546875" style="66" hidden="1"/>
    <col min="15909" max="16132" width="9.140625" style="66" hidden="1"/>
    <col min="16133" max="16133" width="1.140625" style="66" hidden="1"/>
    <col min="16134" max="16134" width="27.28515625" style="66" hidden="1"/>
    <col min="16135" max="16135" width="33" style="66" hidden="1"/>
    <col min="16136" max="16136" width="17.5703125" style="66" hidden="1"/>
    <col min="16137" max="16137" width="22" style="66" hidden="1"/>
    <col min="16138" max="16140" width="26" style="66" hidden="1"/>
    <col min="16141" max="16141" width="23.85546875" style="66" hidden="1"/>
    <col min="16142" max="16142" width="15.85546875" style="66" hidden="1"/>
    <col min="16143" max="16146" width="12.85546875" style="66" hidden="1"/>
    <col min="16147" max="16147" width="21.7109375" style="66" hidden="1"/>
    <col min="16148" max="16149" width="12.85546875" style="66" hidden="1"/>
    <col min="16150" max="16150" width="23" style="66" hidden="1"/>
    <col min="16151" max="16162" width="11.140625" style="66" hidden="1"/>
    <col min="16163" max="16163" width="9.140625" style="66" hidden="1"/>
    <col min="16164" max="16164" width="6.85546875" style="66" hidden="1"/>
    <col min="16165" max="16166" width="11.140625" style="66" hidden="1"/>
    <col min="16167" max="16167" width="9.140625" style="66" hidden="1"/>
    <col min="16168" max="16173" width="6.85546875" style="66" hidden="1"/>
    <col min="16174" max="16384" width="9.140625" style="66" hidden="1"/>
  </cols>
  <sheetData>
    <row r="1" spans="1:37" ht="23.25" customHeight="1" thickBot="1"/>
    <row r="2" spans="1:37" ht="19.5" customHeight="1">
      <c r="A2" s="89" t="s">
        <v>202</v>
      </c>
      <c r="B2" s="514" t="s">
        <v>540</v>
      </c>
      <c r="C2" s="518"/>
      <c r="E2" s="90"/>
      <c r="F2" s="90"/>
      <c r="I2" s="90"/>
      <c r="J2" s="90"/>
      <c r="K2" s="90"/>
      <c r="R2" s="1426"/>
      <c r="S2" s="1426"/>
      <c r="U2" s="90"/>
      <c r="V2" s="415"/>
      <c r="W2" s="90"/>
      <c r="X2" s="90"/>
      <c r="Y2" s="90"/>
      <c r="Z2" s="90"/>
      <c r="AA2" s="90"/>
      <c r="AB2" s="90"/>
      <c r="AC2" s="90"/>
      <c r="AD2" s="90"/>
      <c r="AE2" s="90"/>
      <c r="AF2" s="90"/>
      <c r="AG2" s="90"/>
      <c r="AH2" s="90"/>
      <c r="AI2" s="90"/>
      <c r="AJ2" s="90"/>
      <c r="AK2" s="90"/>
    </row>
    <row r="3" spans="1:37" ht="18.75" customHeight="1" thickBot="1">
      <c r="B3" s="515" t="s">
        <v>1154</v>
      </c>
      <c r="C3" s="519"/>
      <c r="L3" s="1081"/>
    </row>
    <row r="4" spans="1:37" ht="18.75" customHeight="1">
      <c r="B4" s="515" t="s">
        <v>541</v>
      </c>
      <c r="C4" s="520"/>
      <c r="L4" s="1443" t="s">
        <v>1049</v>
      </c>
      <c r="M4" s="1444"/>
    </row>
    <row r="5" spans="1:37" ht="18.75" customHeight="1">
      <c r="B5" s="516" t="s">
        <v>557</v>
      </c>
      <c r="C5" s="520"/>
      <c r="L5" s="1445"/>
      <c r="M5" s="1446"/>
    </row>
    <row r="6" spans="1:37" ht="18.75" customHeight="1" thickBot="1">
      <c r="B6" s="517" t="s">
        <v>543</v>
      </c>
      <c r="C6" s="521"/>
      <c r="L6" s="1445"/>
      <c r="M6" s="1446"/>
    </row>
    <row r="7" spans="1:37" ht="13.5" customHeight="1">
      <c r="B7" s="416"/>
      <c r="C7" s="417"/>
      <c r="L7" s="1445"/>
      <c r="M7" s="1446"/>
    </row>
    <row r="8" spans="1:37" ht="13.5" thickBot="1">
      <c r="B8" s="418"/>
      <c r="C8" s="418"/>
      <c r="G8" s="1079"/>
      <c r="J8" s="70"/>
      <c r="L8" s="1447"/>
      <c r="M8" s="1448"/>
    </row>
    <row r="9" spans="1:37" s="90" customFormat="1" ht="26.25" customHeight="1" thickBot="1">
      <c r="B9" s="635" t="s">
        <v>999</v>
      </c>
      <c r="C9" s="636"/>
      <c r="D9" s="637"/>
      <c r="E9" s="637"/>
      <c r="F9" s="637"/>
      <c r="G9" s="639"/>
      <c r="H9" s="967"/>
      <c r="I9" s="637"/>
      <c r="J9" s="638"/>
      <c r="K9" s="639"/>
      <c r="L9" s="967"/>
      <c r="M9" s="967"/>
      <c r="N9" s="639"/>
      <c r="O9" s="639"/>
      <c r="P9" s="639"/>
      <c r="Q9" s="639"/>
      <c r="R9" s="639"/>
      <c r="S9" s="639"/>
      <c r="T9" s="639"/>
      <c r="U9" s="641" t="s">
        <v>203</v>
      </c>
      <c r="V9" s="642" t="s">
        <v>204</v>
      </c>
      <c r="W9" s="642" t="s">
        <v>205</v>
      </c>
      <c r="X9" s="642" t="s">
        <v>206</v>
      </c>
      <c r="Y9" s="642" t="s">
        <v>207</v>
      </c>
      <c r="Z9" s="1427" t="s">
        <v>208</v>
      </c>
      <c r="AA9" s="1428"/>
      <c r="AB9" s="1428"/>
      <c r="AC9" s="1428"/>
      <c r="AD9" s="1428"/>
      <c r="AE9" s="1428"/>
      <c r="AF9" s="1428"/>
      <c r="AG9" s="1428"/>
      <c r="AH9" s="1428"/>
      <c r="AI9" s="1428"/>
      <c r="AJ9" s="1428"/>
      <c r="AK9" s="1429"/>
    </row>
    <row r="10" spans="1:37" s="90" customFormat="1" ht="26.25" customHeight="1">
      <c r="B10" s="1430" t="s">
        <v>544</v>
      </c>
      <c r="C10" s="1432" t="s">
        <v>545</v>
      </c>
      <c r="D10" s="1434" t="s">
        <v>547</v>
      </c>
      <c r="E10" s="1434" t="s">
        <v>558</v>
      </c>
      <c r="F10" s="1436" t="s">
        <v>559</v>
      </c>
      <c r="G10" s="1430" t="s">
        <v>560</v>
      </c>
      <c r="H10" s="1059" t="s">
        <v>940</v>
      </c>
      <c r="I10" s="1438" t="s">
        <v>548</v>
      </c>
      <c r="J10" s="1439" t="s">
        <v>549</v>
      </c>
      <c r="K10" s="1453" t="s">
        <v>550</v>
      </c>
      <c r="L10" s="1441" t="s">
        <v>1050</v>
      </c>
      <c r="M10" s="1442"/>
      <c r="N10" s="1057"/>
      <c r="O10" s="1057"/>
      <c r="P10" s="1057"/>
      <c r="Q10" s="1057"/>
      <c r="R10" s="1455" t="s">
        <v>1044</v>
      </c>
      <c r="S10" s="1455" t="s">
        <v>1045</v>
      </c>
      <c r="T10" s="1457" t="s">
        <v>551</v>
      </c>
      <c r="U10" s="643">
        <f>Costs!C4</f>
        <v>2020</v>
      </c>
      <c r="V10" s="644">
        <f t="shared" ref="V10:AD10" si="0">U10+1</f>
        <v>2021</v>
      </c>
      <c r="W10" s="644">
        <f t="shared" si="0"/>
        <v>2022</v>
      </c>
      <c r="X10" s="644">
        <f t="shared" si="0"/>
        <v>2023</v>
      </c>
      <c r="Y10" s="644">
        <f t="shared" si="0"/>
        <v>2024</v>
      </c>
      <c r="Z10" s="644">
        <f t="shared" si="0"/>
        <v>2025</v>
      </c>
      <c r="AA10" s="644">
        <f t="shared" si="0"/>
        <v>2026</v>
      </c>
      <c r="AB10" s="644">
        <f t="shared" si="0"/>
        <v>2027</v>
      </c>
      <c r="AC10" s="644">
        <f t="shared" si="0"/>
        <v>2028</v>
      </c>
      <c r="AD10" s="644">
        <f t="shared" si="0"/>
        <v>2029</v>
      </c>
      <c r="AE10" s="644">
        <f>AD10+1</f>
        <v>2030</v>
      </c>
      <c r="AF10" s="644">
        <f t="shared" ref="AF10:AJ10" si="1">AE10+1</f>
        <v>2031</v>
      </c>
      <c r="AG10" s="644">
        <f t="shared" si="1"/>
        <v>2032</v>
      </c>
      <c r="AH10" s="644">
        <f t="shared" si="1"/>
        <v>2033</v>
      </c>
      <c r="AI10" s="644">
        <f t="shared" si="1"/>
        <v>2034</v>
      </c>
      <c r="AJ10" s="644">
        <f t="shared" si="1"/>
        <v>2035</v>
      </c>
      <c r="AK10" s="643" t="s">
        <v>995</v>
      </c>
    </row>
    <row r="11" spans="1:37" s="90" customFormat="1" ht="78.75" customHeight="1" thickBot="1">
      <c r="B11" s="1431"/>
      <c r="C11" s="1433"/>
      <c r="D11" s="1435"/>
      <c r="E11" s="1435"/>
      <c r="F11" s="1437"/>
      <c r="G11" s="1431"/>
      <c r="H11" s="1061"/>
      <c r="I11" s="1437"/>
      <c r="J11" s="1440"/>
      <c r="K11" s="1454"/>
      <c r="L11" s="997" t="s">
        <v>1032</v>
      </c>
      <c r="M11" s="645" t="s">
        <v>1033</v>
      </c>
      <c r="N11" s="646" t="s">
        <v>561</v>
      </c>
      <c r="O11" s="646" t="s">
        <v>562</v>
      </c>
      <c r="P11" s="646" t="s">
        <v>563</v>
      </c>
      <c r="Q11" s="646" t="s">
        <v>564</v>
      </c>
      <c r="R11" s="1456"/>
      <c r="S11" s="1456"/>
      <c r="T11" s="1458"/>
      <c r="U11" s="647" t="s">
        <v>553</v>
      </c>
      <c r="V11" s="648" t="s">
        <v>279</v>
      </c>
      <c r="W11" s="648" t="s">
        <v>279</v>
      </c>
      <c r="X11" s="648" t="s">
        <v>279</v>
      </c>
      <c r="Y11" s="648" t="s">
        <v>279</v>
      </c>
      <c r="Z11" s="648" t="s">
        <v>279</v>
      </c>
      <c r="AA11" s="648" t="s">
        <v>279</v>
      </c>
      <c r="AB11" s="648" t="s">
        <v>279</v>
      </c>
      <c r="AC11" s="648" t="s">
        <v>279</v>
      </c>
      <c r="AD11" s="648" t="s">
        <v>279</v>
      </c>
      <c r="AE11" s="648" t="s">
        <v>279</v>
      </c>
      <c r="AF11" s="648" t="s">
        <v>279</v>
      </c>
      <c r="AG11" s="648" t="s">
        <v>279</v>
      </c>
      <c r="AH11" s="648" t="s">
        <v>279</v>
      </c>
      <c r="AI11" s="648" t="s">
        <v>279</v>
      </c>
      <c r="AJ11" s="648" t="s">
        <v>279</v>
      </c>
      <c r="AK11" s="647" t="s">
        <v>279</v>
      </c>
    </row>
    <row r="12" spans="1:37" s="90" customFormat="1" ht="29.25" customHeight="1">
      <c r="B12" s="419"/>
      <c r="C12" s="843"/>
      <c r="D12" s="843"/>
      <c r="E12" s="848"/>
      <c r="F12" s="849"/>
      <c r="G12" s="968"/>
      <c r="H12" s="969" t="str">
        <f>IF(ISERROR(VLOOKUP(G12,Lookup!$K$3:$L$15,2,0)),"",VLOOKUP(G12,Lookup!$K$3:$L$15,2,0))</f>
        <v/>
      </c>
      <c r="I12" s="1060"/>
      <c r="J12" s="850"/>
      <c r="K12" s="851"/>
      <c r="L12" s="841"/>
      <c r="M12" s="841"/>
      <c r="N12" s="857"/>
      <c r="O12" s="857"/>
      <c r="P12" s="853"/>
      <c r="Q12" s="851"/>
      <c r="R12" s="1088"/>
      <c r="S12" s="1088"/>
      <c r="T12" s="1088"/>
      <c r="U12" s="858"/>
      <c r="V12" s="859"/>
      <c r="W12" s="859"/>
      <c r="X12" s="859"/>
      <c r="Y12" s="859"/>
      <c r="Z12" s="859"/>
      <c r="AA12" s="860"/>
      <c r="AB12" s="860"/>
      <c r="AC12" s="860"/>
      <c r="AD12" s="860"/>
      <c r="AE12" s="860"/>
      <c r="AF12" s="860"/>
      <c r="AG12" s="860"/>
      <c r="AH12" s="860"/>
      <c r="AI12" s="860"/>
      <c r="AJ12" s="860"/>
      <c r="AK12" s="649">
        <f>SUM(U12:AJ12)</f>
        <v>0</v>
      </c>
    </row>
    <row r="13" spans="1:37" s="90" customFormat="1" ht="27" customHeight="1">
      <c r="B13" s="842"/>
      <c r="C13" s="843"/>
      <c r="D13" s="852"/>
      <c r="E13" s="852"/>
      <c r="F13" s="852"/>
      <c r="G13" s="841"/>
      <c r="H13" s="969" t="str">
        <f>IF(ISERROR(VLOOKUP(G13,Lookup!$K$3:$L$15,2,0)),"",VLOOKUP(G13,Lookup!$K$3:$L$15,2,0))</f>
        <v/>
      </c>
      <c r="I13" s="849"/>
      <c r="J13" s="848"/>
      <c r="K13" s="853"/>
      <c r="L13" s="841"/>
      <c r="M13" s="841"/>
      <c r="N13" s="857"/>
      <c r="O13" s="857"/>
      <c r="P13" s="853"/>
      <c r="Q13" s="853"/>
      <c r="R13" s="1088"/>
      <c r="S13" s="1088"/>
      <c r="T13" s="1088"/>
      <c r="U13" s="861"/>
      <c r="V13" s="853"/>
      <c r="W13" s="853"/>
      <c r="X13" s="853"/>
      <c r="Y13" s="853"/>
      <c r="Z13" s="862"/>
      <c r="AA13" s="862"/>
      <c r="AB13" s="862"/>
      <c r="AC13" s="862"/>
      <c r="AD13" s="862"/>
      <c r="AE13" s="862"/>
      <c r="AF13" s="862"/>
      <c r="AG13" s="862"/>
      <c r="AH13" s="862"/>
      <c r="AI13" s="862"/>
      <c r="AJ13" s="862"/>
      <c r="AK13" s="650">
        <f t="shared" ref="AK13:AK32" si="2">SUM(U13:AJ13)</f>
        <v>0</v>
      </c>
    </row>
    <row r="14" spans="1:37" s="90" customFormat="1" ht="26.25" customHeight="1">
      <c r="B14" s="842"/>
      <c r="C14" s="843"/>
      <c r="D14" s="852"/>
      <c r="E14" s="852"/>
      <c r="F14" s="852"/>
      <c r="G14" s="424"/>
      <c r="H14" s="969" t="str">
        <f>IF(ISERROR(VLOOKUP(G14,Lookup!$K$3:$L$15,2,0)),"",VLOOKUP(G14,Lookup!$K$3:$L$15,2,0))</f>
        <v/>
      </c>
      <c r="I14" s="850"/>
      <c r="J14" s="848"/>
      <c r="K14" s="853"/>
      <c r="L14" s="424"/>
      <c r="M14" s="424"/>
      <c r="N14" s="857"/>
      <c r="O14" s="857"/>
      <c r="P14" s="853"/>
      <c r="Q14" s="853"/>
      <c r="R14" s="1088"/>
      <c r="S14" s="1088"/>
      <c r="T14" s="1088"/>
      <c r="U14" s="861"/>
      <c r="V14" s="853"/>
      <c r="W14" s="853"/>
      <c r="X14" s="853"/>
      <c r="Y14" s="862"/>
      <c r="Z14" s="862"/>
      <c r="AA14" s="862"/>
      <c r="AB14" s="862"/>
      <c r="AC14" s="862"/>
      <c r="AD14" s="862"/>
      <c r="AE14" s="862"/>
      <c r="AF14" s="862"/>
      <c r="AG14" s="862"/>
      <c r="AH14" s="862"/>
      <c r="AI14" s="862"/>
      <c r="AJ14" s="862"/>
      <c r="AK14" s="650">
        <f t="shared" si="2"/>
        <v>0</v>
      </c>
    </row>
    <row r="15" spans="1:37" s="90" customFormat="1" ht="26.25" customHeight="1">
      <c r="B15" s="844"/>
      <c r="C15" s="845"/>
      <c r="D15" s="843"/>
      <c r="E15" s="848"/>
      <c r="F15" s="848"/>
      <c r="G15" s="424"/>
      <c r="H15" s="969" t="str">
        <f>IF(ISERROR(VLOOKUP(G15,Lookup!$K$3:$L$15,2,0)),"",VLOOKUP(G15,Lookup!$K$3:$L$15,2,0))</f>
        <v/>
      </c>
      <c r="I15" s="850"/>
      <c r="J15" s="850"/>
      <c r="K15" s="853"/>
      <c r="L15" s="424"/>
      <c r="M15" s="424"/>
      <c r="N15" s="853"/>
      <c r="O15" s="857"/>
      <c r="P15" s="853"/>
      <c r="Q15" s="853"/>
      <c r="R15" s="1088"/>
      <c r="S15" s="1088"/>
      <c r="T15" s="1088"/>
      <c r="U15" s="861"/>
      <c r="V15" s="853"/>
      <c r="W15" s="853"/>
      <c r="X15" s="853"/>
      <c r="Y15" s="863"/>
      <c r="Z15" s="863"/>
      <c r="AA15" s="863"/>
      <c r="AB15" s="863"/>
      <c r="AC15" s="863"/>
      <c r="AD15" s="863"/>
      <c r="AE15" s="863"/>
      <c r="AF15" s="863"/>
      <c r="AG15" s="863"/>
      <c r="AH15" s="862"/>
      <c r="AI15" s="862"/>
      <c r="AJ15" s="862"/>
      <c r="AK15" s="650">
        <f t="shared" si="2"/>
        <v>0</v>
      </c>
    </row>
    <row r="16" spans="1:37" s="90" customFormat="1" ht="26.25" customHeight="1">
      <c r="B16" s="844"/>
      <c r="C16" s="843"/>
      <c r="D16" s="843"/>
      <c r="E16" s="848"/>
      <c r="F16" s="848"/>
      <c r="G16" s="424"/>
      <c r="H16" s="969" t="str">
        <f>IF(ISERROR(VLOOKUP(G16,Lookup!$K$3:$L$15,2,0)),"",VLOOKUP(G16,Lookup!$K$3:$L$15,2,0))</f>
        <v/>
      </c>
      <c r="I16" s="850"/>
      <c r="J16" s="850"/>
      <c r="K16" s="851"/>
      <c r="L16" s="424"/>
      <c r="M16" s="424"/>
      <c r="N16" s="853"/>
      <c r="O16" s="857"/>
      <c r="P16" s="853"/>
      <c r="Q16" s="853"/>
      <c r="R16" s="1088"/>
      <c r="S16" s="1088"/>
      <c r="T16" s="1088"/>
      <c r="U16" s="864"/>
      <c r="V16" s="853"/>
      <c r="W16" s="853"/>
      <c r="X16" s="853"/>
      <c r="Y16" s="853"/>
      <c r="Z16" s="853"/>
      <c r="AA16" s="853"/>
      <c r="AB16" s="853"/>
      <c r="AC16" s="853"/>
      <c r="AD16" s="853"/>
      <c r="AE16" s="853"/>
      <c r="AF16" s="853"/>
      <c r="AG16" s="853"/>
      <c r="AH16" s="862"/>
      <c r="AI16" s="862"/>
      <c r="AJ16" s="862"/>
      <c r="AK16" s="650">
        <f t="shared" si="2"/>
        <v>0</v>
      </c>
    </row>
    <row r="17" spans="2:37" s="90" customFormat="1" ht="26.25" customHeight="1">
      <c r="B17" s="844"/>
      <c r="C17" s="843"/>
      <c r="D17" s="843"/>
      <c r="E17" s="848"/>
      <c r="F17" s="848"/>
      <c r="G17" s="424"/>
      <c r="H17" s="969" t="str">
        <f>IF(ISERROR(VLOOKUP(G17,Lookup!$K$3:$L$15,2,0)),"",VLOOKUP(G17,Lookup!$K$3:$L$15,2,0))</f>
        <v/>
      </c>
      <c r="I17" s="850"/>
      <c r="J17" s="848"/>
      <c r="K17" s="853"/>
      <c r="L17" s="424"/>
      <c r="M17" s="424"/>
      <c r="N17" s="857"/>
      <c r="O17" s="857"/>
      <c r="P17" s="853"/>
      <c r="Q17" s="853"/>
      <c r="R17" s="1088"/>
      <c r="S17" s="1088"/>
      <c r="T17" s="1088"/>
      <c r="U17" s="864"/>
      <c r="V17" s="853"/>
      <c r="W17" s="853"/>
      <c r="X17" s="853"/>
      <c r="Y17" s="853"/>
      <c r="Z17" s="862"/>
      <c r="AA17" s="865"/>
      <c r="AB17" s="865"/>
      <c r="AC17" s="865"/>
      <c r="AD17" s="853"/>
      <c r="AE17" s="862"/>
      <c r="AF17" s="862"/>
      <c r="AG17" s="862"/>
      <c r="AH17" s="862"/>
      <c r="AI17" s="862"/>
      <c r="AJ17" s="862"/>
      <c r="AK17" s="650">
        <f t="shared" si="2"/>
        <v>0</v>
      </c>
    </row>
    <row r="18" spans="2:37" s="90" customFormat="1" ht="26.25" customHeight="1">
      <c r="B18" s="844"/>
      <c r="C18" s="843"/>
      <c r="D18" s="843"/>
      <c r="E18" s="848"/>
      <c r="F18" s="848"/>
      <c r="G18" s="424"/>
      <c r="H18" s="969" t="str">
        <f>IF(ISERROR(VLOOKUP(G18,Lookup!$K$3:$L$15,2,0)),"",VLOOKUP(G18,Lookup!$K$3:$L$15,2,0))</f>
        <v/>
      </c>
      <c r="I18" s="850"/>
      <c r="J18" s="848"/>
      <c r="K18" s="853"/>
      <c r="L18" s="424"/>
      <c r="M18" s="424"/>
      <c r="N18" s="857"/>
      <c r="O18" s="857"/>
      <c r="P18" s="853"/>
      <c r="Q18" s="853"/>
      <c r="R18" s="1088"/>
      <c r="S18" s="1088"/>
      <c r="T18" s="1088"/>
      <c r="U18" s="430"/>
      <c r="V18" s="866"/>
      <c r="W18" s="867"/>
      <c r="X18" s="867"/>
      <c r="Y18" s="867"/>
      <c r="Z18" s="862"/>
      <c r="AA18" s="867"/>
      <c r="AB18" s="867"/>
      <c r="AC18" s="867"/>
      <c r="AD18" s="867"/>
      <c r="AE18" s="867"/>
      <c r="AF18" s="867"/>
      <c r="AG18" s="867"/>
      <c r="AH18" s="862"/>
      <c r="AI18" s="862"/>
      <c r="AJ18" s="862"/>
      <c r="AK18" s="650">
        <f t="shared" si="2"/>
        <v>0</v>
      </c>
    </row>
    <row r="19" spans="2:37" s="90" customFormat="1" ht="26.25" customHeight="1">
      <c r="B19" s="844"/>
      <c r="C19" s="843"/>
      <c r="D19" s="843"/>
      <c r="E19" s="848"/>
      <c r="F19" s="848"/>
      <c r="G19" s="424"/>
      <c r="H19" s="969" t="str">
        <f>IF(ISERROR(VLOOKUP(G19,Lookup!$K$3:$L$15,2,0)),"",VLOOKUP(G19,Lookup!$K$3:$L$15,2,0))</f>
        <v/>
      </c>
      <c r="I19" s="850"/>
      <c r="J19" s="848"/>
      <c r="K19" s="853"/>
      <c r="L19" s="424"/>
      <c r="M19" s="424"/>
      <c r="N19" s="857"/>
      <c r="O19" s="857"/>
      <c r="P19" s="853"/>
      <c r="Q19" s="853"/>
      <c r="R19" s="1088"/>
      <c r="S19" s="1088"/>
      <c r="T19" s="1088"/>
      <c r="U19" s="864"/>
      <c r="V19" s="853"/>
      <c r="W19" s="853"/>
      <c r="X19" s="853"/>
      <c r="Y19" s="853"/>
      <c r="Z19" s="853"/>
      <c r="AA19" s="853"/>
      <c r="AB19" s="853"/>
      <c r="AC19" s="853"/>
      <c r="AD19" s="853"/>
      <c r="AE19" s="853"/>
      <c r="AF19" s="853"/>
      <c r="AG19" s="853"/>
      <c r="AH19" s="868"/>
      <c r="AI19" s="868"/>
      <c r="AJ19" s="868"/>
      <c r="AK19" s="650">
        <f t="shared" si="2"/>
        <v>0</v>
      </c>
    </row>
    <row r="20" spans="2:37" s="90" customFormat="1" ht="26.25" customHeight="1">
      <c r="B20" s="846"/>
      <c r="C20" s="847"/>
      <c r="D20" s="847"/>
      <c r="E20" s="854"/>
      <c r="F20" s="854"/>
      <c r="G20" s="424"/>
      <c r="H20" s="969" t="str">
        <f>IF(ISERROR(VLOOKUP(G20,Lookup!$K$3:$L$15,2,0)),"",VLOOKUP(G20,Lookup!$K$3:$L$15,2,0))</f>
        <v/>
      </c>
      <c r="I20" s="855"/>
      <c r="J20" s="854"/>
      <c r="K20" s="856"/>
      <c r="L20" s="424"/>
      <c r="M20" s="424"/>
      <c r="N20" s="880"/>
      <c r="O20" s="880"/>
      <c r="P20" s="867"/>
      <c r="Q20" s="867"/>
      <c r="R20" s="1088"/>
      <c r="S20" s="1088"/>
      <c r="T20" s="1088"/>
      <c r="U20" s="869"/>
      <c r="V20" s="856"/>
      <c r="W20" s="867"/>
      <c r="X20" s="867"/>
      <c r="Y20" s="867"/>
      <c r="Z20" s="881"/>
      <c r="AA20" s="867"/>
      <c r="AB20" s="867"/>
      <c r="AC20" s="867"/>
      <c r="AD20" s="867"/>
      <c r="AE20" s="881"/>
      <c r="AF20" s="881"/>
      <c r="AG20" s="881"/>
      <c r="AH20" s="868"/>
      <c r="AI20" s="868"/>
      <c r="AJ20" s="868"/>
      <c r="AK20" s="650">
        <f t="shared" si="2"/>
        <v>0</v>
      </c>
    </row>
    <row r="21" spans="2:37" s="90" customFormat="1" ht="26.25" customHeight="1">
      <c r="B21" s="846"/>
      <c r="C21" s="847"/>
      <c r="D21" s="847"/>
      <c r="E21" s="854"/>
      <c r="F21" s="854"/>
      <c r="G21" s="424"/>
      <c r="H21" s="969" t="str">
        <f>IF(ISERROR(VLOOKUP(G21,Lookup!$K$3:$L$15,2,0)),"",VLOOKUP(G21,Lookup!$K$3:$L$15,2,0))</f>
        <v/>
      </c>
      <c r="I21" s="855"/>
      <c r="J21" s="855"/>
      <c r="K21" s="856"/>
      <c r="L21" s="424"/>
      <c r="M21" s="424"/>
      <c r="N21" s="880"/>
      <c r="O21" s="880"/>
      <c r="P21" s="867"/>
      <c r="Q21" s="867"/>
      <c r="R21" s="1088"/>
      <c r="S21" s="1088"/>
      <c r="T21" s="1088"/>
      <c r="U21" s="869"/>
      <c r="V21" s="856"/>
      <c r="W21" s="867"/>
      <c r="X21" s="867"/>
      <c r="Y21" s="867"/>
      <c r="Z21" s="867"/>
      <c r="AA21" s="867"/>
      <c r="AB21" s="867"/>
      <c r="AC21" s="867"/>
      <c r="AD21" s="867"/>
      <c r="AE21" s="867"/>
      <c r="AF21" s="867"/>
      <c r="AG21" s="862"/>
      <c r="AH21" s="862"/>
      <c r="AI21" s="862"/>
      <c r="AJ21" s="862"/>
      <c r="AK21" s="650">
        <f t="shared" si="2"/>
        <v>0</v>
      </c>
    </row>
    <row r="22" spans="2:37" s="90" customFormat="1" ht="26.25" customHeight="1">
      <c r="B22" s="427"/>
      <c r="C22" s="420"/>
      <c r="D22" s="420"/>
      <c r="E22" s="421"/>
      <c r="F22" s="421"/>
      <c r="G22" s="424"/>
      <c r="H22" s="969" t="str">
        <f>IF(ISERROR(VLOOKUP(G22,Lookup!$K$3:$L$15,2,0)),"",VLOOKUP(G22,Lookup!$K$3:$L$15,2,0))</f>
        <v/>
      </c>
      <c r="I22" s="421"/>
      <c r="J22" s="421"/>
      <c r="K22" s="423"/>
      <c r="L22" s="424"/>
      <c r="M22" s="424"/>
      <c r="N22" s="512"/>
      <c r="O22" s="512"/>
      <c r="P22" s="423"/>
      <c r="Q22" s="423"/>
      <c r="R22" s="1088"/>
      <c r="S22" s="1088"/>
      <c r="T22" s="1088"/>
      <c r="U22" s="430"/>
      <c r="V22" s="879"/>
      <c r="W22" s="879"/>
      <c r="X22" s="431"/>
      <c r="Y22" s="431"/>
      <c r="Z22" s="426"/>
      <c r="AA22" s="431"/>
      <c r="AB22" s="431"/>
      <c r="AC22" s="431"/>
      <c r="AD22" s="423"/>
      <c r="AE22" s="426"/>
      <c r="AF22" s="426"/>
      <c r="AG22" s="426"/>
      <c r="AH22" s="426"/>
      <c r="AI22" s="426"/>
      <c r="AJ22" s="426"/>
      <c r="AK22" s="650">
        <f t="shared" si="2"/>
        <v>0</v>
      </c>
    </row>
    <row r="23" spans="2:37" s="90" customFormat="1" ht="26.25" customHeight="1">
      <c r="B23" s="427"/>
      <c r="C23" s="420"/>
      <c r="D23" s="420"/>
      <c r="E23" s="421"/>
      <c r="F23" s="421"/>
      <c r="G23" s="424"/>
      <c r="H23" s="969" t="str">
        <f>IF(ISERROR(VLOOKUP(G23,Lookup!$K$3:$L$15,2,0)),"",VLOOKUP(G23,Lookup!$K$3:$L$15,2,0))</f>
        <v/>
      </c>
      <c r="I23" s="421"/>
      <c r="J23" s="421"/>
      <c r="K23" s="423"/>
      <c r="L23" s="424"/>
      <c r="M23" s="424"/>
      <c r="N23" s="512"/>
      <c r="O23" s="512"/>
      <c r="P23" s="423"/>
      <c r="Q23" s="423"/>
      <c r="R23" s="1088"/>
      <c r="S23" s="1088"/>
      <c r="T23" s="1088"/>
      <c r="U23" s="429"/>
      <c r="V23" s="423"/>
      <c r="W23" s="423"/>
      <c r="X23" s="423"/>
      <c r="Y23" s="423"/>
      <c r="Z23" s="426"/>
      <c r="AA23" s="423"/>
      <c r="AB23" s="423"/>
      <c r="AC23" s="423"/>
      <c r="AD23" s="423"/>
      <c r="AE23" s="426"/>
      <c r="AF23" s="426"/>
      <c r="AG23" s="426"/>
      <c r="AH23" s="426"/>
      <c r="AI23" s="426"/>
      <c r="AJ23" s="426"/>
      <c r="AK23" s="650">
        <f t="shared" si="2"/>
        <v>0</v>
      </c>
    </row>
    <row r="24" spans="2:37" s="90" customFormat="1" ht="26.25" customHeight="1">
      <c r="B24" s="427"/>
      <c r="C24" s="420"/>
      <c r="D24" s="420"/>
      <c r="E24" s="421"/>
      <c r="F24" s="421"/>
      <c r="G24" s="424"/>
      <c r="H24" s="969" t="str">
        <f>IF(ISERROR(VLOOKUP(G24,Lookup!$K$3:$L$15,2,0)),"",VLOOKUP(G24,Lookup!$K$3:$L$15,2,0))</f>
        <v/>
      </c>
      <c r="I24" s="421"/>
      <c r="J24" s="421"/>
      <c r="K24" s="423"/>
      <c r="L24" s="424"/>
      <c r="M24" s="424"/>
      <c r="N24" s="512"/>
      <c r="O24" s="512"/>
      <c r="P24" s="423"/>
      <c r="Q24" s="423"/>
      <c r="R24" s="1088"/>
      <c r="S24" s="1088"/>
      <c r="T24" s="1088"/>
      <c r="U24" s="429"/>
      <c r="V24" s="423"/>
      <c r="W24" s="423"/>
      <c r="X24" s="423"/>
      <c r="Y24" s="423"/>
      <c r="Z24" s="426"/>
      <c r="AA24" s="428"/>
      <c r="AB24" s="428"/>
      <c r="AC24" s="428"/>
      <c r="AD24" s="423"/>
      <c r="AE24" s="426"/>
      <c r="AF24" s="426"/>
      <c r="AG24" s="426"/>
      <c r="AH24" s="426"/>
      <c r="AI24" s="426"/>
      <c r="AJ24" s="426"/>
      <c r="AK24" s="650">
        <f t="shared" si="2"/>
        <v>0</v>
      </c>
    </row>
    <row r="25" spans="2:37" s="90" customFormat="1" ht="26.25" customHeight="1">
      <c r="B25" s="427"/>
      <c r="C25" s="420"/>
      <c r="D25" s="420"/>
      <c r="E25" s="421"/>
      <c r="F25" s="421"/>
      <c r="G25" s="424"/>
      <c r="H25" s="969" t="str">
        <f>IF(ISERROR(VLOOKUP(G25,Lookup!$K$3:$L$15,2,0)),"",VLOOKUP(G25,Lookup!$K$3:$L$15,2,0))</f>
        <v/>
      </c>
      <c r="I25" s="421"/>
      <c r="J25" s="421"/>
      <c r="K25" s="423"/>
      <c r="L25" s="424"/>
      <c r="M25" s="424"/>
      <c r="N25" s="512"/>
      <c r="O25" s="512"/>
      <c r="P25" s="423"/>
      <c r="Q25" s="423"/>
      <c r="R25" s="1088"/>
      <c r="S25" s="1088"/>
      <c r="T25" s="1088"/>
      <c r="U25" s="429"/>
      <c r="V25" s="423"/>
      <c r="W25" s="423"/>
      <c r="X25" s="423"/>
      <c r="Y25" s="423"/>
      <c r="Z25" s="426"/>
      <c r="AA25" s="428"/>
      <c r="AB25" s="428"/>
      <c r="AC25" s="428"/>
      <c r="AD25" s="423"/>
      <c r="AE25" s="426"/>
      <c r="AF25" s="426"/>
      <c r="AG25" s="426"/>
      <c r="AH25" s="426"/>
      <c r="AI25" s="426"/>
      <c r="AJ25" s="426"/>
      <c r="AK25" s="650">
        <f t="shared" si="2"/>
        <v>0</v>
      </c>
    </row>
    <row r="26" spans="2:37" s="90" customFormat="1" ht="26.25" customHeight="1">
      <c r="B26" s="427"/>
      <c r="C26" s="420"/>
      <c r="D26" s="420"/>
      <c r="E26" s="421"/>
      <c r="F26" s="421"/>
      <c r="G26" s="424"/>
      <c r="H26" s="969" t="str">
        <f>IF(ISERROR(VLOOKUP(G26,Lookup!$K$3:$L$15,2,0)),"",VLOOKUP(G26,Lookup!$K$3:$L$15,2,0))</f>
        <v/>
      </c>
      <c r="I26" s="421"/>
      <c r="J26" s="421"/>
      <c r="K26" s="423"/>
      <c r="L26" s="424"/>
      <c r="M26" s="424"/>
      <c r="N26" s="512"/>
      <c r="O26" s="512"/>
      <c r="P26" s="423"/>
      <c r="Q26" s="423"/>
      <c r="R26" s="1088"/>
      <c r="S26" s="1088"/>
      <c r="T26" s="1088"/>
      <c r="U26" s="429"/>
      <c r="V26" s="423"/>
      <c r="W26" s="423"/>
      <c r="X26" s="423"/>
      <c r="Y26" s="423"/>
      <c r="Z26" s="426"/>
      <c r="AA26" s="428"/>
      <c r="AB26" s="428"/>
      <c r="AC26" s="428"/>
      <c r="AD26" s="423"/>
      <c r="AE26" s="426"/>
      <c r="AF26" s="426"/>
      <c r="AG26" s="426"/>
      <c r="AH26" s="426"/>
      <c r="AI26" s="426"/>
      <c r="AJ26" s="426"/>
      <c r="AK26" s="650">
        <f t="shared" si="2"/>
        <v>0</v>
      </c>
    </row>
    <row r="27" spans="2:37" s="90" customFormat="1" ht="26.25" customHeight="1">
      <c r="B27" s="427"/>
      <c r="C27" s="420"/>
      <c r="D27" s="420"/>
      <c r="E27" s="421"/>
      <c r="F27" s="421"/>
      <c r="G27" s="424"/>
      <c r="H27" s="969" t="str">
        <f>IF(ISERROR(VLOOKUP(G27,Lookup!$K$3:$L$15,2,0)),"",VLOOKUP(G27,Lookup!$K$3:$L$15,2,0))</f>
        <v/>
      </c>
      <c r="I27" s="421"/>
      <c r="J27" s="421"/>
      <c r="K27" s="423"/>
      <c r="L27" s="424"/>
      <c r="M27" s="424"/>
      <c r="N27" s="512"/>
      <c r="O27" s="512"/>
      <c r="P27" s="423"/>
      <c r="Q27" s="423"/>
      <c r="R27" s="1088"/>
      <c r="S27" s="1088"/>
      <c r="T27" s="1088"/>
      <c r="U27" s="429"/>
      <c r="V27" s="423"/>
      <c r="W27" s="423"/>
      <c r="X27" s="423"/>
      <c r="Y27" s="423"/>
      <c r="Z27" s="426"/>
      <c r="AA27" s="428"/>
      <c r="AB27" s="428"/>
      <c r="AC27" s="428"/>
      <c r="AD27" s="423"/>
      <c r="AE27" s="426"/>
      <c r="AF27" s="426"/>
      <c r="AG27" s="426"/>
      <c r="AH27" s="426"/>
      <c r="AI27" s="426"/>
      <c r="AJ27" s="426"/>
      <c r="AK27" s="650">
        <f t="shared" si="2"/>
        <v>0</v>
      </c>
    </row>
    <row r="28" spans="2:37" s="90" customFormat="1" ht="26.25" customHeight="1">
      <c r="B28" s="427"/>
      <c r="C28" s="420"/>
      <c r="D28" s="420"/>
      <c r="E28" s="421"/>
      <c r="F28" s="421"/>
      <c r="G28" s="424"/>
      <c r="H28" s="969" t="str">
        <f>IF(ISERROR(VLOOKUP(G28,Lookup!$K$3:$L$15,2,0)),"",VLOOKUP(G28,Lookup!$K$3:$L$15,2,0))</f>
        <v/>
      </c>
      <c r="I28" s="421"/>
      <c r="J28" s="421"/>
      <c r="K28" s="423"/>
      <c r="L28" s="424"/>
      <c r="M28" s="424"/>
      <c r="N28" s="512"/>
      <c r="O28" s="512"/>
      <c r="P28" s="423"/>
      <c r="Q28" s="423"/>
      <c r="R28" s="1088"/>
      <c r="S28" s="1088"/>
      <c r="T28" s="1088"/>
      <c r="U28" s="429"/>
      <c r="V28" s="423"/>
      <c r="W28" s="423"/>
      <c r="X28" s="423"/>
      <c r="Y28" s="423"/>
      <c r="Z28" s="426"/>
      <c r="AA28" s="428"/>
      <c r="AB28" s="428"/>
      <c r="AC28" s="428"/>
      <c r="AD28" s="423"/>
      <c r="AE28" s="426"/>
      <c r="AF28" s="426"/>
      <c r="AG28" s="426"/>
      <c r="AH28" s="426"/>
      <c r="AI28" s="426"/>
      <c r="AJ28" s="426"/>
      <c r="AK28" s="650">
        <f t="shared" si="2"/>
        <v>0</v>
      </c>
    </row>
    <row r="29" spans="2:37" s="90" customFormat="1" ht="26.25" customHeight="1">
      <c r="B29" s="427"/>
      <c r="C29" s="420"/>
      <c r="D29" s="420"/>
      <c r="E29" s="421"/>
      <c r="F29" s="421"/>
      <c r="G29" s="424"/>
      <c r="H29" s="969" t="str">
        <f>IF(ISERROR(VLOOKUP(G29,Lookup!$K$3:$L$15,2,0)),"",VLOOKUP(G29,Lookup!$K$3:$L$15,2,0))</f>
        <v/>
      </c>
      <c r="I29" s="421"/>
      <c r="J29" s="421"/>
      <c r="K29" s="423"/>
      <c r="L29" s="424"/>
      <c r="M29" s="424"/>
      <c r="N29" s="512"/>
      <c r="O29" s="512"/>
      <c r="P29" s="423"/>
      <c r="Q29" s="423"/>
      <c r="R29" s="1088"/>
      <c r="S29" s="1088"/>
      <c r="T29" s="1088"/>
      <c r="U29" s="429"/>
      <c r="V29" s="423"/>
      <c r="W29" s="423"/>
      <c r="X29" s="423"/>
      <c r="Y29" s="423"/>
      <c r="Z29" s="426"/>
      <c r="AA29" s="428"/>
      <c r="AB29" s="428"/>
      <c r="AC29" s="428"/>
      <c r="AD29" s="423"/>
      <c r="AE29" s="426"/>
      <c r="AF29" s="426"/>
      <c r="AG29" s="426"/>
      <c r="AH29" s="426"/>
      <c r="AI29" s="426"/>
      <c r="AJ29" s="426"/>
      <c r="AK29" s="650">
        <f t="shared" si="2"/>
        <v>0</v>
      </c>
    </row>
    <row r="30" spans="2:37" s="90" customFormat="1" ht="26.25" customHeight="1">
      <c r="B30" s="427"/>
      <c r="C30" s="420"/>
      <c r="D30" s="420"/>
      <c r="E30" s="421"/>
      <c r="F30" s="421"/>
      <c r="G30" s="424"/>
      <c r="H30" s="969" t="str">
        <f>IF(ISERROR(VLOOKUP(G30,Lookup!$K$3:$L$15,2,0)),"",VLOOKUP(G30,Lookup!$K$3:$L$15,2,0))</f>
        <v/>
      </c>
      <c r="I30" s="421"/>
      <c r="J30" s="421"/>
      <c r="K30" s="423"/>
      <c r="L30" s="424"/>
      <c r="M30" s="424"/>
      <c r="N30" s="512"/>
      <c r="O30" s="512"/>
      <c r="P30" s="423"/>
      <c r="Q30" s="423"/>
      <c r="R30" s="1088"/>
      <c r="S30" s="1088"/>
      <c r="T30" s="1088"/>
      <c r="U30" s="429"/>
      <c r="V30" s="423"/>
      <c r="W30" s="423"/>
      <c r="X30" s="423"/>
      <c r="Y30" s="423"/>
      <c r="Z30" s="426"/>
      <c r="AA30" s="428"/>
      <c r="AB30" s="428"/>
      <c r="AC30" s="428"/>
      <c r="AD30" s="423"/>
      <c r="AE30" s="426"/>
      <c r="AF30" s="426"/>
      <c r="AG30" s="426"/>
      <c r="AH30" s="426"/>
      <c r="AI30" s="426"/>
      <c r="AJ30" s="426"/>
      <c r="AK30" s="650">
        <f t="shared" si="2"/>
        <v>0</v>
      </c>
    </row>
    <row r="31" spans="2:37" s="33" customFormat="1" ht="26.25" customHeight="1">
      <c r="B31" s="427"/>
      <c r="C31" s="420"/>
      <c r="D31" s="420"/>
      <c r="E31" s="421"/>
      <c r="F31" s="421"/>
      <c r="G31" s="424"/>
      <c r="H31" s="969" t="str">
        <f>IF(ISERROR(VLOOKUP(G31,Lookup!$K$3:$L$15,2,0)),"",VLOOKUP(G31,Lookup!$K$3:$L$15,2,0))</f>
        <v/>
      </c>
      <c r="I31" s="421"/>
      <c r="J31" s="421"/>
      <c r="K31" s="423"/>
      <c r="L31" s="424"/>
      <c r="M31" s="424"/>
      <c r="N31" s="512"/>
      <c r="O31" s="512"/>
      <c r="P31" s="423"/>
      <c r="Q31" s="423"/>
      <c r="R31" s="1088"/>
      <c r="S31" s="1088"/>
      <c r="T31" s="1088"/>
      <c r="U31" s="429"/>
      <c r="V31" s="423"/>
      <c r="W31" s="423"/>
      <c r="X31" s="423"/>
      <c r="Y31" s="423"/>
      <c r="Z31" s="426"/>
      <c r="AA31" s="428"/>
      <c r="AB31" s="428"/>
      <c r="AC31" s="428"/>
      <c r="AD31" s="423"/>
      <c r="AE31" s="426"/>
      <c r="AF31" s="426"/>
      <c r="AG31" s="426"/>
      <c r="AH31" s="426"/>
      <c r="AI31" s="426"/>
      <c r="AJ31" s="426"/>
      <c r="AK31" s="650">
        <f t="shared" si="2"/>
        <v>0</v>
      </c>
    </row>
    <row r="32" spans="2:37" s="15" customFormat="1" ht="26.25" customHeight="1" thickBot="1">
      <c r="B32" s="432"/>
      <c r="C32" s="433"/>
      <c r="D32" s="433"/>
      <c r="E32" s="422"/>
      <c r="F32" s="422"/>
      <c r="G32" s="435"/>
      <c r="H32" s="969" t="str">
        <f>IF(ISERROR(VLOOKUP(G32,Lookup!$K$3:$L$15,2,0)),"",VLOOKUP(G32,Lookup!$K$3:$L$15,2,0))</f>
        <v/>
      </c>
      <c r="I32" s="422"/>
      <c r="J32" s="422"/>
      <c r="K32" s="434"/>
      <c r="L32" s="435"/>
      <c r="M32" s="435"/>
      <c r="N32" s="513"/>
      <c r="O32" s="513"/>
      <c r="P32" s="434"/>
      <c r="Q32" s="434"/>
      <c r="R32" s="1088"/>
      <c r="S32" s="1088"/>
      <c r="T32" s="1088"/>
      <c r="U32" s="436"/>
      <c r="V32" s="434"/>
      <c r="W32" s="434"/>
      <c r="X32" s="434"/>
      <c r="Y32" s="437"/>
      <c r="Z32" s="438"/>
      <c r="AA32" s="439"/>
      <c r="AB32" s="439"/>
      <c r="AC32" s="439"/>
      <c r="AD32" s="423"/>
      <c r="AE32" s="426"/>
      <c r="AF32" s="426"/>
      <c r="AG32" s="426"/>
      <c r="AH32" s="426"/>
      <c r="AI32" s="426"/>
      <c r="AJ32" s="426"/>
      <c r="AK32" s="651">
        <f t="shared" si="2"/>
        <v>0</v>
      </c>
    </row>
    <row r="33" spans="2:37" ht="42" customHeight="1" thickBot="1">
      <c r="B33" s="652" t="s">
        <v>933</v>
      </c>
      <c r="C33" s="653"/>
      <c r="D33" s="653"/>
      <c r="E33" s="653"/>
      <c r="F33" s="653"/>
      <c r="G33" s="653"/>
      <c r="H33" s="653"/>
      <c r="I33" s="653"/>
      <c r="J33" s="653"/>
      <c r="K33" s="653"/>
      <c r="L33" s="653"/>
      <c r="M33" s="653"/>
      <c r="N33" s="653"/>
      <c r="O33" s="653"/>
      <c r="P33" s="653"/>
      <c r="Q33" s="653"/>
      <c r="R33" s="653" t="s">
        <v>933</v>
      </c>
      <c r="S33" s="653"/>
      <c r="T33" s="654"/>
      <c r="U33" s="655">
        <f>-'IT&amp;S Opex Impact'!D28</f>
        <v>0</v>
      </c>
      <c r="V33" s="655">
        <f>-'IT&amp;S Opex Impact'!E28</f>
        <v>0</v>
      </c>
      <c r="W33" s="655">
        <f>-'IT&amp;S Opex Impact'!F28</f>
        <v>0</v>
      </c>
      <c r="X33" s="655">
        <f>-'IT&amp;S Opex Impact'!G28</f>
        <v>0</v>
      </c>
      <c r="Y33" s="655">
        <f>-'IT&amp;S Opex Impact'!H28</f>
        <v>0</v>
      </c>
      <c r="Z33" s="655">
        <f>-'IT&amp;S Opex Impact'!I28</f>
        <v>0</v>
      </c>
      <c r="AA33" s="655">
        <f>-'IT&amp;S Opex Impact'!N28</f>
        <v>0</v>
      </c>
      <c r="AB33" s="758">
        <v>0</v>
      </c>
      <c r="AC33" s="758">
        <v>0</v>
      </c>
      <c r="AD33" s="758">
        <v>0</v>
      </c>
      <c r="AE33" s="758">
        <v>0</v>
      </c>
      <c r="AF33" s="758">
        <v>0</v>
      </c>
      <c r="AG33" s="758">
        <v>0</v>
      </c>
      <c r="AH33" s="758">
        <v>0</v>
      </c>
      <c r="AI33" s="758">
        <v>0</v>
      </c>
      <c r="AJ33" s="758">
        <v>0</v>
      </c>
      <c r="AK33" s="656">
        <f>SUM(U33:AJ33)</f>
        <v>0</v>
      </c>
    </row>
    <row r="34" spans="2:37" ht="28.5" thickBot="1">
      <c r="B34" s="657"/>
      <c r="C34" s="658"/>
      <c r="D34" s="658"/>
      <c r="E34" s="659"/>
      <c r="F34" s="659"/>
      <c r="G34" s="659"/>
      <c r="H34" s="659"/>
      <c r="I34" s="659"/>
      <c r="J34" s="659"/>
      <c r="K34" s="659"/>
      <c r="L34" s="659"/>
      <c r="M34" s="659"/>
      <c r="N34" s="660"/>
      <c r="O34" s="660"/>
      <c r="P34" s="660"/>
      <c r="Q34" s="660"/>
      <c r="R34" s="660"/>
      <c r="S34" s="660"/>
      <c r="T34" s="660"/>
      <c r="U34" s="661">
        <f>SUM(U12:U33)</f>
        <v>0</v>
      </c>
      <c r="V34" s="661">
        <f t="shared" ref="V34:AJ34" si="3">(SUM(V12:V33))</f>
        <v>0</v>
      </c>
      <c r="W34" s="661">
        <f t="shared" si="3"/>
        <v>0</v>
      </c>
      <c r="X34" s="661">
        <f t="shared" si="3"/>
        <v>0</v>
      </c>
      <c r="Y34" s="661">
        <f t="shared" si="3"/>
        <v>0</v>
      </c>
      <c r="Z34" s="661">
        <f t="shared" si="3"/>
        <v>0</v>
      </c>
      <c r="AA34" s="661">
        <f t="shared" si="3"/>
        <v>0</v>
      </c>
      <c r="AB34" s="661">
        <f t="shared" si="3"/>
        <v>0</v>
      </c>
      <c r="AC34" s="661">
        <f t="shared" si="3"/>
        <v>0</v>
      </c>
      <c r="AD34" s="661">
        <f t="shared" si="3"/>
        <v>0</v>
      </c>
      <c r="AE34" s="661">
        <f t="shared" si="3"/>
        <v>0</v>
      </c>
      <c r="AF34" s="661">
        <f t="shared" si="3"/>
        <v>0</v>
      </c>
      <c r="AG34" s="661">
        <f t="shared" si="3"/>
        <v>0</v>
      </c>
      <c r="AH34" s="661">
        <f t="shared" si="3"/>
        <v>0</v>
      </c>
      <c r="AI34" s="661">
        <f t="shared" si="3"/>
        <v>0</v>
      </c>
      <c r="AJ34" s="661">
        <f t="shared" si="3"/>
        <v>0</v>
      </c>
      <c r="AK34" s="662">
        <f>SUM(AK12:AK33)</f>
        <v>0</v>
      </c>
    </row>
    <row r="35" spans="2:37" ht="36" customHeight="1">
      <c r="D35" s="663"/>
      <c r="E35" s="663"/>
      <c r="F35" s="663"/>
      <c r="G35" s="663"/>
      <c r="H35" s="663"/>
      <c r="I35" s="663"/>
      <c r="J35" s="663"/>
      <c r="K35" s="663"/>
      <c r="L35" s="663"/>
      <c r="M35" s="663"/>
      <c r="N35" s="663"/>
      <c r="O35" s="663"/>
      <c r="P35" s="663"/>
      <c r="Q35" s="663"/>
      <c r="R35" s="663"/>
      <c r="S35" s="663"/>
      <c r="T35" s="663"/>
      <c r="U35" s="663"/>
      <c r="V35" s="663"/>
      <c r="W35" s="663"/>
      <c r="X35" s="663"/>
      <c r="Y35" s="663"/>
      <c r="Z35" s="663"/>
      <c r="AA35" s="663"/>
      <c r="AB35" s="663"/>
      <c r="AC35" s="663"/>
      <c r="AD35" s="663"/>
      <c r="AE35" s="663"/>
      <c r="AF35" s="425"/>
      <c r="AG35" s="425"/>
      <c r="AH35" s="425"/>
      <c r="AI35" s="425"/>
      <c r="AJ35" s="425"/>
      <c r="AK35" s="663"/>
    </row>
    <row r="36" spans="2:37" ht="30" customHeight="1">
      <c r="D36" s="663"/>
      <c r="E36" s="663"/>
      <c r="F36" s="663"/>
      <c r="G36" s="663"/>
      <c r="H36" s="663"/>
      <c r="I36" s="663"/>
      <c r="J36" s="663"/>
      <c r="K36" s="663"/>
      <c r="L36" s="663"/>
      <c r="M36" s="663"/>
      <c r="N36" s="663"/>
      <c r="O36" s="663"/>
      <c r="P36" s="663"/>
      <c r="Q36" s="663"/>
      <c r="R36" s="663"/>
      <c r="S36" s="663"/>
      <c r="T36" s="663"/>
      <c r="U36" s="663"/>
      <c r="V36" s="663"/>
      <c r="W36" s="663"/>
      <c r="X36" s="663"/>
      <c r="Y36" s="663"/>
      <c r="Z36" s="663"/>
      <c r="AA36" s="663"/>
      <c r="AB36" s="663"/>
      <c r="AC36" s="663"/>
      <c r="AD36" s="663"/>
      <c r="AE36" s="663"/>
      <c r="AF36" s="663"/>
      <c r="AG36" s="663"/>
      <c r="AH36" s="663"/>
      <c r="AI36" s="663"/>
      <c r="AJ36" s="663"/>
      <c r="AK36" s="663"/>
    </row>
    <row r="37" spans="2:37" ht="15" customHeight="1">
      <c r="D37" s="663"/>
      <c r="E37" s="663"/>
      <c r="F37" s="663"/>
      <c r="G37" s="663"/>
      <c r="H37" s="663"/>
      <c r="I37" s="663"/>
      <c r="J37" s="663"/>
      <c r="K37" s="663"/>
      <c r="L37" s="663"/>
      <c r="M37" s="663"/>
      <c r="N37" s="663"/>
      <c r="O37" s="663"/>
      <c r="P37" s="663"/>
      <c r="Q37" s="663"/>
      <c r="R37" s="663"/>
      <c r="S37" s="663"/>
      <c r="T37" s="663"/>
      <c r="U37" s="663"/>
      <c r="V37" s="663"/>
      <c r="W37" s="663"/>
      <c r="X37" s="663"/>
      <c r="Y37" s="663"/>
      <c r="Z37" s="663"/>
      <c r="AA37" s="663"/>
      <c r="AB37" s="663"/>
      <c r="AC37" s="663"/>
      <c r="AD37" s="663"/>
      <c r="AE37" s="663"/>
      <c r="AF37" s="663"/>
      <c r="AG37" s="663"/>
      <c r="AH37" s="663"/>
      <c r="AI37" s="663"/>
      <c r="AJ37" s="663"/>
      <c r="AK37" s="663"/>
    </row>
    <row r="38" spans="2:37" ht="15" customHeight="1" thickBot="1">
      <c r="D38" s="663"/>
      <c r="E38" s="663"/>
      <c r="F38" s="663"/>
      <c r="G38" s="663"/>
      <c r="H38" s="663"/>
      <c r="I38" s="663"/>
      <c r="J38" s="663"/>
      <c r="K38" s="663"/>
      <c r="L38" s="663"/>
      <c r="M38" s="663"/>
      <c r="N38" s="663"/>
      <c r="O38" s="663"/>
      <c r="P38" s="663"/>
      <c r="Q38" s="663"/>
      <c r="R38" s="663"/>
      <c r="S38" s="663"/>
      <c r="T38" s="663"/>
      <c r="U38" s="663"/>
      <c r="V38" s="663"/>
      <c r="W38" s="663"/>
      <c r="X38" s="663"/>
      <c r="Y38" s="663"/>
      <c r="Z38" s="663"/>
      <c r="AA38" s="663"/>
      <c r="AB38" s="663"/>
      <c r="AC38" s="663"/>
      <c r="AD38" s="663"/>
      <c r="AE38" s="663"/>
      <c r="AF38" s="663"/>
      <c r="AG38" s="663"/>
      <c r="AH38" s="663"/>
      <c r="AI38" s="663"/>
      <c r="AJ38" s="663"/>
      <c r="AK38" s="663"/>
    </row>
    <row r="39" spans="2:37" ht="34.5" customHeight="1">
      <c r="D39" s="663"/>
      <c r="E39" s="663"/>
      <c r="F39" s="663"/>
      <c r="G39" s="663"/>
      <c r="H39" s="663"/>
      <c r="I39" s="664"/>
      <c r="J39" s="663"/>
      <c r="K39" s="663"/>
      <c r="L39" s="663"/>
      <c r="M39" s="663"/>
      <c r="N39" s="663"/>
      <c r="O39" s="665"/>
      <c r="S39" s="1449" t="s">
        <v>554</v>
      </c>
      <c r="T39" s="1450"/>
      <c r="U39" s="440">
        <f>U10</f>
        <v>2020</v>
      </c>
      <c r="V39" s="440">
        <f t="shared" ref="V39:AJ39" si="4">V10</f>
        <v>2021</v>
      </c>
      <c r="W39" s="440">
        <f t="shared" si="4"/>
        <v>2022</v>
      </c>
      <c r="X39" s="440">
        <f t="shared" si="4"/>
        <v>2023</v>
      </c>
      <c r="Y39" s="440">
        <f t="shared" si="4"/>
        <v>2024</v>
      </c>
      <c r="Z39" s="440">
        <f t="shared" si="4"/>
        <v>2025</v>
      </c>
      <c r="AA39" s="440">
        <f t="shared" si="4"/>
        <v>2026</v>
      </c>
      <c r="AB39" s="440">
        <f t="shared" si="4"/>
        <v>2027</v>
      </c>
      <c r="AC39" s="440">
        <f t="shared" si="4"/>
        <v>2028</v>
      </c>
      <c r="AD39" s="440">
        <f t="shared" si="4"/>
        <v>2029</v>
      </c>
      <c r="AE39" s="440">
        <f t="shared" si="4"/>
        <v>2030</v>
      </c>
      <c r="AF39" s="440">
        <f t="shared" si="4"/>
        <v>2031</v>
      </c>
      <c r="AG39" s="440">
        <f t="shared" si="4"/>
        <v>2032</v>
      </c>
      <c r="AH39" s="440">
        <f t="shared" si="4"/>
        <v>2033</v>
      </c>
      <c r="AI39" s="440">
        <f t="shared" si="4"/>
        <v>2034</v>
      </c>
      <c r="AJ39" s="440">
        <f t="shared" si="4"/>
        <v>2035</v>
      </c>
      <c r="AK39" s="441" t="s">
        <v>209</v>
      </c>
    </row>
    <row r="40" spans="2:37" ht="11.25" customHeight="1">
      <c r="D40" s="663"/>
      <c r="E40" s="663"/>
      <c r="F40" s="663"/>
      <c r="G40" s="663"/>
      <c r="H40" s="663"/>
      <c r="I40" s="664"/>
      <c r="J40" s="663"/>
      <c r="K40" s="663"/>
      <c r="L40" s="663"/>
      <c r="M40" s="663"/>
      <c r="N40" s="663"/>
      <c r="O40" s="665"/>
      <c r="S40" s="442"/>
      <c r="T40" s="443"/>
      <c r="U40" s="817" t="s">
        <v>279</v>
      </c>
      <c r="V40" s="817" t="s">
        <v>279</v>
      </c>
      <c r="W40" s="817" t="s">
        <v>279</v>
      </c>
      <c r="X40" s="817" t="s">
        <v>279</v>
      </c>
      <c r="Y40" s="817" t="s">
        <v>279</v>
      </c>
      <c r="Z40" s="817" t="s">
        <v>279</v>
      </c>
      <c r="AA40" s="817" t="s">
        <v>279</v>
      </c>
      <c r="AB40" s="817" t="s">
        <v>279</v>
      </c>
      <c r="AC40" s="817" t="s">
        <v>279</v>
      </c>
      <c r="AD40" s="817" t="s">
        <v>279</v>
      </c>
      <c r="AE40" s="817" t="s">
        <v>279</v>
      </c>
      <c r="AF40" s="817" t="s">
        <v>279</v>
      </c>
      <c r="AG40" s="817" t="s">
        <v>279</v>
      </c>
      <c r="AH40" s="817" t="s">
        <v>279</v>
      </c>
      <c r="AI40" s="817" t="s">
        <v>279</v>
      </c>
      <c r="AJ40" s="817" t="s">
        <v>279</v>
      </c>
      <c r="AK40" s="445" t="s">
        <v>279</v>
      </c>
    </row>
    <row r="41" spans="2:37" ht="11.25" customHeight="1">
      <c r="D41" s="663"/>
      <c r="E41" s="663"/>
      <c r="F41" s="663"/>
      <c r="G41" s="663"/>
      <c r="H41" s="663"/>
      <c r="I41" s="664"/>
      <c r="J41" s="663"/>
      <c r="K41" s="663"/>
      <c r="L41" s="663"/>
      <c r="M41" s="663"/>
      <c r="N41" s="663"/>
      <c r="O41" s="665"/>
      <c r="S41" s="446" t="s">
        <v>555</v>
      </c>
      <c r="T41" s="443"/>
      <c r="U41" s="970">
        <f t="shared" ref="U41:AJ41" si="5">SUMIF($H$12:$H$32,$S41,U$12:U$32)</f>
        <v>0</v>
      </c>
      <c r="V41" s="970">
        <f t="shared" si="5"/>
        <v>0</v>
      </c>
      <c r="W41" s="970">
        <f t="shared" si="5"/>
        <v>0</v>
      </c>
      <c r="X41" s="970">
        <f t="shared" si="5"/>
        <v>0</v>
      </c>
      <c r="Y41" s="970">
        <f t="shared" si="5"/>
        <v>0</v>
      </c>
      <c r="Z41" s="970">
        <f t="shared" si="5"/>
        <v>0</v>
      </c>
      <c r="AA41" s="970">
        <f t="shared" si="5"/>
        <v>0</v>
      </c>
      <c r="AB41" s="970">
        <f t="shared" si="5"/>
        <v>0</v>
      </c>
      <c r="AC41" s="970">
        <f t="shared" si="5"/>
        <v>0</v>
      </c>
      <c r="AD41" s="970">
        <f t="shared" si="5"/>
        <v>0</v>
      </c>
      <c r="AE41" s="970">
        <f t="shared" si="5"/>
        <v>0</v>
      </c>
      <c r="AF41" s="970">
        <f t="shared" si="5"/>
        <v>0</v>
      </c>
      <c r="AG41" s="970">
        <f t="shared" si="5"/>
        <v>0</v>
      </c>
      <c r="AH41" s="970">
        <f t="shared" si="5"/>
        <v>0</v>
      </c>
      <c r="AI41" s="970">
        <f t="shared" si="5"/>
        <v>0</v>
      </c>
      <c r="AJ41" s="970">
        <f t="shared" si="5"/>
        <v>0</v>
      </c>
      <c r="AK41" s="971">
        <f>SUM(U41:AJ41)</f>
        <v>0</v>
      </c>
    </row>
    <row r="42" spans="2:37" ht="11.25" customHeight="1">
      <c r="D42" s="663"/>
      <c r="E42" s="663"/>
      <c r="F42" s="663"/>
      <c r="G42" s="663"/>
      <c r="H42" s="663"/>
      <c r="I42" s="664"/>
      <c r="J42" s="663"/>
      <c r="K42" s="663"/>
      <c r="L42" s="663"/>
      <c r="M42" s="663"/>
      <c r="N42" s="663"/>
      <c r="O42" s="665"/>
      <c r="S42" s="442" t="s">
        <v>209</v>
      </c>
      <c r="T42" s="443"/>
      <c r="U42" s="972">
        <f>SUM(U41)</f>
        <v>0</v>
      </c>
      <c r="V42" s="972">
        <f t="shared" ref="V42:AJ42" si="6">SUM(V41)</f>
        <v>0</v>
      </c>
      <c r="W42" s="972">
        <f t="shared" si="6"/>
        <v>0</v>
      </c>
      <c r="X42" s="972">
        <f t="shared" si="6"/>
        <v>0</v>
      </c>
      <c r="Y42" s="972">
        <f t="shared" si="6"/>
        <v>0</v>
      </c>
      <c r="Z42" s="972">
        <f t="shared" si="6"/>
        <v>0</v>
      </c>
      <c r="AA42" s="972">
        <f t="shared" si="6"/>
        <v>0</v>
      </c>
      <c r="AB42" s="972">
        <f t="shared" si="6"/>
        <v>0</v>
      </c>
      <c r="AC42" s="972">
        <f t="shared" si="6"/>
        <v>0</v>
      </c>
      <c r="AD42" s="972">
        <f t="shared" si="6"/>
        <v>0</v>
      </c>
      <c r="AE42" s="972">
        <f t="shared" si="6"/>
        <v>0</v>
      </c>
      <c r="AF42" s="972">
        <f t="shared" si="6"/>
        <v>0</v>
      </c>
      <c r="AG42" s="972">
        <f t="shared" si="6"/>
        <v>0</v>
      </c>
      <c r="AH42" s="972">
        <f t="shared" si="6"/>
        <v>0</v>
      </c>
      <c r="AI42" s="972">
        <f t="shared" si="6"/>
        <v>0</v>
      </c>
      <c r="AJ42" s="972">
        <f t="shared" si="6"/>
        <v>0</v>
      </c>
      <c r="AK42" s="973">
        <f>SUM(AK41)</f>
        <v>0</v>
      </c>
    </row>
    <row r="43" spans="2:37" ht="11.25" customHeight="1" thickBot="1">
      <c r="D43" s="663"/>
      <c r="E43" s="663"/>
      <c r="F43" s="663"/>
      <c r="G43" s="663"/>
      <c r="H43" s="663"/>
      <c r="I43" s="664"/>
      <c r="J43" s="663"/>
      <c r="K43" s="663"/>
      <c r="L43" s="663"/>
      <c r="M43" s="663"/>
      <c r="N43" s="663"/>
      <c r="O43" s="665"/>
      <c r="S43" s="442"/>
      <c r="T43" s="443"/>
      <c r="U43" s="444"/>
      <c r="V43" s="444"/>
      <c r="W43" s="444"/>
      <c r="X43" s="444"/>
      <c r="Y43" s="444"/>
      <c r="Z43" s="444"/>
      <c r="AA43" s="444"/>
      <c r="AB43" s="444"/>
      <c r="AC43" s="444"/>
      <c r="AD43" s="444"/>
      <c r="AE43" s="444"/>
      <c r="AF43" s="444"/>
      <c r="AG43" s="444"/>
      <c r="AH43" s="444"/>
      <c r="AI43" s="444"/>
      <c r="AJ43" s="444"/>
      <c r="AK43" s="445"/>
    </row>
    <row r="44" spans="2:37" ht="26.25" customHeight="1">
      <c r="D44" s="663"/>
      <c r="E44" s="663"/>
      <c r="F44" s="663"/>
      <c r="G44" s="663"/>
      <c r="H44" s="663"/>
      <c r="I44" s="664"/>
      <c r="J44" s="663"/>
      <c r="K44" s="663"/>
      <c r="L44" s="663"/>
      <c r="M44" s="663"/>
      <c r="N44" s="663"/>
      <c r="O44" s="665"/>
      <c r="S44" s="1451" t="s">
        <v>556</v>
      </c>
      <c r="T44" s="1452"/>
      <c r="U44" s="389">
        <f>U10</f>
        <v>2020</v>
      </c>
      <c r="V44" s="389">
        <f t="shared" ref="V44:AJ44" si="7">V10</f>
        <v>2021</v>
      </c>
      <c r="W44" s="389">
        <f t="shared" si="7"/>
        <v>2022</v>
      </c>
      <c r="X44" s="389">
        <f t="shared" si="7"/>
        <v>2023</v>
      </c>
      <c r="Y44" s="389">
        <f t="shared" si="7"/>
        <v>2024</v>
      </c>
      <c r="Z44" s="389">
        <f t="shared" si="7"/>
        <v>2025</v>
      </c>
      <c r="AA44" s="389">
        <f t="shared" si="7"/>
        <v>2026</v>
      </c>
      <c r="AB44" s="389">
        <f t="shared" si="7"/>
        <v>2027</v>
      </c>
      <c r="AC44" s="389">
        <f t="shared" si="7"/>
        <v>2028</v>
      </c>
      <c r="AD44" s="389">
        <f t="shared" si="7"/>
        <v>2029</v>
      </c>
      <c r="AE44" s="389">
        <f t="shared" si="7"/>
        <v>2030</v>
      </c>
      <c r="AF44" s="389">
        <f t="shared" si="7"/>
        <v>2031</v>
      </c>
      <c r="AG44" s="389">
        <f t="shared" si="7"/>
        <v>2032</v>
      </c>
      <c r="AH44" s="389">
        <f t="shared" si="7"/>
        <v>2033</v>
      </c>
      <c r="AI44" s="389">
        <f t="shared" si="7"/>
        <v>2034</v>
      </c>
      <c r="AJ44" s="389">
        <f t="shared" si="7"/>
        <v>2035</v>
      </c>
      <c r="AK44" s="316" t="s">
        <v>209</v>
      </c>
    </row>
    <row r="45" spans="2:37" ht="11.25" customHeight="1">
      <c r="D45" s="663"/>
      <c r="E45" s="663"/>
      <c r="F45" s="663"/>
      <c r="G45" s="663"/>
      <c r="H45" s="663"/>
      <c r="I45" s="664"/>
      <c r="J45" s="663"/>
      <c r="K45" s="663"/>
      <c r="L45" s="663"/>
      <c r="M45" s="663"/>
      <c r="N45" s="663"/>
      <c r="O45" s="665"/>
      <c r="S45" s="141"/>
      <c r="T45" s="142"/>
      <c r="U45" s="818" t="s">
        <v>279</v>
      </c>
      <c r="V45" s="818" t="s">
        <v>279</v>
      </c>
      <c r="W45" s="818" t="s">
        <v>279</v>
      </c>
      <c r="X45" s="818" t="s">
        <v>279</v>
      </c>
      <c r="Y45" s="818" t="s">
        <v>279</v>
      </c>
      <c r="Z45" s="818" t="s">
        <v>279</v>
      </c>
      <c r="AA45" s="818" t="s">
        <v>279</v>
      </c>
      <c r="AB45" s="818" t="s">
        <v>279</v>
      </c>
      <c r="AC45" s="818" t="s">
        <v>279</v>
      </c>
      <c r="AD45" s="818" t="s">
        <v>279</v>
      </c>
      <c r="AE45" s="818" t="s">
        <v>279</v>
      </c>
      <c r="AF45" s="818" t="s">
        <v>279</v>
      </c>
      <c r="AG45" s="818" t="s">
        <v>279</v>
      </c>
      <c r="AH45" s="818" t="s">
        <v>279</v>
      </c>
      <c r="AI45" s="818" t="s">
        <v>279</v>
      </c>
      <c r="AJ45" s="818" t="s">
        <v>279</v>
      </c>
      <c r="AK45" s="447" t="s">
        <v>279</v>
      </c>
    </row>
    <row r="46" spans="2:37" ht="11.25" customHeight="1">
      <c r="D46" s="663"/>
      <c r="E46" s="663"/>
      <c r="F46" s="663"/>
      <c r="G46" s="663"/>
      <c r="H46" s="663"/>
      <c r="I46" s="663"/>
      <c r="J46" s="664"/>
      <c r="K46" s="663"/>
      <c r="L46" s="663"/>
      <c r="M46" s="663"/>
      <c r="N46" s="663"/>
      <c r="O46" s="665"/>
      <c r="S46" s="140" t="s">
        <v>210</v>
      </c>
      <c r="T46" s="209"/>
      <c r="U46" s="761">
        <f t="shared" ref="U46:AJ50" si="8">SUMIF($H$12:$H$32,$S46,U$12:U$32)</f>
        <v>0</v>
      </c>
      <c r="V46" s="761">
        <f t="shared" si="8"/>
        <v>0</v>
      </c>
      <c r="W46" s="761">
        <f t="shared" si="8"/>
        <v>0</v>
      </c>
      <c r="X46" s="761">
        <f t="shared" si="8"/>
        <v>0</v>
      </c>
      <c r="Y46" s="761">
        <f t="shared" si="8"/>
        <v>0</v>
      </c>
      <c r="Z46" s="761">
        <f t="shared" si="8"/>
        <v>0</v>
      </c>
      <c r="AA46" s="761">
        <f t="shared" si="8"/>
        <v>0</v>
      </c>
      <c r="AB46" s="761">
        <f t="shared" si="8"/>
        <v>0</v>
      </c>
      <c r="AC46" s="761">
        <f t="shared" si="8"/>
        <v>0</v>
      </c>
      <c r="AD46" s="761">
        <f t="shared" si="8"/>
        <v>0</v>
      </c>
      <c r="AE46" s="761">
        <f t="shared" si="8"/>
        <v>0</v>
      </c>
      <c r="AF46" s="761">
        <f t="shared" si="8"/>
        <v>0</v>
      </c>
      <c r="AG46" s="761">
        <f t="shared" si="8"/>
        <v>0</v>
      </c>
      <c r="AH46" s="761">
        <f t="shared" si="8"/>
        <v>0</v>
      </c>
      <c r="AI46" s="761">
        <f t="shared" si="8"/>
        <v>0</v>
      </c>
      <c r="AJ46" s="761">
        <f t="shared" si="8"/>
        <v>0</v>
      </c>
      <c r="AK46" s="974">
        <f>SUM(U46:AJ46)</f>
        <v>0</v>
      </c>
    </row>
    <row r="47" spans="2:37" ht="11.25" customHeight="1">
      <c r="D47" s="663"/>
      <c r="E47" s="663"/>
      <c r="F47" s="663"/>
      <c r="G47" s="663"/>
      <c r="H47" s="663"/>
      <c r="I47" s="663"/>
      <c r="J47" s="663"/>
      <c r="K47" s="663"/>
      <c r="L47" s="663"/>
      <c r="M47" s="663"/>
      <c r="N47" s="663"/>
      <c r="O47" s="665"/>
      <c r="S47" s="140" t="s">
        <v>211</v>
      </c>
      <c r="T47" s="209"/>
      <c r="U47" s="761">
        <f t="shared" si="8"/>
        <v>0</v>
      </c>
      <c r="V47" s="761">
        <f t="shared" si="8"/>
        <v>0</v>
      </c>
      <c r="W47" s="761">
        <f t="shared" si="8"/>
        <v>0</v>
      </c>
      <c r="X47" s="761">
        <f t="shared" si="8"/>
        <v>0</v>
      </c>
      <c r="Y47" s="761">
        <f t="shared" si="8"/>
        <v>0</v>
      </c>
      <c r="Z47" s="761">
        <f t="shared" si="8"/>
        <v>0</v>
      </c>
      <c r="AA47" s="761">
        <f t="shared" si="8"/>
        <v>0</v>
      </c>
      <c r="AB47" s="761">
        <f t="shared" si="8"/>
        <v>0</v>
      </c>
      <c r="AC47" s="761">
        <f t="shared" si="8"/>
        <v>0</v>
      </c>
      <c r="AD47" s="761">
        <f t="shared" si="8"/>
        <v>0</v>
      </c>
      <c r="AE47" s="761">
        <f t="shared" si="8"/>
        <v>0</v>
      </c>
      <c r="AF47" s="761">
        <f t="shared" si="8"/>
        <v>0</v>
      </c>
      <c r="AG47" s="761">
        <f t="shared" si="8"/>
        <v>0</v>
      </c>
      <c r="AH47" s="761">
        <f t="shared" si="8"/>
        <v>0</v>
      </c>
      <c r="AI47" s="761">
        <f t="shared" si="8"/>
        <v>0</v>
      </c>
      <c r="AJ47" s="761">
        <f t="shared" si="8"/>
        <v>0</v>
      </c>
      <c r="AK47" s="974">
        <f t="shared" ref="AK47:AK51" si="9">SUM(U47:AJ47)</f>
        <v>0</v>
      </c>
    </row>
    <row r="48" spans="2:37" ht="11.25" customHeight="1">
      <c r="D48" s="663"/>
      <c r="E48" s="663"/>
      <c r="F48" s="663"/>
      <c r="G48" s="663"/>
      <c r="H48" s="663"/>
      <c r="I48" s="663"/>
      <c r="J48" s="663"/>
      <c r="K48" s="663"/>
      <c r="L48" s="663"/>
      <c r="M48" s="663"/>
      <c r="N48" s="663"/>
      <c r="O48" s="665"/>
      <c r="S48" s="140" t="s">
        <v>212</v>
      </c>
      <c r="T48" s="209"/>
      <c r="U48" s="761">
        <f t="shared" si="8"/>
        <v>0</v>
      </c>
      <c r="V48" s="761">
        <f t="shared" si="8"/>
        <v>0</v>
      </c>
      <c r="W48" s="761">
        <f t="shared" si="8"/>
        <v>0</v>
      </c>
      <c r="X48" s="761">
        <f t="shared" si="8"/>
        <v>0</v>
      </c>
      <c r="Y48" s="761">
        <f t="shared" si="8"/>
        <v>0</v>
      </c>
      <c r="Z48" s="761">
        <f t="shared" si="8"/>
        <v>0</v>
      </c>
      <c r="AA48" s="761">
        <f t="shared" si="8"/>
        <v>0</v>
      </c>
      <c r="AB48" s="761">
        <f t="shared" si="8"/>
        <v>0</v>
      </c>
      <c r="AC48" s="761">
        <f t="shared" si="8"/>
        <v>0</v>
      </c>
      <c r="AD48" s="761">
        <f t="shared" si="8"/>
        <v>0</v>
      </c>
      <c r="AE48" s="761">
        <f t="shared" si="8"/>
        <v>0</v>
      </c>
      <c r="AF48" s="761">
        <f t="shared" si="8"/>
        <v>0</v>
      </c>
      <c r="AG48" s="761">
        <f t="shared" si="8"/>
        <v>0</v>
      </c>
      <c r="AH48" s="761">
        <f t="shared" si="8"/>
        <v>0</v>
      </c>
      <c r="AI48" s="761">
        <f t="shared" si="8"/>
        <v>0</v>
      </c>
      <c r="AJ48" s="761">
        <f t="shared" si="8"/>
        <v>0</v>
      </c>
      <c r="AK48" s="974">
        <f t="shared" si="9"/>
        <v>0</v>
      </c>
    </row>
    <row r="49" spans="4:37" ht="11.25" customHeight="1">
      <c r="D49" s="663"/>
      <c r="E49" s="663"/>
      <c r="F49" s="663"/>
      <c r="G49" s="663"/>
      <c r="H49" s="663"/>
      <c r="I49" s="663"/>
      <c r="J49" s="663"/>
      <c r="K49" s="663"/>
      <c r="L49" s="663"/>
      <c r="M49" s="663"/>
      <c r="N49" s="663"/>
      <c r="O49" s="665"/>
      <c r="S49" s="140" t="s">
        <v>213</v>
      </c>
      <c r="T49" s="209"/>
      <c r="U49" s="761">
        <f t="shared" si="8"/>
        <v>0</v>
      </c>
      <c r="V49" s="761">
        <f t="shared" si="8"/>
        <v>0</v>
      </c>
      <c r="W49" s="761">
        <f t="shared" si="8"/>
        <v>0</v>
      </c>
      <c r="X49" s="761">
        <f t="shared" si="8"/>
        <v>0</v>
      </c>
      <c r="Y49" s="761">
        <f t="shared" si="8"/>
        <v>0</v>
      </c>
      <c r="Z49" s="761">
        <f t="shared" si="8"/>
        <v>0</v>
      </c>
      <c r="AA49" s="761">
        <f t="shared" si="8"/>
        <v>0</v>
      </c>
      <c r="AB49" s="761">
        <f t="shared" si="8"/>
        <v>0</v>
      </c>
      <c r="AC49" s="761">
        <f t="shared" si="8"/>
        <v>0</v>
      </c>
      <c r="AD49" s="761">
        <f t="shared" si="8"/>
        <v>0</v>
      </c>
      <c r="AE49" s="761">
        <f t="shared" si="8"/>
        <v>0</v>
      </c>
      <c r="AF49" s="761">
        <f t="shared" si="8"/>
        <v>0</v>
      </c>
      <c r="AG49" s="761">
        <f t="shared" si="8"/>
        <v>0</v>
      </c>
      <c r="AH49" s="761">
        <f t="shared" si="8"/>
        <v>0</v>
      </c>
      <c r="AI49" s="761">
        <f t="shared" si="8"/>
        <v>0</v>
      </c>
      <c r="AJ49" s="761">
        <f t="shared" si="8"/>
        <v>0</v>
      </c>
      <c r="AK49" s="974">
        <f t="shared" si="9"/>
        <v>0</v>
      </c>
    </row>
    <row r="50" spans="4:37" ht="11.25" customHeight="1">
      <c r="D50" s="663"/>
      <c r="E50" s="663"/>
      <c r="F50" s="663"/>
      <c r="G50" s="663"/>
      <c r="H50" s="663"/>
      <c r="I50" s="663"/>
      <c r="J50" s="663"/>
      <c r="K50" s="663"/>
      <c r="L50" s="663"/>
      <c r="M50" s="663"/>
      <c r="N50" s="663"/>
      <c r="O50" s="665"/>
      <c r="S50" s="140" t="s">
        <v>214</v>
      </c>
      <c r="T50" s="209"/>
      <c r="U50" s="761">
        <f t="shared" si="8"/>
        <v>0</v>
      </c>
      <c r="V50" s="761">
        <f t="shared" si="8"/>
        <v>0</v>
      </c>
      <c r="W50" s="761">
        <f t="shared" si="8"/>
        <v>0</v>
      </c>
      <c r="X50" s="761">
        <f t="shared" si="8"/>
        <v>0</v>
      </c>
      <c r="Y50" s="761">
        <f t="shared" si="8"/>
        <v>0</v>
      </c>
      <c r="Z50" s="761">
        <f t="shared" si="8"/>
        <v>0</v>
      </c>
      <c r="AA50" s="761">
        <f t="shared" si="8"/>
        <v>0</v>
      </c>
      <c r="AB50" s="761">
        <f t="shared" si="8"/>
        <v>0</v>
      </c>
      <c r="AC50" s="761">
        <f t="shared" si="8"/>
        <v>0</v>
      </c>
      <c r="AD50" s="761">
        <f t="shared" si="8"/>
        <v>0</v>
      </c>
      <c r="AE50" s="761">
        <f t="shared" si="8"/>
        <v>0</v>
      </c>
      <c r="AF50" s="761">
        <f t="shared" si="8"/>
        <v>0</v>
      </c>
      <c r="AG50" s="761">
        <f t="shared" si="8"/>
        <v>0</v>
      </c>
      <c r="AH50" s="761">
        <f t="shared" si="8"/>
        <v>0</v>
      </c>
      <c r="AI50" s="761">
        <f t="shared" si="8"/>
        <v>0</v>
      </c>
      <c r="AJ50" s="761">
        <f t="shared" si="8"/>
        <v>0</v>
      </c>
      <c r="AK50" s="974">
        <f t="shared" si="9"/>
        <v>0</v>
      </c>
    </row>
    <row r="51" spans="4:37" ht="11.25" customHeight="1">
      <c r="D51" s="663"/>
      <c r="E51" s="663"/>
      <c r="F51" s="663"/>
      <c r="G51" s="663"/>
      <c r="H51" s="663"/>
      <c r="I51" s="663"/>
      <c r="J51" s="663"/>
      <c r="K51" s="663"/>
      <c r="L51" s="663"/>
      <c r="M51" s="663"/>
      <c r="N51" s="663"/>
      <c r="O51" s="665"/>
      <c r="S51" s="140" t="s">
        <v>933</v>
      </c>
      <c r="T51" s="209"/>
      <c r="U51" s="761">
        <f t="shared" ref="U51:AJ51" si="10">U33</f>
        <v>0</v>
      </c>
      <c r="V51" s="761">
        <f t="shared" si="10"/>
        <v>0</v>
      </c>
      <c r="W51" s="761">
        <f t="shared" si="10"/>
        <v>0</v>
      </c>
      <c r="X51" s="761">
        <f t="shared" si="10"/>
        <v>0</v>
      </c>
      <c r="Y51" s="761">
        <f t="shared" si="10"/>
        <v>0</v>
      </c>
      <c r="Z51" s="761">
        <f t="shared" si="10"/>
        <v>0</v>
      </c>
      <c r="AA51" s="761">
        <f t="shared" si="10"/>
        <v>0</v>
      </c>
      <c r="AB51" s="761">
        <f t="shared" si="10"/>
        <v>0</v>
      </c>
      <c r="AC51" s="761">
        <f t="shared" si="10"/>
        <v>0</v>
      </c>
      <c r="AD51" s="761">
        <f t="shared" si="10"/>
        <v>0</v>
      </c>
      <c r="AE51" s="761">
        <f t="shared" si="10"/>
        <v>0</v>
      </c>
      <c r="AF51" s="761">
        <f t="shared" si="10"/>
        <v>0</v>
      </c>
      <c r="AG51" s="761">
        <f t="shared" si="10"/>
        <v>0</v>
      </c>
      <c r="AH51" s="761">
        <f t="shared" si="10"/>
        <v>0</v>
      </c>
      <c r="AI51" s="761">
        <f t="shared" si="10"/>
        <v>0</v>
      </c>
      <c r="AJ51" s="761">
        <f t="shared" si="10"/>
        <v>0</v>
      </c>
      <c r="AK51" s="974">
        <f t="shared" si="9"/>
        <v>0</v>
      </c>
    </row>
    <row r="52" spans="4:37" ht="11.25" customHeight="1">
      <c r="D52" s="663"/>
      <c r="E52" s="663"/>
      <c r="F52" s="663"/>
      <c r="G52" s="663"/>
      <c r="H52" s="663"/>
      <c r="I52" s="663"/>
      <c r="J52" s="663"/>
      <c r="K52" s="663"/>
      <c r="L52" s="663"/>
      <c r="M52" s="663"/>
      <c r="N52" s="663"/>
      <c r="O52" s="663"/>
      <c r="S52" s="141" t="s">
        <v>209</v>
      </c>
      <c r="T52" s="142"/>
      <c r="U52" s="975">
        <f t="shared" ref="U52:AK52" si="11">SUM(U46:U51)</f>
        <v>0</v>
      </c>
      <c r="V52" s="975">
        <f t="shared" si="11"/>
        <v>0</v>
      </c>
      <c r="W52" s="975">
        <f t="shared" si="11"/>
        <v>0</v>
      </c>
      <c r="X52" s="975">
        <f t="shared" si="11"/>
        <v>0</v>
      </c>
      <c r="Y52" s="975">
        <f t="shared" si="11"/>
        <v>0</v>
      </c>
      <c r="Z52" s="975">
        <f t="shared" si="11"/>
        <v>0</v>
      </c>
      <c r="AA52" s="975">
        <f t="shared" si="11"/>
        <v>0</v>
      </c>
      <c r="AB52" s="975">
        <f t="shared" si="11"/>
        <v>0</v>
      </c>
      <c r="AC52" s="975">
        <f t="shared" si="11"/>
        <v>0</v>
      </c>
      <c r="AD52" s="975">
        <f t="shared" si="11"/>
        <v>0</v>
      </c>
      <c r="AE52" s="975">
        <f t="shared" si="11"/>
        <v>0</v>
      </c>
      <c r="AF52" s="975">
        <f t="shared" si="11"/>
        <v>0</v>
      </c>
      <c r="AG52" s="975">
        <f t="shared" si="11"/>
        <v>0</v>
      </c>
      <c r="AH52" s="975">
        <f t="shared" si="11"/>
        <v>0</v>
      </c>
      <c r="AI52" s="975">
        <f t="shared" si="11"/>
        <v>0</v>
      </c>
      <c r="AJ52" s="975">
        <f t="shared" si="11"/>
        <v>0</v>
      </c>
      <c r="AK52" s="448">
        <f t="shared" si="11"/>
        <v>0</v>
      </c>
    </row>
    <row r="53" spans="4:37" ht="11.25" customHeight="1">
      <c r="D53" s="663"/>
      <c r="E53" s="663"/>
      <c r="F53" s="663"/>
      <c r="G53" s="663"/>
      <c r="H53" s="663"/>
      <c r="I53" s="663"/>
      <c r="J53" s="663"/>
      <c r="K53" s="663"/>
      <c r="L53" s="663"/>
      <c r="M53" s="663"/>
      <c r="N53" s="663"/>
      <c r="O53" s="663"/>
      <c r="S53" s="143"/>
      <c r="T53" s="144"/>
      <c r="U53" s="144"/>
      <c r="V53" s="144"/>
      <c r="W53" s="144"/>
      <c r="X53" s="144"/>
      <c r="Y53" s="144"/>
      <c r="Z53" s="144"/>
      <c r="AA53" s="144"/>
      <c r="AB53" s="144"/>
      <c r="AC53" s="144"/>
      <c r="AD53" s="144"/>
      <c r="AE53" s="142"/>
      <c r="AF53" s="142"/>
      <c r="AG53" s="142"/>
      <c r="AH53" s="142"/>
      <c r="AI53" s="142"/>
      <c r="AJ53" s="142"/>
      <c r="AK53" s="318"/>
    </row>
    <row r="54" spans="4:37" ht="11.25" customHeight="1">
      <c r="D54" s="663"/>
      <c r="E54" s="663"/>
      <c r="F54" s="663"/>
      <c r="G54" s="663"/>
      <c r="H54" s="663"/>
      <c r="I54" s="663"/>
      <c r="J54" s="663"/>
      <c r="K54" s="663"/>
      <c r="L54" s="663"/>
      <c r="M54" s="663"/>
      <c r="N54" s="663"/>
      <c r="O54" s="663"/>
      <c r="S54" s="145"/>
      <c r="T54" s="142"/>
      <c r="U54" s="142"/>
      <c r="V54" s="142"/>
      <c r="W54" s="142"/>
      <c r="X54" s="142"/>
      <c r="Y54" s="142"/>
      <c r="Z54" s="142"/>
      <c r="AA54" s="142"/>
      <c r="AB54" s="142"/>
      <c r="AC54" s="142"/>
      <c r="AD54" s="142"/>
      <c r="AE54" s="142"/>
      <c r="AF54" s="142"/>
      <c r="AG54" s="142"/>
      <c r="AH54" s="142"/>
      <c r="AI54" s="142"/>
      <c r="AJ54" s="142"/>
      <c r="AK54" s="318"/>
    </row>
    <row r="55" spans="4:37" ht="11.25" customHeight="1">
      <c r="D55" s="663"/>
      <c r="E55" s="663"/>
      <c r="F55" s="663"/>
      <c r="G55" s="663"/>
      <c r="H55" s="663"/>
      <c r="I55" s="663"/>
      <c r="J55" s="663"/>
      <c r="K55" s="663"/>
      <c r="L55" s="663"/>
      <c r="M55" s="663"/>
      <c r="N55" s="663"/>
      <c r="O55" s="663"/>
      <c r="S55" s="141" t="s">
        <v>309</v>
      </c>
      <c r="T55" s="142"/>
      <c r="U55" s="319" t="str">
        <f>CONCATENATE("Benefits adjusted by ",'Set up'!$E$15*100,"%")</f>
        <v>Benefits adjusted by 0%</v>
      </c>
      <c r="V55" s="142"/>
      <c r="W55" s="142"/>
      <c r="X55" s="142"/>
      <c r="Y55" s="142"/>
      <c r="Z55" s="142"/>
      <c r="AA55" s="142"/>
      <c r="AB55" s="142"/>
      <c r="AC55" s="142"/>
      <c r="AD55" s="142"/>
      <c r="AE55" s="142"/>
      <c r="AF55" s="142"/>
      <c r="AG55" s="142"/>
      <c r="AH55" s="142"/>
      <c r="AI55" s="142"/>
      <c r="AJ55" s="142"/>
      <c r="AK55" s="318"/>
    </row>
    <row r="56" spans="4:37" ht="11.25" customHeight="1">
      <c r="D56" s="663"/>
      <c r="E56" s="663"/>
      <c r="F56" s="663"/>
      <c r="G56" s="663"/>
      <c r="H56" s="663"/>
      <c r="I56" s="663"/>
      <c r="J56" s="663"/>
      <c r="K56" s="663"/>
      <c r="L56" s="663"/>
      <c r="M56" s="663"/>
      <c r="N56" s="663"/>
      <c r="O56" s="663"/>
      <c r="S56" s="146" t="s">
        <v>310</v>
      </c>
      <c r="T56" s="142"/>
      <c r="U56" s="703">
        <f>1+'Set up'!$E$15</f>
        <v>1</v>
      </c>
      <c r="V56" s="703"/>
      <c r="W56" s="703"/>
      <c r="X56" s="703"/>
      <c r="Y56" s="703"/>
      <c r="Z56" s="703"/>
      <c r="AA56" s="703"/>
      <c r="AB56" s="703"/>
      <c r="AC56" s="703"/>
      <c r="AD56" s="703"/>
      <c r="AE56" s="703"/>
      <c r="AF56" s="703"/>
      <c r="AG56" s="703"/>
      <c r="AH56" s="703"/>
      <c r="AI56" s="703"/>
      <c r="AJ56" s="703"/>
      <c r="AK56" s="976"/>
    </row>
    <row r="57" spans="4:37" ht="11.25" customHeight="1">
      <c r="D57" s="663"/>
      <c r="E57" s="663"/>
      <c r="F57" s="663"/>
      <c r="G57" s="663"/>
      <c r="H57" s="663"/>
      <c r="I57" s="663"/>
      <c r="J57" s="663"/>
      <c r="K57" s="663"/>
      <c r="L57" s="663"/>
      <c r="M57" s="663"/>
      <c r="N57" s="663"/>
      <c r="O57" s="663"/>
      <c r="S57" s="140" t="s">
        <v>210</v>
      </c>
      <c r="T57" s="209"/>
      <c r="U57" s="761">
        <f t="shared" ref="U57:AJ57" si="12">U46*$U$56</f>
        <v>0</v>
      </c>
      <c r="V57" s="761">
        <f t="shared" si="12"/>
        <v>0</v>
      </c>
      <c r="W57" s="761">
        <f t="shared" si="12"/>
        <v>0</v>
      </c>
      <c r="X57" s="761">
        <f t="shared" si="12"/>
        <v>0</v>
      </c>
      <c r="Y57" s="761">
        <f t="shared" si="12"/>
        <v>0</v>
      </c>
      <c r="Z57" s="761">
        <f t="shared" si="12"/>
        <v>0</v>
      </c>
      <c r="AA57" s="761">
        <f t="shared" si="12"/>
        <v>0</v>
      </c>
      <c r="AB57" s="761">
        <f t="shared" si="12"/>
        <v>0</v>
      </c>
      <c r="AC57" s="761">
        <f t="shared" si="12"/>
        <v>0</v>
      </c>
      <c r="AD57" s="761">
        <f t="shared" si="12"/>
        <v>0</v>
      </c>
      <c r="AE57" s="761">
        <f t="shared" si="12"/>
        <v>0</v>
      </c>
      <c r="AF57" s="761">
        <f t="shared" si="12"/>
        <v>0</v>
      </c>
      <c r="AG57" s="761">
        <f t="shared" si="12"/>
        <v>0</v>
      </c>
      <c r="AH57" s="761">
        <f t="shared" si="12"/>
        <v>0</v>
      </c>
      <c r="AI57" s="761">
        <f t="shared" si="12"/>
        <v>0</v>
      </c>
      <c r="AJ57" s="761">
        <f t="shared" si="12"/>
        <v>0</v>
      </c>
      <c r="AK57" s="317">
        <f>SUM(U57:AJ57)</f>
        <v>0</v>
      </c>
    </row>
    <row r="58" spans="4:37" ht="11.25" customHeight="1">
      <c r="D58" s="663"/>
      <c r="E58" s="663"/>
      <c r="F58" s="663"/>
      <c r="G58" s="663"/>
      <c r="H58" s="663"/>
      <c r="I58" s="663"/>
      <c r="J58" s="663"/>
      <c r="K58" s="663"/>
      <c r="L58" s="663"/>
      <c r="M58" s="663"/>
      <c r="N58" s="663"/>
      <c r="O58" s="663"/>
      <c r="S58" s="140" t="s">
        <v>211</v>
      </c>
      <c r="T58" s="209"/>
      <c r="U58" s="761">
        <f t="shared" ref="U58:AJ58" si="13">U47*$U$56</f>
        <v>0</v>
      </c>
      <c r="V58" s="761">
        <f t="shared" si="13"/>
        <v>0</v>
      </c>
      <c r="W58" s="761">
        <f t="shared" si="13"/>
        <v>0</v>
      </c>
      <c r="X58" s="761">
        <f t="shared" si="13"/>
        <v>0</v>
      </c>
      <c r="Y58" s="761">
        <f t="shared" si="13"/>
        <v>0</v>
      </c>
      <c r="Z58" s="761">
        <f t="shared" si="13"/>
        <v>0</v>
      </c>
      <c r="AA58" s="761">
        <f t="shared" si="13"/>
        <v>0</v>
      </c>
      <c r="AB58" s="761">
        <f t="shared" si="13"/>
        <v>0</v>
      </c>
      <c r="AC58" s="761">
        <f t="shared" si="13"/>
        <v>0</v>
      </c>
      <c r="AD58" s="761">
        <f t="shared" si="13"/>
        <v>0</v>
      </c>
      <c r="AE58" s="761">
        <f t="shared" si="13"/>
        <v>0</v>
      </c>
      <c r="AF58" s="761">
        <f t="shared" si="13"/>
        <v>0</v>
      </c>
      <c r="AG58" s="761">
        <f t="shared" si="13"/>
        <v>0</v>
      </c>
      <c r="AH58" s="761">
        <f t="shared" si="13"/>
        <v>0</v>
      </c>
      <c r="AI58" s="761">
        <f t="shared" si="13"/>
        <v>0</v>
      </c>
      <c r="AJ58" s="761">
        <f t="shared" si="13"/>
        <v>0</v>
      </c>
      <c r="AK58" s="317">
        <f t="shared" ref="AK58:AK62" si="14">SUM(U58:AJ58)</f>
        <v>0</v>
      </c>
    </row>
    <row r="59" spans="4:37" ht="11.25" customHeight="1">
      <c r="D59" s="663"/>
      <c r="E59" s="663"/>
      <c r="F59" s="663"/>
      <c r="G59" s="663"/>
      <c r="H59" s="663"/>
      <c r="I59" s="663"/>
      <c r="J59" s="663"/>
      <c r="K59" s="663"/>
      <c r="L59" s="663"/>
      <c r="M59" s="663"/>
      <c r="N59" s="663"/>
      <c r="O59" s="663"/>
      <c r="S59" s="140" t="s">
        <v>212</v>
      </c>
      <c r="T59" s="209"/>
      <c r="U59" s="761">
        <f t="shared" ref="U59:AJ59" si="15">U48*$U$56</f>
        <v>0</v>
      </c>
      <c r="V59" s="761">
        <f t="shared" si="15"/>
        <v>0</v>
      </c>
      <c r="W59" s="761">
        <f t="shared" si="15"/>
        <v>0</v>
      </c>
      <c r="X59" s="761">
        <f t="shared" si="15"/>
        <v>0</v>
      </c>
      <c r="Y59" s="761">
        <f t="shared" si="15"/>
        <v>0</v>
      </c>
      <c r="Z59" s="761">
        <f t="shared" si="15"/>
        <v>0</v>
      </c>
      <c r="AA59" s="761">
        <f t="shared" si="15"/>
        <v>0</v>
      </c>
      <c r="AB59" s="761">
        <f t="shared" si="15"/>
        <v>0</v>
      </c>
      <c r="AC59" s="761">
        <f t="shared" si="15"/>
        <v>0</v>
      </c>
      <c r="AD59" s="761">
        <f t="shared" si="15"/>
        <v>0</v>
      </c>
      <c r="AE59" s="761">
        <f t="shared" si="15"/>
        <v>0</v>
      </c>
      <c r="AF59" s="761">
        <f t="shared" si="15"/>
        <v>0</v>
      </c>
      <c r="AG59" s="761">
        <f t="shared" si="15"/>
        <v>0</v>
      </c>
      <c r="AH59" s="761">
        <f t="shared" si="15"/>
        <v>0</v>
      </c>
      <c r="AI59" s="761">
        <f t="shared" si="15"/>
        <v>0</v>
      </c>
      <c r="AJ59" s="761">
        <f t="shared" si="15"/>
        <v>0</v>
      </c>
      <c r="AK59" s="317">
        <f t="shared" si="14"/>
        <v>0</v>
      </c>
    </row>
    <row r="60" spans="4:37" ht="11.25" customHeight="1">
      <c r="D60" s="663"/>
      <c r="E60" s="663"/>
      <c r="F60" s="663"/>
      <c r="G60" s="663"/>
      <c r="H60" s="663"/>
      <c r="I60" s="663"/>
      <c r="J60" s="663"/>
      <c r="K60" s="663"/>
      <c r="L60" s="663"/>
      <c r="M60" s="663"/>
      <c r="N60" s="663"/>
      <c r="O60" s="663"/>
      <c r="S60" s="140" t="s">
        <v>213</v>
      </c>
      <c r="T60" s="209"/>
      <c r="U60" s="761">
        <f t="shared" ref="U60:AJ60" si="16">U49*$U$56</f>
        <v>0</v>
      </c>
      <c r="V60" s="761">
        <f t="shared" si="16"/>
        <v>0</v>
      </c>
      <c r="W60" s="761">
        <f t="shared" si="16"/>
        <v>0</v>
      </c>
      <c r="X60" s="761">
        <f t="shared" si="16"/>
        <v>0</v>
      </c>
      <c r="Y60" s="761">
        <f t="shared" si="16"/>
        <v>0</v>
      </c>
      <c r="Z60" s="761">
        <f t="shared" si="16"/>
        <v>0</v>
      </c>
      <c r="AA60" s="761">
        <f t="shared" si="16"/>
        <v>0</v>
      </c>
      <c r="AB60" s="761">
        <f t="shared" si="16"/>
        <v>0</v>
      </c>
      <c r="AC60" s="761">
        <f t="shared" si="16"/>
        <v>0</v>
      </c>
      <c r="AD60" s="761">
        <f t="shared" si="16"/>
        <v>0</v>
      </c>
      <c r="AE60" s="761">
        <f t="shared" si="16"/>
        <v>0</v>
      </c>
      <c r="AF60" s="761">
        <f t="shared" si="16"/>
        <v>0</v>
      </c>
      <c r="AG60" s="761">
        <f t="shared" si="16"/>
        <v>0</v>
      </c>
      <c r="AH60" s="761">
        <f t="shared" si="16"/>
        <v>0</v>
      </c>
      <c r="AI60" s="761">
        <f t="shared" si="16"/>
        <v>0</v>
      </c>
      <c r="AJ60" s="761">
        <f t="shared" si="16"/>
        <v>0</v>
      </c>
      <c r="AK60" s="317">
        <f t="shared" si="14"/>
        <v>0</v>
      </c>
    </row>
    <row r="61" spans="4:37" ht="11.25" customHeight="1">
      <c r="D61" s="663"/>
      <c r="E61" s="663"/>
      <c r="F61" s="663"/>
      <c r="G61" s="663"/>
      <c r="H61" s="663"/>
      <c r="I61" s="663"/>
      <c r="J61" s="663"/>
      <c r="K61" s="663"/>
      <c r="L61" s="663"/>
      <c r="M61" s="663"/>
      <c r="N61" s="663"/>
      <c r="O61" s="663"/>
      <c r="S61" s="140" t="s">
        <v>214</v>
      </c>
      <c r="T61" s="209"/>
      <c r="U61" s="761">
        <f t="shared" ref="U61:AJ61" si="17">U50*$U$56</f>
        <v>0</v>
      </c>
      <c r="V61" s="761">
        <f t="shared" si="17"/>
        <v>0</v>
      </c>
      <c r="W61" s="761">
        <f t="shared" si="17"/>
        <v>0</v>
      </c>
      <c r="X61" s="761">
        <f t="shared" si="17"/>
        <v>0</v>
      </c>
      <c r="Y61" s="761">
        <f t="shared" si="17"/>
        <v>0</v>
      </c>
      <c r="Z61" s="761">
        <f t="shared" si="17"/>
        <v>0</v>
      </c>
      <c r="AA61" s="761">
        <f t="shared" si="17"/>
        <v>0</v>
      </c>
      <c r="AB61" s="761">
        <f t="shared" si="17"/>
        <v>0</v>
      </c>
      <c r="AC61" s="761">
        <f t="shared" si="17"/>
        <v>0</v>
      </c>
      <c r="AD61" s="761">
        <f t="shared" si="17"/>
        <v>0</v>
      </c>
      <c r="AE61" s="761">
        <f t="shared" si="17"/>
        <v>0</v>
      </c>
      <c r="AF61" s="761">
        <f t="shared" si="17"/>
        <v>0</v>
      </c>
      <c r="AG61" s="761">
        <f t="shared" si="17"/>
        <v>0</v>
      </c>
      <c r="AH61" s="761">
        <f t="shared" si="17"/>
        <v>0</v>
      </c>
      <c r="AI61" s="761">
        <f t="shared" si="17"/>
        <v>0</v>
      </c>
      <c r="AJ61" s="761">
        <f t="shared" si="17"/>
        <v>0</v>
      </c>
      <c r="AK61" s="317">
        <f t="shared" si="14"/>
        <v>0</v>
      </c>
    </row>
    <row r="62" spans="4:37" ht="11.25" customHeight="1">
      <c r="D62" s="663"/>
      <c r="E62" s="663"/>
      <c r="F62" s="663"/>
      <c r="G62" s="663"/>
      <c r="H62" s="663"/>
      <c r="I62" s="663"/>
      <c r="J62" s="663"/>
      <c r="K62" s="663"/>
      <c r="L62" s="663"/>
      <c r="M62" s="663"/>
      <c r="N62" s="663"/>
      <c r="O62" s="663"/>
      <c r="S62" s="140" t="s">
        <v>933</v>
      </c>
      <c r="T62" s="414"/>
      <c r="U62" s="761">
        <f t="shared" ref="U62:AJ62" si="18">U51*$U$56</f>
        <v>0</v>
      </c>
      <c r="V62" s="761">
        <f t="shared" si="18"/>
        <v>0</v>
      </c>
      <c r="W62" s="761">
        <f t="shared" si="18"/>
        <v>0</v>
      </c>
      <c r="X62" s="761">
        <f t="shared" si="18"/>
        <v>0</v>
      </c>
      <c r="Y62" s="761">
        <f t="shared" si="18"/>
        <v>0</v>
      </c>
      <c r="Z62" s="761">
        <f t="shared" si="18"/>
        <v>0</v>
      </c>
      <c r="AA62" s="761">
        <f t="shared" si="18"/>
        <v>0</v>
      </c>
      <c r="AB62" s="761">
        <f t="shared" si="18"/>
        <v>0</v>
      </c>
      <c r="AC62" s="761">
        <f t="shared" si="18"/>
        <v>0</v>
      </c>
      <c r="AD62" s="761">
        <f t="shared" si="18"/>
        <v>0</v>
      </c>
      <c r="AE62" s="761">
        <f t="shared" si="18"/>
        <v>0</v>
      </c>
      <c r="AF62" s="761">
        <f t="shared" si="18"/>
        <v>0</v>
      </c>
      <c r="AG62" s="761">
        <f t="shared" si="18"/>
        <v>0</v>
      </c>
      <c r="AH62" s="761">
        <f t="shared" si="18"/>
        <v>0</v>
      </c>
      <c r="AI62" s="761">
        <f t="shared" si="18"/>
        <v>0</v>
      </c>
      <c r="AJ62" s="761">
        <f t="shared" si="18"/>
        <v>0</v>
      </c>
      <c r="AK62" s="974">
        <f t="shared" si="14"/>
        <v>0</v>
      </c>
    </row>
    <row r="63" spans="4:37" ht="18" customHeight="1" thickBot="1">
      <c r="D63" s="663"/>
      <c r="E63" s="663"/>
      <c r="F63" s="663"/>
      <c r="G63" s="663"/>
      <c r="H63" s="663"/>
      <c r="I63" s="663"/>
      <c r="J63" s="663"/>
      <c r="K63" s="663"/>
      <c r="L63" s="663"/>
      <c r="M63" s="663"/>
      <c r="N63" s="663"/>
      <c r="O63" s="663"/>
      <c r="S63" s="148" t="s">
        <v>209</v>
      </c>
      <c r="T63" s="210"/>
      <c r="U63" s="762">
        <f>SUM(U57:U62)</f>
        <v>0</v>
      </c>
      <c r="V63" s="762">
        <f t="shared" ref="V63:AJ63" si="19">SUM(V57:V62)</f>
        <v>0</v>
      </c>
      <c r="W63" s="762">
        <f t="shared" si="19"/>
        <v>0</v>
      </c>
      <c r="X63" s="762">
        <f t="shared" si="19"/>
        <v>0</v>
      </c>
      <c r="Y63" s="762">
        <f t="shared" si="19"/>
        <v>0</v>
      </c>
      <c r="Z63" s="762">
        <f t="shared" si="19"/>
        <v>0</v>
      </c>
      <c r="AA63" s="762">
        <f t="shared" si="19"/>
        <v>0</v>
      </c>
      <c r="AB63" s="762">
        <f t="shared" si="19"/>
        <v>0</v>
      </c>
      <c r="AC63" s="762">
        <f t="shared" si="19"/>
        <v>0</v>
      </c>
      <c r="AD63" s="762">
        <f t="shared" si="19"/>
        <v>0</v>
      </c>
      <c r="AE63" s="762">
        <f t="shared" si="19"/>
        <v>0</v>
      </c>
      <c r="AF63" s="762">
        <f t="shared" si="19"/>
        <v>0</v>
      </c>
      <c r="AG63" s="762">
        <f t="shared" si="19"/>
        <v>0</v>
      </c>
      <c r="AH63" s="762">
        <f t="shared" si="19"/>
        <v>0</v>
      </c>
      <c r="AI63" s="762">
        <f t="shared" si="19"/>
        <v>0</v>
      </c>
      <c r="AJ63" s="762">
        <f t="shared" si="19"/>
        <v>0</v>
      </c>
      <c r="AK63" s="320">
        <f>SUM(AK57:AK62)</f>
        <v>0</v>
      </c>
    </row>
    <row r="64" spans="4:37" ht="11.25" customHeight="1">
      <c r="D64" s="663"/>
      <c r="E64" s="663"/>
      <c r="F64" s="663"/>
      <c r="G64" s="663"/>
      <c r="H64" s="663"/>
      <c r="I64" s="663"/>
      <c r="J64" s="663"/>
      <c r="K64" s="663"/>
      <c r="L64" s="663"/>
      <c r="M64" s="663"/>
      <c r="N64" s="663"/>
      <c r="O64" s="663"/>
      <c r="S64" s="666"/>
      <c r="T64" s="667"/>
      <c r="U64" s="763"/>
      <c r="V64" s="763"/>
      <c r="W64" s="763"/>
      <c r="X64" s="763"/>
      <c r="Y64" s="763"/>
      <c r="Z64" s="763"/>
      <c r="AA64" s="763"/>
      <c r="AB64" s="763"/>
      <c r="AC64" s="763"/>
      <c r="AD64" s="763"/>
      <c r="AE64" s="763"/>
      <c r="AF64" s="763"/>
      <c r="AG64" s="763"/>
      <c r="AH64" s="763"/>
      <c r="AI64" s="763"/>
      <c r="AJ64" s="763"/>
      <c r="AK64" s="668"/>
    </row>
    <row r="65" spans="4:37" ht="11.25" customHeight="1" thickBot="1">
      <c r="D65" s="663"/>
      <c r="E65" s="663"/>
      <c r="F65" s="663"/>
      <c r="G65" s="663"/>
      <c r="H65" s="663"/>
      <c r="I65" s="663"/>
      <c r="J65" s="663"/>
      <c r="K65" s="663"/>
      <c r="L65" s="663"/>
      <c r="M65" s="663"/>
      <c r="N65" s="663"/>
      <c r="O65" s="663"/>
      <c r="S65" s="669" t="s">
        <v>565</v>
      </c>
      <c r="T65" s="670" t="s">
        <v>566</v>
      </c>
      <c r="U65" s="764">
        <f t="shared" ref="U65:AK65" si="20">U42+U63</f>
        <v>0</v>
      </c>
      <c r="V65" s="764">
        <f t="shared" si="20"/>
        <v>0</v>
      </c>
      <c r="W65" s="764">
        <f t="shared" si="20"/>
        <v>0</v>
      </c>
      <c r="X65" s="764">
        <f t="shared" si="20"/>
        <v>0</v>
      </c>
      <c r="Y65" s="764">
        <f t="shared" si="20"/>
        <v>0</v>
      </c>
      <c r="Z65" s="764">
        <f t="shared" si="20"/>
        <v>0</v>
      </c>
      <c r="AA65" s="764">
        <f t="shared" si="20"/>
        <v>0</v>
      </c>
      <c r="AB65" s="764">
        <f t="shared" si="20"/>
        <v>0</v>
      </c>
      <c r="AC65" s="764">
        <f t="shared" si="20"/>
        <v>0</v>
      </c>
      <c r="AD65" s="764">
        <f t="shared" si="20"/>
        <v>0</v>
      </c>
      <c r="AE65" s="764">
        <f t="shared" si="20"/>
        <v>0</v>
      </c>
      <c r="AF65" s="764">
        <f t="shared" si="20"/>
        <v>0</v>
      </c>
      <c r="AG65" s="764">
        <f t="shared" si="20"/>
        <v>0</v>
      </c>
      <c r="AH65" s="764">
        <f t="shared" si="20"/>
        <v>0</v>
      </c>
      <c r="AI65" s="764">
        <f t="shared" si="20"/>
        <v>0</v>
      </c>
      <c r="AJ65" s="764">
        <f t="shared" si="20"/>
        <v>0</v>
      </c>
      <c r="AK65" s="671">
        <f t="shared" si="20"/>
        <v>0</v>
      </c>
    </row>
    <row r="66" spans="4:37" ht="11.25" customHeight="1">
      <c r="D66" s="663"/>
      <c r="E66" s="663"/>
      <c r="F66" s="663"/>
      <c r="G66" s="663"/>
      <c r="H66" s="663"/>
      <c r="I66" s="663"/>
      <c r="J66" s="663"/>
      <c r="K66" s="663"/>
      <c r="L66" s="663"/>
      <c r="M66" s="663"/>
      <c r="N66" s="663"/>
      <c r="O66" s="663"/>
    </row>
    <row r="67" spans="4:37" ht="11.25" customHeight="1">
      <c r="D67" s="663"/>
      <c r="E67" s="663"/>
      <c r="F67" s="663"/>
      <c r="G67" s="663"/>
      <c r="H67" s="663"/>
      <c r="I67" s="663"/>
      <c r="J67" s="663"/>
      <c r="K67" s="663"/>
      <c r="L67" s="663"/>
      <c r="M67" s="663"/>
      <c r="N67" s="663"/>
      <c r="O67" s="663"/>
    </row>
    <row r="68" spans="4:37" ht="11.25" customHeight="1">
      <c r="P68" s="663"/>
      <c r="Q68" s="663"/>
      <c r="R68" s="663"/>
      <c r="S68" s="663"/>
      <c r="T68" s="663"/>
      <c r="U68" s="663"/>
      <c r="V68" s="663"/>
      <c r="W68" s="663"/>
      <c r="X68" s="663"/>
      <c r="Y68" s="663"/>
      <c r="Z68" s="663"/>
      <c r="AA68" s="663"/>
      <c r="AB68" s="663"/>
      <c r="AC68" s="663"/>
    </row>
    <row r="69" spans="4:37" ht="11.25" hidden="1" customHeight="1"/>
    <row r="70" spans="4:37" ht="11.25" hidden="1" customHeight="1"/>
  </sheetData>
  <sheetProtection formatCells="0" formatColumns="0" formatRows="0" autoFilter="0"/>
  <mergeCells count="18">
    <mergeCell ref="S39:T39"/>
    <mergeCell ref="S44:T44"/>
    <mergeCell ref="K10:K11"/>
    <mergeCell ref="R10:R11"/>
    <mergeCell ref="S10:S11"/>
    <mergeCell ref="T10:T11"/>
    <mergeCell ref="R2:S2"/>
    <mergeCell ref="Z9:AK9"/>
    <mergeCell ref="B10:B11"/>
    <mergeCell ref="C10:C11"/>
    <mergeCell ref="D10:D11"/>
    <mergeCell ref="E10:E11"/>
    <mergeCell ref="F10:F11"/>
    <mergeCell ref="I10:I11"/>
    <mergeCell ref="J10:J11"/>
    <mergeCell ref="L10:M10"/>
    <mergeCell ref="G10:G11"/>
    <mergeCell ref="L4:M8"/>
  </mergeCells>
  <conditionalFormatting sqref="S53">
    <cfRule type="cellIs" dxfId="289" priority="1" stopIfTrue="1" operator="equal">
      <formula>"inflation incorporated in nominal assumptions"</formula>
    </cfRule>
    <cfRule type="cellIs" dxfId="288" priority="2" stopIfTrue="1" operator="equal">
      <formula>"inflation added to nominal assumptions"</formula>
    </cfRule>
  </conditionalFormatting>
  <dataValidations count="7">
    <dataValidation type="list" allowBlank="1" showInputMessage="1" showErrorMessage="1" sqref="WVQ983060:WVR983081 JE9:JF30 TA9:TB30 ACW9:ACX30 AMS9:AMT30 AWO9:AWP30 BGK9:BGL30 BQG9:BQH30 CAC9:CAD30 CJY9:CJZ30 CTU9:CTV30 DDQ9:DDR30 DNM9:DNN30 DXI9:DXJ30 EHE9:EHF30 ERA9:ERB30 FAW9:FAX30 FKS9:FKT30 FUO9:FUP30 GEK9:GEL30 GOG9:GOH30 GYC9:GYD30 HHY9:HHZ30 HRU9:HRV30 IBQ9:IBR30 ILM9:ILN30 IVI9:IVJ30 JFE9:JFF30 JPA9:JPB30 JYW9:JYX30 KIS9:KIT30 KSO9:KSP30 LCK9:LCL30 LMG9:LMH30 LWC9:LWD30 MFY9:MFZ30 MPU9:MPV30 MZQ9:MZR30 NJM9:NJN30 NTI9:NTJ30 ODE9:ODF30 ONA9:ONB30 OWW9:OWX30 PGS9:PGT30 PQO9:PQP30 QAK9:QAL30 QKG9:QKH30 QUC9:QUD30 RDY9:RDZ30 RNU9:RNV30 RXQ9:RXR30 SHM9:SHN30 SRI9:SRJ30 TBE9:TBF30 TLA9:TLB30 TUW9:TUX30 UES9:UET30 UOO9:UOP30 UYK9:UYL30 VIG9:VIH30 VSC9:VSD30 WBY9:WBZ30 WLU9:WLV30 WVQ9:WVR30 JE65556:JF65577 TA65556:TB65577 ACW65556:ACX65577 AMS65556:AMT65577 AWO65556:AWP65577 BGK65556:BGL65577 BQG65556:BQH65577 CAC65556:CAD65577 CJY65556:CJZ65577 CTU65556:CTV65577 DDQ65556:DDR65577 DNM65556:DNN65577 DXI65556:DXJ65577 EHE65556:EHF65577 ERA65556:ERB65577 FAW65556:FAX65577 FKS65556:FKT65577 FUO65556:FUP65577 GEK65556:GEL65577 GOG65556:GOH65577 GYC65556:GYD65577 HHY65556:HHZ65577 HRU65556:HRV65577 IBQ65556:IBR65577 ILM65556:ILN65577 IVI65556:IVJ65577 JFE65556:JFF65577 JPA65556:JPB65577 JYW65556:JYX65577 KIS65556:KIT65577 KSO65556:KSP65577 LCK65556:LCL65577 LMG65556:LMH65577 LWC65556:LWD65577 MFY65556:MFZ65577 MPU65556:MPV65577 MZQ65556:MZR65577 NJM65556:NJN65577 NTI65556:NTJ65577 ODE65556:ODF65577 ONA65556:ONB65577 OWW65556:OWX65577 PGS65556:PGT65577 PQO65556:PQP65577 QAK65556:QAL65577 QKG65556:QKH65577 QUC65556:QUD65577 RDY65556:RDZ65577 RNU65556:RNV65577 RXQ65556:RXR65577 SHM65556:SHN65577 SRI65556:SRJ65577 TBE65556:TBF65577 TLA65556:TLB65577 TUW65556:TUX65577 UES65556:UET65577 UOO65556:UOP65577 UYK65556:UYL65577 VIG65556:VIH65577 VSC65556:VSD65577 WBY65556:WBZ65577 WLU65556:WLV65577 WVQ65556:WVR65577 JE131092:JF131113 TA131092:TB131113 ACW131092:ACX131113 AMS131092:AMT131113 AWO131092:AWP131113 BGK131092:BGL131113 BQG131092:BQH131113 CAC131092:CAD131113 CJY131092:CJZ131113 CTU131092:CTV131113 DDQ131092:DDR131113 DNM131092:DNN131113 DXI131092:DXJ131113 EHE131092:EHF131113 ERA131092:ERB131113 FAW131092:FAX131113 FKS131092:FKT131113 FUO131092:FUP131113 GEK131092:GEL131113 GOG131092:GOH131113 GYC131092:GYD131113 HHY131092:HHZ131113 HRU131092:HRV131113 IBQ131092:IBR131113 ILM131092:ILN131113 IVI131092:IVJ131113 JFE131092:JFF131113 JPA131092:JPB131113 JYW131092:JYX131113 KIS131092:KIT131113 KSO131092:KSP131113 LCK131092:LCL131113 LMG131092:LMH131113 LWC131092:LWD131113 MFY131092:MFZ131113 MPU131092:MPV131113 MZQ131092:MZR131113 NJM131092:NJN131113 NTI131092:NTJ131113 ODE131092:ODF131113 ONA131092:ONB131113 OWW131092:OWX131113 PGS131092:PGT131113 PQO131092:PQP131113 QAK131092:QAL131113 QKG131092:QKH131113 QUC131092:QUD131113 RDY131092:RDZ131113 RNU131092:RNV131113 RXQ131092:RXR131113 SHM131092:SHN131113 SRI131092:SRJ131113 TBE131092:TBF131113 TLA131092:TLB131113 TUW131092:TUX131113 UES131092:UET131113 UOO131092:UOP131113 UYK131092:UYL131113 VIG131092:VIH131113 VSC131092:VSD131113 WBY131092:WBZ131113 WLU131092:WLV131113 WVQ131092:WVR131113 JE196628:JF196649 TA196628:TB196649 ACW196628:ACX196649 AMS196628:AMT196649 AWO196628:AWP196649 BGK196628:BGL196649 BQG196628:BQH196649 CAC196628:CAD196649 CJY196628:CJZ196649 CTU196628:CTV196649 DDQ196628:DDR196649 DNM196628:DNN196649 DXI196628:DXJ196649 EHE196628:EHF196649 ERA196628:ERB196649 FAW196628:FAX196649 FKS196628:FKT196649 FUO196628:FUP196649 GEK196628:GEL196649 GOG196628:GOH196649 GYC196628:GYD196649 HHY196628:HHZ196649 HRU196628:HRV196649 IBQ196628:IBR196649 ILM196628:ILN196649 IVI196628:IVJ196649 JFE196628:JFF196649 JPA196628:JPB196649 JYW196628:JYX196649 KIS196628:KIT196649 KSO196628:KSP196649 LCK196628:LCL196649 LMG196628:LMH196649 LWC196628:LWD196649 MFY196628:MFZ196649 MPU196628:MPV196649 MZQ196628:MZR196649 NJM196628:NJN196649 NTI196628:NTJ196649 ODE196628:ODF196649 ONA196628:ONB196649 OWW196628:OWX196649 PGS196628:PGT196649 PQO196628:PQP196649 QAK196628:QAL196649 QKG196628:QKH196649 QUC196628:QUD196649 RDY196628:RDZ196649 RNU196628:RNV196649 RXQ196628:RXR196649 SHM196628:SHN196649 SRI196628:SRJ196649 TBE196628:TBF196649 TLA196628:TLB196649 TUW196628:TUX196649 UES196628:UET196649 UOO196628:UOP196649 UYK196628:UYL196649 VIG196628:VIH196649 VSC196628:VSD196649 WBY196628:WBZ196649 WLU196628:WLV196649 WVQ196628:WVR196649 JE262164:JF262185 TA262164:TB262185 ACW262164:ACX262185 AMS262164:AMT262185 AWO262164:AWP262185 BGK262164:BGL262185 BQG262164:BQH262185 CAC262164:CAD262185 CJY262164:CJZ262185 CTU262164:CTV262185 DDQ262164:DDR262185 DNM262164:DNN262185 DXI262164:DXJ262185 EHE262164:EHF262185 ERA262164:ERB262185 FAW262164:FAX262185 FKS262164:FKT262185 FUO262164:FUP262185 GEK262164:GEL262185 GOG262164:GOH262185 GYC262164:GYD262185 HHY262164:HHZ262185 HRU262164:HRV262185 IBQ262164:IBR262185 ILM262164:ILN262185 IVI262164:IVJ262185 JFE262164:JFF262185 JPA262164:JPB262185 JYW262164:JYX262185 KIS262164:KIT262185 KSO262164:KSP262185 LCK262164:LCL262185 LMG262164:LMH262185 LWC262164:LWD262185 MFY262164:MFZ262185 MPU262164:MPV262185 MZQ262164:MZR262185 NJM262164:NJN262185 NTI262164:NTJ262185 ODE262164:ODF262185 ONA262164:ONB262185 OWW262164:OWX262185 PGS262164:PGT262185 PQO262164:PQP262185 QAK262164:QAL262185 QKG262164:QKH262185 QUC262164:QUD262185 RDY262164:RDZ262185 RNU262164:RNV262185 RXQ262164:RXR262185 SHM262164:SHN262185 SRI262164:SRJ262185 TBE262164:TBF262185 TLA262164:TLB262185 TUW262164:TUX262185 UES262164:UET262185 UOO262164:UOP262185 UYK262164:UYL262185 VIG262164:VIH262185 VSC262164:VSD262185 WBY262164:WBZ262185 WLU262164:WLV262185 WVQ262164:WVR262185 JE327700:JF327721 TA327700:TB327721 ACW327700:ACX327721 AMS327700:AMT327721 AWO327700:AWP327721 BGK327700:BGL327721 BQG327700:BQH327721 CAC327700:CAD327721 CJY327700:CJZ327721 CTU327700:CTV327721 DDQ327700:DDR327721 DNM327700:DNN327721 DXI327700:DXJ327721 EHE327700:EHF327721 ERA327700:ERB327721 FAW327700:FAX327721 FKS327700:FKT327721 FUO327700:FUP327721 GEK327700:GEL327721 GOG327700:GOH327721 GYC327700:GYD327721 HHY327700:HHZ327721 HRU327700:HRV327721 IBQ327700:IBR327721 ILM327700:ILN327721 IVI327700:IVJ327721 JFE327700:JFF327721 JPA327700:JPB327721 JYW327700:JYX327721 KIS327700:KIT327721 KSO327700:KSP327721 LCK327700:LCL327721 LMG327700:LMH327721 LWC327700:LWD327721 MFY327700:MFZ327721 MPU327700:MPV327721 MZQ327700:MZR327721 NJM327700:NJN327721 NTI327700:NTJ327721 ODE327700:ODF327721 ONA327700:ONB327721 OWW327700:OWX327721 PGS327700:PGT327721 PQO327700:PQP327721 QAK327700:QAL327721 QKG327700:QKH327721 QUC327700:QUD327721 RDY327700:RDZ327721 RNU327700:RNV327721 RXQ327700:RXR327721 SHM327700:SHN327721 SRI327700:SRJ327721 TBE327700:TBF327721 TLA327700:TLB327721 TUW327700:TUX327721 UES327700:UET327721 UOO327700:UOP327721 UYK327700:UYL327721 VIG327700:VIH327721 VSC327700:VSD327721 WBY327700:WBZ327721 WLU327700:WLV327721 WVQ327700:WVR327721 JE393236:JF393257 TA393236:TB393257 ACW393236:ACX393257 AMS393236:AMT393257 AWO393236:AWP393257 BGK393236:BGL393257 BQG393236:BQH393257 CAC393236:CAD393257 CJY393236:CJZ393257 CTU393236:CTV393257 DDQ393236:DDR393257 DNM393236:DNN393257 DXI393236:DXJ393257 EHE393236:EHF393257 ERA393236:ERB393257 FAW393236:FAX393257 FKS393236:FKT393257 FUO393236:FUP393257 GEK393236:GEL393257 GOG393236:GOH393257 GYC393236:GYD393257 HHY393236:HHZ393257 HRU393236:HRV393257 IBQ393236:IBR393257 ILM393236:ILN393257 IVI393236:IVJ393257 JFE393236:JFF393257 JPA393236:JPB393257 JYW393236:JYX393257 KIS393236:KIT393257 KSO393236:KSP393257 LCK393236:LCL393257 LMG393236:LMH393257 LWC393236:LWD393257 MFY393236:MFZ393257 MPU393236:MPV393257 MZQ393236:MZR393257 NJM393236:NJN393257 NTI393236:NTJ393257 ODE393236:ODF393257 ONA393236:ONB393257 OWW393236:OWX393257 PGS393236:PGT393257 PQO393236:PQP393257 QAK393236:QAL393257 QKG393236:QKH393257 QUC393236:QUD393257 RDY393236:RDZ393257 RNU393236:RNV393257 RXQ393236:RXR393257 SHM393236:SHN393257 SRI393236:SRJ393257 TBE393236:TBF393257 TLA393236:TLB393257 TUW393236:TUX393257 UES393236:UET393257 UOO393236:UOP393257 UYK393236:UYL393257 VIG393236:VIH393257 VSC393236:VSD393257 WBY393236:WBZ393257 WLU393236:WLV393257 WVQ393236:WVR393257 JE458772:JF458793 TA458772:TB458793 ACW458772:ACX458793 AMS458772:AMT458793 AWO458772:AWP458793 BGK458772:BGL458793 BQG458772:BQH458793 CAC458772:CAD458793 CJY458772:CJZ458793 CTU458772:CTV458793 DDQ458772:DDR458793 DNM458772:DNN458793 DXI458772:DXJ458793 EHE458772:EHF458793 ERA458772:ERB458793 FAW458772:FAX458793 FKS458772:FKT458793 FUO458772:FUP458793 GEK458772:GEL458793 GOG458772:GOH458793 GYC458772:GYD458793 HHY458772:HHZ458793 HRU458772:HRV458793 IBQ458772:IBR458793 ILM458772:ILN458793 IVI458772:IVJ458793 JFE458772:JFF458793 JPA458772:JPB458793 JYW458772:JYX458793 KIS458772:KIT458793 KSO458772:KSP458793 LCK458772:LCL458793 LMG458772:LMH458793 LWC458772:LWD458793 MFY458772:MFZ458793 MPU458772:MPV458793 MZQ458772:MZR458793 NJM458772:NJN458793 NTI458772:NTJ458793 ODE458772:ODF458793 ONA458772:ONB458793 OWW458772:OWX458793 PGS458772:PGT458793 PQO458772:PQP458793 QAK458772:QAL458793 QKG458772:QKH458793 QUC458772:QUD458793 RDY458772:RDZ458793 RNU458772:RNV458793 RXQ458772:RXR458793 SHM458772:SHN458793 SRI458772:SRJ458793 TBE458772:TBF458793 TLA458772:TLB458793 TUW458772:TUX458793 UES458772:UET458793 UOO458772:UOP458793 UYK458772:UYL458793 VIG458772:VIH458793 VSC458772:VSD458793 WBY458772:WBZ458793 WLU458772:WLV458793 WVQ458772:WVR458793 JE524308:JF524329 TA524308:TB524329 ACW524308:ACX524329 AMS524308:AMT524329 AWO524308:AWP524329 BGK524308:BGL524329 BQG524308:BQH524329 CAC524308:CAD524329 CJY524308:CJZ524329 CTU524308:CTV524329 DDQ524308:DDR524329 DNM524308:DNN524329 DXI524308:DXJ524329 EHE524308:EHF524329 ERA524308:ERB524329 FAW524308:FAX524329 FKS524308:FKT524329 FUO524308:FUP524329 GEK524308:GEL524329 GOG524308:GOH524329 GYC524308:GYD524329 HHY524308:HHZ524329 HRU524308:HRV524329 IBQ524308:IBR524329 ILM524308:ILN524329 IVI524308:IVJ524329 JFE524308:JFF524329 JPA524308:JPB524329 JYW524308:JYX524329 KIS524308:KIT524329 KSO524308:KSP524329 LCK524308:LCL524329 LMG524308:LMH524329 LWC524308:LWD524329 MFY524308:MFZ524329 MPU524308:MPV524329 MZQ524308:MZR524329 NJM524308:NJN524329 NTI524308:NTJ524329 ODE524308:ODF524329 ONA524308:ONB524329 OWW524308:OWX524329 PGS524308:PGT524329 PQO524308:PQP524329 QAK524308:QAL524329 QKG524308:QKH524329 QUC524308:QUD524329 RDY524308:RDZ524329 RNU524308:RNV524329 RXQ524308:RXR524329 SHM524308:SHN524329 SRI524308:SRJ524329 TBE524308:TBF524329 TLA524308:TLB524329 TUW524308:TUX524329 UES524308:UET524329 UOO524308:UOP524329 UYK524308:UYL524329 VIG524308:VIH524329 VSC524308:VSD524329 WBY524308:WBZ524329 WLU524308:WLV524329 WVQ524308:WVR524329 JE589844:JF589865 TA589844:TB589865 ACW589844:ACX589865 AMS589844:AMT589865 AWO589844:AWP589865 BGK589844:BGL589865 BQG589844:BQH589865 CAC589844:CAD589865 CJY589844:CJZ589865 CTU589844:CTV589865 DDQ589844:DDR589865 DNM589844:DNN589865 DXI589844:DXJ589865 EHE589844:EHF589865 ERA589844:ERB589865 FAW589844:FAX589865 FKS589844:FKT589865 FUO589844:FUP589865 GEK589844:GEL589865 GOG589844:GOH589865 GYC589844:GYD589865 HHY589844:HHZ589865 HRU589844:HRV589865 IBQ589844:IBR589865 ILM589844:ILN589865 IVI589844:IVJ589865 JFE589844:JFF589865 JPA589844:JPB589865 JYW589844:JYX589865 KIS589844:KIT589865 KSO589844:KSP589865 LCK589844:LCL589865 LMG589844:LMH589865 LWC589844:LWD589865 MFY589844:MFZ589865 MPU589844:MPV589865 MZQ589844:MZR589865 NJM589844:NJN589865 NTI589844:NTJ589865 ODE589844:ODF589865 ONA589844:ONB589865 OWW589844:OWX589865 PGS589844:PGT589865 PQO589844:PQP589865 QAK589844:QAL589865 QKG589844:QKH589865 QUC589844:QUD589865 RDY589844:RDZ589865 RNU589844:RNV589865 RXQ589844:RXR589865 SHM589844:SHN589865 SRI589844:SRJ589865 TBE589844:TBF589865 TLA589844:TLB589865 TUW589844:TUX589865 UES589844:UET589865 UOO589844:UOP589865 UYK589844:UYL589865 VIG589844:VIH589865 VSC589844:VSD589865 WBY589844:WBZ589865 WLU589844:WLV589865 WVQ589844:WVR589865 JE655380:JF655401 TA655380:TB655401 ACW655380:ACX655401 AMS655380:AMT655401 AWO655380:AWP655401 BGK655380:BGL655401 BQG655380:BQH655401 CAC655380:CAD655401 CJY655380:CJZ655401 CTU655380:CTV655401 DDQ655380:DDR655401 DNM655380:DNN655401 DXI655380:DXJ655401 EHE655380:EHF655401 ERA655380:ERB655401 FAW655380:FAX655401 FKS655380:FKT655401 FUO655380:FUP655401 GEK655380:GEL655401 GOG655380:GOH655401 GYC655380:GYD655401 HHY655380:HHZ655401 HRU655380:HRV655401 IBQ655380:IBR655401 ILM655380:ILN655401 IVI655380:IVJ655401 JFE655380:JFF655401 JPA655380:JPB655401 JYW655380:JYX655401 KIS655380:KIT655401 KSO655380:KSP655401 LCK655380:LCL655401 LMG655380:LMH655401 LWC655380:LWD655401 MFY655380:MFZ655401 MPU655380:MPV655401 MZQ655380:MZR655401 NJM655380:NJN655401 NTI655380:NTJ655401 ODE655380:ODF655401 ONA655380:ONB655401 OWW655380:OWX655401 PGS655380:PGT655401 PQO655380:PQP655401 QAK655380:QAL655401 QKG655380:QKH655401 QUC655380:QUD655401 RDY655380:RDZ655401 RNU655380:RNV655401 RXQ655380:RXR655401 SHM655380:SHN655401 SRI655380:SRJ655401 TBE655380:TBF655401 TLA655380:TLB655401 TUW655380:TUX655401 UES655380:UET655401 UOO655380:UOP655401 UYK655380:UYL655401 VIG655380:VIH655401 VSC655380:VSD655401 WBY655380:WBZ655401 WLU655380:WLV655401 WVQ655380:WVR655401 JE720916:JF720937 TA720916:TB720937 ACW720916:ACX720937 AMS720916:AMT720937 AWO720916:AWP720937 BGK720916:BGL720937 BQG720916:BQH720937 CAC720916:CAD720937 CJY720916:CJZ720937 CTU720916:CTV720937 DDQ720916:DDR720937 DNM720916:DNN720937 DXI720916:DXJ720937 EHE720916:EHF720937 ERA720916:ERB720937 FAW720916:FAX720937 FKS720916:FKT720937 FUO720916:FUP720937 GEK720916:GEL720937 GOG720916:GOH720937 GYC720916:GYD720937 HHY720916:HHZ720937 HRU720916:HRV720937 IBQ720916:IBR720937 ILM720916:ILN720937 IVI720916:IVJ720937 JFE720916:JFF720937 JPA720916:JPB720937 JYW720916:JYX720937 KIS720916:KIT720937 KSO720916:KSP720937 LCK720916:LCL720937 LMG720916:LMH720937 LWC720916:LWD720937 MFY720916:MFZ720937 MPU720916:MPV720937 MZQ720916:MZR720937 NJM720916:NJN720937 NTI720916:NTJ720937 ODE720916:ODF720937 ONA720916:ONB720937 OWW720916:OWX720937 PGS720916:PGT720937 PQO720916:PQP720937 QAK720916:QAL720937 QKG720916:QKH720937 QUC720916:QUD720937 RDY720916:RDZ720937 RNU720916:RNV720937 RXQ720916:RXR720937 SHM720916:SHN720937 SRI720916:SRJ720937 TBE720916:TBF720937 TLA720916:TLB720937 TUW720916:TUX720937 UES720916:UET720937 UOO720916:UOP720937 UYK720916:UYL720937 VIG720916:VIH720937 VSC720916:VSD720937 WBY720916:WBZ720937 WLU720916:WLV720937 WVQ720916:WVR720937 JE786452:JF786473 TA786452:TB786473 ACW786452:ACX786473 AMS786452:AMT786473 AWO786452:AWP786473 BGK786452:BGL786473 BQG786452:BQH786473 CAC786452:CAD786473 CJY786452:CJZ786473 CTU786452:CTV786473 DDQ786452:DDR786473 DNM786452:DNN786473 DXI786452:DXJ786473 EHE786452:EHF786473 ERA786452:ERB786473 FAW786452:FAX786473 FKS786452:FKT786473 FUO786452:FUP786473 GEK786452:GEL786473 GOG786452:GOH786473 GYC786452:GYD786473 HHY786452:HHZ786473 HRU786452:HRV786473 IBQ786452:IBR786473 ILM786452:ILN786473 IVI786452:IVJ786473 JFE786452:JFF786473 JPA786452:JPB786473 JYW786452:JYX786473 KIS786452:KIT786473 KSO786452:KSP786473 LCK786452:LCL786473 LMG786452:LMH786473 LWC786452:LWD786473 MFY786452:MFZ786473 MPU786452:MPV786473 MZQ786452:MZR786473 NJM786452:NJN786473 NTI786452:NTJ786473 ODE786452:ODF786473 ONA786452:ONB786473 OWW786452:OWX786473 PGS786452:PGT786473 PQO786452:PQP786473 QAK786452:QAL786473 QKG786452:QKH786473 QUC786452:QUD786473 RDY786452:RDZ786473 RNU786452:RNV786473 RXQ786452:RXR786473 SHM786452:SHN786473 SRI786452:SRJ786473 TBE786452:TBF786473 TLA786452:TLB786473 TUW786452:TUX786473 UES786452:UET786473 UOO786452:UOP786473 UYK786452:UYL786473 VIG786452:VIH786473 VSC786452:VSD786473 WBY786452:WBZ786473 WLU786452:WLV786473 WVQ786452:WVR786473 JE851988:JF852009 TA851988:TB852009 ACW851988:ACX852009 AMS851988:AMT852009 AWO851988:AWP852009 BGK851988:BGL852009 BQG851988:BQH852009 CAC851988:CAD852009 CJY851988:CJZ852009 CTU851988:CTV852009 DDQ851988:DDR852009 DNM851988:DNN852009 DXI851988:DXJ852009 EHE851988:EHF852009 ERA851988:ERB852009 FAW851988:FAX852009 FKS851988:FKT852009 FUO851988:FUP852009 GEK851988:GEL852009 GOG851988:GOH852009 GYC851988:GYD852009 HHY851988:HHZ852009 HRU851988:HRV852009 IBQ851988:IBR852009 ILM851988:ILN852009 IVI851988:IVJ852009 JFE851988:JFF852009 JPA851988:JPB852009 JYW851988:JYX852009 KIS851988:KIT852009 KSO851988:KSP852009 LCK851988:LCL852009 LMG851988:LMH852009 LWC851988:LWD852009 MFY851988:MFZ852009 MPU851988:MPV852009 MZQ851988:MZR852009 NJM851988:NJN852009 NTI851988:NTJ852009 ODE851988:ODF852009 ONA851988:ONB852009 OWW851988:OWX852009 PGS851988:PGT852009 PQO851988:PQP852009 QAK851988:QAL852009 QKG851988:QKH852009 QUC851988:QUD852009 RDY851988:RDZ852009 RNU851988:RNV852009 RXQ851988:RXR852009 SHM851988:SHN852009 SRI851988:SRJ852009 TBE851988:TBF852009 TLA851988:TLB852009 TUW851988:TUX852009 UES851988:UET852009 UOO851988:UOP852009 UYK851988:UYL852009 VIG851988:VIH852009 VSC851988:VSD852009 WBY851988:WBZ852009 WLU851988:WLV852009 WVQ851988:WVR852009 JE917524:JF917545 TA917524:TB917545 ACW917524:ACX917545 AMS917524:AMT917545 AWO917524:AWP917545 BGK917524:BGL917545 BQG917524:BQH917545 CAC917524:CAD917545 CJY917524:CJZ917545 CTU917524:CTV917545 DDQ917524:DDR917545 DNM917524:DNN917545 DXI917524:DXJ917545 EHE917524:EHF917545 ERA917524:ERB917545 FAW917524:FAX917545 FKS917524:FKT917545 FUO917524:FUP917545 GEK917524:GEL917545 GOG917524:GOH917545 GYC917524:GYD917545 HHY917524:HHZ917545 HRU917524:HRV917545 IBQ917524:IBR917545 ILM917524:ILN917545 IVI917524:IVJ917545 JFE917524:JFF917545 JPA917524:JPB917545 JYW917524:JYX917545 KIS917524:KIT917545 KSO917524:KSP917545 LCK917524:LCL917545 LMG917524:LMH917545 LWC917524:LWD917545 MFY917524:MFZ917545 MPU917524:MPV917545 MZQ917524:MZR917545 NJM917524:NJN917545 NTI917524:NTJ917545 ODE917524:ODF917545 ONA917524:ONB917545 OWW917524:OWX917545 PGS917524:PGT917545 PQO917524:PQP917545 QAK917524:QAL917545 QKG917524:QKH917545 QUC917524:QUD917545 RDY917524:RDZ917545 RNU917524:RNV917545 RXQ917524:RXR917545 SHM917524:SHN917545 SRI917524:SRJ917545 TBE917524:TBF917545 TLA917524:TLB917545 TUW917524:TUX917545 UES917524:UET917545 UOO917524:UOP917545 UYK917524:UYL917545 VIG917524:VIH917545 VSC917524:VSD917545 WBY917524:WBZ917545 WLU917524:WLV917545 WVQ917524:WVR917545 JE983060:JF983081 TA983060:TB983081 ACW983060:ACX983081 AMS983060:AMT983081 AWO983060:AWP983081 BGK983060:BGL983081 BQG983060:BQH983081 CAC983060:CAD983081 CJY983060:CJZ983081 CTU983060:CTV983081 DDQ983060:DDR983081 DNM983060:DNN983081 DXI983060:DXJ983081 EHE983060:EHF983081 ERA983060:ERB983081 FAW983060:FAX983081 FKS983060:FKT983081 FUO983060:FUP983081 GEK983060:GEL983081 GOG983060:GOH983081 GYC983060:GYD983081 HHY983060:HHZ983081 HRU983060:HRV983081 IBQ983060:IBR983081 ILM983060:ILN983081 IVI983060:IVJ983081 JFE983060:JFF983081 JPA983060:JPB983081 JYW983060:JYX983081 KIS983060:KIT983081 KSO983060:KSP983081 LCK983060:LCL983081 LMG983060:LMH983081 LWC983060:LWD983081 MFY983060:MFZ983081 MPU983060:MPV983081 MZQ983060:MZR983081 NJM983060:NJN983081 NTI983060:NTJ983081 ODE983060:ODF983081 ONA983060:ONB983081 OWW983060:OWX983081 PGS983060:PGT983081 PQO983060:PQP983081 QAK983060:QAL983081 QKG983060:QKH983081 QUC983060:QUD983081 RDY983060:RDZ983081 RNU983060:RNV983081 RXQ983060:RXR983081 SHM983060:SHN983081 SRI983060:SRJ983081 TBE983060:TBF983081 TLA983060:TLB983081 TUW983060:TUX983081 UES983060:UET983081 UOO983060:UOP983081 UYK983060:UYL983081 VIG983060:VIH983081 VSC983060:VSD983081 WBY983060:WBZ983081 WLU983060:WLV983081 J131092:J131113 J196628:J196649 J262164:J262185 J327700:J327721 J393236:J393257 J458772:J458793 J524308:J524329 J589844:J589865 J655380:J655401 J720916:J720937 J786452:J786473 J851988:J852009 J917524:J917545 J983060:J983081 J65556:J65577" xr:uid="{00000000-0002-0000-0A00-000000000000}">
      <formula1>INDIRECT(VLOOKUP(I9,Namelookup,2,FALSE))</formula1>
    </dataValidation>
    <dataValidation type="list" allowBlank="1" showInputMessage="1" showErrorMessage="1" sqref="JH31 TD31 ACZ31 AMV31 AWR31 BGN31 BQJ31 CAF31 CKB31 CTX31 DDT31 DNP31 DXL31 EHH31 ERD31 FAZ31 FKV31 FUR31 GEN31 GOJ31 GYF31 HIB31 HRX31 IBT31 ILP31 IVL31 JFH31 JPD31 JYZ31 KIV31 KSR31 LCN31 LMJ31 LWF31 MGB31 MPX31 MZT31 NJP31 NTL31 ODH31 OND31 OWZ31 PGV31 PQR31 QAN31 QKJ31 QUF31 REB31 RNX31 RXT31 SHP31 SRL31 TBH31 TLD31 TUZ31 UEV31 UOR31 UYN31 VIJ31 VSF31 WCB31 WLX31 WVT31 WLV983082:WLV983083 G196650:H196651 JH65578:JH65579 TD65578:TD65579 ACZ65578:ACZ65579 AMV65578:AMV65579 AWR65578:AWR65579 BGN65578:BGN65579 BQJ65578:BQJ65579 CAF65578:CAF65579 CKB65578:CKB65579 CTX65578:CTX65579 DDT65578:DDT65579 DNP65578:DNP65579 DXL65578:DXL65579 EHH65578:EHH65579 ERD65578:ERD65579 FAZ65578:FAZ65579 FKV65578:FKV65579 FUR65578:FUR65579 GEN65578:GEN65579 GOJ65578:GOJ65579 GYF65578:GYF65579 HIB65578:HIB65579 HRX65578:HRX65579 IBT65578:IBT65579 ILP65578:ILP65579 IVL65578:IVL65579 JFH65578:JFH65579 JPD65578:JPD65579 JYZ65578:JYZ65579 KIV65578:KIV65579 KSR65578:KSR65579 LCN65578:LCN65579 LMJ65578:LMJ65579 LWF65578:LWF65579 MGB65578:MGB65579 MPX65578:MPX65579 MZT65578:MZT65579 NJP65578:NJP65579 NTL65578:NTL65579 ODH65578:ODH65579 OND65578:OND65579 OWZ65578:OWZ65579 PGV65578:PGV65579 PQR65578:PQR65579 QAN65578:QAN65579 QKJ65578:QKJ65579 QUF65578:QUF65579 REB65578:REB65579 RNX65578:RNX65579 RXT65578:RXT65579 SHP65578:SHP65579 SRL65578:SRL65579 TBH65578:TBH65579 TLD65578:TLD65579 TUZ65578:TUZ65579 UEV65578:UEV65579 UOR65578:UOR65579 UYN65578:UYN65579 VIJ65578:VIJ65579 VSF65578:VSF65579 WCB65578:WCB65579 WLX65578:WLX65579 WVT65578:WVT65579 G262186:H262187 JH131114:JH131115 TD131114:TD131115 ACZ131114:ACZ131115 AMV131114:AMV131115 AWR131114:AWR131115 BGN131114:BGN131115 BQJ131114:BQJ131115 CAF131114:CAF131115 CKB131114:CKB131115 CTX131114:CTX131115 DDT131114:DDT131115 DNP131114:DNP131115 DXL131114:DXL131115 EHH131114:EHH131115 ERD131114:ERD131115 FAZ131114:FAZ131115 FKV131114:FKV131115 FUR131114:FUR131115 GEN131114:GEN131115 GOJ131114:GOJ131115 GYF131114:GYF131115 HIB131114:HIB131115 HRX131114:HRX131115 IBT131114:IBT131115 ILP131114:ILP131115 IVL131114:IVL131115 JFH131114:JFH131115 JPD131114:JPD131115 JYZ131114:JYZ131115 KIV131114:KIV131115 KSR131114:KSR131115 LCN131114:LCN131115 LMJ131114:LMJ131115 LWF131114:LWF131115 MGB131114:MGB131115 MPX131114:MPX131115 MZT131114:MZT131115 NJP131114:NJP131115 NTL131114:NTL131115 ODH131114:ODH131115 OND131114:OND131115 OWZ131114:OWZ131115 PGV131114:PGV131115 PQR131114:PQR131115 QAN131114:QAN131115 QKJ131114:QKJ131115 QUF131114:QUF131115 REB131114:REB131115 RNX131114:RNX131115 RXT131114:RXT131115 SHP131114:SHP131115 SRL131114:SRL131115 TBH131114:TBH131115 TLD131114:TLD131115 TUZ131114:TUZ131115 UEV131114:UEV131115 UOR131114:UOR131115 UYN131114:UYN131115 VIJ131114:VIJ131115 VSF131114:VSF131115 WCB131114:WCB131115 WLX131114:WLX131115 WVT131114:WVT131115 G327722:H327723 JH196650:JH196651 TD196650:TD196651 ACZ196650:ACZ196651 AMV196650:AMV196651 AWR196650:AWR196651 BGN196650:BGN196651 BQJ196650:BQJ196651 CAF196650:CAF196651 CKB196650:CKB196651 CTX196650:CTX196651 DDT196650:DDT196651 DNP196650:DNP196651 DXL196650:DXL196651 EHH196650:EHH196651 ERD196650:ERD196651 FAZ196650:FAZ196651 FKV196650:FKV196651 FUR196650:FUR196651 GEN196650:GEN196651 GOJ196650:GOJ196651 GYF196650:GYF196651 HIB196650:HIB196651 HRX196650:HRX196651 IBT196650:IBT196651 ILP196650:ILP196651 IVL196650:IVL196651 JFH196650:JFH196651 JPD196650:JPD196651 JYZ196650:JYZ196651 KIV196650:KIV196651 KSR196650:KSR196651 LCN196650:LCN196651 LMJ196650:LMJ196651 LWF196650:LWF196651 MGB196650:MGB196651 MPX196650:MPX196651 MZT196650:MZT196651 NJP196650:NJP196651 NTL196650:NTL196651 ODH196650:ODH196651 OND196650:OND196651 OWZ196650:OWZ196651 PGV196650:PGV196651 PQR196650:PQR196651 QAN196650:QAN196651 QKJ196650:QKJ196651 QUF196650:QUF196651 REB196650:REB196651 RNX196650:RNX196651 RXT196650:RXT196651 SHP196650:SHP196651 SRL196650:SRL196651 TBH196650:TBH196651 TLD196650:TLD196651 TUZ196650:TUZ196651 UEV196650:UEV196651 UOR196650:UOR196651 UYN196650:UYN196651 VIJ196650:VIJ196651 VSF196650:VSF196651 WCB196650:WCB196651 WLX196650:WLX196651 WVT196650:WVT196651 G393258:H393259 JH262186:JH262187 TD262186:TD262187 ACZ262186:ACZ262187 AMV262186:AMV262187 AWR262186:AWR262187 BGN262186:BGN262187 BQJ262186:BQJ262187 CAF262186:CAF262187 CKB262186:CKB262187 CTX262186:CTX262187 DDT262186:DDT262187 DNP262186:DNP262187 DXL262186:DXL262187 EHH262186:EHH262187 ERD262186:ERD262187 FAZ262186:FAZ262187 FKV262186:FKV262187 FUR262186:FUR262187 GEN262186:GEN262187 GOJ262186:GOJ262187 GYF262186:GYF262187 HIB262186:HIB262187 HRX262186:HRX262187 IBT262186:IBT262187 ILP262186:ILP262187 IVL262186:IVL262187 JFH262186:JFH262187 JPD262186:JPD262187 JYZ262186:JYZ262187 KIV262186:KIV262187 KSR262186:KSR262187 LCN262186:LCN262187 LMJ262186:LMJ262187 LWF262186:LWF262187 MGB262186:MGB262187 MPX262186:MPX262187 MZT262186:MZT262187 NJP262186:NJP262187 NTL262186:NTL262187 ODH262186:ODH262187 OND262186:OND262187 OWZ262186:OWZ262187 PGV262186:PGV262187 PQR262186:PQR262187 QAN262186:QAN262187 QKJ262186:QKJ262187 QUF262186:QUF262187 REB262186:REB262187 RNX262186:RNX262187 RXT262186:RXT262187 SHP262186:SHP262187 SRL262186:SRL262187 TBH262186:TBH262187 TLD262186:TLD262187 TUZ262186:TUZ262187 UEV262186:UEV262187 UOR262186:UOR262187 UYN262186:UYN262187 VIJ262186:VIJ262187 VSF262186:VSF262187 WCB262186:WCB262187 WLX262186:WLX262187 WVT262186:WVT262187 G458794:H458795 JH327722:JH327723 TD327722:TD327723 ACZ327722:ACZ327723 AMV327722:AMV327723 AWR327722:AWR327723 BGN327722:BGN327723 BQJ327722:BQJ327723 CAF327722:CAF327723 CKB327722:CKB327723 CTX327722:CTX327723 DDT327722:DDT327723 DNP327722:DNP327723 DXL327722:DXL327723 EHH327722:EHH327723 ERD327722:ERD327723 FAZ327722:FAZ327723 FKV327722:FKV327723 FUR327722:FUR327723 GEN327722:GEN327723 GOJ327722:GOJ327723 GYF327722:GYF327723 HIB327722:HIB327723 HRX327722:HRX327723 IBT327722:IBT327723 ILP327722:ILP327723 IVL327722:IVL327723 JFH327722:JFH327723 JPD327722:JPD327723 JYZ327722:JYZ327723 KIV327722:KIV327723 KSR327722:KSR327723 LCN327722:LCN327723 LMJ327722:LMJ327723 LWF327722:LWF327723 MGB327722:MGB327723 MPX327722:MPX327723 MZT327722:MZT327723 NJP327722:NJP327723 NTL327722:NTL327723 ODH327722:ODH327723 OND327722:OND327723 OWZ327722:OWZ327723 PGV327722:PGV327723 PQR327722:PQR327723 QAN327722:QAN327723 QKJ327722:QKJ327723 QUF327722:QUF327723 REB327722:REB327723 RNX327722:RNX327723 RXT327722:RXT327723 SHP327722:SHP327723 SRL327722:SRL327723 TBH327722:TBH327723 TLD327722:TLD327723 TUZ327722:TUZ327723 UEV327722:UEV327723 UOR327722:UOR327723 UYN327722:UYN327723 VIJ327722:VIJ327723 VSF327722:VSF327723 WCB327722:WCB327723 WLX327722:WLX327723 WVT327722:WVT327723 G524330:H524331 JH393258:JH393259 TD393258:TD393259 ACZ393258:ACZ393259 AMV393258:AMV393259 AWR393258:AWR393259 BGN393258:BGN393259 BQJ393258:BQJ393259 CAF393258:CAF393259 CKB393258:CKB393259 CTX393258:CTX393259 DDT393258:DDT393259 DNP393258:DNP393259 DXL393258:DXL393259 EHH393258:EHH393259 ERD393258:ERD393259 FAZ393258:FAZ393259 FKV393258:FKV393259 FUR393258:FUR393259 GEN393258:GEN393259 GOJ393258:GOJ393259 GYF393258:GYF393259 HIB393258:HIB393259 HRX393258:HRX393259 IBT393258:IBT393259 ILP393258:ILP393259 IVL393258:IVL393259 JFH393258:JFH393259 JPD393258:JPD393259 JYZ393258:JYZ393259 KIV393258:KIV393259 KSR393258:KSR393259 LCN393258:LCN393259 LMJ393258:LMJ393259 LWF393258:LWF393259 MGB393258:MGB393259 MPX393258:MPX393259 MZT393258:MZT393259 NJP393258:NJP393259 NTL393258:NTL393259 ODH393258:ODH393259 OND393258:OND393259 OWZ393258:OWZ393259 PGV393258:PGV393259 PQR393258:PQR393259 QAN393258:QAN393259 QKJ393258:QKJ393259 QUF393258:QUF393259 REB393258:REB393259 RNX393258:RNX393259 RXT393258:RXT393259 SHP393258:SHP393259 SRL393258:SRL393259 TBH393258:TBH393259 TLD393258:TLD393259 TUZ393258:TUZ393259 UEV393258:UEV393259 UOR393258:UOR393259 UYN393258:UYN393259 VIJ393258:VIJ393259 VSF393258:VSF393259 WCB393258:WCB393259 WLX393258:WLX393259 WVT393258:WVT393259 G589866:H589867 JH458794:JH458795 TD458794:TD458795 ACZ458794:ACZ458795 AMV458794:AMV458795 AWR458794:AWR458795 BGN458794:BGN458795 BQJ458794:BQJ458795 CAF458794:CAF458795 CKB458794:CKB458795 CTX458794:CTX458795 DDT458794:DDT458795 DNP458794:DNP458795 DXL458794:DXL458795 EHH458794:EHH458795 ERD458794:ERD458795 FAZ458794:FAZ458795 FKV458794:FKV458795 FUR458794:FUR458795 GEN458794:GEN458795 GOJ458794:GOJ458795 GYF458794:GYF458795 HIB458794:HIB458795 HRX458794:HRX458795 IBT458794:IBT458795 ILP458794:ILP458795 IVL458794:IVL458795 JFH458794:JFH458795 JPD458794:JPD458795 JYZ458794:JYZ458795 KIV458794:KIV458795 KSR458794:KSR458795 LCN458794:LCN458795 LMJ458794:LMJ458795 LWF458794:LWF458795 MGB458794:MGB458795 MPX458794:MPX458795 MZT458794:MZT458795 NJP458794:NJP458795 NTL458794:NTL458795 ODH458794:ODH458795 OND458794:OND458795 OWZ458794:OWZ458795 PGV458794:PGV458795 PQR458794:PQR458795 QAN458794:QAN458795 QKJ458794:QKJ458795 QUF458794:QUF458795 REB458794:REB458795 RNX458794:RNX458795 RXT458794:RXT458795 SHP458794:SHP458795 SRL458794:SRL458795 TBH458794:TBH458795 TLD458794:TLD458795 TUZ458794:TUZ458795 UEV458794:UEV458795 UOR458794:UOR458795 UYN458794:UYN458795 VIJ458794:VIJ458795 VSF458794:VSF458795 WCB458794:WCB458795 WLX458794:WLX458795 WVT458794:WVT458795 G655402:H655403 JH524330:JH524331 TD524330:TD524331 ACZ524330:ACZ524331 AMV524330:AMV524331 AWR524330:AWR524331 BGN524330:BGN524331 BQJ524330:BQJ524331 CAF524330:CAF524331 CKB524330:CKB524331 CTX524330:CTX524331 DDT524330:DDT524331 DNP524330:DNP524331 DXL524330:DXL524331 EHH524330:EHH524331 ERD524330:ERD524331 FAZ524330:FAZ524331 FKV524330:FKV524331 FUR524330:FUR524331 GEN524330:GEN524331 GOJ524330:GOJ524331 GYF524330:GYF524331 HIB524330:HIB524331 HRX524330:HRX524331 IBT524330:IBT524331 ILP524330:ILP524331 IVL524330:IVL524331 JFH524330:JFH524331 JPD524330:JPD524331 JYZ524330:JYZ524331 KIV524330:KIV524331 KSR524330:KSR524331 LCN524330:LCN524331 LMJ524330:LMJ524331 LWF524330:LWF524331 MGB524330:MGB524331 MPX524330:MPX524331 MZT524330:MZT524331 NJP524330:NJP524331 NTL524330:NTL524331 ODH524330:ODH524331 OND524330:OND524331 OWZ524330:OWZ524331 PGV524330:PGV524331 PQR524330:PQR524331 QAN524330:QAN524331 QKJ524330:QKJ524331 QUF524330:QUF524331 REB524330:REB524331 RNX524330:RNX524331 RXT524330:RXT524331 SHP524330:SHP524331 SRL524330:SRL524331 TBH524330:TBH524331 TLD524330:TLD524331 TUZ524330:TUZ524331 UEV524330:UEV524331 UOR524330:UOR524331 UYN524330:UYN524331 VIJ524330:VIJ524331 VSF524330:VSF524331 WCB524330:WCB524331 WLX524330:WLX524331 WVT524330:WVT524331 G720938:H720939 JH589866:JH589867 TD589866:TD589867 ACZ589866:ACZ589867 AMV589866:AMV589867 AWR589866:AWR589867 BGN589866:BGN589867 BQJ589866:BQJ589867 CAF589866:CAF589867 CKB589866:CKB589867 CTX589866:CTX589867 DDT589866:DDT589867 DNP589866:DNP589867 DXL589866:DXL589867 EHH589866:EHH589867 ERD589866:ERD589867 FAZ589866:FAZ589867 FKV589866:FKV589867 FUR589866:FUR589867 GEN589866:GEN589867 GOJ589866:GOJ589867 GYF589866:GYF589867 HIB589866:HIB589867 HRX589866:HRX589867 IBT589866:IBT589867 ILP589866:ILP589867 IVL589866:IVL589867 JFH589866:JFH589867 JPD589866:JPD589867 JYZ589866:JYZ589867 KIV589866:KIV589867 KSR589866:KSR589867 LCN589866:LCN589867 LMJ589866:LMJ589867 LWF589866:LWF589867 MGB589866:MGB589867 MPX589866:MPX589867 MZT589866:MZT589867 NJP589866:NJP589867 NTL589866:NTL589867 ODH589866:ODH589867 OND589866:OND589867 OWZ589866:OWZ589867 PGV589866:PGV589867 PQR589866:PQR589867 QAN589866:QAN589867 QKJ589866:QKJ589867 QUF589866:QUF589867 REB589866:REB589867 RNX589866:RNX589867 RXT589866:RXT589867 SHP589866:SHP589867 SRL589866:SRL589867 TBH589866:TBH589867 TLD589866:TLD589867 TUZ589866:TUZ589867 UEV589866:UEV589867 UOR589866:UOR589867 UYN589866:UYN589867 VIJ589866:VIJ589867 VSF589866:VSF589867 WCB589866:WCB589867 WLX589866:WLX589867 WVT589866:WVT589867 G786474:H786475 JH655402:JH655403 TD655402:TD655403 ACZ655402:ACZ655403 AMV655402:AMV655403 AWR655402:AWR655403 BGN655402:BGN655403 BQJ655402:BQJ655403 CAF655402:CAF655403 CKB655402:CKB655403 CTX655402:CTX655403 DDT655402:DDT655403 DNP655402:DNP655403 DXL655402:DXL655403 EHH655402:EHH655403 ERD655402:ERD655403 FAZ655402:FAZ655403 FKV655402:FKV655403 FUR655402:FUR655403 GEN655402:GEN655403 GOJ655402:GOJ655403 GYF655402:GYF655403 HIB655402:HIB655403 HRX655402:HRX655403 IBT655402:IBT655403 ILP655402:ILP655403 IVL655402:IVL655403 JFH655402:JFH655403 JPD655402:JPD655403 JYZ655402:JYZ655403 KIV655402:KIV655403 KSR655402:KSR655403 LCN655402:LCN655403 LMJ655402:LMJ655403 LWF655402:LWF655403 MGB655402:MGB655403 MPX655402:MPX655403 MZT655402:MZT655403 NJP655402:NJP655403 NTL655402:NTL655403 ODH655402:ODH655403 OND655402:OND655403 OWZ655402:OWZ655403 PGV655402:PGV655403 PQR655402:PQR655403 QAN655402:QAN655403 QKJ655402:QKJ655403 QUF655402:QUF655403 REB655402:REB655403 RNX655402:RNX655403 RXT655402:RXT655403 SHP655402:SHP655403 SRL655402:SRL655403 TBH655402:TBH655403 TLD655402:TLD655403 TUZ655402:TUZ655403 UEV655402:UEV655403 UOR655402:UOR655403 UYN655402:UYN655403 VIJ655402:VIJ655403 VSF655402:VSF655403 WCB655402:WCB655403 WLX655402:WLX655403 WVT655402:WVT655403 G852010:H852011 JH720938:JH720939 TD720938:TD720939 ACZ720938:ACZ720939 AMV720938:AMV720939 AWR720938:AWR720939 BGN720938:BGN720939 BQJ720938:BQJ720939 CAF720938:CAF720939 CKB720938:CKB720939 CTX720938:CTX720939 DDT720938:DDT720939 DNP720938:DNP720939 DXL720938:DXL720939 EHH720938:EHH720939 ERD720938:ERD720939 FAZ720938:FAZ720939 FKV720938:FKV720939 FUR720938:FUR720939 GEN720938:GEN720939 GOJ720938:GOJ720939 GYF720938:GYF720939 HIB720938:HIB720939 HRX720938:HRX720939 IBT720938:IBT720939 ILP720938:ILP720939 IVL720938:IVL720939 JFH720938:JFH720939 JPD720938:JPD720939 JYZ720938:JYZ720939 KIV720938:KIV720939 KSR720938:KSR720939 LCN720938:LCN720939 LMJ720938:LMJ720939 LWF720938:LWF720939 MGB720938:MGB720939 MPX720938:MPX720939 MZT720938:MZT720939 NJP720938:NJP720939 NTL720938:NTL720939 ODH720938:ODH720939 OND720938:OND720939 OWZ720938:OWZ720939 PGV720938:PGV720939 PQR720938:PQR720939 QAN720938:QAN720939 QKJ720938:QKJ720939 QUF720938:QUF720939 REB720938:REB720939 RNX720938:RNX720939 RXT720938:RXT720939 SHP720938:SHP720939 SRL720938:SRL720939 TBH720938:TBH720939 TLD720938:TLD720939 TUZ720938:TUZ720939 UEV720938:UEV720939 UOR720938:UOR720939 UYN720938:UYN720939 VIJ720938:VIJ720939 VSF720938:VSF720939 WCB720938:WCB720939 WLX720938:WLX720939 WVT720938:WVT720939 G917546:H917547 JH786474:JH786475 TD786474:TD786475 ACZ786474:ACZ786475 AMV786474:AMV786475 AWR786474:AWR786475 BGN786474:BGN786475 BQJ786474:BQJ786475 CAF786474:CAF786475 CKB786474:CKB786475 CTX786474:CTX786475 DDT786474:DDT786475 DNP786474:DNP786475 DXL786474:DXL786475 EHH786474:EHH786475 ERD786474:ERD786475 FAZ786474:FAZ786475 FKV786474:FKV786475 FUR786474:FUR786475 GEN786474:GEN786475 GOJ786474:GOJ786475 GYF786474:GYF786475 HIB786474:HIB786475 HRX786474:HRX786475 IBT786474:IBT786475 ILP786474:ILP786475 IVL786474:IVL786475 JFH786474:JFH786475 JPD786474:JPD786475 JYZ786474:JYZ786475 KIV786474:KIV786475 KSR786474:KSR786475 LCN786474:LCN786475 LMJ786474:LMJ786475 LWF786474:LWF786475 MGB786474:MGB786475 MPX786474:MPX786475 MZT786474:MZT786475 NJP786474:NJP786475 NTL786474:NTL786475 ODH786474:ODH786475 OND786474:OND786475 OWZ786474:OWZ786475 PGV786474:PGV786475 PQR786474:PQR786475 QAN786474:QAN786475 QKJ786474:QKJ786475 QUF786474:QUF786475 REB786474:REB786475 RNX786474:RNX786475 RXT786474:RXT786475 SHP786474:SHP786475 SRL786474:SRL786475 TBH786474:TBH786475 TLD786474:TLD786475 TUZ786474:TUZ786475 UEV786474:UEV786475 UOR786474:UOR786475 UYN786474:UYN786475 VIJ786474:VIJ786475 VSF786474:VSF786475 WCB786474:WCB786475 WLX786474:WLX786475 WVT786474:WVT786475 G983082:H983083 JH852010:JH852011 TD852010:TD852011 ACZ852010:ACZ852011 AMV852010:AMV852011 AWR852010:AWR852011 BGN852010:BGN852011 BQJ852010:BQJ852011 CAF852010:CAF852011 CKB852010:CKB852011 CTX852010:CTX852011 DDT852010:DDT852011 DNP852010:DNP852011 DXL852010:DXL852011 EHH852010:EHH852011 ERD852010:ERD852011 FAZ852010:FAZ852011 FKV852010:FKV852011 FUR852010:FUR852011 GEN852010:GEN852011 GOJ852010:GOJ852011 GYF852010:GYF852011 HIB852010:HIB852011 HRX852010:HRX852011 IBT852010:IBT852011 ILP852010:ILP852011 IVL852010:IVL852011 JFH852010:JFH852011 JPD852010:JPD852011 JYZ852010:JYZ852011 KIV852010:KIV852011 KSR852010:KSR852011 LCN852010:LCN852011 LMJ852010:LMJ852011 LWF852010:LWF852011 MGB852010:MGB852011 MPX852010:MPX852011 MZT852010:MZT852011 NJP852010:NJP852011 NTL852010:NTL852011 ODH852010:ODH852011 OND852010:OND852011 OWZ852010:OWZ852011 PGV852010:PGV852011 PQR852010:PQR852011 QAN852010:QAN852011 QKJ852010:QKJ852011 QUF852010:QUF852011 REB852010:REB852011 RNX852010:RNX852011 RXT852010:RXT852011 SHP852010:SHP852011 SRL852010:SRL852011 TBH852010:TBH852011 TLD852010:TLD852011 TUZ852010:TUZ852011 UEV852010:UEV852011 UOR852010:UOR852011 UYN852010:UYN852011 VIJ852010:VIJ852011 VSF852010:VSF852011 WCB852010:WCB852011 WLX852010:WLX852011 WVT852010:WVT852011 G65578:H65579 JH917546:JH917547 TD917546:TD917547 ACZ917546:ACZ917547 AMV917546:AMV917547 AWR917546:AWR917547 BGN917546:BGN917547 BQJ917546:BQJ917547 CAF917546:CAF917547 CKB917546:CKB917547 CTX917546:CTX917547 DDT917546:DDT917547 DNP917546:DNP917547 DXL917546:DXL917547 EHH917546:EHH917547 ERD917546:ERD917547 FAZ917546:FAZ917547 FKV917546:FKV917547 FUR917546:FUR917547 GEN917546:GEN917547 GOJ917546:GOJ917547 GYF917546:GYF917547 HIB917546:HIB917547 HRX917546:HRX917547 IBT917546:IBT917547 ILP917546:ILP917547 IVL917546:IVL917547 JFH917546:JFH917547 JPD917546:JPD917547 JYZ917546:JYZ917547 KIV917546:KIV917547 KSR917546:KSR917547 LCN917546:LCN917547 LMJ917546:LMJ917547 LWF917546:LWF917547 MGB917546:MGB917547 MPX917546:MPX917547 MZT917546:MZT917547 NJP917546:NJP917547 NTL917546:NTL917547 ODH917546:ODH917547 OND917546:OND917547 OWZ917546:OWZ917547 PGV917546:PGV917547 PQR917546:PQR917547 QAN917546:QAN917547 QKJ917546:QKJ917547 QUF917546:QUF917547 REB917546:REB917547 RNX917546:RNX917547 RXT917546:RXT917547 SHP917546:SHP917547 SRL917546:SRL917547 TBH917546:TBH917547 TLD917546:TLD917547 TUZ917546:TUZ917547 UEV917546:UEV917547 UOR917546:UOR917547 UYN917546:UYN917547 VIJ917546:VIJ917547 VSF917546:VSF917547 WCB917546:WCB917547 WLX917546:WLX917547 WVT917546:WVT917547 WBZ983082:WBZ983083 JH983082:JH983083 TD983082:TD983083 ACZ983082:ACZ983083 AMV983082:AMV983083 AWR983082:AWR983083 BGN983082:BGN983083 BQJ983082:BQJ983083 CAF983082:CAF983083 CKB983082:CKB983083 CTX983082:CTX983083 DDT983082:DDT983083 DNP983082:DNP983083 DXL983082:DXL983083 EHH983082:EHH983083 ERD983082:ERD983083 FAZ983082:FAZ983083 FKV983082:FKV983083 FUR983082:FUR983083 GEN983082:GEN983083 GOJ983082:GOJ983083 GYF983082:GYF983083 HIB983082:HIB983083 HRX983082:HRX983083 IBT983082:IBT983083 ILP983082:ILP983083 IVL983082:IVL983083 JFH983082:JFH983083 JPD983082:JPD983083 JYZ983082:JYZ983083 KIV983082:KIV983083 KSR983082:KSR983083 LCN983082:LCN983083 LMJ983082:LMJ983083 LWF983082:LWF983083 MGB983082:MGB983083 MPX983082:MPX983083 MZT983082:MZT983083 NJP983082:NJP983083 NTL983082:NTL983083 ODH983082:ODH983083 OND983082:OND983083 OWZ983082:OWZ983083 PGV983082:PGV983083 PQR983082:PQR983083 QAN983082:QAN983083 QKJ983082:QKJ983083 QUF983082:QUF983083 REB983082:REB983083 RNX983082:RNX983083 RXT983082:RXT983083 SHP983082:SHP983083 SRL983082:SRL983083 TBH983082:TBH983083 TLD983082:TLD983083 TUZ983082:TUZ983083 UEV983082:UEV983083 UOR983082:UOR983083 UYN983082:UYN983083 VIJ983082:VIJ983083 VSF983082:VSF983083 WCB983082:WCB983083 WLX983082:WLX983083 WVT983082:WVT983083 JF31 TB31 ACX31 AMT31 AWP31 BGL31 BQH31 CAD31 CJZ31 CTV31 DDR31 DNN31 DXJ31 EHF31 ERB31 FAX31 FKT31 FUP31 GEL31 GOH31 GYD31 HHZ31 HRV31 IBR31 ILN31 IVJ31 JFF31 JPB31 JYX31 KIT31 KSP31 LCL31 LMH31 LWD31 MFZ31 MPV31 MZR31 NJN31 NTJ31 ODF31 ONB31 OWX31 PGT31 PQP31 QAL31 QKH31 QUD31 RDZ31 RNV31 RXR31 SHN31 SRJ31 TBF31 TLB31 TUX31 UET31 UOP31 UYL31 VIH31 VSD31 WBZ31 WLV31 WVR31 WVR983082:WVR983083 J65578:J65579 JF65578:JF65579 TB65578:TB65579 ACX65578:ACX65579 AMT65578:AMT65579 AWP65578:AWP65579 BGL65578:BGL65579 BQH65578:BQH65579 CAD65578:CAD65579 CJZ65578:CJZ65579 CTV65578:CTV65579 DDR65578:DDR65579 DNN65578:DNN65579 DXJ65578:DXJ65579 EHF65578:EHF65579 ERB65578:ERB65579 FAX65578:FAX65579 FKT65578:FKT65579 FUP65578:FUP65579 GEL65578:GEL65579 GOH65578:GOH65579 GYD65578:GYD65579 HHZ65578:HHZ65579 HRV65578:HRV65579 IBR65578:IBR65579 ILN65578:ILN65579 IVJ65578:IVJ65579 JFF65578:JFF65579 JPB65578:JPB65579 JYX65578:JYX65579 KIT65578:KIT65579 KSP65578:KSP65579 LCL65578:LCL65579 LMH65578:LMH65579 LWD65578:LWD65579 MFZ65578:MFZ65579 MPV65578:MPV65579 MZR65578:MZR65579 NJN65578:NJN65579 NTJ65578:NTJ65579 ODF65578:ODF65579 ONB65578:ONB65579 OWX65578:OWX65579 PGT65578:PGT65579 PQP65578:PQP65579 QAL65578:QAL65579 QKH65578:QKH65579 QUD65578:QUD65579 RDZ65578:RDZ65579 RNV65578:RNV65579 RXR65578:RXR65579 SHN65578:SHN65579 SRJ65578:SRJ65579 TBF65578:TBF65579 TLB65578:TLB65579 TUX65578:TUX65579 UET65578:UET65579 UOP65578:UOP65579 UYL65578:UYL65579 VIH65578:VIH65579 VSD65578:VSD65579 WBZ65578:WBZ65579 WLV65578:WLV65579 WVR65578:WVR65579 J131114:J131115 JF131114:JF131115 TB131114:TB131115 ACX131114:ACX131115 AMT131114:AMT131115 AWP131114:AWP131115 BGL131114:BGL131115 BQH131114:BQH131115 CAD131114:CAD131115 CJZ131114:CJZ131115 CTV131114:CTV131115 DDR131114:DDR131115 DNN131114:DNN131115 DXJ131114:DXJ131115 EHF131114:EHF131115 ERB131114:ERB131115 FAX131114:FAX131115 FKT131114:FKT131115 FUP131114:FUP131115 GEL131114:GEL131115 GOH131114:GOH131115 GYD131114:GYD131115 HHZ131114:HHZ131115 HRV131114:HRV131115 IBR131114:IBR131115 ILN131114:ILN131115 IVJ131114:IVJ131115 JFF131114:JFF131115 JPB131114:JPB131115 JYX131114:JYX131115 KIT131114:KIT131115 KSP131114:KSP131115 LCL131114:LCL131115 LMH131114:LMH131115 LWD131114:LWD131115 MFZ131114:MFZ131115 MPV131114:MPV131115 MZR131114:MZR131115 NJN131114:NJN131115 NTJ131114:NTJ131115 ODF131114:ODF131115 ONB131114:ONB131115 OWX131114:OWX131115 PGT131114:PGT131115 PQP131114:PQP131115 QAL131114:QAL131115 QKH131114:QKH131115 QUD131114:QUD131115 RDZ131114:RDZ131115 RNV131114:RNV131115 RXR131114:RXR131115 SHN131114:SHN131115 SRJ131114:SRJ131115 TBF131114:TBF131115 TLB131114:TLB131115 TUX131114:TUX131115 UET131114:UET131115 UOP131114:UOP131115 UYL131114:UYL131115 VIH131114:VIH131115 VSD131114:VSD131115 WBZ131114:WBZ131115 WLV131114:WLV131115 WVR131114:WVR131115 J196650:J196651 JF196650:JF196651 TB196650:TB196651 ACX196650:ACX196651 AMT196650:AMT196651 AWP196650:AWP196651 BGL196650:BGL196651 BQH196650:BQH196651 CAD196650:CAD196651 CJZ196650:CJZ196651 CTV196650:CTV196651 DDR196650:DDR196651 DNN196650:DNN196651 DXJ196650:DXJ196651 EHF196650:EHF196651 ERB196650:ERB196651 FAX196650:FAX196651 FKT196650:FKT196651 FUP196650:FUP196651 GEL196650:GEL196651 GOH196650:GOH196651 GYD196650:GYD196651 HHZ196650:HHZ196651 HRV196650:HRV196651 IBR196650:IBR196651 ILN196650:ILN196651 IVJ196650:IVJ196651 JFF196650:JFF196651 JPB196650:JPB196651 JYX196650:JYX196651 KIT196650:KIT196651 KSP196650:KSP196651 LCL196650:LCL196651 LMH196650:LMH196651 LWD196650:LWD196651 MFZ196650:MFZ196651 MPV196650:MPV196651 MZR196650:MZR196651 NJN196650:NJN196651 NTJ196650:NTJ196651 ODF196650:ODF196651 ONB196650:ONB196651 OWX196650:OWX196651 PGT196650:PGT196651 PQP196650:PQP196651 QAL196650:QAL196651 QKH196650:QKH196651 QUD196650:QUD196651 RDZ196650:RDZ196651 RNV196650:RNV196651 RXR196650:RXR196651 SHN196650:SHN196651 SRJ196650:SRJ196651 TBF196650:TBF196651 TLB196650:TLB196651 TUX196650:TUX196651 UET196650:UET196651 UOP196650:UOP196651 UYL196650:UYL196651 VIH196650:VIH196651 VSD196650:VSD196651 WBZ196650:WBZ196651 WLV196650:WLV196651 WVR196650:WVR196651 J262186:J262187 JF262186:JF262187 TB262186:TB262187 ACX262186:ACX262187 AMT262186:AMT262187 AWP262186:AWP262187 BGL262186:BGL262187 BQH262186:BQH262187 CAD262186:CAD262187 CJZ262186:CJZ262187 CTV262186:CTV262187 DDR262186:DDR262187 DNN262186:DNN262187 DXJ262186:DXJ262187 EHF262186:EHF262187 ERB262186:ERB262187 FAX262186:FAX262187 FKT262186:FKT262187 FUP262186:FUP262187 GEL262186:GEL262187 GOH262186:GOH262187 GYD262186:GYD262187 HHZ262186:HHZ262187 HRV262186:HRV262187 IBR262186:IBR262187 ILN262186:ILN262187 IVJ262186:IVJ262187 JFF262186:JFF262187 JPB262186:JPB262187 JYX262186:JYX262187 KIT262186:KIT262187 KSP262186:KSP262187 LCL262186:LCL262187 LMH262186:LMH262187 LWD262186:LWD262187 MFZ262186:MFZ262187 MPV262186:MPV262187 MZR262186:MZR262187 NJN262186:NJN262187 NTJ262186:NTJ262187 ODF262186:ODF262187 ONB262186:ONB262187 OWX262186:OWX262187 PGT262186:PGT262187 PQP262186:PQP262187 QAL262186:QAL262187 QKH262186:QKH262187 QUD262186:QUD262187 RDZ262186:RDZ262187 RNV262186:RNV262187 RXR262186:RXR262187 SHN262186:SHN262187 SRJ262186:SRJ262187 TBF262186:TBF262187 TLB262186:TLB262187 TUX262186:TUX262187 UET262186:UET262187 UOP262186:UOP262187 UYL262186:UYL262187 VIH262186:VIH262187 VSD262186:VSD262187 WBZ262186:WBZ262187 WLV262186:WLV262187 WVR262186:WVR262187 J327722:J327723 JF327722:JF327723 TB327722:TB327723 ACX327722:ACX327723 AMT327722:AMT327723 AWP327722:AWP327723 BGL327722:BGL327723 BQH327722:BQH327723 CAD327722:CAD327723 CJZ327722:CJZ327723 CTV327722:CTV327723 DDR327722:DDR327723 DNN327722:DNN327723 DXJ327722:DXJ327723 EHF327722:EHF327723 ERB327722:ERB327723 FAX327722:FAX327723 FKT327722:FKT327723 FUP327722:FUP327723 GEL327722:GEL327723 GOH327722:GOH327723 GYD327722:GYD327723 HHZ327722:HHZ327723 HRV327722:HRV327723 IBR327722:IBR327723 ILN327722:ILN327723 IVJ327722:IVJ327723 JFF327722:JFF327723 JPB327722:JPB327723 JYX327722:JYX327723 KIT327722:KIT327723 KSP327722:KSP327723 LCL327722:LCL327723 LMH327722:LMH327723 LWD327722:LWD327723 MFZ327722:MFZ327723 MPV327722:MPV327723 MZR327722:MZR327723 NJN327722:NJN327723 NTJ327722:NTJ327723 ODF327722:ODF327723 ONB327722:ONB327723 OWX327722:OWX327723 PGT327722:PGT327723 PQP327722:PQP327723 QAL327722:QAL327723 QKH327722:QKH327723 QUD327722:QUD327723 RDZ327722:RDZ327723 RNV327722:RNV327723 RXR327722:RXR327723 SHN327722:SHN327723 SRJ327722:SRJ327723 TBF327722:TBF327723 TLB327722:TLB327723 TUX327722:TUX327723 UET327722:UET327723 UOP327722:UOP327723 UYL327722:UYL327723 VIH327722:VIH327723 VSD327722:VSD327723 WBZ327722:WBZ327723 WLV327722:WLV327723 WVR327722:WVR327723 J393258:J393259 JF393258:JF393259 TB393258:TB393259 ACX393258:ACX393259 AMT393258:AMT393259 AWP393258:AWP393259 BGL393258:BGL393259 BQH393258:BQH393259 CAD393258:CAD393259 CJZ393258:CJZ393259 CTV393258:CTV393259 DDR393258:DDR393259 DNN393258:DNN393259 DXJ393258:DXJ393259 EHF393258:EHF393259 ERB393258:ERB393259 FAX393258:FAX393259 FKT393258:FKT393259 FUP393258:FUP393259 GEL393258:GEL393259 GOH393258:GOH393259 GYD393258:GYD393259 HHZ393258:HHZ393259 HRV393258:HRV393259 IBR393258:IBR393259 ILN393258:ILN393259 IVJ393258:IVJ393259 JFF393258:JFF393259 JPB393258:JPB393259 JYX393258:JYX393259 KIT393258:KIT393259 KSP393258:KSP393259 LCL393258:LCL393259 LMH393258:LMH393259 LWD393258:LWD393259 MFZ393258:MFZ393259 MPV393258:MPV393259 MZR393258:MZR393259 NJN393258:NJN393259 NTJ393258:NTJ393259 ODF393258:ODF393259 ONB393258:ONB393259 OWX393258:OWX393259 PGT393258:PGT393259 PQP393258:PQP393259 QAL393258:QAL393259 QKH393258:QKH393259 QUD393258:QUD393259 RDZ393258:RDZ393259 RNV393258:RNV393259 RXR393258:RXR393259 SHN393258:SHN393259 SRJ393258:SRJ393259 TBF393258:TBF393259 TLB393258:TLB393259 TUX393258:TUX393259 UET393258:UET393259 UOP393258:UOP393259 UYL393258:UYL393259 VIH393258:VIH393259 VSD393258:VSD393259 WBZ393258:WBZ393259 WLV393258:WLV393259 WVR393258:WVR393259 J458794:J458795 JF458794:JF458795 TB458794:TB458795 ACX458794:ACX458795 AMT458794:AMT458795 AWP458794:AWP458795 BGL458794:BGL458795 BQH458794:BQH458795 CAD458794:CAD458795 CJZ458794:CJZ458795 CTV458794:CTV458795 DDR458794:DDR458795 DNN458794:DNN458795 DXJ458794:DXJ458795 EHF458794:EHF458795 ERB458794:ERB458795 FAX458794:FAX458795 FKT458794:FKT458795 FUP458794:FUP458795 GEL458794:GEL458795 GOH458794:GOH458795 GYD458794:GYD458795 HHZ458794:HHZ458795 HRV458794:HRV458795 IBR458794:IBR458795 ILN458794:ILN458795 IVJ458794:IVJ458795 JFF458794:JFF458795 JPB458794:JPB458795 JYX458794:JYX458795 KIT458794:KIT458795 KSP458794:KSP458795 LCL458794:LCL458795 LMH458794:LMH458795 LWD458794:LWD458795 MFZ458794:MFZ458795 MPV458794:MPV458795 MZR458794:MZR458795 NJN458794:NJN458795 NTJ458794:NTJ458795 ODF458794:ODF458795 ONB458794:ONB458795 OWX458794:OWX458795 PGT458794:PGT458795 PQP458794:PQP458795 QAL458794:QAL458795 QKH458794:QKH458795 QUD458794:QUD458795 RDZ458794:RDZ458795 RNV458794:RNV458795 RXR458794:RXR458795 SHN458794:SHN458795 SRJ458794:SRJ458795 TBF458794:TBF458795 TLB458794:TLB458795 TUX458794:TUX458795 UET458794:UET458795 UOP458794:UOP458795 UYL458794:UYL458795 VIH458794:VIH458795 VSD458794:VSD458795 WBZ458794:WBZ458795 WLV458794:WLV458795 WVR458794:WVR458795 J524330:J524331 JF524330:JF524331 TB524330:TB524331 ACX524330:ACX524331 AMT524330:AMT524331 AWP524330:AWP524331 BGL524330:BGL524331 BQH524330:BQH524331 CAD524330:CAD524331 CJZ524330:CJZ524331 CTV524330:CTV524331 DDR524330:DDR524331 DNN524330:DNN524331 DXJ524330:DXJ524331 EHF524330:EHF524331 ERB524330:ERB524331 FAX524330:FAX524331 FKT524330:FKT524331 FUP524330:FUP524331 GEL524330:GEL524331 GOH524330:GOH524331 GYD524330:GYD524331 HHZ524330:HHZ524331 HRV524330:HRV524331 IBR524330:IBR524331 ILN524330:ILN524331 IVJ524330:IVJ524331 JFF524330:JFF524331 JPB524330:JPB524331 JYX524330:JYX524331 KIT524330:KIT524331 KSP524330:KSP524331 LCL524330:LCL524331 LMH524330:LMH524331 LWD524330:LWD524331 MFZ524330:MFZ524331 MPV524330:MPV524331 MZR524330:MZR524331 NJN524330:NJN524331 NTJ524330:NTJ524331 ODF524330:ODF524331 ONB524330:ONB524331 OWX524330:OWX524331 PGT524330:PGT524331 PQP524330:PQP524331 QAL524330:QAL524331 QKH524330:QKH524331 QUD524330:QUD524331 RDZ524330:RDZ524331 RNV524330:RNV524331 RXR524330:RXR524331 SHN524330:SHN524331 SRJ524330:SRJ524331 TBF524330:TBF524331 TLB524330:TLB524331 TUX524330:TUX524331 UET524330:UET524331 UOP524330:UOP524331 UYL524330:UYL524331 VIH524330:VIH524331 VSD524330:VSD524331 WBZ524330:WBZ524331 WLV524330:WLV524331 WVR524330:WVR524331 J589866:J589867 JF589866:JF589867 TB589866:TB589867 ACX589866:ACX589867 AMT589866:AMT589867 AWP589866:AWP589867 BGL589866:BGL589867 BQH589866:BQH589867 CAD589866:CAD589867 CJZ589866:CJZ589867 CTV589866:CTV589867 DDR589866:DDR589867 DNN589866:DNN589867 DXJ589866:DXJ589867 EHF589866:EHF589867 ERB589866:ERB589867 FAX589866:FAX589867 FKT589866:FKT589867 FUP589866:FUP589867 GEL589866:GEL589867 GOH589866:GOH589867 GYD589866:GYD589867 HHZ589866:HHZ589867 HRV589866:HRV589867 IBR589866:IBR589867 ILN589866:ILN589867 IVJ589866:IVJ589867 JFF589866:JFF589867 JPB589866:JPB589867 JYX589866:JYX589867 KIT589866:KIT589867 KSP589866:KSP589867 LCL589866:LCL589867 LMH589866:LMH589867 LWD589866:LWD589867 MFZ589866:MFZ589867 MPV589866:MPV589867 MZR589866:MZR589867 NJN589866:NJN589867 NTJ589866:NTJ589867 ODF589866:ODF589867 ONB589866:ONB589867 OWX589866:OWX589867 PGT589866:PGT589867 PQP589866:PQP589867 QAL589866:QAL589867 QKH589866:QKH589867 QUD589866:QUD589867 RDZ589866:RDZ589867 RNV589866:RNV589867 RXR589866:RXR589867 SHN589866:SHN589867 SRJ589866:SRJ589867 TBF589866:TBF589867 TLB589866:TLB589867 TUX589866:TUX589867 UET589866:UET589867 UOP589866:UOP589867 UYL589866:UYL589867 VIH589866:VIH589867 VSD589866:VSD589867 WBZ589866:WBZ589867 WLV589866:WLV589867 WVR589866:WVR589867 J655402:J655403 JF655402:JF655403 TB655402:TB655403 ACX655402:ACX655403 AMT655402:AMT655403 AWP655402:AWP655403 BGL655402:BGL655403 BQH655402:BQH655403 CAD655402:CAD655403 CJZ655402:CJZ655403 CTV655402:CTV655403 DDR655402:DDR655403 DNN655402:DNN655403 DXJ655402:DXJ655403 EHF655402:EHF655403 ERB655402:ERB655403 FAX655402:FAX655403 FKT655402:FKT655403 FUP655402:FUP655403 GEL655402:GEL655403 GOH655402:GOH655403 GYD655402:GYD655403 HHZ655402:HHZ655403 HRV655402:HRV655403 IBR655402:IBR655403 ILN655402:ILN655403 IVJ655402:IVJ655403 JFF655402:JFF655403 JPB655402:JPB655403 JYX655402:JYX655403 KIT655402:KIT655403 KSP655402:KSP655403 LCL655402:LCL655403 LMH655402:LMH655403 LWD655402:LWD655403 MFZ655402:MFZ655403 MPV655402:MPV655403 MZR655402:MZR655403 NJN655402:NJN655403 NTJ655402:NTJ655403 ODF655402:ODF655403 ONB655402:ONB655403 OWX655402:OWX655403 PGT655402:PGT655403 PQP655402:PQP655403 QAL655402:QAL655403 QKH655402:QKH655403 QUD655402:QUD655403 RDZ655402:RDZ655403 RNV655402:RNV655403 RXR655402:RXR655403 SHN655402:SHN655403 SRJ655402:SRJ655403 TBF655402:TBF655403 TLB655402:TLB655403 TUX655402:TUX655403 UET655402:UET655403 UOP655402:UOP655403 UYL655402:UYL655403 VIH655402:VIH655403 VSD655402:VSD655403 WBZ655402:WBZ655403 WLV655402:WLV655403 WVR655402:WVR655403 J720938:J720939 JF720938:JF720939 TB720938:TB720939 ACX720938:ACX720939 AMT720938:AMT720939 AWP720938:AWP720939 BGL720938:BGL720939 BQH720938:BQH720939 CAD720938:CAD720939 CJZ720938:CJZ720939 CTV720938:CTV720939 DDR720938:DDR720939 DNN720938:DNN720939 DXJ720938:DXJ720939 EHF720938:EHF720939 ERB720938:ERB720939 FAX720938:FAX720939 FKT720938:FKT720939 FUP720938:FUP720939 GEL720938:GEL720939 GOH720938:GOH720939 GYD720938:GYD720939 HHZ720938:HHZ720939 HRV720938:HRV720939 IBR720938:IBR720939 ILN720938:ILN720939 IVJ720938:IVJ720939 JFF720938:JFF720939 JPB720938:JPB720939 JYX720938:JYX720939 KIT720938:KIT720939 KSP720938:KSP720939 LCL720938:LCL720939 LMH720938:LMH720939 LWD720938:LWD720939 MFZ720938:MFZ720939 MPV720938:MPV720939 MZR720938:MZR720939 NJN720938:NJN720939 NTJ720938:NTJ720939 ODF720938:ODF720939 ONB720938:ONB720939 OWX720938:OWX720939 PGT720938:PGT720939 PQP720938:PQP720939 QAL720938:QAL720939 QKH720938:QKH720939 QUD720938:QUD720939 RDZ720938:RDZ720939 RNV720938:RNV720939 RXR720938:RXR720939 SHN720938:SHN720939 SRJ720938:SRJ720939 TBF720938:TBF720939 TLB720938:TLB720939 TUX720938:TUX720939 UET720938:UET720939 UOP720938:UOP720939 UYL720938:UYL720939 VIH720938:VIH720939 VSD720938:VSD720939 WBZ720938:WBZ720939 WLV720938:WLV720939 WVR720938:WVR720939 J786474:J786475 JF786474:JF786475 TB786474:TB786475 ACX786474:ACX786475 AMT786474:AMT786475 AWP786474:AWP786475 BGL786474:BGL786475 BQH786474:BQH786475 CAD786474:CAD786475 CJZ786474:CJZ786475 CTV786474:CTV786475 DDR786474:DDR786475 DNN786474:DNN786475 DXJ786474:DXJ786475 EHF786474:EHF786475 ERB786474:ERB786475 FAX786474:FAX786475 FKT786474:FKT786475 FUP786474:FUP786475 GEL786474:GEL786475 GOH786474:GOH786475 GYD786474:GYD786475 HHZ786474:HHZ786475 HRV786474:HRV786475 IBR786474:IBR786475 ILN786474:ILN786475 IVJ786474:IVJ786475 JFF786474:JFF786475 JPB786474:JPB786475 JYX786474:JYX786475 KIT786474:KIT786475 KSP786474:KSP786475 LCL786474:LCL786475 LMH786474:LMH786475 LWD786474:LWD786475 MFZ786474:MFZ786475 MPV786474:MPV786475 MZR786474:MZR786475 NJN786474:NJN786475 NTJ786474:NTJ786475 ODF786474:ODF786475 ONB786474:ONB786475 OWX786474:OWX786475 PGT786474:PGT786475 PQP786474:PQP786475 QAL786474:QAL786475 QKH786474:QKH786475 QUD786474:QUD786475 RDZ786474:RDZ786475 RNV786474:RNV786475 RXR786474:RXR786475 SHN786474:SHN786475 SRJ786474:SRJ786475 TBF786474:TBF786475 TLB786474:TLB786475 TUX786474:TUX786475 UET786474:UET786475 UOP786474:UOP786475 UYL786474:UYL786475 VIH786474:VIH786475 VSD786474:VSD786475 WBZ786474:WBZ786475 WLV786474:WLV786475 WVR786474:WVR786475 J852010:J852011 JF852010:JF852011 TB852010:TB852011 ACX852010:ACX852011 AMT852010:AMT852011 AWP852010:AWP852011 BGL852010:BGL852011 BQH852010:BQH852011 CAD852010:CAD852011 CJZ852010:CJZ852011 CTV852010:CTV852011 DDR852010:DDR852011 DNN852010:DNN852011 DXJ852010:DXJ852011 EHF852010:EHF852011 ERB852010:ERB852011 FAX852010:FAX852011 FKT852010:FKT852011 FUP852010:FUP852011 GEL852010:GEL852011 GOH852010:GOH852011 GYD852010:GYD852011 HHZ852010:HHZ852011 HRV852010:HRV852011 IBR852010:IBR852011 ILN852010:ILN852011 IVJ852010:IVJ852011 JFF852010:JFF852011 JPB852010:JPB852011 JYX852010:JYX852011 KIT852010:KIT852011 KSP852010:KSP852011 LCL852010:LCL852011 LMH852010:LMH852011 LWD852010:LWD852011 MFZ852010:MFZ852011 MPV852010:MPV852011 MZR852010:MZR852011 NJN852010:NJN852011 NTJ852010:NTJ852011 ODF852010:ODF852011 ONB852010:ONB852011 OWX852010:OWX852011 PGT852010:PGT852011 PQP852010:PQP852011 QAL852010:QAL852011 QKH852010:QKH852011 QUD852010:QUD852011 RDZ852010:RDZ852011 RNV852010:RNV852011 RXR852010:RXR852011 SHN852010:SHN852011 SRJ852010:SRJ852011 TBF852010:TBF852011 TLB852010:TLB852011 TUX852010:TUX852011 UET852010:UET852011 UOP852010:UOP852011 UYL852010:UYL852011 VIH852010:VIH852011 VSD852010:VSD852011 WBZ852010:WBZ852011 WLV852010:WLV852011 WVR852010:WVR852011 J917546:J917547 JF917546:JF917547 TB917546:TB917547 ACX917546:ACX917547 AMT917546:AMT917547 AWP917546:AWP917547 BGL917546:BGL917547 BQH917546:BQH917547 CAD917546:CAD917547 CJZ917546:CJZ917547 CTV917546:CTV917547 DDR917546:DDR917547 DNN917546:DNN917547 DXJ917546:DXJ917547 EHF917546:EHF917547 ERB917546:ERB917547 FAX917546:FAX917547 FKT917546:FKT917547 FUP917546:FUP917547 GEL917546:GEL917547 GOH917546:GOH917547 GYD917546:GYD917547 HHZ917546:HHZ917547 HRV917546:HRV917547 IBR917546:IBR917547 ILN917546:ILN917547 IVJ917546:IVJ917547 JFF917546:JFF917547 JPB917546:JPB917547 JYX917546:JYX917547 KIT917546:KIT917547 KSP917546:KSP917547 LCL917546:LCL917547 LMH917546:LMH917547 LWD917546:LWD917547 MFZ917546:MFZ917547 MPV917546:MPV917547 MZR917546:MZR917547 NJN917546:NJN917547 NTJ917546:NTJ917547 ODF917546:ODF917547 ONB917546:ONB917547 OWX917546:OWX917547 PGT917546:PGT917547 PQP917546:PQP917547 QAL917546:QAL917547 QKH917546:QKH917547 QUD917546:QUD917547 RDZ917546:RDZ917547 RNV917546:RNV917547 RXR917546:RXR917547 SHN917546:SHN917547 SRJ917546:SRJ917547 TBF917546:TBF917547 TLB917546:TLB917547 TUX917546:TUX917547 UET917546:UET917547 UOP917546:UOP917547 UYL917546:UYL917547 VIH917546:VIH917547 VSD917546:VSD917547 WBZ917546:WBZ917547 WLV917546:WLV917547 WVR917546:WVR917547 J983082:J983083 JF983082:JF983083 TB983082:TB983083 ACX983082:ACX983083 AMT983082:AMT983083 AWP983082:AWP983083 BGL983082:BGL983083 BQH983082:BQH983083 CAD983082:CAD983083 CJZ983082:CJZ983083 CTV983082:CTV983083 DDR983082:DDR983083 DNN983082:DNN983083 DXJ983082:DXJ983083 EHF983082:EHF983083 ERB983082:ERB983083 FAX983082:FAX983083 FKT983082:FKT983083 FUP983082:FUP983083 GEL983082:GEL983083 GOH983082:GOH983083 GYD983082:GYD983083 HHZ983082:HHZ983083 HRV983082:HRV983083 IBR983082:IBR983083 ILN983082:ILN983083 IVJ983082:IVJ983083 JFF983082:JFF983083 JPB983082:JPB983083 JYX983082:JYX983083 KIT983082:KIT983083 KSP983082:KSP983083 LCL983082:LCL983083 LMH983082:LMH983083 LWD983082:LWD983083 MFZ983082:MFZ983083 MPV983082:MPV983083 MZR983082:MZR983083 NJN983082:NJN983083 NTJ983082:NTJ983083 ODF983082:ODF983083 ONB983082:ONB983083 OWX983082:OWX983083 PGT983082:PGT983083 PQP983082:PQP983083 QAL983082:QAL983083 QKH983082:QKH983083 QUD983082:QUD983083 RDZ983082:RDZ983083 RNV983082:RNV983083 RXR983082:RXR983083 SHN983082:SHN983083 SRJ983082:SRJ983083 TBF983082:TBF983083 TLB983082:TLB983083 TUX983082:TUX983083 UET983082:UET983083 UOP983082:UOP983083 UYL983082:UYL983083 VIH983082:VIH983083 VSD983082:VSD983083 G131114:H131115" xr:uid="{00000000-0002-0000-0A00-000001000000}">
      <formula1>RMSVML3</formula1>
    </dataValidation>
    <dataValidation type="list" allowBlank="1" showInputMessage="1" showErrorMessage="1" sqref="JG9:JG31 TC9:TC31 ACY9:ACY31 AMU9:AMU31 AWQ9:AWQ31 BGM9:BGM31 BQI9:BQI31 CAE9:CAE31 CKA9:CKA31 CTW9:CTW31 DDS9:DDS31 DNO9:DNO31 DXK9:DXK31 EHG9:EHG31 ERC9:ERC31 FAY9:FAY31 FKU9:FKU31 FUQ9:FUQ31 GEM9:GEM31 GOI9:GOI31 GYE9:GYE31 HIA9:HIA31 HRW9:HRW31 IBS9:IBS31 ILO9:ILO31 IVK9:IVK31 JFG9:JFG31 JPC9:JPC31 JYY9:JYY31 KIU9:KIU31 KSQ9:KSQ31 LCM9:LCM31 LMI9:LMI31 LWE9:LWE31 MGA9:MGA31 MPW9:MPW31 MZS9:MZS31 NJO9:NJO31 NTK9:NTK31 ODG9:ODG31 ONC9:ONC31 OWY9:OWY31 PGU9:PGU31 PQQ9:PQQ31 QAM9:QAM31 QKI9:QKI31 QUE9:QUE31 REA9:REA31 RNW9:RNW31 RXS9:RXS31 SHO9:SHO31 SRK9:SRK31 TBG9:TBG31 TLC9:TLC31 TUY9:TUY31 UEU9:UEU31 UOQ9:UOQ31 UYM9:UYM31 VII9:VII31 VSE9:VSE31 WCA9:WCA31 WLW9:WLW31 WVS9:WVS31 WVS983060:WVS983083 K65556:K65579 JG65556:JG65579 TC65556:TC65579 ACY65556:ACY65579 AMU65556:AMU65579 AWQ65556:AWQ65579 BGM65556:BGM65579 BQI65556:BQI65579 CAE65556:CAE65579 CKA65556:CKA65579 CTW65556:CTW65579 DDS65556:DDS65579 DNO65556:DNO65579 DXK65556:DXK65579 EHG65556:EHG65579 ERC65556:ERC65579 FAY65556:FAY65579 FKU65556:FKU65579 FUQ65556:FUQ65579 GEM65556:GEM65579 GOI65556:GOI65579 GYE65556:GYE65579 HIA65556:HIA65579 HRW65556:HRW65579 IBS65556:IBS65579 ILO65556:ILO65579 IVK65556:IVK65579 JFG65556:JFG65579 JPC65556:JPC65579 JYY65556:JYY65579 KIU65556:KIU65579 KSQ65556:KSQ65579 LCM65556:LCM65579 LMI65556:LMI65579 LWE65556:LWE65579 MGA65556:MGA65579 MPW65556:MPW65579 MZS65556:MZS65579 NJO65556:NJO65579 NTK65556:NTK65579 ODG65556:ODG65579 ONC65556:ONC65579 OWY65556:OWY65579 PGU65556:PGU65579 PQQ65556:PQQ65579 QAM65556:QAM65579 QKI65556:QKI65579 QUE65556:QUE65579 REA65556:REA65579 RNW65556:RNW65579 RXS65556:RXS65579 SHO65556:SHO65579 SRK65556:SRK65579 TBG65556:TBG65579 TLC65556:TLC65579 TUY65556:TUY65579 UEU65556:UEU65579 UOQ65556:UOQ65579 UYM65556:UYM65579 VII65556:VII65579 VSE65556:VSE65579 WCA65556:WCA65579 WLW65556:WLW65579 WVS65556:WVS65579 K131092:K131115 JG131092:JG131115 TC131092:TC131115 ACY131092:ACY131115 AMU131092:AMU131115 AWQ131092:AWQ131115 BGM131092:BGM131115 BQI131092:BQI131115 CAE131092:CAE131115 CKA131092:CKA131115 CTW131092:CTW131115 DDS131092:DDS131115 DNO131092:DNO131115 DXK131092:DXK131115 EHG131092:EHG131115 ERC131092:ERC131115 FAY131092:FAY131115 FKU131092:FKU131115 FUQ131092:FUQ131115 GEM131092:GEM131115 GOI131092:GOI131115 GYE131092:GYE131115 HIA131092:HIA131115 HRW131092:HRW131115 IBS131092:IBS131115 ILO131092:ILO131115 IVK131092:IVK131115 JFG131092:JFG131115 JPC131092:JPC131115 JYY131092:JYY131115 KIU131092:KIU131115 KSQ131092:KSQ131115 LCM131092:LCM131115 LMI131092:LMI131115 LWE131092:LWE131115 MGA131092:MGA131115 MPW131092:MPW131115 MZS131092:MZS131115 NJO131092:NJO131115 NTK131092:NTK131115 ODG131092:ODG131115 ONC131092:ONC131115 OWY131092:OWY131115 PGU131092:PGU131115 PQQ131092:PQQ131115 QAM131092:QAM131115 QKI131092:QKI131115 QUE131092:QUE131115 REA131092:REA131115 RNW131092:RNW131115 RXS131092:RXS131115 SHO131092:SHO131115 SRK131092:SRK131115 TBG131092:TBG131115 TLC131092:TLC131115 TUY131092:TUY131115 UEU131092:UEU131115 UOQ131092:UOQ131115 UYM131092:UYM131115 VII131092:VII131115 VSE131092:VSE131115 WCA131092:WCA131115 WLW131092:WLW131115 WVS131092:WVS131115 K196628:K196651 JG196628:JG196651 TC196628:TC196651 ACY196628:ACY196651 AMU196628:AMU196651 AWQ196628:AWQ196651 BGM196628:BGM196651 BQI196628:BQI196651 CAE196628:CAE196651 CKA196628:CKA196651 CTW196628:CTW196651 DDS196628:DDS196651 DNO196628:DNO196651 DXK196628:DXK196651 EHG196628:EHG196651 ERC196628:ERC196651 FAY196628:FAY196651 FKU196628:FKU196651 FUQ196628:FUQ196651 GEM196628:GEM196651 GOI196628:GOI196651 GYE196628:GYE196651 HIA196628:HIA196651 HRW196628:HRW196651 IBS196628:IBS196651 ILO196628:ILO196651 IVK196628:IVK196651 JFG196628:JFG196651 JPC196628:JPC196651 JYY196628:JYY196651 KIU196628:KIU196651 KSQ196628:KSQ196651 LCM196628:LCM196651 LMI196628:LMI196651 LWE196628:LWE196651 MGA196628:MGA196651 MPW196628:MPW196651 MZS196628:MZS196651 NJO196628:NJO196651 NTK196628:NTK196651 ODG196628:ODG196651 ONC196628:ONC196651 OWY196628:OWY196651 PGU196628:PGU196651 PQQ196628:PQQ196651 QAM196628:QAM196651 QKI196628:QKI196651 QUE196628:QUE196651 REA196628:REA196651 RNW196628:RNW196651 RXS196628:RXS196651 SHO196628:SHO196651 SRK196628:SRK196651 TBG196628:TBG196651 TLC196628:TLC196651 TUY196628:TUY196651 UEU196628:UEU196651 UOQ196628:UOQ196651 UYM196628:UYM196651 VII196628:VII196651 VSE196628:VSE196651 WCA196628:WCA196651 WLW196628:WLW196651 WVS196628:WVS196651 K262164:K262187 JG262164:JG262187 TC262164:TC262187 ACY262164:ACY262187 AMU262164:AMU262187 AWQ262164:AWQ262187 BGM262164:BGM262187 BQI262164:BQI262187 CAE262164:CAE262187 CKA262164:CKA262187 CTW262164:CTW262187 DDS262164:DDS262187 DNO262164:DNO262187 DXK262164:DXK262187 EHG262164:EHG262187 ERC262164:ERC262187 FAY262164:FAY262187 FKU262164:FKU262187 FUQ262164:FUQ262187 GEM262164:GEM262187 GOI262164:GOI262187 GYE262164:GYE262187 HIA262164:HIA262187 HRW262164:HRW262187 IBS262164:IBS262187 ILO262164:ILO262187 IVK262164:IVK262187 JFG262164:JFG262187 JPC262164:JPC262187 JYY262164:JYY262187 KIU262164:KIU262187 KSQ262164:KSQ262187 LCM262164:LCM262187 LMI262164:LMI262187 LWE262164:LWE262187 MGA262164:MGA262187 MPW262164:MPW262187 MZS262164:MZS262187 NJO262164:NJO262187 NTK262164:NTK262187 ODG262164:ODG262187 ONC262164:ONC262187 OWY262164:OWY262187 PGU262164:PGU262187 PQQ262164:PQQ262187 QAM262164:QAM262187 QKI262164:QKI262187 QUE262164:QUE262187 REA262164:REA262187 RNW262164:RNW262187 RXS262164:RXS262187 SHO262164:SHO262187 SRK262164:SRK262187 TBG262164:TBG262187 TLC262164:TLC262187 TUY262164:TUY262187 UEU262164:UEU262187 UOQ262164:UOQ262187 UYM262164:UYM262187 VII262164:VII262187 VSE262164:VSE262187 WCA262164:WCA262187 WLW262164:WLW262187 WVS262164:WVS262187 K327700:K327723 JG327700:JG327723 TC327700:TC327723 ACY327700:ACY327723 AMU327700:AMU327723 AWQ327700:AWQ327723 BGM327700:BGM327723 BQI327700:BQI327723 CAE327700:CAE327723 CKA327700:CKA327723 CTW327700:CTW327723 DDS327700:DDS327723 DNO327700:DNO327723 DXK327700:DXK327723 EHG327700:EHG327723 ERC327700:ERC327723 FAY327700:FAY327723 FKU327700:FKU327723 FUQ327700:FUQ327723 GEM327700:GEM327723 GOI327700:GOI327723 GYE327700:GYE327723 HIA327700:HIA327723 HRW327700:HRW327723 IBS327700:IBS327723 ILO327700:ILO327723 IVK327700:IVK327723 JFG327700:JFG327723 JPC327700:JPC327723 JYY327700:JYY327723 KIU327700:KIU327723 KSQ327700:KSQ327723 LCM327700:LCM327723 LMI327700:LMI327723 LWE327700:LWE327723 MGA327700:MGA327723 MPW327700:MPW327723 MZS327700:MZS327723 NJO327700:NJO327723 NTK327700:NTK327723 ODG327700:ODG327723 ONC327700:ONC327723 OWY327700:OWY327723 PGU327700:PGU327723 PQQ327700:PQQ327723 QAM327700:QAM327723 QKI327700:QKI327723 QUE327700:QUE327723 REA327700:REA327723 RNW327700:RNW327723 RXS327700:RXS327723 SHO327700:SHO327723 SRK327700:SRK327723 TBG327700:TBG327723 TLC327700:TLC327723 TUY327700:TUY327723 UEU327700:UEU327723 UOQ327700:UOQ327723 UYM327700:UYM327723 VII327700:VII327723 VSE327700:VSE327723 WCA327700:WCA327723 WLW327700:WLW327723 WVS327700:WVS327723 K393236:K393259 JG393236:JG393259 TC393236:TC393259 ACY393236:ACY393259 AMU393236:AMU393259 AWQ393236:AWQ393259 BGM393236:BGM393259 BQI393236:BQI393259 CAE393236:CAE393259 CKA393236:CKA393259 CTW393236:CTW393259 DDS393236:DDS393259 DNO393236:DNO393259 DXK393236:DXK393259 EHG393236:EHG393259 ERC393236:ERC393259 FAY393236:FAY393259 FKU393236:FKU393259 FUQ393236:FUQ393259 GEM393236:GEM393259 GOI393236:GOI393259 GYE393236:GYE393259 HIA393236:HIA393259 HRW393236:HRW393259 IBS393236:IBS393259 ILO393236:ILO393259 IVK393236:IVK393259 JFG393236:JFG393259 JPC393236:JPC393259 JYY393236:JYY393259 KIU393236:KIU393259 KSQ393236:KSQ393259 LCM393236:LCM393259 LMI393236:LMI393259 LWE393236:LWE393259 MGA393236:MGA393259 MPW393236:MPW393259 MZS393236:MZS393259 NJO393236:NJO393259 NTK393236:NTK393259 ODG393236:ODG393259 ONC393236:ONC393259 OWY393236:OWY393259 PGU393236:PGU393259 PQQ393236:PQQ393259 QAM393236:QAM393259 QKI393236:QKI393259 QUE393236:QUE393259 REA393236:REA393259 RNW393236:RNW393259 RXS393236:RXS393259 SHO393236:SHO393259 SRK393236:SRK393259 TBG393236:TBG393259 TLC393236:TLC393259 TUY393236:TUY393259 UEU393236:UEU393259 UOQ393236:UOQ393259 UYM393236:UYM393259 VII393236:VII393259 VSE393236:VSE393259 WCA393236:WCA393259 WLW393236:WLW393259 WVS393236:WVS393259 K458772:K458795 JG458772:JG458795 TC458772:TC458795 ACY458772:ACY458795 AMU458772:AMU458795 AWQ458772:AWQ458795 BGM458772:BGM458795 BQI458772:BQI458795 CAE458772:CAE458795 CKA458772:CKA458795 CTW458772:CTW458795 DDS458772:DDS458795 DNO458772:DNO458795 DXK458772:DXK458795 EHG458772:EHG458795 ERC458772:ERC458795 FAY458772:FAY458795 FKU458772:FKU458795 FUQ458772:FUQ458795 GEM458772:GEM458795 GOI458772:GOI458795 GYE458772:GYE458795 HIA458772:HIA458795 HRW458772:HRW458795 IBS458772:IBS458795 ILO458772:ILO458795 IVK458772:IVK458795 JFG458772:JFG458795 JPC458772:JPC458795 JYY458772:JYY458795 KIU458772:KIU458795 KSQ458772:KSQ458795 LCM458772:LCM458795 LMI458772:LMI458795 LWE458772:LWE458795 MGA458772:MGA458795 MPW458772:MPW458795 MZS458772:MZS458795 NJO458772:NJO458795 NTK458772:NTK458795 ODG458772:ODG458795 ONC458772:ONC458795 OWY458772:OWY458795 PGU458772:PGU458795 PQQ458772:PQQ458795 QAM458772:QAM458795 QKI458772:QKI458795 QUE458772:QUE458795 REA458772:REA458795 RNW458772:RNW458795 RXS458772:RXS458795 SHO458772:SHO458795 SRK458772:SRK458795 TBG458772:TBG458795 TLC458772:TLC458795 TUY458772:TUY458795 UEU458772:UEU458795 UOQ458772:UOQ458795 UYM458772:UYM458795 VII458772:VII458795 VSE458772:VSE458795 WCA458772:WCA458795 WLW458772:WLW458795 WVS458772:WVS458795 K524308:K524331 JG524308:JG524331 TC524308:TC524331 ACY524308:ACY524331 AMU524308:AMU524331 AWQ524308:AWQ524331 BGM524308:BGM524331 BQI524308:BQI524331 CAE524308:CAE524331 CKA524308:CKA524331 CTW524308:CTW524331 DDS524308:DDS524331 DNO524308:DNO524331 DXK524308:DXK524331 EHG524308:EHG524331 ERC524308:ERC524331 FAY524308:FAY524331 FKU524308:FKU524331 FUQ524308:FUQ524331 GEM524308:GEM524331 GOI524308:GOI524331 GYE524308:GYE524331 HIA524308:HIA524331 HRW524308:HRW524331 IBS524308:IBS524331 ILO524308:ILO524331 IVK524308:IVK524331 JFG524308:JFG524331 JPC524308:JPC524331 JYY524308:JYY524331 KIU524308:KIU524331 KSQ524308:KSQ524331 LCM524308:LCM524331 LMI524308:LMI524331 LWE524308:LWE524331 MGA524308:MGA524331 MPW524308:MPW524331 MZS524308:MZS524331 NJO524308:NJO524331 NTK524308:NTK524331 ODG524308:ODG524331 ONC524308:ONC524331 OWY524308:OWY524331 PGU524308:PGU524331 PQQ524308:PQQ524331 QAM524308:QAM524331 QKI524308:QKI524331 QUE524308:QUE524331 REA524308:REA524331 RNW524308:RNW524331 RXS524308:RXS524331 SHO524308:SHO524331 SRK524308:SRK524331 TBG524308:TBG524331 TLC524308:TLC524331 TUY524308:TUY524331 UEU524308:UEU524331 UOQ524308:UOQ524331 UYM524308:UYM524331 VII524308:VII524331 VSE524308:VSE524331 WCA524308:WCA524331 WLW524308:WLW524331 WVS524308:WVS524331 K589844:K589867 JG589844:JG589867 TC589844:TC589867 ACY589844:ACY589867 AMU589844:AMU589867 AWQ589844:AWQ589867 BGM589844:BGM589867 BQI589844:BQI589867 CAE589844:CAE589867 CKA589844:CKA589867 CTW589844:CTW589867 DDS589844:DDS589867 DNO589844:DNO589867 DXK589844:DXK589867 EHG589844:EHG589867 ERC589844:ERC589867 FAY589844:FAY589867 FKU589844:FKU589867 FUQ589844:FUQ589867 GEM589844:GEM589867 GOI589844:GOI589867 GYE589844:GYE589867 HIA589844:HIA589867 HRW589844:HRW589867 IBS589844:IBS589867 ILO589844:ILO589867 IVK589844:IVK589867 JFG589844:JFG589867 JPC589844:JPC589867 JYY589844:JYY589867 KIU589844:KIU589867 KSQ589844:KSQ589867 LCM589844:LCM589867 LMI589844:LMI589867 LWE589844:LWE589867 MGA589844:MGA589867 MPW589844:MPW589867 MZS589844:MZS589867 NJO589844:NJO589867 NTK589844:NTK589867 ODG589844:ODG589867 ONC589844:ONC589867 OWY589844:OWY589867 PGU589844:PGU589867 PQQ589844:PQQ589867 QAM589844:QAM589867 QKI589844:QKI589867 QUE589844:QUE589867 REA589844:REA589867 RNW589844:RNW589867 RXS589844:RXS589867 SHO589844:SHO589867 SRK589844:SRK589867 TBG589844:TBG589867 TLC589844:TLC589867 TUY589844:TUY589867 UEU589844:UEU589867 UOQ589844:UOQ589867 UYM589844:UYM589867 VII589844:VII589867 VSE589844:VSE589867 WCA589844:WCA589867 WLW589844:WLW589867 WVS589844:WVS589867 K655380:K655403 JG655380:JG655403 TC655380:TC655403 ACY655380:ACY655403 AMU655380:AMU655403 AWQ655380:AWQ655403 BGM655380:BGM655403 BQI655380:BQI655403 CAE655380:CAE655403 CKA655380:CKA655403 CTW655380:CTW655403 DDS655380:DDS655403 DNO655380:DNO655403 DXK655380:DXK655403 EHG655380:EHG655403 ERC655380:ERC655403 FAY655380:FAY655403 FKU655380:FKU655403 FUQ655380:FUQ655403 GEM655380:GEM655403 GOI655380:GOI655403 GYE655380:GYE655403 HIA655380:HIA655403 HRW655380:HRW655403 IBS655380:IBS655403 ILO655380:ILO655403 IVK655380:IVK655403 JFG655380:JFG655403 JPC655380:JPC655403 JYY655380:JYY655403 KIU655380:KIU655403 KSQ655380:KSQ655403 LCM655380:LCM655403 LMI655380:LMI655403 LWE655380:LWE655403 MGA655380:MGA655403 MPW655380:MPW655403 MZS655380:MZS655403 NJO655380:NJO655403 NTK655380:NTK655403 ODG655380:ODG655403 ONC655380:ONC655403 OWY655380:OWY655403 PGU655380:PGU655403 PQQ655380:PQQ655403 QAM655380:QAM655403 QKI655380:QKI655403 QUE655380:QUE655403 REA655380:REA655403 RNW655380:RNW655403 RXS655380:RXS655403 SHO655380:SHO655403 SRK655380:SRK655403 TBG655380:TBG655403 TLC655380:TLC655403 TUY655380:TUY655403 UEU655380:UEU655403 UOQ655380:UOQ655403 UYM655380:UYM655403 VII655380:VII655403 VSE655380:VSE655403 WCA655380:WCA655403 WLW655380:WLW655403 WVS655380:WVS655403 K720916:K720939 JG720916:JG720939 TC720916:TC720939 ACY720916:ACY720939 AMU720916:AMU720939 AWQ720916:AWQ720939 BGM720916:BGM720939 BQI720916:BQI720939 CAE720916:CAE720939 CKA720916:CKA720939 CTW720916:CTW720939 DDS720916:DDS720939 DNO720916:DNO720939 DXK720916:DXK720939 EHG720916:EHG720939 ERC720916:ERC720939 FAY720916:FAY720939 FKU720916:FKU720939 FUQ720916:FUQ720939 GEM720916:GEM720939 GOI720916:GOI720939 GYE720916:GYE720939 HIA720916:HIA720939 HRW720916:HRW720939 IBS720916:IBS720939 ILO720916:ILO720939 IVK720916:IVK720939 JFG720916:JFG720939 JPC720916:JPC720939 JYY720916:JYY720939 KIU720916:KIU720939 KSQ720916:KSQ720939 LCM720916:LCM720939 LMI720916:LMI720939 LWE720916:LWE720939 MGA720916:MGA720939 MPW720916:MPW720939 MZS720916:MZS720939 NJO720916:NJO720939 NTK720916:NTK720939 ODG720916:ODG720939 ONC720916:ONC720939 OWY720916:OWY720939 PGU720916:PGU720939 PQQ720916:PQQ720939 QAM720916:QAM720939 QKI720916:QKI720939 QUE720916:QUE720939 REA720916:REA720939 RNW720916:RNW720939 RXS720916:RXS720939 SHO720916:SHO720939 SRK720916:SRK720939 TBG720916:TBG720939 TLC720916:TLC720939 TUY720916:TUY720939 UEU720916:UEU720939 UOQ720916:UOQ720939 UYM720916:UYM720939 VII720916:VII720939 VSE720916:VSE720939 WCA720916:WCA720939 WLW720916:WLW720939 WVS720916:WVS720939 K786452:K786475 JG786452:JG786475 TC786452:TC786475 ACY786452:ACY786475 AMU786452:AMU786475 AWQ786452:AWQ786475 BGM786452:BGM786475 BQI786452:BQI786475 CAE786452:CAE786475 CKA786452:CKA786475 CTW786452:CTW786475 DDS786452:DDS786475 DNO786452:DNO786475 DXK786452:DXK786475 EHG786452:EHG786475 ERC786452:ERC786475 FAY786452:FAY786475 FKU786452:FKU786475 FUQ786452:FUQ786475 GEM786452:GEM786475 GOI786452:GOI786475 GYE786452:GYE786475 HIA786452:HIA786475 HRW786452:HRW786475 IBS786452:IBS786475 ILO786452:ILO786475 IVK786452:IVK786475 JFG786452:JFG786475 JPC786452:JPC786475 JYY786452:JYY786475 KIU786452:KIU786475 KSQ786452:KSQ786475 LCM786452:LCM786475 LMI786452:LMI786475 LWE786452:LWE786475 MGA786452:MGA786475 MPW786452:MPW786475 MZS786452:MZS786475 NJO786452:NJO786475 NTK786452:NTK786475 ODG786452:ODG786475 ONC786452:ONC786475 OWY786452:OWY786475 PGU786452:PGU786475 PQQ786452:PQQ786475 QAM786452:QAM786475 QKI786452:QKI786475 QUE786452:QUE786475 REA786452:REA786475 RNW786452:RNW786475 RXS786452:RXS786475 SHO786452:SHO786475 SRK786452:SRK786475 TBG786452:TBG786475 TLC786452:TLC786475 TUY786452:TUY786475 UEU786452:UEU786475 UOQ786452:UOQ786475 UYM786452:UYM786475 VII786452:VII786475 VSE786452:VSE786475 WCA786452:WCA786475 WLW786452:WLW786475 WVS786452:WVS786475 K851988:K852011 JG851988:JG852011 TC851988:TC852011 ACY851988:ACY852011 AMU851988:AMU852011 AWQ851988:AWQ852011 BGM851988:BGM852011 BQI851988:BQI852011 CAE851988:CAE852011 CKA851988:CKA852011 CTW851988:CTW852011 DDS851988:DDS852011 DNO851988:DNO852011 DXK851988:DXK852011 EHG851988:EHG852011 ERC851988:ERC852011 FAY851988:FAY852011 FKU851988:FKU852011 FUQ851988:FUQ852011 GEM851988:GEM852011 GOI851988:GOI852011 GYE851988:GYE852011 HIA851988:HIA852011 HRW851988:HRW852011 IBS851988:IBS852011 ILO851988:ILO852011 IVK851988:IVK852011 JFG851988:JFG852011 JPC851988:JPC852011 JYY851988:JYY852011 KIU851988:KIU852011 KSQ851988:KSQ852011 LCM851988:LCM852011 LMI851988:LMI852011 LWE851988:LWE852011 MGA851988:MGA852011 MPW851988:MPW852011 MZS851988:MZS852011 NJO851988:NJO852011 NTK851988:NTK852011 ODG851988:ODG852011 ONC851988:ONC852011 OWY851988:OWY852011 PGU851988:PGU852011 PQQ851988:PQQ852011 QAM851988:QAM852011 QKI851988:QKI852011 QUE851988:QUE852011 REA851988:REA852011 RNW851988:RNW852011 RXS851988:RXS852011 SHO851988:SHO852011 SRK851988:SRK852011 TBG851988:TBG852011 TLC851988:TLC852011 TUY851988:TUY852011 UEU851988:UEU852011 UOQ851988:UOQ852011 UYM851988:UYM852011 VII851988:VII852011 VSE851988:VSE852011 WCA851988:WCA852011 WLW851988:WLW852011 WVS851988:WVS852011 K917524:K917547 JG917524:JG917547 TC917524:TC917547 ACY917524:ACY917547 AMU917524:AMU917547 AWQ917524:AWQ917547 BGM917524:BGM917547 BQI917524:BQI917547 CAE917524:CAE917547 CKA917524:CKA917547 CTW917524:CTW917547 DDS917524:DDS917547 DNO917524:DNO917547 DXK917524:DXK917547 EHG917524:EHG917547 ERC917524:ERC917547 FAY917524:FAY917547 FKU917524:FKU917547 FUQ917524:FUQ917547 GEM917524:GEM917547 GOI917524:GOI917547 GYE917524:GYE917547 HIA917524:HIA917547 HRW917524:HRW917547 IBS917524:IBS917547 ILO917524:ILO917547 IVK917524:IVK917547 JFG917524:JFG917547 JPC917524:JPC917547 JYY917524:JYY917547 KIU917524:KIU917547 KSQ917524:KSQ917547 LCM917524:LCM917547 LMI917524:LMI917547 LWE917524:LWE917547 MGA917524:MGA917547 MPW917524:MPW917547 MZS917524:MZS917547 NJO917524:NJO917547 NTK917524:NTK917547 ODG917524:ODG917547 ONC917524:ONC917547 OWY917524:OWY917547 PGU917524:PGU917547 PQQ917524:PQQ917547 QAM917524:QAM917547 QKI917524:QKI917547 QUE917524:QUE917547 REA917524:REA917547 RNW917524:RNW917547 RXS917524:RXS917547 SHO917524:SHO917547 SRK917524:SRK917547 TBG917524:TBG917547 TLC917524:TLC917547 TUY917524:TUY917547 UEU917524:UEU917547 UOQ917524:UOQ917547 UYM917524:UYM917547 VII917524:VII917547 VSE917524:VSE917547 WCA917524:WCA917547 WLW917524:WLW917547 WVS917524:WVS917547 K983060:K983083 JG983060:JG983083 TC983060:TC983083 ACY983060:ACY983083 AMU983060:AMU983083 AWQ983060:AWQ983083 BGM983060:BGM983083 BQI983060:BQI983083 CAE983060:CAE983083 CKA983060:CKA983083 CTW983060:CTW983083 DDS983060:DDS983083 DNO983060:DNO983083 DXK983060:DXK983083 EHG983060:EHG983083 ERC983060:ERC983083 FAY983060:FAY983083 FKU983060:FKU983083 FUQ983060:FUQ983083 GEM983060:GEM983083 GOI983060:GOI983083 GYE983060:GYE983083 HIA983060:HIA983083 HRW983060:HRW983083 IBS983060:IBS983083 ILO983060:ILO983083 IVK983060:IVK983083 JFG983060:JFG983083 JPC983060:JPC983083 JYY983060:JYY983083 KIU983060:KIU983083 KSQ983060:KSQ983083 LCM983060:LCM983083 LMI983060:LMI983083 LWE983060:LWE983083 MGA983060:MGA983083 MPW983060:MPW983083 MZS983060:MZS983083 NJO983060:NJO983083 NTK983060:NTK983083 ODG983060:ODG983083 ONC983060:ONC983083 OWY983060:OWY983083 PGU983060:PGU983083 PQQ983060:PQQ983083 QAM983060:QAM983083 QKI983060:QKI983083 QUE983060:QUE983083 REA983060:REA983083 RNW983060:RNW983083 RXS983060:RXS983083 SHO983060:SHO983083 SRK983060:SRK983083 TBG983060:TBG983083 TLC983060:TLC983083 TUY983060:TUY983083 UEU983060:UEU983083 UOQ983060:UOQ983083 UYM983060:UYM983083 VII983060:VII983083 VSE983060:VSE983083 WCA983060:WCA983083 WLW983060:WLW983083" xr:uid="{00000000-0002-0000-0A00-000002000000}">
      <formula1>BENTYP</formula1>
    </dataValidation>
    <dataValidation type="list" allowBlank="1" showInputMessage="1" showErrorMessage="1" sqref="JD31 SZ31 ACV31 AMR31 AWN31 BGJ31 BQF31 CAB31 CJX31 CTT31 DDP31 DNL31 DXH31 EHD31 EQZ31 FAV31 FKR31 FUN31 GEJ31 GOF31 GYB31 HHX31 HRT31 IBP31 ILL31 IVH31 JFD31 JOZ31 JYV31 KIR31 KSN31 LCJ31 LMF31 LWB31 MFX31 MPT31 MZP31 NJL31 NTH31 ODD31 OMZ31 OWV31 PGR31 PQN31 QAJ31 QKF31 QUB31 RDX31 RNT31 RXP31 SHL31 SRH31 TBD31 TKZ31 TUV31 UER31 UON31 UYJ31 VIF31 VSB31 WBX31 WLT31 WVP31 WVP983082:WVP983083 F65578:F65579 JD65578:JD65579 SZ65578:SZ65579 ACV65578:ACV65579 AMR65578:AMR65579 AWN65578:AWN65579 BGJ65578:BGJ65579 BQF65578:BQF65579 CAB65578:CAB65579 CJX65578:CJX65579 CTT65578:CTT65579 DDP65578:DDP65579 DNL65578:DNL65579 DXH65578:DXH65579 EHD65578:EHD65579 EQZ65578:EQZ65579 FAV65578:FAV65579 FKR65578:FKR65579 FUN65578:FUN65579 GEJ65578:GEJ65579 GOF65578:GOF65579 GYB65578:GYB65579 HHX65578:HHX65579 HRT65578:HRT65579 IBP65578:IBP65579 ILL65578:ILL65579 IVH65578:IVH65579 JFD65578:JFD65579 JOZ65578:JOZ65579 JYV65578:JYV65579 KIR65578:KIR65579 KSN65578:KSN65579 LCJ65578:LCJ65579 LMF65578:LMF65579 LWB65578:LWB65579 MFX65578:MFX65579 MPT65578:MPT65579 MZP65578:MZP65579 NJL65578:NJL65579 NTH65578:NTH65579 ODD65578:ODD65579 OMZ65578:OMZ65579 OWV65578:OWV65579 PGR65578:PGR65579 PQN65578:PQN65579 QAJ65578:QAJ65579 QKF65578:QKF65579 QUB65578:QUB65579 RDX65578:RDX65579 RNT65578:RNT65579 RXP65578:RXP65579 SHL65578:SHL65579 SRH65578:SRH65579 TBD65578:TBD65579 TKZ65578:TKZ65579 TUV65578:TUV65579 UER65578:UER65579 UON65578:UON65579 UYJ65578:UYJ65579 VIF65578:VIF65579 VSB65578:VSB65579 WBX65578:WBX65579 WLT65578:WLT65579 WVP65578:WVP65579 F131114:F131115 JD131114:JD131115 SZ131114:SZ131115 ACV131114:ACV131115 AMR131114:AMR131115 AWN131114:AWN131115 BGJ131114:BGJ131115 BQF131114:BQF131115 CAB131114:CAB131115 CJX131114:CJX131115 CTT131114:CTT131115 DDP131114:DDP131115 DNL131114:DNL131115 DXH131114:DXH131115 EHD131114:EHD131115 EQZ131114:EQZ131115 FAV131114:FAV131115 FKR131114:FKR131115 FUN131114:FUN131115 GEJ131114:GEJ131115 GOF131114:GOF131115 GYB131114:GYB131115 HHX131114:HHX131115 HRT131114:HRT131115 IBP131114:IBP131115 ILL131114:ILL131115 IVH131114:IVH131115 JFD131114:JFD131115 JOZ131114:JOZ131115 JYV131114:JYV131115 KIR131114:KIR131115 KSN131114:KSN131115 LCJ131114:LCJ131115 LMF131114:LMF131115 LWB131114:LWB131115 MFX131114:MFX131115 MPT131114:MPT131115 MZP131114:MZP131115 NJL131114:NJL131115 NTH131114:NTH131115 ODD131114:ODD131115 OMZ131114:OMZ131115 OWV131114:OWV131115 PGR131114:PGR131115 PQN131114:PQN131115 QAJ131114:QAJ131115 QKF131114:QKF131115 QUB131114:QUB131115 RDX131114:RDX131115 RNT131114:RNT131115 RXP131114:RXP131115 SHL131114:SHL131115 SRH131114:SRH131115 TBD131114:TBD131115 TKZ131114:TKZ131115 TUV131114:TUV131115 UER131114:UER131115 UON131114:UON131115 UYJ131114:UYJ131115 VIF131114:VIF131115 VSB131114:VSB131115 WBX131114:WBX131115 WLT131114:WLT131115 WVP131114:WVP131115 F196650:F196651 JD196650:JD196651 SZ196650:SZ196651 ACV196650:ACV196651 AMR196650:AMR196651 AWN196650:AWN196651 BGJ196650:BGJ196651 BQF196650:BQF196651 CAB196650:CAB196651 CJX196650:CJX196651 CTT196650:CTT196651 DDP196650:DDP196651 DNL196650:DNL196651 DXH196650:DXH196651 EHD196650:EHD196651 EQZ196650:EQZ196651 FAV196650:FAV196651 FKR196650:FKR196651 FUN196650:FUN196651 GEJ196650:GEJ196651 GOF196650:GOF196651 GYB196650:GYB196651 HHX196650:HHX196651 HRT196650:HRT196651 IBP196650:IBP196651 ILL196650:ILL196651 IVH196650:IVH196651 JFD196650:JFD196651 JOZ196650:JOZ196651 JYV196650:JYV196651 KIR196650:KIR196651 KSN196650:KSN196651 LCJ196650:LCJ196651 LMF196650:LMF196651 LWB196650:LWB196651 MFX196650:MFX196651 MPT196650:MPT196651 MZP196650:MZP196651 NJL196650:NJL196651 NTH196650:NTH196651 ODD196650:ODD196651 OMZ196650:OMZ196651 OWV196650:OWV196651 PGR196650:PGR196651 PQN196650:PQN196651 QAJ196650:QAJ196651 QKF196650:QKF196651 QUB196650:QUB196651 RDX196650:RDX196651 RNT196650:RNT196651 RXP196650:RXP196651 SHL196650:SHL196651 SRH196650:SRH196651 TBD196650:TBD196651 TKZ196650:TKZ196651 TUV196650:TUV196651 UER196650:UER196651 UON196650:UON196651 UYJ196650:UYJ196651 VIF196650:VIF196651 VSB196650:VSB196651 WBX196650:WBX196651 WLT196650:WLT196651 WVP196650:WVP196651 F262186:F262187 JD262186:JD262187 SZ262186:SZ262187 ACV262186:ACV262187 AMR262186:AMR262187 AWN262186:AWN262187 BGJ262186:BGJ262187 BQF262186:BQF262187 CAB262186:CAB262187 CJX262186:CJX262187 CTT262186:CTT262187 DDP262186:DDP262187 DNL262186:DNL262187 DXH262186:DXH262187 EHD262186:EHD262187 EQZ262186:EQZ262187 FAV262186:FAV262187 FKR262186:FKR262187 FUN262186:FUN262187 GEJ262186:GEJ262187 GOF262186:GOF262187 GYB262186:GYB262187 HHX262186:HHX262187 HRT262186:HRT262187 IBP262186:IBP262187 ILL262186:ILL262187 IVH262186:IVH262187 JFD262186:JFD262187 JOZ262186:JOZ262187 JYV262186:JYV262187 KIR262186:KIR262187 KSN262186:KSN262187 LCJ262186:LCJ262187 LMF262186:LMF262187 LWB262186:LWB262187 MFX262186:MFX262187 MPT262186:MPT262187 MZP262186:MZP262187 NJL262186:NJL262187 NTH262186:NTH262187 ODD262186:ODD262187 OMZ262186:OMZ262187 OWV262186:OWV262187 PGR262186:PGR262187 PQN262186:PQN262187 QAJ262186:QAJ262187 QKF262186:QKF262187 QUB262186:QUB262187 RDX262186:RDX262187 RNT262186:RNT262187 RXP262186:RXP262187 SHL262186:SHL262187 SRH262186:SRH262187 TBD262186:TBD262187 TKZ262186:TKZ262187 TUV262186:TUV262187 UER262186:UER262187 UON262186:UON262187 UYJ262186:UYJ262187 VIF262186:VIF262187 VSB262186:VSB262187 WBX262186:WBX262187 WLT262186:WLT262187 WVP262186:WVP262187 F327722:F327723 JD327722:JD327723 SZ327722:SZ327723 ACV327722:ACV327723 AMR327722:AMR327723 AWN327722:AWN327723 BGJ327722:BGJ327723 BQF327722:BQF327723 CAB327722:CAB327723 CJX327722:CJX327723 CTT327722:CTT327723 DDP327722:DDP327723 DNL327722:DNL327723 DXH327722:DXH327723 EHD327722:EHD327723 EQZ327722:EQZ327723 FAV327722:FAV327723 FKR327722:FKR327723 FUN327722:FUN327723 GEJ327722:GEJ327723 GOF327722:GOF327723 GYB327722:GYB327723 HHX327722:HHX327723 HRT327722:HRT327723 IBP327722:IBP327723 ILL327722:ILL327723 IVH327722:IVH327723 JFD327722:JFD327723 JOZ327722:JOZ327723 JYV327722:JYV327723 KIR327722:KIR327723 KSN327722:KSN327723 LCJ327722:LCJ327723 LMF327722:LMF327723 LWB327722:LWB327723 MFX327722:MFX327723 MPT327722:MPT327723 MZP327722:MZP327723 NJL327722:NJL327723 NTH327722:NTH327723 ODD327722:ODD327723 OMZ327722:OMZ327723 OWV327722:OWV327723 PGR327722:PGR327723 PQN327722:PQN327723 QAJ327722:QAJ327723 QKF327722:QKF327723 QUB327722:QUB327723 RDX327722:RDX327723 RNT327722:RNT327723 RXP327722:RXP327723 SHL327722:SHL327723 SRH327722:SRH327723 TBD327722:TBD327723 TKZ327722:TKZ327723 TUV327722:TUV327723 UER327722:UER327723 UON327722:UON327723 UYJ327722:UYJ327723 VIF327722:VIF327723 VSB327722:VSB327723 WBX327722:WBX327723 WLT327722:WLT327723 WVP327722:WVP327723 F393258:F393259 JD393258:JD393259 SZ393258:SZ393259 ACV393258:ACV393259 AMR393258:AMR393259 AWN393258:AWN393259 BGJ393258:BGJ393259 BQF393258:BQF393259 CAB393258:CAB393259 CJX393258:CJX393259 CTT393258:CTT393259 DDP393258:DDP393259 DNL393258:DNL393259 DXH393258:DXH393259 EHD393258:EHD393259 EQZ393258:EQZ393259 FAV393258:FAV393259 FKR393258:FKR393259 FUN393258:FUN393259 GEJ393258:GEJ393259 GOF393258:GOF393259 GYB393258:GYB393259 HHX393258:HHX393259 HRT393258:HRT393259 IBP393258:IBP393259 ILL393258:ILL393259 IVH393258:IVH393259 JFD393258:JFD393259 JOZ393258:JOZ393259 JYV393258:JYV393259 KIR393258:KIR393259 KSN393258:KSN393259 LCJ393258:LCJ393259 LMF393258:LMF393259 LWB393258:LWB393259 MFX393258:MFX393259 MPT393258:MPT393259 MZP393258:MZP393259 NJL393258:NJL393259 NTH393258:NTH393259 ODD393258:ODD393259 OMZ393258:OMZ393259 OWV393258:OWV393259 PGR393258:PGR393259 PQN393258:PQN393259 QAJ393258:QAJ393259 QKF393258:QKF393259 QUB393258:QUB393259 RDX393258:RDX393259 RNT393258:RNT393259 RXP393258:RXP393259 SHL393258:SHL393259 SRH393258:SRH393259 TBD393258:TBD393259 TKZ393258:TKZ393259 TUV393258:TUV393259 UER393258:UER393259 UON393258:UON393259 UYJ393258:UYJ393259 VIF393258:VIF393259 VSB393258:VSB393259 WBX393258:WBX393259 WLT393258:WLT393259 WVP393258:WVP393259 F458794:F458795 JD458794:JD458795 SZ458794:SZ458795 ACV458794:ACV458795 AMR458794:AMR458795 AWN458794:AWN458795 BGJ458794:BGJ458795 BQF458794:BQF458795 CAB458794:CAB458795 CJX458794:CJX458795 CTT458794:CTT458795 DDP458794:DDP458795 DNL458794:DNL458795 DXH458794:DXH458795 EHD458794:EHD458795 EQZ458794:EQZ458795 FAV458794:FAV458795 FKR458794:FKR458795 FUN458794:FUN458795 GEJ458794:GEJ458795 GOF458794:GOF458795 GYB458794:GYB458795 HHX458794:HHX458795 HRT458794:HRT458795 IBP458794:IBP458795 ILL458794:ILL458795 IVH458794:IVH458795 JFD458794:JFD458795 JOZ458794:JOZ458795 JYV458794:JYV458795 KIR458794:KIR458795 KSN458794:KSN458795 LCJ458794:LCJ458795 LMF458794:LMF458795 LWB458794:LWB458795 MFX458794:MFX458795 MPT458794:MPT458795 MZP458794:MZP458795 NJL458794:NJL458795 NTH458794:NTH458795 ODD458794:ODD458795 OMZ458794:OMZ458795 OWV458794:OWV458795 PGR458794:PGR458795 PQN458794:PQN458795 QAJ458794:QAJ458795 QKF458794:QKF458795 QUB458794:QUB458795 RDX458794:RDX458795 RNT458794:RNT458795 RXP458794:RXP458795 SHL458794:SHL458795 SRH458794:SRH458795 TBD458794:TBD458795 TKZ458794:TKZ458795 TUV458794:TUV458795 UER458794:UER458795 UON458794:UON458795 UYJ458794:UYJ458795 VIF458794:VIF458795 VSB458794:VSB458795 WBX458794:WBX458795 WLT458794:WLT458795 WVP458794:WVP458795 F524330:F524331 JD524330:JD524331 SZ524330:SZ524331 ACV524330:ACV524331 AMR524330:AMR524331 AWN524330:AWN524331 BGJ524330:BGJ524331 BQF524330:BQF524331 CAB524330:CAB524331 CJX524330:CJX524331 CTT524330:CTT524331 DDP524330:DDP524331 DNL524330:DNL524331 DXH524330:DXH524331 EHD524330:EHD524331 EQZ524330:EQZ524331 FAV524330:FAV524331 FKR524330:FKR524331 FUN524330:FUN524331 GEJ524330:GEJ524331 GOF524330:GOF524331 GYB524330:GYB524331 HHX524330:HHX524331 HRT524330:HRT524331 IBP524330:IBP524331 ILL524330:ILL524331 IVH524330:IVH524331 JFD524330:JFD524331 JOZ524330:JOZ524331 JYV524330:JYV524331 KIR524330:KIR524331 KSN524330:KSN524331 LCJ524330:LCJ524331 LMF524330:LMF524331 LWB524330:LWB524331 MFX524330:MFX524331 MPT524330:MPT524331 MZP524330:MZP524331 NJL524330:NJL524331 NTH524330:NTH524331 ODD524330:ODD524331 OMZ524330:OMZ524331 OWV524330:OWV524331 PGR524330:PGR524331 PQN524330:PQN524331 QAJ524330:QAJ524331 QKF524330:QKF524331 QUB524330:QUB524331 RDX524330:RDX524331 RNT524330:RNT524331 RXP524330:RXP524331 SHL524330:SHL524331 SRH524330:SRH524331 TBD524330:TBD524331 TKZ524330:TKZ524331 TUV524330:TUV524331 UER524330:UER524331 UON524330:UON524331 UYJ524330:UYJ524331 VIF524330:VIF524331 VSB524330:VSB524331 WBX524330:WBX524331 WLT524330:WLT524331 WVP524330:WVP524331 F589866:F589867 JD589866:JD589867 SZ589866:SZ589867 ACV589866:ACV589867 AMR589866:AMR589867 AWN589866:AWN589867 BGJ589866:BGJ589867 BQF589866:BQF589867 CAB589866:CAB589867 CJX589866:CJX589867 CTT589866:CTT589867 DDP589866:DDP589867 DNL589866:DNL589867 DXH589866:DXH589867 EHD589866:EHD589867 EQZ589866:EQZ589867 FAV589866:FAV589867 FKR589866:FKR589867 FUN589866:FUN589867 GEJ589866:GEJ589867 GOF589866:GOF589867 GYB589866:GYB589867 HHX589866:HHX589867 HRT589866:HRT589867 IBP589866:IBP589867 ILL589866:ILL589867 IVH589866:IVH589867 JFD589866:JFD589867 JOZ589866:JOZ589867 JYV589866:JYV589867 KIR589866:KIR589867 KSN589866:KSN589867 LCJ589866:LCJ589867 LMF589866:LMF589867 LWB589866:LWB589867 MFX589866:MFX589867 MPT589866:MPT589867 MZP589866:MZP589867 NJL589866:NJL589867 NTH589866:NTH589867 ODD589866:ODD589867 OMZ589866:OMZ589867 OWV589866:OWV589867 PGR589866:PGR589867 PQN589866:PQN589867 QAJ589866:QAJ589867 QKF589866:QKF589867 QUB589866:QUB589867 RDX589866:RDX589867 RNT589866:RNT589867 RXP589866:RXP589867 SHL589866:SHL589867 SRH589866:SRH589867 TBD589866:TBD589867 TKZ589866:TKZ589867 TUV589866:TUV589867 UER589866:UER589867 UON589866:UON589867 UYJ589866:UYJ589867 VIF589866:VIF589867 VSB589866:VSB589867 WBX589866:WBX589867 WLT589866:WLT589867 WVP589866:WVP589867 F655402:F655403 JD655402:JD655403 SZ655402:SZ655403 ACV655402:ACV655403 AMR655402:AMR655403 AWN655402:AWN655403 BGJ655402:BGJ655403 BQF655402:BQF655403 CAB655402:CAB655403 CJX655402:CJX655403 CTT655402:CTT655403 DDP655402:DDP655403 DNL655402:DNL655403 DXH655402:DXH655403 EHD655402:EHD655403 EQZ655402:EQZ655403 FAV655402:FAV655403 FKR655402:FKR655403 FUN655402:FUN655403 GEJ655402:GEJ655403 GOF655402:GOF655403 GYB655402:GYB655403 HHX655402:HHX655403 HRT655402:HRT655403 IBP655402:IBP655403 ILL655402:ILL655403 IVH655402:IVH655403 JFD655402:JFD655403 JOZ655402:JOZ655403 JYV655402:JYV655403 KIR655402:KIR655403 KSN655402:KSN655403 LCJ655402:LCJ655403 LMF655402:LMF655403 LWB655402:LWB655403 MFX655402:MFX655403 MPT655402:MPT655403 MZP655402:MZP655403 NJL655402:NJL655403 NTH655402:NTH655403 ODD655402:ODD655403 OMZ655402:OMZ655403 OWV655402:OWV655403 PGR655402:PGR655403 PQN655402:PQN655403 QAJ655402:QAJ655403 QKF655402:QKF655403 QUB655402:QUB655403 RDX655402:RDX655403 RNT655402:RNT655403 RXP655402:RXP655403 SHL655402:SHL655403 SRH655402:SRH655403 TBD655402:TBD655403 TKZ655402:TKZ655403 TUV655402:TUV655403 UER655402:UER655403 UON655402:UON655403 UYJ655402:UYJ655403 VIF655402:VIF655403 VSB655402:VSB655403 WBX655402:WBX655403 WLT655402:WLT655403 WVP655402:WVP655403 F720938:F720939 JD720938:JD720939 SZ720938:SZ720939 ACV720938:ACV720939 AMR720938:AMR720939 AWN720938:AWN720939 BGJ720938:BGJ720939 BQF720938:BQF720939 CAB720938:CAB720939 CJX720938:CJX720939 CTT720938:CTT720939 DDP720938:DDP720939 DNL720938:DNL720939 DXH720938:DXH720939 EHD720938:EHD720939 EQZ720938:EQZ720939 FAV720938:FAV720939 FKR720938:FKR720939 FUN720938:FUN720939 GEJ720938:GEJ720939 GOF720938:GOF720939 GYB720938:GYB720939 HHX720938:HHX720939 HRT720938:HRT720939 IBP720938:IBP720939 ILL720938:ILL720939 IVH720938:IVH720939 JFD720938:JFD720939 JOZ720938:JOZ720939 JYV720938:JYV720939 KIR720938:KIR720939 KSN720938:KSN720939 LCJ720938:LCJ720939 LMF720938:LMF720939 LWB720938:LWB720939 MFX720938:MFX720939 MPT720938:MPT720939 MZP720938:MZP720939 NJL720938:NJL720939 NTH720938:NTH720939 ODD720938:ODD720939 OMZ720938:OMZ720939 OWV720938:OWV720939 PGR720938:PGR720939 PQN720938:PQN720939 QAJ720938:QAJ720939 QKF720938:QKF720939 QUB720938:QUB720939 RDX720938:RDX720939 RNT720938:RNT720939 RXP720938:RXP720939 SHL720938:SHL720939 SRH720938:SRH720939 TBD720938:TBD720939 TKZ720938:TKZ720939 TUV720938:TUV720939 UER720938:UER720939 UON720938:UON720939 UYJ720938:UYJ720939 VIF720938:VIF720939 VSB720938:VSB720939 WBX720938:WBX720939 WLT720938:WLT720939 WVP720938:WVP720939 F786474:F786475 JD786474:JD786475 SZ786474:SZ786475 ACV786474:ACV786475 AMR786474:AMR786475 AWN786474:AWN786475 BGJ786474:BGJ786475 BQF786474:BQF786475 CAB786474:CAB786475 CJX786474:CJX786475 CTT786474:CTT786475 DDP786474:DDP786475 DNL786474:DNL786475 DXH786474:DXH786475 EHD786474:EHD786475 EQZ786474:EQZ786475 FAV786474:FAV786475 FKR786474:FKR786475 FUN786474:FUN786475 GEJ786474:GEJ786475 GOF786474:GOF786475 GYB786474:GYB786475 HHX786474:HHX786475 HRT786474:HRT786475 IBP786474:IBP786475 ILL786474:ILL786475 IVH786474:IVH786475 JFD786474:JFD786475 JOZ786474:JOZ786475 JYV786474:JYV786475 KIR786474:KIR786475 KSN786474:KSN786475 LCJ786474:LCJ786475 LMF786474:LMF786475 LWB786474:LWB786475 MFX786474:MFX786475 MPT786474:MPT786475 MZP786474:MZP786475 NJL786474:NJL786475 NTH786474:NTH786475 ODD786474:ODD786475 OMZ786474:OMZ786475 OWV786474:OWV786475 PGR786474:PGR786475 PQN786474:PQN786475 QAJ786474:QAJ786475 QKF786474:QKF786475 QUB786474:QUB786475 RDX786474:RDX786475 RNT786474:RNT786475 RXP786474:RXP786475 SHL786474:SHL786475 SRH786474:SRH786475 TBD786474:TBD786475 TKZ786474:TKZ786475 TUV786474:TUV786475 UER786474:UER786475 UON786474:UON786475 UYJ786474:UYJ786475 VIF786474:VIF786475 VSB786474:VSB786475 WBX786474:WBX786475 WLT786474:WLT786475 WVP786474:WVP786475 F852010:F852011 JD852010:JD852011 SZ852010:SZ852011 ACV852010:ACV852011 AMR852010:AMR852011 AWN852010:AWN852011 BGJ852010:BGJ852011 BQF852010:BQF852011 CAB852010:CAB852011 CJX852010:CJX852011 CTT852010:CTT852011 DDP852010:DDP852011 DNL852010:DNL852011 DXH852010:DXH852011 EHD852010:EHD852011 EQZ852010:EQZ852011 FAV852010:FAV852011 FKR852010:FKR852011 FUN852010:FUN852011 GEJ852010:GEJ852011 GOF852010:GOF852011 GYB852010:GYB852011 HHX852010:HHX852011 HRT852010:HRT852011 IBP852010:IBP852011 ILL852010:ILL852011 IVH852010:IVH852011 JFD852010:JFD852011 JOZ852010:JOZ852011 JYV852010:JYV852011 KIR852010:KIR852011 KSN852010:KSN852011 LCJ852010:LCJ852011 LMF852010:LMF852011 LWB852010:LWB852011 MFX852010:MFX852011 MPT852010:MPT852011 MZP852010:MZP852011 NJL852010:NJL852011 NTH852010:NTH852011 ODD852010:ODD852011 OMZ852010:OMZ852011 OWV852010:OWV852011 PGR852010:PGR852011 PQN852010:PQN852011 QAJ852010:QAJ852011 QKF852010:QKF852011 QUB852010:QUB852011 RDX852010:RDX852011 RNT852010:RNT852011 RXP852010:RXP852011 SHL852010:SHL852011 SRH852010:SRH852011 TBD852010:TBD852011 TKZ852010:TKZ852011 TUV852010:TUV852011 UER852010:UER852011 UON852010:UON852011 UYJ852010:UYJ852011 VIF852010:VIF852011 VSB852010:VSB852011 WBX852010:WBX852011 WLT852010:WLT852011 WVP852010:WVP852011 F917546:F917547 JD917546:JD917547 SZ917546:SZ917547 ACV917546:ACV917547 AMR917546:AMR917547 AWN917546:AWN917547 BGJ917546:BGJ917547 BQF917546:BQF917547 CAB917546:CAB917547 CJX917546:CJX917547 CTT917546:CTT917547 DDP917546:DDP917547 DNL917546:DNL917547 DXH917546:DXH917547 EHD917546:EHD917547 EQZ917546:EQZ917547 FAV917546:FAV917547 FKR917546:FKR917547 FUN917546:FUN917547 GEJ917546:GEJ917547 GOF917546:GOF917547 GYB917546:GYB917547 HHX917546:HHX917547 HRT917546:HRT917547 IBP917546:IBP917547 ILL917546:ILL917547 IVH917546:IVH917547 JFD917546:JFD917547 JOZ917546:JOZ917547 JYV917546:JYV917547 KIR917546:KIR917547 KSN917546:KSN917547 LCJ917546:LCJ917547 LMF917546:LMF917547 LWB917546:LWB917547 MFX917546:MFX917547 MPT917546:MPT917547 MZP917546:MZP917547 NJL917546:NJL917547 NTH917546:NTH917547 ODD917546:ODD917547 OMZ917546:OMZ917547 OWV917546:OWV917547 PGR917546:PGR917547 PQN917546:PQN917547 QAJ917546:QAJ917547 QKF917546:QKF917547 QUB917546:QUB917547 RDX917546:RDX917547 RNT917546:RNT917547 RXP917546:RXP917547 SHL917546:SHL917547 SRH917546:SRH917547 TBD917546:TBD917547 TKZ917546:TKZ917547 TUV917546:TUV917547 UER917546:UER917547 UON917546:UON917547 UYJ917546:UYJ917547 VIF917546:VIF917547 VSB917546:VSB917547 WBX917546:WBX917547 WLT917546:WLT917547 WVP917546:WVP917547 F983082:F983083 JD983082:JD983083 SZ983082:SZ983083 ACV983082:ACV983083 AMR983082:AMR983083 AWN983082:AWN983083 BGJ983082:BGJ983083 BQF983082:BQF983083 CAB983082:CAB983083 CJX983082:CJX983083 CTT983082:CTT983083 DDP983082:DDP983083 DNL983082:DNL983083 DXH983082:DXH983083 EHD983082:EHD983083 EQZ983082:EQZ983083 FAV983082:FAV983083 FKR983082:FKR983083 FUN983082:FUN983083 GEJ983082:GEJ983083 GOF983082:GOF983083 GYB983082:GYB983083 HHX983082:HHX983083 HRT983082:HRT983083 IBP983082:IBP983083 ILL983082:ILL983083 IVH983082:IVH983083 JFD983082:JFD983083 JOZ983082:JOZ983083 JYV983082:JYV983083 KIR983082:KIR983083 KSN983082:KSN983083 LCJ983082:LCJ983083 LMF983082:LMF983083 LWB983082:LWB983083 MFX983082:MFX983083 MPT983082:MPT983083 MZP983082:MZP983083 NJL983082:NJL983083 NTH983082:NTH983083 ODD983082:ODD983083 OMZ983082:OMZ983083 OWV983082:OWV983083 PGR983082:PGR983083 PQN983082:PQN983083 QAJ983082:QAJ983083 QKF983082:QKF983083 QUB983082:QUB983083 RDX983082:RDX983083 RNT983082:RNT983083 RXP983082:RXP983083 SHL983082:SHL983083 SRH983082:SRH983083 TBD983082:TBD983083 TKZ983082:TKZ983083 TUV983082:TUV983083 UER983082:UER983083 UON983082:UON983083 UYJ983082:UYJ983083 VIF983082:VIF983083 VSB983082:VSB983083 WBX983082:WBX983083 WLT983082:WLT983083" xr:uid="{00000000-0002-0000-0A00-000003000000}">
      <formula1>RMSVML1</formula1>
    </dataValidation>
    <dataValidation type="list" allowBlank="1" showInputMessage="1" showErrorMessage="1" sqref="JE31 TA31 ACW31 AMS31 AWO31 BGK31 BQG31 CAC31 CJY31 CTU31 DDQ31 DNM31 DXI31 EHE31 ERA31 FAW31 FKS31 FUO31 GEK31 GOG31 GYC31 HHY31 HRU31 IBQ31 ILM31 IVI31 JFE31 JPA31 JYW31 KIS31 KSO31 LCK31 LMG31 LWC31 MFY31 MPU31 MZQ31 NJM31 NTI31 ODE31 ONA31 OWW31 PGS31 PQO31 QAK31 QKG31 QUC31 RDY31 RNU31 RXQ31 SHM31 SRI31 TBE31 TLA31 TUW31 UES31 UOO31 UYK31 VIG31 VSC31 WBY31 WLU31 WVQ31 WVQ983082:WVQ983083 I65578:I65579 JE65578:JE65579 TA65578:TA65579 ACW65578:ACW65579 AMS65578:AMS65579 AWO65578:AWO65579 BGK65578:BGK65579 BQG65578:BQG65579 CAC65578:CAC65579 CJY65578:CJY65579 CTU65578:CTU65579 DDQ65578:DDQ65579 DNM65578:DNM65579 DXI65578:DXI65579 EHE65578:EHE65579 ERA65578:ERA65579 FAW65578:FAW65579 FKS65578:FKS65579 FUO65578:FUO65579 GEK65578:GEK65579 GOG65578:GOG65579 GYC65578:GYC65579 HHY65578:HHY65579 HRU65578:HRU65579 IBQ65578:IBQ65579 ILM65578:ILM65579 IVI65578:IVI65579 JFE65578:JFE65579 JPA65578:JPA65579 JYW65578:JYW65579 KIS65578:KIS65579 KSO65578:KSO65579 LCK65578:LCK65579 LMG65578:LMG65579 LWC65578:LWC65579 MFY65578:MFY65579 MPU65578:MPU65579 MZQ65578:MZQ65579 NJM65578:NJM65579 NTI65578:NTI65579 ODE65578:ODE65579 ONA65578:ONA65579 OWW65578:OWW65579 PGS65578:PGS65579 PQO65578:PQO65579 QAK65578:QAK65579 QKG65578:QKG65579 QUC65578:QUC65579 RDY65578:RDY65579 RNU65578:RNU65579 RXQ65578:RXQ65579 SHM65578:SHM65579 SRI65578:SRI65579 TBE65578:TBE65579 TLA65578:TLA65579 TUW65578:TUW65579 UES65578:UES65579 UOO65578:UOO65579 UYK65578:UYK65579 VIG65578:VIG65579 VSC65578:VSC65579 WBY65578:WBY65579 WLU65578:WLU65579 WVQ65578:WVQ65579 I131114:I131115 JE131114:JE131115 TA131114:TA131115 ACW131114:ACW131115 AMS131114:AMS131115 AWO131114:AWO131115 BGK131114:BGK131115 BQG131114:BQG131115 CAC131114:CAC131115 CJY131114:CJY131115 CTU131114:CTU131115 DDQ131114:DDQ131115 DNM131114:DNM131115 DXI131114:DXI131115 EHE131114:EHE131115 ERA131114:ERA131115 FAW131114:FAW131115 FKS131114:FKS131115 FUO131114:FUO131115 GEK131114:GEK131115 GOG131114:GOG131115 GYC131114:GYC131115 HHY131114:HHY131115 HRU131114:HRU131115 IBQ131114:IBQ131115 ILM131114:ILM131115 IVI131114:IVI131115 JFE131114:JFE131115 JPA131114:JPA131115 JYW131114:JYW131115 KIS131114:KIS131115 KSO131114:KSO131115 LCK131114:LCK131115 LMG131114:LMG131115 LWC131114:LWC131115 MFY131114:MFY131115 MPU131114:MPU131115 MZQ131114:MZQ131115 NJM131114:NJM131115 NTI131114:NTI131115 ODE131114:ODE131115 ONA131114:ONA131115 OWW131114:OWW131115 PGS131114:PGS131115 PQO131114:PQO131115 QAK131114:QAK131115 QKG131114:QKG131115 QUC131114:QUC131115 RDY131114:RDY131115 RNU131114:RNU131115 RXQ131114:RXQ131115 SHM131114:SHM131115 SRI131114:SRI131115 TBE131114:TBE131115 TLA131114:TLA131115 TUW131114:TUW131115 UES131114:UES131115 UOO131114:UOO131115 UYK131114:UYK131115 VIG131114:VIG131115 VSC131114:VSC131115 WBY131114:WBY131115 WLU131114:WLU131115 WVQ131114:WVQ131115 I196650:I196651 JE196650:JE196651 TA196650:TA196651 ACW196650:ACW196651 AMS196650:AMS196651 AWO196650:AWO196651 BGK196650:BGK196651 BQG196650:BQG196651 CAC196650:CAC196651 CJY196650:CJY196651 CTU196650:CTU196651 DDQ196650:DDQ196651 DNM196650:DNM196651 DXI196650:DXI196651 EHE196650:EHE196651 ERA196650:ERA196651 FAW196650:FAW196651 FKS196650:FKS196651 FUO196650:FUO196651 GEK196650:GEK196651 GOG196650:GOG196651 GYC196650:GYC196651 HHY196650:HHY196651 HRU196650:HRU196651 IBQ196650:IBQ196651 ILM196650:ILM196651 IVI196650:IVI196651 JFE196650:JFE196651 JPA196650:JPA196651 JYW196650:JYW196651 KIS196650:KIS196651 KSO196650:KSO196651 LCK196650:LCK196651 LMG196650:LMG196651 LWC196650:LWC196651 MFY196650:MFY196651 MPU196650:MPU196651 MZQ196650:MZQ196651 NJM196650:NJM196651 NTI196650:NTI196651 ODE196650:ODE196651 ONA196650:ONA196651 OWW196650:OWW196651 PGS196650:PGS196651 PQO196650:PQO196651 QAK196650:QAK196651 QKG196650:QKG196651 QUC196650:QUC196651 RDY196650:RDY196651 RNU196650:RNU196651 RXQ196650:RXQ196651 SHM196650:SHM196651 SRI196650:SRI196651 TBE196650:TBE196651 TLA196650:TLA196651 TUW196650:TUW196651 UES196650:UES196651 UOO196650:UOO196651 UYK196650:UYK196651 VIG196650:VIG196651 VSC196650:VSC196651 WBY196650:WBY196651 WLU196650:WLU196651 WVQ196650:WVQ196651 I262186:I262187 JE262186:JE262187 TA262186:TA262187 ACW262186:ACW262187 AMS262186:AMS262187 AWO262186:AWO262187 BGK262186:BGK262187 BQG262186:BQG262187 CAC262186:CAC262187 CJY262186:CJY262187 CTU262186:CTU262187 DDQ262186:DDQ262187 DNM262186:DNM262187 DXI262186:DXI262187 EHE262186:EHE262187 ERA262186:ERA262187 FAW262186:FAW262187 FKS262186:FKS262187 FUO262186:FUO262187 GEK262186:GEK262187 GOG262186:GOG262187 GYC262186:GYC262187 HHY262186:HHY262187 HRU262186:HRU262187 IBQ262186:IBQ262187 ILM262186:ILM262187 IVI262186:IVI262187 JFE262186:JFE262187 JPA262186:JPA262187 JYW262186:JYW262187 KIS262186:KIS262187 KSO262186:KSO262187 LCK262186:LCK262187 LMG262186:LMG262187 LWC262186:LWC262187 MFY262186:MFY262187 MPU262186:MPU262187 MZQ262186:MZQ262187 NJM262186:NJM262187 NTI262186:NTI262187 ODE262186:ODE262187 ONA262186:ONA262187 OWW262186:OWW262187 PGS262186:PGS262187 PQO262186:PQO262187 QAK262186:QAK262187 QKG262186:QKG262187 QUC262186:QUC262187 RDY262186:RDY262187 RNU262186:RNU262187 RXQ262186:RXQ262187 SHM262186:SHM262187 SRI262186:SRI262187 TBE262186:TBE262187 TLA262186:TLA262187 TUW262186:TUW262187 UES262186:UES262187 UOO262186:UOO262187 UYK262186:UYK262187 VIG262186:VIG262187 VSC262186:VSC262187 WBY262186:WBY262187 WLU262186:WLU262187 WVQ262186:WVQ262187 I327722:I327723 JE327722:JE327723 TA327722:TA327723 ACW327722:ACW327723 AMS327722:AMS327723 AWO327722:AWO327723 BGK327722:BGK327723 BQG327722:BQG327723 CAC327722:CAC327723 CJY327722:CJY327723 CTU327722:CTU327723 DDQ327722:DDQ327723 DNM327722:DNM327723 DXI327722:DXI327723 EHE327722:EHE327723 ERA327722:ERA327723 FAW327722:FAW327723 FKS327722:FKS327723 FUO327722:FUO327723 GEK327722:GEK327723 GOG327722:GOG327723 GYC327722:GYC327723 HHY327722:HHY327723 HRU327722:HRU327723 IBQ327722:IBQ327723 ILM327722:ILM327723 IVI327722:IVI327723 JFE327722:JFE327723 JPA327722:JPA327723 JYW327722:JYW327723 KIS327722:KIS327723 KSO327722:KSO327723 LCK327722:LCK327723 LMG327722:LMG327723 LWC327722:LWC327723 MFY327722:MFY327723 MPU327722:MPU327723 MZQ327722:MZQ327723 NJM327722:NJM327723 NTI327722:NTI327723 ODE327722:ODE327723 ONA327722:ONA327723 OWW327722:OWW327723 PGS327722:PGS327723 PQO327722:PQO327723 QAK327722:QAK327723 QKG327722:QKG327723 QUC327722:QUC327723 RDY327722:RDY327723 RNU327722:RNU327723 RXQ327722:RXQ327723 SHM327722:SHM327723 SRI327722:SRI327723 TBE327722:TBE327723 TLA327722:TLA327723 TUW327722:TUW327723 UES327722:UES327723 UOO327722:UOO327723 UYK327722:UYK327723 VIG327722:VIG327723 VSC327722:VSC327723 WBY327722:WBY327723 WLU327722:WLU327723 WVQ327722:WVQ327723 I393258:I393259 JE393258:JE393259 TA393258:TA393259 ACW393258:ACW393259 AMS393258:AMS393259 AWO393258:AWO393259 BGK393258:BGK393259 BQG393258:BQG393259 CAC393258:CAC393259 CJY393258:CJY393259 CTU393258:CTU393259 DDQ393258:DDQ393259 DNM393258:DNM393259 DXI393258:DXI393259 EHE393258:EHE393259 ERA393258:ERA393259 FAW393258:FAW393259 FKS393258:FKS393259 FUO393258:FUO393259 GEK393258:GEK393259 GOG393258:GOG393259 GYC393258:GYC393259 HHY393258:HHY393259 HRU393258:HRU393259 IBQ393258:IBQ393259 ILM393258:ILM393259 IVI393258:IVI393259 JFE393258:JFE393259 JPA393258:JPA393259 JYW393258:JYW393259 KIS393258:KIS393259 KSO393258:KSO393259 LCK393258:LCK393259 LMG393258:LMG393259 LWC393258:LWC393259 MFY393258:MFY393259 MPU393258:MPU393259 MZQ393258:MZQ393259 NJM393258:NJM393259 NTI393258:NTI393259 ODE393258:ODE393259 ONA393258:ONA393259 OWW393258:OWW393259 PGS393258:PGS393259 PQO393258:PQO393259 QAK393258:QAK393259 QKG393258:QKG393259 QUC393258:QUC393259 RDY393258:RDY393259 RNU393258:RNU393259 RXQ393258:RXQ393259 SHM393258:SHM393259 SRI393258:SRI393259 TBE393258:TBE393259 TLA393258:TLA393259 TUW393258:TUW393259 UES393258:UES393259 UOO393258:UOO393259 UYK393258:UYK393259 VIG393258:VIG393259 VSC393258:VSC393259 WBY393258:WBY393259 WLU393258:WLU393259 WVQ393258:WVQ393259 I458794:I458795 JE458794:JE458795 TA458794:TA458795 ACW458794:ACW458795 AMS458794:AMS458795 AWO458794:AWO458795 BGK458794:BGK458795 BQG458794:BQG458795 CAC458794:CAC458795 CJY458794:CJY458795 CTU458794:CTU458795 DDQ458794:DDQ458795 DNM458794:DNM458795 DXI458794:DXI458795 EHE458794:EHE458795 ERA458794:ERA458795 FAW458794:FAW458795 FKS458794:FKS458795 FUO458794:FUO458795 GEK458794:GEK458795 GOG458794:GOG458795 GYC458794:GYC458795 HHY458794:HHY458795 HRU458794:HRU458795 IBQ458794:IBQ458795 ILM458794:ILM458795 IVI458794:IVI458795 JFE458794:JFE458795 JPA458794:JPA458795 JYW458794:JYW458795 KIS458794:KIS458795 KSO458794:KSO458795 LCK458794:LCK458795 LMG458794:LMG458795 LWC458794:LWC458795 MFY458794:MFY458795 MPU458794:MPU458795 MZQ458794:MZQ458795 NJM458794:NJM458795 NTI458794:NTI458795 ODE458794:ODE458795 ONA458794:ONA458795 OWW458794:OWW458795 PGS458794:PGS458795 PQO458794:PQO458795 QAK458794:QAK458795 QKG458794:QKG458795 QUC458794:QUC458795 RDY458794:RDY458795 RNU458794:RNU458795 RXQ458794:RXQ458795 SHM458794:SHM458795 SRI458794:SRI458795 TBE458794:TBE458795 TLA458794:TLA458795 TUW458794:TUW458795 UES458794:UES458795 UOO458794:UOO458795 UYK458794:UYK458795 VIG458794:VIG458795 VSC458794:VSC458795 WBY458794:WBY458795 WLU458794:WLU458795 WVQ458794:WVQ458795 I524330:I524331 JE524330:JE524331 TA524330:TA524331 ACW524330:ACW524331 AMS524330:AMS524331 AWO524330:AWO524331 BGK524330:BGK524331 BQG524330:BQG524331 CAC524330:CAC524331 CJY524330:CJY524331 CTU524330:CTU524331 DDQ524330:DDQ524331 DNM524330:DNM524331 DXI524330:DXI524331 EHE524330:EHE524331 ERA524330:ERA524331 FAW524330:FAW524331 FKS524330:FKS524331 FUO524330:FUO524331 GEK524330:GEK524331 GOG524330:GOG524331 GYC524330:GYC524331 HHY524330:HHY524331 HRU524330:HRU524331 IBQ524330:IBQ524331 ILM524330:ILM524331 IVI524330:IVI524331 JFE524330:JFE524331 JPA524330:JPA524331 JYW524330:JYW524331 KIS524330:KIS524331 KSO524330:KSO524331 LCK524330:LCK524331 LMG524330:LMG524331 LWC524330:LWC524331 MFY524330:MFY524331 MPU524330:MPU524331 MZQ524330:MZQ524331 NJM524330:NJM524331 NTI524330:NTI524331 ODE524330:ODE524331 ONA524330:ONA524331 OWW524330:OWW524331 PGS524330:PGS524331 PQO524330:PQO524331 QAK524330:QAK524331 QKG524330:QKG524331 QUC524330:QUC524331 RDY524330:RDY524331 RNU524330:RNU524331 RXQ524330:RXQ524331 SHM524330:SHM524331 SRI524330:SRI524331 TBE524330:TBE524331 TLA524330:TLA524331 TUW524330:TUW524331 UES524330:UES524331 UOO524330:UOO524331 UYK524330:UYK524331 VIG524330:VIG524331 VSC524330:VSC524331 WBY524330:WBY524331 WLU524330:WLU524331 WVQ524330:WVQ524331 I589866:I589867 JE589866:JE589867 TA589866:TA589867 ACW589866:ACW589867 AMS589866:AMS589867 AWO589866:AWO589867 BGK589866:BGK589867 BQG589866:BQG589867 CAC589866:CAC589867 CJY589866:CJY589867 CTU589866:CTU589867 DDQ589866:DDQ589867 DNM589866:DNM589867 DXI589866:DXI589867 EHE589866:EHE589867 ERA589866:ERA589867 FAW589866:FAW589867 FKS589866:FKS589867 FUO589866:FUO589867 GEK589866:GEK589867 GOG589866:GOG589867 GYC589866:GYC589867 HHY589866:HHY589867 HRU589866:HRU589867 IBQ589866:IBQ589867 ILM589866:ILM589867 IVI589866:IVI589867 JFE589866:JFE589867 JPA589866:JPA589867 JYW589866:JYW589867 KIS589866:KIS589867 KSO589866:KSO589867 LCK589866:LCK589867 LMG589866:LMG589867 LWC589866:LWC589867 MFY589866:MFY589867 MPU589866:MPU589867 MZQ589866:MZQ589867 NJM589866:NJM589867 NTI589866:NTI589867 ODE589866:ODE589867 ONA589866:ONA589867 OWW589866:OWW589867 PGS589866:PGS589867 PQO589866:PQO589867 QAK589866:QAK589867 QKG589866:QKG589867 QUC589866:QUC589867 RDY589866:RDY589867 RNU589866:RNU589867 RXQ589866:RXQ589867 SHM589866:SHM589867 SRI589866:SRI589867 TBE589866:TBE589867 TLA589866:TLA589867 TUW589866:TUW589867 UES589866:UES589867 UOO589866:UOO589867 UYK589866:UYK589867 VIG589866:VIG589867 VSC589866:VSC589867 WBY589866:WBY589867 WLU589866:WLU589867 WVQ589866:WVQ589867 I655402:I655403 JE655402:JE655403 TA655402:TA655403 ACW655402:ACW655403 AMS655402:AMS655403 AWO655402:AWO655403 BGK655402:BGK655403 BQG655402:BQG655403 CAC655402:CAC655403 CJY655402:CJY655403 CTU655402:CTU655403 DDQ655402:DDQ655403 DNM655402:DNM655403 DXI655402:DXI655403 EHE655402:EHE655403 ERA655402:ERA655403 FAW655402:FAW655403 FKS655402:FKS655403 FUO655402:FUO655403 GEK655402:GEK655403 GOG655402:GOG655403 GYC655402:GYC655403 HHY655402:HHY655403 HRU655402:HRU655403 IBQ655402:IBQ655403 ILM655402:ILM655403 IVI655402:IVI655403 JFE655402:JFE655403 JPA655402:JPA655403 JYW655402:JYW655403 KIS655402:KIS655403 KSO655402:KSO655403 LCK655402:LCK655403 LMG655402:LMG655403 LWC655402:LWC655403 MFY655402:MFY655403 MPU655402:MPU655403 MZQ655402:MZQ655403 NJM655402:NJM655403 NTI655402:NTI655403 ODE655402:ODE655403 ONA655402:ONA655403 OWW655402:OWW655403 PGS655402:PGS655403 PQO655402:PQO655403 QAK655402:QAK655403 QKG655402:QKG655403 QUC655402:QUC655403 RDY655402:RDY655403 RNU655402:RNU655403 RXQ655402:RXQ655403 SHM655402:SHM655403 SRI655402:SRI655403 TBE655402:TBE655403 TLA655402:TLA655403 TUW655402:TUW655403 UES655402:UES655403 UOO655402:UOO655403 UYK655402:UYK655403 VIG655402:VIG655403 VSC655402:VSC655403 WBY655402:WBY655403 WLU655402:WLU655403 WVQ655402:WVQ655403 I720938:I720939 JE720938:JE720939 TA720938:TA720939 ACW720938:ACW720939 AMS720938:AMS720939 AWO720938:AWO720939 BGK720938:BGK720939 BQG720938:BQG720939 CAC720938:CAC720939 CJY720938:CJY720939 CTU720938:CTU720939 DDQ720938:DDQ720939 DNM720938:DNM720939 DXI720938:DXI720939 EHE720938:EHE720939 ERA720938:ERA720939 FAW720938:FAW720939 FKS720938:FKS720939 FUO720938:FUO720939 GEK720938:GEK720939 GOG720938:GOG720939 GYC720938:GYC720939 HHY720938:HHY720939 HRU720938:HRU720939 IBQ720938:IBQ720939 ILM720938:ILM720939 IVI720938:IVI720939 JFE720938:JFE720939 JPA720938:JPA720939 JYW720938:JYW720939 KIS720938:KIS720939 KSO720938:KSO720939 LCK720938:LCK720939 LMG720938:LMG720939 LWC720938:LWC720939 MFY720938:MFY720939 MPU720938:MPU720939 MZQ720938:MZQ720939 NJM720938:NJM720939 NTI720938:NTI720939 ODE720938:ODE720939 ONA720938:ONA720939 OWW720938:OWW720939 PGS720938:PGS720939 PQO720938:PQO720939 QAK720938:QAK720939 QKG720938:QKG720939 QUC720938:QUC720939 RDY720938:RDY720939 RNU720938:RNU720939 RXQ720938:RXQ720939 SHM720938:SHM720939 SRI720938:SRI720939 TBE720938:TBE720939 TLA720938:TLA720939 TUW720938:TUW720939 UES720938:UES720939 UOO720938:UOO720939 UYK720938:UYK720939 VIG720938:VIG720939 VSC720938:VSC720939 WBY720938:WBY720939 WLU720938:WLU720939 WVQ720938:WVQ720939 I786474:I786475 JE786474:JE786475 TA786474:TA786475 ACW786474:ACW786475 AMS786474:AMS786475 AWO786474:AWO786475 BGK786474:BGK786475 BQG786474:BQG786475 CAC786474:CAC786475 CJY786474:CJY786475 CTU786474:CTU786475 DDQ786474:DDQ786475 DNM786474:DNM786475 DXI786474:DXI786475 EHE786474:EHE786475 ERA786474:ERA786475 FAW786474:FAW786475 FKS786474:FKS786475 FUO786474:FUO786475 GEK786474:GEK786475 GOG786474:GOG786475 GYC786474:GYC786475 HHY786474:HHY786475 HRU786474:HRU786475 IBQ786474:IBQ786475 ILM786474:ILM786475 IVI786474:IVI786475 JFE786474:JFE786475 JPA786474:JPA786475 JYW786474:JYW786475 KIS786474:KIS786475 KSO786474:KSO786475 LCK786474:LCK786475 LMG786474:LMG786475 LWC786474:LWC786475 MFY786474:MFY786475 MPU786474:MPU786475 MZQ786474:MZQ786475 NJM786474:NJM786475 NTI786474:NTI786475 ODE786474:ODE786475 ONA786474:ONA786475 OWW786474:OWW786475 PGS786474:PGS786475 PQO786474:PQO786475 QAK786474:QAK786475 QKG786474:QKG786475 QUC786474:QUC786475 RDY786474:RDY786475 RNU786474:RNU786475 RXQ786474:RXQ786475 SHM786474:SHM786475 SRI786474:SRI786475 TBE786474:TBE786475 TLA786474:TLA786475 TUW786474:TUW786475 UES786474:UES786475 UOO786474:UOO786475 UYK786474:UYK786475 VIG786474:VIG786475 VSC786474:VSC786475 WBY786474:WBY786475 WLU786474:WLU786475 WVQ786474:WVQ786475 I852010:I852011 JE852010:JE852011 TA852010:TA852011 ACW852010:ACW852011 AMS852010:AMS852011 AWO852010:AWO852011 BGK852010:BGK852011 BQG852010:BQG852011 CAC852010:CAC852011 CJY852010:CJY852011 CTU852010:CTU852011 DDQ852010:DDQ852011 DNM852010:DNM852011 DXI852010:DXI852011 EHE852010:EHE852011 ERA852010:ERA852011 FAW852010:FAW852011 FKS852010:FKS852011 FUO852010:FUO852011 GEK852010:GEK852011 GOG852010:GOG852011 GYC852010:GYC852011 HHY852010:HHY852011 HRU852010:HRU852011 IBQ852010:IBQ852011 ILM852010:ILM852011 IVI852010:IVI852011 JFE852010:JFE852011 JPA852010:JPA852011 JYW852010:JYW852011 KIS852010:KIS852011 KSO852010:KSO852011 LCK852010:LCK852011 LMG852010:LMG852011 LWC852010:LWC852011 MFY852010:MFY852011 MPU852010:MPU852011 MZQ852010:MZQ852011 NJM852010:NJM852011 NTI852010:NTI852011 ODE852010:ODE852011 ONA852010:ONA852011 OWW852010:OWW852011 PGS852010:PGS852011 PQO852010:PQO852011 QAK852010:QAK852011 QKG852010:QKG852011 QUC852010:QUC852011 RDY852010:RDY852011 RNU852010:RNU852011 RXQ852010:RXQ852011 SHM852010:SHM852011 SRI852010:SRI852011 TBE852010:TBE852011 TLA852010:TLA852011 TUW852010:TUW852011 UES852010:UES852011 UOO852010:UOO852011 UYK852010:UYK852011 VIG852010:VIG852011 VSC852010:VSC852011 WBY852010:WBY852011 WLU852010:WLU852011 WVQ852010:WVQ852011 I917546:I917547 JE917546:JE917547 TA917546:TA917547 ACW917546:ACW917547 AMS917546:AMS917547 AWO917546:AWO917547 BGK917546:BGK917547 BQG917546:BQG917547 CAC917546:CAC917547 CJY917546:CJY917547 CTU917546:CTU917547 DDQ917546:DDQ917547 DNM917546:DNM917547 DXI917546:DXI917547 EHE917546:EHE917547 ERA917546:ERA917547 FAW917546:FAW917547 FKS917546:FKS917547 FUO917546:FUO917547 GEK917546:GEK917547 GOG917546:GOG917547 GYC917546:GYC917547 HHY917546:HHY917547 HRU917546:HRU917547 IBQ917546:IBQ917547 ILM917546:ILM917547 IVI917546:IVI917547 JFE917546:JFE917547 JPA917546:JPA917547 JYW917546:JYW917547 KIS917546:KIS917547 KSO917546:KSO917547 LCK917546:LCK917547 LMG917546:LMG917547 LWC917546:LWC917547 MFY917546:MFY917547 MPU917546:MPU917547 MZQ917546:MZQ917547 NJM917546:NJM917547 NTI917546:NTI917547 ODE917546:ODE917547 ONA917546:ONA917547 OWW917546:OWW917547 PGS917546:PGS917547 PQO917546:PQO917547 QAK917546:QAK917547 QKG917546:QKG917547 QUC917546:QUC917547 RDY917546:RDY917547 RNU917546:RNU917547 RXQ917546:RXQ917547 SHM917546:SHM917547 SRI917546:SRI917547 TBE917546:TBE917547 TLA917546:TLA917547 TUW917546:TUW917547 UES917546:UES917547 UOO917546:UOO917547 UYK917546:UYK917547 VIG917546:VIG917547 VSC917546:VSC917547 WBY917546:WBY917547 WLU917546:WLU917547 WVQ917546:WVQ917547 I983082:I983083 JE983082:JE983083 TA983082:TA983083 ACW983082:ACW983083 AMS983082:AMS983083 AWO983082:AWO983083 BGK983082:BGK983083 BQG983082:BQG983083 CAC983082:CAC983083 CJY983082:CJY983083 CTU983082:CTU983083 DDQ983082:DDQ983083 DNM983082:DNM983083 DXI983082:DXI983083 EHE983082:EHE983083 ERA983082:ERA983083 FAW983082:FAW983083 FKS983082:FKS983083 FUO983082:FUO983083 GEK983082:GEK983083 GOG983082:GOG983083 GYC983082:GYC983083 HHY983082:HHY983083 HRU983082:HRU983083 IBQ983082:IBQ983083 ILM983082:ILM983083 IVI983082:IVI983083 JFE983082:JFE983083 JPA983082:JPA983083 JYW983082:JYW983083 KIS983082:KIS983083 KSO983082:KSO983083 LCK983082:LCK983083 LMG983082:LMG983083 LWC983082:LWC983083 MFY983082:MFY983083 MPU983082:MPU983083 MZQ983082:MZQ983083 NJM983082:NJM983083 NTI983082:NTI983083 ODE983082:ODE983083 ONA983082:ONA983083 OWW983082:OWW983083 PGS983082:PGS983083 PQO983082:PQO983083 QAK983082:QAK983083 QKG983082:QKG983083 QUC983082:QUC983083 RDY983082:RDY983083 RNU983082:RNU983083 RXQ983082:RXQ983083 SHM983082:SHM983083 SRI983082:SRI983083 TBE983082:TBE983083 TLA983082:TLA983083 TUW983082:TUW983083 UES983082:UES983083 UOO983082:UOO983083 UYK983082:UYK983083 VIG983082:VIG983083 VSC983082:VSC983083 WBY983082:WBY983083 WLU983082:WLU983083" xr:uid="{00000000-0002-0000-0A00-000004000000}">
      <formula1>RMSVML2</formula1>
    </dataValidation>
    <dataValidation type="list" allowBlank="1" showInputMessage="1" showErrorMessage="1" sqref="WVP983060:WVP983081 JD9:JD30 SZ9:SZ30 ACV9:ACV30 AMR9:AMR30 AWN9:AWN30 BGJ9:BGJ30 BQF9:BQF30 CAB9:CAB30 CJX9:CJX30 CTT9:CTT30 DDP9:DDP30 DNL9:DNL30 DXH9:DXH30 EHD9:EHD30 EQZ9:EQZ30 FAV9:FAV30 FKR9:FKR30 FUN9:FUN30 GEJ9:GEJ30 GOF9:GOF30 GYB9:GYB30 HHX9:HHX30 HRT9:HRT30 IBP9:IBP30 ILL9:ILL30 IVH9:IVH30 JFD9:JFD30 JOZ9:JOZ30 JYV9:JYV30 KIR9:KIR30 KSN9:KSN30 LCJ9:LCJ30 LMF9:LMF30 LWB9:LWB30 MFX9:MFX30 MPT9:MPT30 MZP9:MZP30 NJL9:NJL30 NTH9:NTH30 ODD9:ODD30 OMZ9:OMZ30 OWV9:OWV30 PGR9:PGR30 PQN9:PQN30 QAJ9:QAJ30 QKF9:QKF30 QUB9:QUB30 RDX9:RDX30 RNT9:RNT30 RXP9:RXP30 SHL9:SHL30 SRH9:SRH30 TBD9:TBD30 TKZ9:TKZ30 TUV9:TUV30 UER9:UER30 UON9:UON30 UYJ9:UYJ30 VIF9:VIF30 VSB9:VSB30 WBX9:WBX30 WLT9:WLT30 WVP9:WVP30 F65556:F65577 JD65556:JD65577 SZ65556:SZ65577 ACV65556:ACV65577 AMR65556:AMR65577 AWN65556:AWN65577 BGJ65556:BGJ65577 BQF65556:BQF65577 CAB65556:CAB65577 CJX65556:CJX65577 CTT65556:CTT65577 DDP65556:DDP65577 DNL65556:DNL65577 DXH65556:DXH65577 EHD65556:EHD65577 EQZ65556:EQZ65577 FAV65556:FAV65577 FKR65556:FKR65577 FUN65556:FUN65577 GEJ65556:GEJ65577 GOF65556:GOF65577 GYB65556:GYB65577 HHX65556:HHX65577 HRT65556:HRT65577 IBP65556:IBP65577 ILL65556:ILL65577 IVH65556:IVH65577 JFD65556:JFD65577 JOZ65556:JOZ65577 JYV65556:JYV65577 KIR65556:KIR65577 KSN65556:KSN65577 LCJ65556:LCJ65577 LMF65556:LMF65577 LWB65556:LWB65577 MFX65556:MFX65577 MPT65556:MPT65577 MZP65556:MZP65577 NJL65556:NJL65577 NTH65556:NTH65577 ODD65556:ODD65577 OMZ65556:OMZ65577 OWV65556:OWV65577 PGR65556:PGR65577 PQN65556:PQN65577 QAJ65556:QAJ65577 QKF65556:QKF65577 QUB65556:QUB65577 RDX65556:RDX65577 RNT65556:RNT65577 RXP65556:RXP65577 SHL65556:SHL65577 SRH65556:SRH65577 TBD65556:TBD65577 TKZ65556:TKZ65577 TUV65556:TUV65577 UER65556:UER65577 UON65556:UON65577 UYJ65556:UYJ65577 VIF65556:VIF65577 VSB65556:VSB65577 WBX65556:WBX65577 WLT65556:WLT65577 WVP65556:WVP65577 F131092:F131113 JD131092:JD131113 SZ131092:SZ131113 ACV131092:ACV131113 AMR131092:AMR131113 AWN131092:AWN131113 BGJ131092:BGJ131113 BQF131092:BQF131113 CAB131092:CAB131113 CJX131092:CJX131113 CTT131092:CTT131113 DDP131092:DDP131113 DNL131092:DNL131113 DXH131092:DXH131113 EHD131092:EHD131113 EQZ131092:EQZ131113 FAV131092:FAV131113 FKR131092:FKR131113 FUN131092:FUN131113 GEJ131092:GEJ131113 GOF131092:GOF131113 GYB131092:GYB131113 HHX131092:HHX131113 HRT131092:HRT131113 IBP131092:IBP131113 ILL131092:ILL131113 IVH131092:IVH131113 JFD131092:JFD131113 JOZ131092:JOZ131113 JYV131092:JYV131113 KIR131092:KIR131113 KSN131092:KSN131113 LCJ131092:LCJ131113 LMF131092:LMF131113 LWB131092:LWB131113 MFX131092:MFX131113 MPT131092:MPT131113 MZP131092:MZP131113 NJL131092:NJL131113 NTH131092:NTH131113 ODD131092:ODD131113 OMZ131092:OMZ131113 OWV131092:OWV131113 PGR131092:PGR131113 PQN131092:PQN131113 QAJ131092:QAJ131113 QKF131092:QKF131113 QUB131092:QUB131113 RDX131092:RDX131113 RNT131092:RNT131113 RXP131092:RXP131113 SHL131092:SHL131113 SRH131092:SRH131113 TBD131092:TBD131113 TKZ131092:TKZ131113 TUV131092:TUV131113 UER131092:UER131113 UON131092:UON131113 UYJ131092:UYJ131113 VIF131092:VIF131113 VSB131092:VSB131113 WBX131092:WBX131113 WLT131092:WLT131113 WVP131092:WVP131113 F196628:F196649 JD196628:JD196649 SZ196628:SZ196649 ACV196628:ACV196649 AMR196628:AMR196649 AWN196628:AWN196649 BGJ196628:BGJ196649 BQF196628:BQF196649 CAB196628:CAB196649 CJX196628:CJX196649 CTT196628:CTT196649 DDP196628:DDP196649 DNL196628:DNL196649 DXH196628:DXH196649 EHD196628:EHD196649 EQZ196628:EQZ196649 FAV196628:FAV196649 FKR196628:FKR196649 FUN196628:FUN196649 GEJ196628:GEJ196649 GOF196628:GOF196649 GYB196628:GYB196649 HHX196628:HHX196649 HRT196628:HRT196649 IBP196628:IBP196649 ILL196628:ILL196649 IVH196628:IVH196649 JFD196628:JFD196649 JOZ196628:JOZ196649 JYV196628:JYV196649 KIR196628:KIR196649 KSN196628:KSN196649 LCJ196628:LCJ196649 LMF196628:LMF196649 LWB196628:LWB196649 MFX196628:MFX196649 MPT196628:MPT196649 MZP196628:MZP196649 NJL196628:NJL196649 NTH196628:NTH196649 ODD196628:ODD196649 OMZ196628:OMZ196649 OWV196628:OWV196649 PGR196628:PGR196649 PQN196628:PQN196649 QAJ196628:QAJ196649 QKF196628:QKF196649 QUB196628:QUB196649 RDX196628:RDX196649 RNT196628:RNT196649 RXP196628:RXP196649 SHL196628:SHL196649 SRH196628:SRH196649 TBD196628:TBD196649 TKZ196628:TKZ196649 TUV196628:TUV196649 UER196628:UER196649 UON196628:UON196649 UYJ196628:UYJ196649 VIF196628:VIF196649 VSB196628:VSB196649 WBX196628:WBX196649 WLT196628:WLT196649 WVP196628:WVP196649 F262164:F262185 JD262164:JD262185 SZ262164:SZ262185 ACV262164:ACV262185 AMR262164:AMR262185 AWN262164:AWN262185 BGJ262164:BGJ262185 BQF262164:BQF262185 CAB262164:CAB262185 CJX262164:CJX262185 CTT262164:CTT262185 DDP262164:DDP262185 DNL262164:DNL262185 DXH262164:DXH262185 EHD262164:EHD262185 EQZ262164:EQZ262185 FAV262164:FAV262185 FKR262164:FKR262185 FUN262164:FUN262185 GEJ262164:GEJ262185 GOF262164:GOF262185 GYB262164:GYB262185 HHX262164:HHX262185 HRT262164:HRT262185 IBP262164:IBP262185 ILL262164:ILL262185 IVH262164:IVH262185 JFD262164:JFD262185 JOZ262164:JOZ262185 JYV262164:JYV262185 KIR262164:KIR262185 KSN262164:KSN262185 LCJ262164:LCJ262185 LMF262164:LMF262185 LWB262164:LWB262185 MFX262164:MFX262185 MPT262164:MPT262185 MZP262164:MZP262185 NJL262164:NJL262185 NTH262164:NTH262185 ODD262164:ODD262185 OMZ262164:OMZ262185 OWV262164:OWV262185 PGR262164:PGR262185 PQN262164:PQN262185 QAJ262164:QAJ262185 QKF262164:QKF262185 QUB262164:QUB262185 RDX262164:RDX262185 RNT262164:RNT262185 RXP262164:RXP262185 SHL262164:SHL262185 SRH262164:SRH262185 TBD262164:TBD262185 TKZ262164:TKZ262185 TUV262164:TUV262185 UER262164:UER262185 UON262164:UON262185 UYJ262164:UYJ262185 VIF262164:VIF262185 VSB262164:VSB262185 WBX262164:WBX262185 WLT262164:WLT262185 WVP262164:WVP262185 F327700:F327721 JD327700:JD327721 SZ327700:SZ327721 ACV327700:ACV327721 AMR327700:AMR327721 AWN327700:AWN327721 BGJ327700:BGJ327721 BQF327700:BQF327721 CAB327700:CAB327721 CJX327700:CJX327721 CTT327700:CTT327721 DDP327700:DDP327721 DNL327700:DNL327721 DXH327700:DXH327721 EHD327700:EHD327721 EQZ327700:EQZ327721 FAV327700:FAV327721 FKR327700:FKR327721 FUN327700:FUN327721 GEJ327700:GEJ327721 GOF327700:GOF327721 GYB327700:GYB327721 HHX327700:HHX327721 HRT327700:HRT327721 IBP327700:IBP327721 ILL327700:ILL327721 IVH327700:IVH327721 JFD327700:JFD327721 JOZ327700:JOZ327721 JYV327700:JYV327721 KIR327700:KIR327721 KSN327700:KSN327721 LCJ327700:LCJ327721 LMF327700:LMF327721 LWB327700:LWB327721 MFX327700:MFX327721 MPT327700:MPT327721 MZP327700:MZP327721 NJL327700:NJL327721 NTH327700:NTH327721 ODD327700:ODD327721 OMZ327700:OMZ327721 OWV327700:OWV327721 PGR327700:PGR327721 PQN327700:PQN327721 QAJ327700:QAJ327721 QKF327700:QKF327721 QUB327700:QUB327721 RDX327700:RDX327721 RNT327700:RNT327721 RXP327700:RXP327721 SHL327700:SHL327721 SRH327700:SRH327721 TBD327700:TBD327721 TKZ327700:TKZ327721 TUV327700:TUV327721 UER327700:UER327721 UON327700:UON327721 UYJ327700:UYJ327721 VIF327700:VIF327721 VSB327700:VSB327721 WBX327700:WBX327721 WLT327700:WLT327721 WVP327700:WVP327721 F393236:F393257 JD393236:JD393257 SZ393236:SZ393257 ACV393236:ACV393257 AMR393236:AMR393257 AWN393236:AWN393257 BGJ393236:BGJ393257 BQF393236:BQF393257 CAB393236:CAB393257 CJX393236:CJX393257 CTT393236:CTT393257 DDP393236:DDP393257 DNL393236:DNL393257 DXH393236:DXH393257 EHD393236:EHD393257 EQZ393236:EQZ393257 FAV393236:FAV393257 FKR393236:FKR393257 FUN393236:FUN393257 GEJ393236:GEJ393257 GOF393236:GOF393257 GYB393236:GYB393257 HHX393236:HHX393257 HRT393236:HRT393257 IBP393236:IBP393257 ILL393236:ILL393257 IVH393236:IVH393257 JFD393236:JFD393257 JOZ393236:JOZ393257 JYV393236:JYV393257 KIR393236:KIR393257 KSN393236:KSN393257 LCJ393236:LCJ393257 LMF393236:LMF393257 LWB393236:LWB393257 MFX393236:MFX393257 MPT393236:MPT393257 MZP393236:MZP393257 NJL393236:NJL393257 NTH393236:NTH393257 ODD393236:ODD393257 OMZ393236:OMZ393257 OWV393236:OWV393257 PGR393236:PGR393257 PQN393236:PQN393257 QAJ393236:QAJ393257 QKF393236:QKF393257 QUB393236:QUB393257 RDX393236:RDX393257 RNT393236:RNT393257 RXP393236:RXP393257 SHL393236:SHL393257 SRH393236:SRH393257 TBD393236:TBD393257 TKZ393236:TKZ393257 TUV393236:TUV393257 UER393236:UER393257 UON393236:UON393257 UYJ393236:UYJ393257 VIF393236:VIF393257 VSB393236:VSB393257 WBX393236:WBX393257 WLT393236:WLT393257 WVP393236:WVP393257 F458772:F458793 JD458772:JD458793 SZ458772:SZ458793 ACV458772:ACV458793 AMR458772:AMR458793 AWN458772:AWN458793 BGJ458772:BGJ458793 BQF458772:BQF458793 CAB458772:CAB458793 CJX458772:CJX458793 CTT458772:CTT458793 DDP458772:DDP458793 DNL458772:DNL458793 DXH458772:DXH458793 EHD458772:EHD458793 EQZ458772:EQZ458793 FAV458772:FAV458793 FKR458772:FKR458793 FUN458772:FUN458793 GEJ458772:GEJ458793 GOF458772:GOF458793 GYB458772:GYB458793 HHX458772:HHX458793 HRT458772:HRT458793 IBP458772:IBP458793 ILL458772:ILL458793 IVH458772:IVH458793 JFD458772:JFD458793 JOZ458772:JOZ458793 JYV458772:JYV458793 KIR458772:KIR458793 KSN458772:KSN458793 LCJ458772:LCJ458793 LMF458772:LMF458793 LWB458772:LWB458793 MFX458772:MFX458793 MPT458772:MPT458793 MZP458772:MZP458793 NJL458772:NJL458793 NTH458772:NTH458793 ODD458772:ODD458793 OMZ458772:OMZ458793 OWV458772:OWV458793 PGR458772:PGR458793 PQN458772:PQN458793 QAJ458772:QAJ458793 QKF458772:QKF458793 QUB458772:QUB458793 RDX458772:RDX458793 RNT458772:RNT458793 RXP458772:RXP458793 SHL458772:SHL458793 SRH458772:SRH458793 TBD458772:TBD458793 TKZ458772:TKZ458793 TUV458772:TUV458793 UER458772:UER458793 UON458772:UON458793 UYJ458772:UYJ458793 VIF458772:VIF458793 VSB458772:VSB458793 WBX458772:WBX458793 WLT458772:WLT458793 WVP458772:WVP458793 F524308:F524329 JD524308:JD524329 SZ524308:SZ524329 ACV524308:ACV524329 AMR524308:AMR524329 AWN524308:AWN524329 BGJ524308:BGJ524329 BQF524308:BQF524329 CAB524308:CAB524329 CJX524308:CJX524329 CTT524308:CTT524329 DDP524308:DDP524329 DNL524308:DNL524329 DXH524308:DXH524329 EHD524308:EHD524329 EQZ524308:EQZ524329 FAV524308:FAV524329 FKR524308:FKR524329 FUN524308:FUN524329 GEJ524308:GEJ524329 GOF524308:GOF524329 GYB524308:GYB524329 HHX524308:HHX524329 HRT524308:HRT524329 IBP524308:IBP524329 ILL524308:ILL524329 IVH524308:IVH524329 JFD524308:JFD524329 JOZ524308:JOZ524329 JYV524308:JYV524329 KIR524308:KIR524329 KSN524308:KSN524329 LCJ524308:LCJ524329 LMF524308:LMF524329 LWB524308:LWB524329 MFX524308:MFX524329 MPT524308:MPT524329 MZP524308:MZP524329 NJL524308:NJL524329 NTH524308:NTH524329 ODD524308:ODD524329 OMZ524308:OMZ524329 OWV524308:OWV524329 PGR524308:PGR524329 PQN524308:PQN524329 QAJ524308:QAJ524329 QKF524308:QKF524329 QUB524308:QUB524329 RDX524308:RDX524329 RNT524308:RNT524329 RXP524308:RXP524329 SHL524308:SHL524329 SRH524308:SRH524329 TBD524308:TBD524329 TKZ524308:TKZ524329 TUV524308:TUV524329 UER524308:UER524329 UON524308:UON524329 UYJ524308:UYJ524329 VIF524308:VIF524329 VSB524308:VSB524329 WBX524308:WBX524329 WLT524308:WLT524329 WVP524308:WVP524329 F589844:F589865 JD589844:JD589865 SZ589844:SZ589865 ACV589844:ACV589865 AMR589844:AMR589865 AWN589844:AWN589865 BGJ589844:BGJ589865 BQF589844:BQF589865 CAB589844:CAB589865 CJX589844:CJX589865 CTT589844:CTT589865 DDP589844:DDP589865 DNL589844:DNL589865 DXH589844:DXH589865 EHD589844:EHD589865 EQZ589844:EQZ589865 FAV589844:FAV589865 FKR589844:FKR589865 FUN589844:FUN589865 GEJ589844:GEJ589865 GOF589844:GOF589865 GYB589844:GYB589865 HHX589844:HHX589865 HRT589844:HRT589865 IBP589844:IBP589865 ILL589844:ILL589865 IVH589844:IVH589865 JFD589844:JFD589865 JOZ589844:JOZ589865 JYV589844:JYV589865 KIR589844:KIR589865 KSN589844:KSN589865 LCJ589844:LCJ589865 LMF589844:LMF589865 LWB589844:LWB589865 MFX589844:MFX589865 MPT589844:MPT589865 MZP589844:MZP589865 NJL589844:NJL589865 NTH589844:NTH589865 ODD589844:ODD589865 OMZ589844:OMZ589865 OWV589844:OWV589865 PGR589844:PGR589865 PQN589844:PQN589865 QAJ589844:QAJ589865 QKF589844:QKF589865 QUB589844:QUB589865 RDX589844:RDX589865 RNT589844:RNT589865 RXP589844:RXP589865 SHL589844:SHL589865 SRH589844:SRH589865 TBD589844:TBD589865 TKZ589844:TKZ589865 TUV589844:TUV589865 UER589844:UER589865 UON589844:UON589865 UYJ589844:UYJ589865 VIF589844:VIF589865 VSB589844:VSB589865 WBX589844:WBX589865 WLT589844:WLT589865 WVP589844:WVP589865 F655380:F655401 JD655380:JD655401 SZ655380:SZ655401 ACV655380:ACV655401 AMR655380:AMR655401 AWN655380:AWN655401 BGJ655380:BGJ655401 BQF655380:BQF655401 CAB655380:CAB655401 CJX655380:CJX655401 CTT655380:CTT655401 DDP655380:DDP655401 DNL655380:DNL655401 DXH655380:DXH655401 EHD655380:EHD655401 EQZ655380:EQZ655401 FAV655380:FAV655401 FKR655380:FKR655401 FUN655380:FUN655401 GEJ655380:GEJ655401 GOF655380:GOF655401 GYB655380:GYB655401 HHX655380:HHX655401 HRT655380:HRT655401 IBP655380:IBP655401 ILL655380:ILL655401 IVH655380:IVH655401 JFD655380:JFD655401 JOZ655380:JOZ655401 JYV655380:JYV655401 KIR655380:KIR655401 KSN655380:KSN655401 LCJ655380:LCJ655401 LMF655380:LMF655401 LWB655380:LWB655401 MFX655380:MFX655401 MPT655380:MPT655401 MZP655380:MZP655401 NJL655380:NJL655401 NTH655380:NTH655401 ODD655380:ODD655401 OMZ655380:OMZ655401 OWV655380:OWV655401 PGR655380:PGR655401 PQN655380:PQN655401 QAJ655380:QAJ655401 QKF655380:QKF655401 QUB655380:QUB655401 RDX655380:RDX655401 RNT655380:RNT655401 RXP655380:RXP655401 SHL655380:SHL655401 SRH655380:SRH655401 TBD655380:TBD655401 TKZ655380:TKZ655401 TUV655380:TUV655401 UER655380:UER655401 UON655380:UON655401 UYJ655380:UYJ655401 VIF655380:VIF655401 VSB655380:VSB655401 WBX655380:WBX655401 WLT655380:WLT655401 WVP655380:WVP655401 F720916:F720937 JD720916:JD720937 SZ720916:SZ720937 ACV720916:ACV720937 AMR720916:AMR720937 AWN720916:AWN720937 BGJ720916:BGJ720937 BQF720916:BQF720937 CAB720916:CAB720937 CJX720916:CJX720937 CTT720916:CTT720937 DDP720916:DDP720937 DNL720916:DNL720937 DXH720916:DXH720937 EHD720916:EHD720937 EQZ720916:EQZ720937 FAV720916:FAV720937 FKR720916:FKR720937 FUN720916:FUN720937 GEJ720916:GEJ720937 GOF720916:GOF720937 GYB720916:GYB720937 HHX720916:HHX720937 HRT720916:HRT720937 IBP720916:IBP720937 ILL720916:ILL720937 IVH720916:IVH720937 JFD720916:JFD720937 JOZ720916:JOZ720937 JYV720916:JYV720937 KIR720916:KIR720937 KSN720916:KSN720937 LCJ720916:LCJ720937 LMF720916:LMF720937 LWB720916:LWB720937 MFX720916:MFX720937 MPT720916:MPT720937 MZP720916:MZP720937 NJL720916:NJL720937 NTH720916:NTH720937 ODD720916:ODD720937 OMZ720916:OMZ720937 OWV720916:OWV720937 PGR720916:PGR720937 PQN720916:PQN720937 QAJ720916:QAJ720937 QKF720916:QKF720937 QUB720916:QUB720937 RDX720916:RDX720937 RNT720916:RNT720937 RXP720916:RXP720937 SHL720916:SHL720937 SRH720916:SRH720937 TBD720916:TBD720937 TKZ720916:TKZ720937 TUV720916:TUV720937 UER720916:UER720937 UON720916:UON720937 UYJ720916:UYJ720937 VIF720916:VIF720937 VSB720916:VSB720937 WBX720916:WBX720937 WLT720916:WLT720937 WVP720916:WVP720937 F786452:F786473 JD786452:JD786473 SZ786452:SZ786473 ACV786452:ACV786473 AMR786452:AMR786473 AWN786452:AWN786473 BGJ786452:BGJ786473 BQF786452:BQF786473 CAB786452:CAB786473 CJX786452:CJX786473 CTT786452:CTT786473 DDP786452:DDP786473 DNL786452:DNL786473 DXH786452:DXH786473 EHD786452:EHD786473 EQZ786452:EQZ786473 FAV786452:FAV786473 FKR786452:FKR786473 FUN786452:FUN786473 GEJ786452:GEJ786473 GOF786452:GOF786473 GYB786452:GYB786473 HHX786452:HHX786473 HRT786452:HRT786473 IBP786452:IBP786473 ILL786452:ILL786473 IVH786452:IVH786473 JFD786452:JFD786473 JOZ786452:JOZ786473 JYV786452:JYV786473 KIR786452:KIR786473 KSN786452:KSN786473 LCJ786452:LCJ786473 LMF786452:LMF786473 LWB786452:LWB786473 MFX786452:MFX786473 MPT786452:MPT786473 MZP786452:MZP786473 NJL786452:NJL786473 NTH786452:NTH786473 ODD786452:ODD786473 OMZ786452:OMZ786473 OWV786452:OWV786473 PGR786452:PGR786473 PQN786452:PQN786473 QAJ786452:QAJ786473 QKF786452:QKF786473 QUB786452:QUB786473 RDX786452:RDX786473 RNT786452:RNT786473 RXP786452:RXP786473 SHL786452:SHL786473 SRH786452:SRH786473 TBD786452:TBD786473 TKZ786452:TKZ786473 TUV786452:TUV786473 UER786452:UER786473 UON786452:UON786473 UYJ786452:UYJ786473 VIF786452:VIF786473 VSB786452:VSB786473 WBX786452:WBX786473 WLT786452:WLT786473 WVP786452:WVP786473 F851988:F852009 JD851988:JD852009 SZ851988:SZ852009 ACV851988:ACV852009 AMR851988:AMR852009 AWN851988:AWN852009 BGJ851988:BGJ852009 BQF851988:BQF852009 CAB851988:CAB852009 CJX851988:CJX852009 CTT851988:CTT852009 DDP851988:DDP852009 DNL851988:DNL852009 DXH851988:DXH852009 EHD851988:EHD852009 EQZ851988:EQZ852009 FAV851988:FAV852009 FKR851988:FKR852009 FUN851988:FUN852009 GEJ851988:GEJ852009 GOF851988:GOF852009 GYB851988:GYB852009 HHX851988:HHX852009 HRT851988:HRT852009 IBP851988:IBP852009 ILL851988:ILL852009 IVH851988:IVH852009 JFD851988:JFD852009 JOZ851988:JOZ852009 JYV851988:JYV852009 KIR851988:KIR852009 KSN851988:KSN852009 LCJ851988:LCJ852009 LMF851988:LMF852009 LWB851988:LWB852009 MFX851988:MFX852009 MPT851988:MPT852009 MZP851988:MZP852009 NJL851988:NJL852009 NTH851988:NTH852009 ODD851988:ODD852009 OMZ851988:OMZ852009 OWV851988:OWV852009 PGR851988:PGR852009 PQN851988:PQN852009 QAJ851988:QAJ852009 QKF851988:QKF852009 QUB851988:QUB852009 RDX851988:RDX852009 RNT851988:RNT852009 RXP851988:RXP852009 SHL851988:SHL852009 SRH851988:SRH852009 TBD851988:TBD852009 TKZ851988:TKZ852009 TUV851988:TUV852009 UER851988:UER852009 UON851988:UON852009 UYJ851988:UYJ852009 VIF851988:VIF852009 VSB851988:VSB852009 WBX851988:WBX852009 WLT851988:WLT852009 WVP851988:WVP852009 F917524:F917545 JD917524:JD917545 SZ917524:SZ917545 ACV917524:ACV917545 AMR917524:AMR917545 AWN917524:AWN917545 BGJ917524:BGJ917545 BQF917524:BQF917545 CAB917524:CAB917545 CJX917524:CJX917545 CTT917524:CTT917545 DDP917524:DDP917545 DNL917524:DNL917545 DXH917524:DXH917545 EHD917524:EHD917545 EQZ917524:EQZ917545 FAV917524:FAV917545 FKR917524:FKR917545 FUN917524:FUN917545 GEJ917524:GEJ917545 GOF917524:GOF917545 GYB917524:GYB917545 HHX917524:HHX917545 HRT917524:HRT917545 IBP917524:IBP917545 ILL917524:ILL917545 IVH917524:IVH917545 JFD917524:JFD917545 JOZ917524:JOZ917545 JYV917524:JYV917545 KIR917524:KIR917545 KSN917524:KSN917545 LCJ917524:LCJ917545 LMF917524:LMF917545 LWB917524:LWB917545 MFX917524:MFX917545 MPT917524:MPT917545 MZP917524:MZP917545 NJL917524:NJL917545 NTH917524:NTH917545 ODD917524:ODD917545 OMZ917524:OMZ917545 OWV917524:OWV917545 PGR917524:PGR917545 PQN917524:PQN917545 QAJ917524:QAJ917545 QKF917524:QKF917545 QUB917524:QUB917545 RDX917524:RDX917545 RNT917524:RNT917545 RXP917524:RXP917545 SHL917524:SHL917545 SRH917524:SRH917545 TBD917524:TBD917545 TKZ917524:TKZ917545 TUV917524:TUV917545 UER917524:UER917545 UON917524:UON917545 UYJ917524:UYJ917545 VIF917524:VIF917545 VSB917524:VSB917545 WBX917524:WBX917545 WLT917524:WLT917545 WVP917524:WVP917545 F983060:F983081 JD983060:JD983081 SZ983060:SZ983081 ACV983060:ACV983081 AMR983060:AMR983081 AWN983060:AWN983081 BGJ983060:BGJ983081 BQF983060:BQF983081 CAB983060:CAB983081 CJX983060:CJX983081 CTT983060:CTT983081 DDP983060:DDP983081 DNL983060:DNL983081 DXH983060:DXH983081 EHD983060:EHD983081 EQZ983060:EQZ983081 FAV983060:FAV983081 FKR983060:FKR983081 FUN983060:FUN983081 GEJ983060:GEJ983081 GOF983060:GOF983081 GYB983060:GYB983081 HHX983060:HHX983081 HRT983060:HRT983081 IBP983060:IBP983081 ILL983060:ILL983081 IVH983060:IVH983081 JFD983060:JFD983081 JOZ983060:JOZ983081 JYV983060:JYV983081 KIR983060:KIR983081 KSN983060:KSN983081 LCJ983060:LCJ983081 LMF983060:LMF983081 LWB983060:LWB983081 MFX983060:MFX983081 MPT983060:MPT983081 MZP983060:MZP983081 NJL983060:NJL983081 NTH983060:NTH983081 ODD983060:ODD983081 OMZ983060:OMZ983081 OWV983060:OWV983081 PGR983060:PGR983081 PQN983060:PQN983081 QAJ983060:QAJ983081 QKF983060:QKF983081 QUB983060:QUB983081 RDX983060:RDX983081 RNT983060:RNT983081 RXP983060:RXP983081 SHL983060:SHL983081 SRH983060:SRH983081 TBD983060:TBD983081 TKZ983060:TKZ983081 TUV983060:TUV983081 UER983060:UER983081 UON983060:UON983081 UYJ983060:UYJ983081 VIF983060:VIF983081 VSB983060:VSB983081 WBX983060:WBX983081 WLT983060:WLT983081" xr:uid="{00000000-0002-0000-0A00-000005000000}">
      <formula1>SVML1</formula1>
    </dataValidation>
    <dataValidation type="list" allowBlank="1" showInputMessage="1" showErrorMessage="1" sqref="I917524:I917545 I851988:I852009 I786452:I786473 I720916:I720937 I655380:I655401 I589844:I589865 I524308:I524329 I458772:I458793 I393236:I393257 I327700:I327721 I262164:I262185 I196628:I196649 I131092:I131113 I65556:I65577 I983060:I983081" xr:uid="{00000000-0002-0000-0A00-000006000000}">
      <formula1>INDIRECT(VLOOKUP(F65556,Namelookup,2,FALSE))</formula1>
    </dataValidation>
  </dataValidations>
  <pageMargins left="0.23622047244094491" right="0.23622047244094491" top="0.74803149606299213" bottom="0.74803149606299213" header="0.31496062992125984" footer="0.31496062992125984"/>
  <pageSetup paperSize="8" scale="39" orientation="landscape" horizontalDpi="300" verticalDpi="300" r:id="rId1"/>
  <headerFooter alignWithMargins="0"/>
  <customProperties>
    <customPr name="_pios_id" r:id="rId2"/>
  </customProperties>
  <drawing r:id="rId3"/>
  <legacyDrawing r:id="rId4"/>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A00-000007000000}">
          <x14:formula1>
            <xm:f>Lookup!$H$4:$H$5</xm:f>
          </x14:formula1>
          <xm:sqref>C6</xm:sqref>
        </x14:dataValidation>
        <x14:dataValidation type="list" allowBlank="1" showInputMessage="1" showErrorMessage="1" xr:uid="{00000000-0002-0000-0A00-000008000000}">
          <x14:formula1>
            <xm:f>Lookup!$I$4:$I$8</xm:f>
          </x14:formula1>
          <xm:sqref>C4</xm:sqref>
        </x14:dataValidation>
        <x14:dataValidation type="list" allowBlank="1" showInputMessage="1" showErrorMessage="1" xr:uid="{00000000-0002-0000-0A00-000009000000}">
          <x14:formula1>
            <xm:f>Lookup!$M$3:$M$67</xm:f>
          </x14:formula1>
          <xm:sqref>L12:L32</xm:sqref>
        </x14:dataValidation>
        <x14:dataValidation type="list" allowBlank="1" showInputMessage="1" showErrorMessage="1" xr:uid="{00000000-0002-0000-0A00-00000A000000}">
          <x14:formula1>
            <xm:f>Lookup!$N$3:$N$67</xm:f>
          </x14:formula1>
          <xm:sqref>M12:M32</xm:sqref>
        </x14:dataValidation>
        <x14:dataValidation type="list" allowBlank="1" showInputMessage="1" showErrorMessage="1" xr:uid="{00000000-0002-0000-0A00-00000B000000}">
          <x14:formula1>
            <xm:f>Lookup!$O$3:$O$15</xm:f>
          </x14:formula1>
          <xm:sqref>C5</xm:sqref>
        </x14:dataValidation>
        <x14:dataValidation type="list" allowBlank="1" showInputMessage="1" showErrorMessage="1" xr:uid="{00000000-0002-0000-0A00-00000C000000}">
          <x14:formula1>
            <xm:f>Lookup!$K$3:$K$11</xm:f>
          </x14:formula1>
          <xm:sqref>G12:G32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tint="4.9989318521683403E-2"/>
  </sheetPr>
  <dimension ref="A1:Q68"/>
  <sheetViews>
    <sheetView workbookViewId="0"/>
  </sheetViews>
  <sheetFormatPr defaultRowHeight="12.75"/>
  <cols>
    <col min="1" max="1" width="28.28515625" bestFit="1" customWidth="1"/>
    <col min="2" max="2" width="15.28515625" customWidth="1"/>
    <col min="4" max="4" width="15.5703125" bestFit="1" customWidth="1"/>
    <col min="6" max="6" width="10" bestFit="1" customWidth="1"/>
    <col min="8" max="9" width="14.7109375" style="94" bestFit="1" customWidth="1"/>
    <col min="10" max="10" width="12.42578125" style="94" bestFit="1" customWidth="1"/>
    <col min="11" max="11" width="71.85546875" style="94" bestFit="1" customWidth="1"/>
    <col min="12" max="12" width="52.85546875" style="94" customWidth="1"/>
    <col min="13" max="14" width="25" style="94" customWidth="1"/>
    <col min="15" max="15" width="37.5703125" style="94" bestFit="1" customWidth="1"/>
    <col min="17" max="17" width="12" bestFit="1" customWidth="1"/>
  </cols>
  <sheetData>
    <row r="1" spans="1:17">
      <c r="A1" s="1" t="s">
        <v>23</v>
      </c>
      <c r="B1" s="1" t="s">
        <v>22</v>
      </c>
      <c r="C1" s="1" t="s">
        <v>21</v>
      </c>
      <c r="D1" s="1" t="s">
        <v>35</v>
      </c>
      <c r="E1" s="1" t="s">
        <v>43</v>
      </c>
      <c r="F1" s="1" t="s">
        <v>419</v>
      </c>
      <c r="H1" s="1459" t="s">
        <v>609</v>
      </c>
      <c r="I1" s="1460"/>
      <c r="J1" s="1460"/>
      <c r="K1" s="1460"/>
      <c r="L1" s="1461"/>
      <c r="M1" s="1460"/>
      <c r="N1" s="1460"/>
      <c r="O1" s="1460"/>
    </row>
    <row r="2" spans="1:17" ht="51">
      <c r="A2" s="94" t="s">
        <v>0</v>
      </c>
      <c r="B2" t="s">
        <v>9</v>
      </c>
      <c r="C2" t="s">
        <v>11</v>
      </c>
      <c r="D2" t="s">
        <v>33</v>
      </c>
      <c r="E2" t="s">
        <v>42</v>
      </c>
      <c r="F2" t="s">
        <v>93</v>
      </c>
      <c r="H2" s="474" t="s">
        <v>568</v>
      </c>
      <c r="I2" s="474" t="s">
        <v>610</v>
      </c>
      <c r="J2" s="474" t="s">
        <v>611</v>
      </c>
      <c r="K2" s="474" t="s">
        <v>611</v>
      </c>
      <c r="L2" s="477" t="s">
        <v>614</v>
      </c>
      <c r="M2" s="475" t="s">
        <v>552</v>
      </c>
      <c r="N2" s="475" t="s">
        <v>612</v>
      </c>
      <c r="O2" s="476" t="s">
        <v>613</v>
      </c>
      <c r="Q2" t="s">
        <v>752</v>
      </c>
    </row>
    <row r="3" spans="1:17">
      <c r="A3" t="s">
        <v>830</v>
      </c>
      <c r="B3" t="s">
        <v>10</v>
      </c>
      <c r="C3" t="s">
        <v>12</v>
      </c>
      <c r="D3" t="s">
        <v>27</v>
      </c>
      <c r="E3" t="s">
        <v>75</v>
      </c>
      <c r="F3" t="s">
        <v>94</v>
      </c>
      <c r="H3" s="478" t="s">
        <v>542</v>
      </c>
      <c r="I3" s="478" t="s">
        <v>542</v>
      </c>
      <c r="J3" s="479" t="s">
        <v>615</v>
      </c>
      <c r="K3" s="481" t="s">
        <v>571</v>
      </c>
      <c r="L3" s="481" t="s">
        <v>211</v>
      </c>
      <c r="M3" s="480" t="s">
        <v>570</v>
      </c>
      <c r="N3" s="480" t="s">
        <v>570</v>
      </c>
      <c r="O3" s="481" t="s">
        <v>1058</v>
      </c>
      <c r="Q3" s="94" t="s">
        <v>307</v>
      </c>
    </row>
    <row r="4" spans="1:17">
      <c r="A4" t="s">
        <v>831</v>
      </c>
      <c r="C4" t="s">
        <v>13</v>
      </c>
      <c r="D4" t="s">
        <v>28</v>
      </c>
      <c r="E4" t="s">
        <v>41</v>
      </c>
      <c r="F4" s="94" t="s">
        <v>95</v>
      </c>
      <c r="H4" s="479" t="s">
        <v>581</v>
      </c>
      <c r="I4" s="479" t="s">
        <v>811</v>
      </c>
      <c r="J4" s="479" t="s">
        <v>616</v>
      </c>
      <c r="K4" s="481" t="s">
        <v>578</v>
      </c>
      <c r="L4" s="481" t="s">
        <v>210</v>
      </c>
      <c r="M4" s="530" t="s">
        <v>659</v>
      </c>
      <c r="N4" s="480" t="s">
        <v>659</v>
      </c>
      <c r="O4" s="481" t="s">
        <v>1059</v>
      </c>
      <c r="Q4" s="94" t="s">
        <v>532</v>
      </c>
    </row>
    <row r="5" spans="1:17">
      <c r="A5" s="94" t="s">
        <v>3</v>
      </c>
      <c r="C5" t="s">
        <v>14</v>
      </c>
      <c r="E5" t="s">
        <v>817</v>
      </c>
      <c r="F5" s="94" t="s">
        <v>96</v>
      </c>
      <c r="H5" s="479" t="s">
        <v>569</v>
      </c>
      <c r="I5" s="479" t="s">
        <v>810</v>
      </c>
      <c r="J5" s="479"/>
      <c r="K5" s="481" t="s">
        <v>577</v>
      </c>
      <c r="L5" s="481" t="s">
        <v>213</v>
      </c>
      <c r="M5" s="530" t="s">
        <v>660</v>
      </c>
      <c r="N5" s="480" t="s">
        <v>660</v>
      </c>
      <c r="O5" s="481" t="s">
        <v>1060</v>
      </c>
      <c r="Q5" s="94" t="s">
        <v>176</v>
      </c>
    </row>
    <row r="6" spans="1:17">
      <c r="A6" s="94" t="s">
        <v>2</v>
      </c>
      <c r="C6" t="s">
        <v>15</v>
      </c>
      <c r="F6" s="94" t="s">
        <v>97</v>
      </c>
      <c r="H6" s="479"/>
      <c r="I6" s="479" t="s">
        <v>807</v>
      </c>
      <c r="J6" s="479"/>
      <c r="K6" s="481" t="s">
        <v>619</v>
      </c>
      <c r="L6" s="481" t="s">
        <v>214</v>
      </c>
      <c r="M6" s="530" t="s">
        <v>661</v>
      </c>
      <c r="N6" s="480" t="s">
        <v>661</v>
      </c>
      <c r="O6" s="481" t="s">
        <v>1061</v>
      </c>
      <c r="Q6" s="94" t="s">
        <v>172</v>
      </c>
    </row>
    <row r="7" spans="1:17">
      <c r="A7" s="94" t="s">
        <v>844</v>
      </c>
      <c r="F7" s="94" t="s">
        <v>98</v>
      </c>
      <c r="H7" s="479"/>
      <c r="I7" s="479" t="s">
        <v>808</v>
      </c>
      <c r="J7" s="479"/>
      <c r="K7" s="481" t="s">
        <v>1056</v>
      </c>
      <c r="L7" s="481" t="s">
        <v>212</v>
      </c>
      <c r="M7" s="530" t="s">
        <v>662</v>
      </c>
      <c r="N7" s="480" t="s">
        <v>662</v>
      </c>
      <c r="O7" s="479" t="s">
        <v>617</v>
      </c>
      <c r="Q7" s="94" t="s">
        <v>181</v>
      </c>
    </row>
    <row r="8" spans="1:17">
      <c r="A8" s="94" t="s">
        <v>843</v>
      </c>
      <c r="F8" s="94" t="s">
        <v>99</v>
      </c>
      <c r="H8" s="479"/>
      <c r="I8" s="479" t="s">
        <v>809</v>
      </c>
      <c r="J8" s="479"/>
      <c r="K8" s="481" t="s">
        <v>1055</v>
      </c>
      <c r="L8" s="481" t="s">
        <v>555</v>
      </c>
      <c r="M8" s="530" t="s">
        <v>663</v>
      </c>
      <c r="N8" s="480" t="s">
        <v>663</v>
      </c>
      <c r="O8" s="481" t="s">
        <v>1062</v>
      </c>
      <c r="Q8" s="94" t="s">
        <v>141</v>
      </c>
    </row>
    <row r="9" spans="1:17">
      <c r="A9" s="94" t="s">
        <v>403</v>
      </c>
      <c r="F9" s="94" t="s">
        <v>100</v>
      </c>
      <c r="H9" s="479"/>
      <c r="I9" s="479"/>
      <c r="J9" s="479"/>
      <c r="K9" s="481" t="s">
        <v>572</v>
      </c>
      <c r="L9" s="481" t="s">
        <v>555</v>
      </c>
      <c r="M9" s="530" t="s">
        <v>664</v>
      </c>
      <c r="N9" s="480" t="s">
        <v>664</v>
      </c>
      <c r="O9" s="479" t="s">
        <v>1063</v>
      </c>
      <c r="Q9" s="94" t="s">
        <v>123</v>
      </c>
    </row>
    <row r="10" spans="1:17">
      <c r="A10" s="94" t="s">
        <v>51</v>
      </c>
      <c r="F10" s="94" t="s">
        <v>102</v>
      </c>
      <c r="H10" s="479"/>
      <c r="I10" s="479"/>
      <c r="J10" s="479"/>
      <c r="K10" s="481" t="s">
        <v>618</v>
      </c>
      <c r="L10" s="481" t="s">
        <v>555</v>
      </c>
      <c r="M10" s="530" t="s">
        <v>665</v>
      </c>
      <c r="N10" s="480" t="s">
        <v>665</v>
      </c>
      <c r="O10" s="479" t="s">
        <v>1064</v>
      </c>
      <c r="Q10" s="94" t="s">
        <v>177</v>
      </c>
    </row>
    <row r="11" spans="1:17">
      <c r="A11" s="94" t="s">
        <v>54</v>
      </c>
      <c r="F11" s="94" t="s">
        <v>103</v>
      </c>
      <c r="H11" s="479"/>
      <c r="I11" s="479"/>
      <c r="J11" s="479"/>
      <c r="K11" s="481" t="s">
        <v>580</v>
      </c>
      <c r="L11" s="481" t="s">
        <v>555</v>
      </c>
      <c r="M11" s="530" t="s">
        <v>666</v>
      </c>
      <c r="N11" s="480" t="s">
        <v>666</v>
      </c>
      <c r="O11" s="479" t="s">
        <v>1065</v>
      </c>
      <c r="Q11" s="94" t="s">
        <v>173</v>
      </c>
    </row>
    <row r="12" spans="1:17">
      <c r="A12" s="94" t="s">
        <v>52</v>
      </c>
      <c r="F12" s="94" t="s">
        <v>104</v>
      </c>
      <c r="H12" s="479"/>
      <c r="I12" s="479"/>
      <c r="J12" s="479"/>
      <c r="K12" s="481"/>
      <c r="L12" s="481"/>
      <c r="M12" s="530" t="s">
        <v>667</v>
      </c>
      <c r="N12" s="482" t="s">
        <v>667</v>
      </c>
      <c r="O12" s="479" t="s">
        <v>1066</v>
      </c>
      <c r="Q12" s="94" t="s">
        <v>924</v>
      </c>
    </row>
    <row r="13" spans="1:17">
      <c r="A13" s="94"/>
      <c r="F13" s="94" t="s">
        <v>105</v>
      </c>
      <c r="H13" s="479"/>
      <c r="I13" s="479"/>
      <c r="J13" s="479"/>
      <c r="K13" s="481"/>
      <c r="L13" s="481"/>
      <c r="M13" s="530" t="s">
        <v>668</v>
      </c>
      <c r="N13" s="482" t="s">
        <v>668</v>
      </c>
      <c r="O13" s="479" t="s">
        <v>1067</v>
      </c>
      <c r="Q13" s="94" t="s">
        <v>533</v>
      </c>
    </row>
    <row r="14" spans="1:17">
      <c r="A14" s="94"/>
      <c r="F14" s="94"/>
      <c r="H14" s="479"/>
      <c r="I14" s="479"/>
      <c r="J14" s="479"/>
      <c r="K14" s="481"/>
      <c r="L14" s="481"/>
      <c r="M14" s="530" t="s">
        <v>669</v>
      </c>
      <c r="N14" s="482" t="s">
        <v>669</v>
      </c>
      <c r="O14" s="479" t="s">
        <v>1068</v>
      </c>
      <c r="Q14" s="94" t="s">
        <v>124</v>
      </c>
    </row>
    <row r="15" spans="1:17">
      <c r="A15" s="94"/>
      <c r="F15" s="94"/>
      <c r="H15" s="479"/>
      <c r="I15" s="479"/>
      <c r="J15" s="479"/>
      <c r="K15" s="481"/>
      <c r="L15" s="481"/>
      <c r="M15" s="530" t="s">
        <v>670</v>
      </c>
      <c r="N15" s="482" t="s">
        <v>670</v>
      </c>
      <c r="O15" s="479" t="s">
        <v>1155</v>
      </c>
      <c r="Q15" s="94" t="s">
        <v>534</v>
      </c>
    </row>
    <row r="16" spans="1:17">
      <c r="F16" s="94"/>
      <c r="H16" s="479"/>
      <c r="I16" s="479"/>
      <c r="J16" s="479"/>
      <c r="K16" s="479"/>
      <c r="L16" s="479"/>
      <c r="M16" s="530" t="s">
        <v>671</v>
      </c>
      <c r="N16" s="482" t="s">
        <v>671</v>
      </c>
      <c r="O16" s="479"/>
      <c r="Q16" t="s">
        <v>760</v>
      </c>
    </row>
    <row r="17" spans="6:15">
      <c r="F17" s="94"/>
      <c r="H17" s="479"/>
      <c r="I17" s="479"/>
      <c r="J17" s="479"/>
      <c r="K17" s="479"/>
      <c r="L17" s="479"/>
      <c r="M17" s="530" t="s">
        <v>672</v>
      </c>
      <c r="N17" s="482" t="s">
        <v>672</v>
      </c>
      <c r="O17" s="479"/>
    </row>
    <row r="18" spans="6:15">
      <c r="H18" s="479"/>
      <c r="I18" s="479"/>
      <c r="J18" s="479"/>
      <c r="K18" s="479"/>
      <c r="L18" s="481"/>
      <c r="M18" s="530" t="s">
        <v>673</v>
      </c>
      <c r="N18" s="482" t="s">
        <v>673</v>
      </c>
      <c r="O18" s="479"/>
    </row>
    <row r="19" spans="6:15">
      <c r="H19" s="479"/>
      <c r="I19" s="479"/>
      <c r="J19" s="479"/>
      <c r="K19" s="479"/>
      <c r="L19" s="479"/>
      <c r="M19" s="530" t="s">
        <v>674</v>
      </c>
      <c r="N19" s="482" t="s">
        <v>674</v>
      </c>
      <c r="O19" s="479"/>
    </row>
    <row r="20" spans="6:15">
      <c r="H20" s="479"/>
      <c r="I20" s="479"/>
      <c r="J20" s="479"/>
      <c r="K20" s="479"/>
      <c r="L20" s="479"/>
      <c r="M20" s="530" t="s">
        <v>675</v>
      </c>
      <c r="N20" s="482" t="s">
        <v>675</v>
      </c>
      <c r="O20" s="479"/>
    </row>
    <row r="21" spans="6:15">
      <c r="H21" s="479"/>
      <c r="I21" s="479"/>
      <c r="J21" s="479"/>
      <c r="K21" s="479"/>
      <c r="L21" s="479"/>
      <c r="M21" s="530" t="s">
        <v>676</v>
      </c>
      <c r="N21" s="482" t="s">
        <v>676</v>
      </c>
      <c r="O21" s="479"/>
    </row>
    <row r="22" spans="6:15">
      <c r="H22" s="479"/>
      <c r="I22" s="479"/>
      <c r="J22" s="479"/>
      <c r="K22" s="479"/>
      <c r="L22" s="479"/>
      <c r="M22" s="530" t="s">
        <v>677</v>
      </c>
      <c r="N22" s="482" t="s">
        <v>677</v>
      </c>
      <c r="O22" s="479"/>
    </row>
    <row r="23" spans="6:15">
      <c r="H23" s="479"/>
      <c r="I23" s="479"/>
      <c r="J23" s="479"/>
      <c r="K23" s="479"/>
      <c r="L23" s="479"/>
      <c r="M23" s="530" t="s">
        <v>678</v>
      </c>
      <c r="N23" s="482" t="s">
        <v>678</v>
      </c>
      <c r="O23" s="479"/>
    </row>
    <row r="24" spans="6:15">
      <c r="H24" s="479"/>
      <c r="I24" s="479"/>
      <c r="J24" s="479"/>
      <c r="K24" s="479"/>
      <c r="L24" s="479"/>
      <c r="M24" s="530" t="s">
        <v>679</v>
      </c>
      <c r="N24" s="482" t="s">
        <v>679</v>
      </c>
      <c r="O24" s="479"/>
    </row>
    <row r="25" spans="6:15">
      <c r="H25" s="479"/>
      <c r="I25" s="479"/>
      <c r="J25" s="479"/>
      <c r="K25" s="479"/>
      <c r="L25" s="479"/>
      <c r="M25" s="530" t="s">
        <v>680</v>
      </c>
      <c r="N25" s="482" t="s">
        <v>680</v>
      </c>
      <c r="O25" s="479"/>
    </row>
    <row r="26" spans="6:15">
      <c r="H26" s="479"/>
      <c r="I26" s="479"/>
      <c r="J26" s="479"/>
      <c r="K26" s="479"/>
      <c r="L26" s="479"/>
      <c r="M26" s="530" t="s">
        <v>681</v>
      </c>
      <c r="N26" s="482" t="s">
        <v>681</v>
      </c>
      <c r="O26" s="479"/>
    </row>
    <row r="27" spans="6:15">
      <c r="H27" s="479"/>
      <c r="I27" s="479"/>
      <c r="J27" s="479"/>
      <c r="K27" s="479"/>
      <c r="L27" s="479"/>
      <c r="M27" s="530" t="s">
        <v>682</v>
      </c>
      <c r="N27" s="482" t="s">
        <v>682</v>
      </c>
      <c r="O27" s="479"/>
    </row>
    <row r="28" spans="6:15">
      <c r="H28" s="479"/>
      <c r="I28" s="479"/>
      <c r="J28" s="479"/>
      <c r="K28" s="479"/>
      <c r="L28" s="479"/>
      <c r="M28" s="530" t="s">
        <v>683</v>
      </c>
      <c r="N28" s="482" t="s">
        <v>683</v>
      </c>
      <c r="O28" s="479"/>
    </row>
    <row r="29" spans="6:15">
      <c r="H29" s="479"/>
      <c r="I29" s="479"/>
      <c r="J29" s="479"/>
      <c r="K29" s="479"/>
      <c r="L29" s="479"/>
      <c r="M29" s="530" t="s">
        <v>684</v>
      </c>
      <c r="N29" s="482" t="s">
        <v>684</v>
      </c>
      <c r="O29" s="479"/>
    </row>
    <row r="30" spans="6:15">
      <c r="H30" s="479"/>
      <c r="I30" s="479"/>
      <c r="J30" s="479"/>
      <c r="K30" s="479"/>
      <c r="L30" s="479"/>
      <c r="M30" s="530" t="s">
        <v>685</v>
      </c>
      <c r="N30" s="482" t="s">
        <v>685</v>
      </c>
      <c r="O30" s="479"/>
    </row>
    <row r="31" spans="6:15">
      <c r="H31" s="479"/>
      <c r="I31" s="479"/>
      <c r="J31" s="479"/>
      <c r="K31" s="479"/>
      <c r="L31" s="479"/>
      <c r="M31" s="530" t="s">
        <v>686</v>
      </c>
      <c r="N31" s="482" t="s">
        <v>686</v>
      </c>
      <c r="O31" s="479"/>
    </row>
    <row r="32" spans="6:15">
      <c r="H32" s="479"/>
      <c r="I32" s="479"/>
      <c r="J32" s="479"/>
      <c r="K32" s="479"/>
      <c r="L32" s="479"/>
      <c r="M32" s="530" t="s">
        <v>687</v>
      </c>
      <c r="N32" s="482" t="s">
        <v>687</v>
      </c>
      <c r="O32" s="479"/>
    </row>
    <row r="33" spans="8:15">
      <c r="H33" s="479"/>
      <c r="I33" s="479"/>
      <c r="J33" s="479"/>
      <c r="K33" s="479"/>
      <c r="L33" s="479"/>
      <c r="M33" s="530" t="s">
        <v>688</v>
      </c>
      <c r="N33" s="482" t="s">
        <v>688</v>
      </c>
      <c r="O33" s="479"/>
    </row>
    <row r="34" spans="8:15">
      <c r="H34" s="479"/>
      <c r="I34" s="479"/>
      <c r="J34" s="479"/>
      <c r="K34" s="479"/>
      <c r="L34" s="479"/>
      <c r="M34" s="530" t="s">
        <v>689</v>
      </c>
      <c r="N34" s="482" t="s">
        <v>689</v>
      </c>
      <c r="O34" s="479"/>
    </row>
    <row r="35" spans="8:15">
      <c r="H35" s="479"/>
      <c r="I35" s="479"/>
      <c r="J35" s="479"/>
      <c r="K35" s="479"/>
      <c r="L35" s="479"/>
      <c r="M35" s="530" t="s">
        <v>690</v>
      </c>
      <c r="N35" s="482" t="s">
        <v>690</v>
      </c>
      <c r="O35" s="479"/>
    </row>
    <row r="36" spans="8:15">
      <c r="H36" s="479"/>
      <c r="I36" s="479"/>
      <c r="J36" s="479"/>
      <c r="K36" s="479"/>
      <c r="L36" s="479"/>
      <c r="M36" s="530" t="s">
        <v>691</v>
      </c>
      <c r="N36" s="482" t="s">
        <v>691</v>
      </c>
      <c r="O36" s="479"/>
    </row>
    <row r="37" spans="8:15">
      <c r="H37" s="479"/>
      <c r="I37" s="479"/>
      <c r="J37" s="479"/>
      <c r="K37" s="479"/>
      <c r="L37" s="479"/>
      <c r="M37" s="530" t="s">
        <v>692</v>
      </c>
      <c r="N37" s="482" t="s">
        <v>692</v>
      </c>
      <c r="O37" s="479"/>
    </row>
    <row r="38" spans="8:15">
      <c r="H38" s="479"/>
      <c r="I38" s="479"/>
      <c r="J38" s="479"/>
      <c r="K38" s="479"/>
      <c r="L38" s="479"/>
      <c r="M38" s="530" t="s">
        <v>693</v>
      </c>
      <c r="N38" s="482" t="s">
        <v>693</v>
      </c>
      <c r="O38" s="479"/>
    </row>
    <row r="39" spans="8:15">
      <c r="H39" s="479"/>
      <c r="I39" s="479"/>
      <c r="J39" s="479"/>
      <c r="K39" s="479"/>
      <c r="L39" s="479"/>
      <c r="M39" s="530" t="s">
        <v>694</v>
      </c>
      <c r="N39" s="482" t="s">
        <v>694</v>
      </c>
      <c r="O39" s="479"/>
    </row>
    <row r="40" spans="8:15">
      <c r="H40" s="479"/>
      <c r="I40" s="479"/>
      <c r="J40" s="479"/>
      <c r="K40" s="479"/>
      <c r="L40" s="479"/>
      <c r="M40" s="530" t="s">
        <v>695</v>
      </c>
      <c r="N40" s="482" t="s">
        <v>695</v>
      </c>
      <c r="O40" s="479"/>
    </row>
    <row r="41" spans="8:15">
      <c r="H41" s="479"/>
      <c r="I41" s="479"/>
      <c r="J41" s="479"/>
      <c r="K41" s="479"/>
      <c r="L41" s="479"/>
      <c r="M41" s="530" t="s">
        <v>696</v>
      </c>
      <c r="N41" s="482" t="s">
        <v>696</v>
      </c>
      <c r="O41" s="479"/>
    </row>
    <row r="42" spans="8:15">
      <c r="H42" s="479"/>
      <c r="I42" s="479"/>
      <c r="J42" s="479"/>
      <c r="K42" s="479"/>
      <c r="L42" s="479"/>
      <c r="M42" s="530" t="s">
        <v>697</v>
      </c>
      <c r="N42" s="482" t="s">
        <v>697</v>
      </c>
      <c r="O42" s="479"/>
    </row>
    <row r="43" spans="8:15">
      <c r="H43" s="479"/>
      <c r="I43" s="479"/>
      <c r="J43" s="479"/>
      <c r="K43" s="479"/>
      <c r="L43" s="479"/>
      <c r="M43" s="530" t="s">
        <v>698</v>
      </c>
      <c r="N43" s="482" t="s">
        <v>698</v>
      </c>
      <c r="O43" s="479"/>
    </row>
    <row r="44" spans="8:15">
      <c r="H44" s="479"/>
      <c r="I44" s="479"/>
      <c r="J44" s="479"/>
      <c r="K44" s="479"/>
      <c r="L44" s="479"/>
      <c r="M44" s="530" t="s">
        <v>699</v>
      </c>
      <c r="N44" s="482" t="s">
        <v>699</v>
      </c>
      <c r="O44" s="479"/>
    </row>
    <row r="45" spans="8:15">
      <c r="H45" s="479"/>
      <c r="I45" s="479"/>
      <c r="J45" s="479"/>
      <c r="K45" s="479"/>
      <c r="L45" s="479"/>
      <c r="M45" s="530" t="s">
        <v>700</v>
      </c>
      <c r="N45" s="482" t="s">
        <v>700</v>
      </c>
      <c r="O45" s="479"/>
    </row>
    <row r="46" spans="8:15">
      <c r="H46" s="479"/>
      <c r="I46" s="479"/>
      <c r="J46" s="479"/>
      <c r="K46" s="479"/>
      <c r="L46" s="479"/>
      <c r="M46" s="530" t="s">
        <v>701</v>
      </c>
      <c r="N46" s="482" t="s">
        <v>701</v>
      </c>
      <c r="O46" s="479"/>
    </row>
    <row r="47" spans="8:15">
      <c r="H47" s="479"/>
      <c r="I47" s="479"/>
      <c r="J47" s="479"/>
      <c r="K47" s="479"/>
      <c r="L47" s="479"/>
      <c r="M47" s="530" t="s">
        <v>702</v>
      </c>
      <c r="N47" s="482" t="s">
        <v>702</v>
      </c>
      <c r="O47" s="479"/>
    </row>
    <row r="48" spans="8:15">
      <c r="H48" s="479"/>
      <c r="I48" s="479"/>
      <c r="J48" s="479"/>
      <c r="K48" s="479"/>
      <c r="L48" s="479"/>
      <c r="M48" s="530" t="s">
        <v>703</v>
      </c>
      <c r="N48" s="482" t="s">
        <v>703</v>
      </c>
      <c r="O48" s="479"/>
    </row>
    <row r="49" spans="8:15">
      <c r="H49" s="479"/>
      <c r="I49" s="479"/>
      <c r="J49" s="479"/>
      <c r="K49" s="479"/>
      <c r="L49" s="479"/>
      <c r="M49" s="530" t="s">
        <v>704</v>
      </c>
      <c r="N49" s="482" t="s">
        <v>704</v>
      </c>
      <c r="O49" s="479"/>
    </row>
    <row r="50" spans="8:15">
      <c r="H50" s="479"/>
      <c r="I50" s="479"/>
      <c r="J50" s="479"/>
      <c r="K50" s="479"/>
      <c r="L50" s="479"/>
      <c r="M50" s="530" t="s">
        <v>705</v>
      </c>
      <c r="N50" s="482" t="s">
        <v>705</v>
      </c>
      <c r="O50" s="479"/>
    </row>
    <row r="51" spans="8:15">
      <c r="H51" s="479"/>
      <c r="I51" s="479"/>
      <c r="J51" s="479"/>
      <c r="K51" s="479"/>
      <c r="L51" s="479"/>
      <c r="M51" s="530" t="s">
        <v>706</v>
      </c>
      <c r="N51" s="482" t="s">
        <v>706</v>
      </c>
      <c r="O51" s="479"/>
    </row>
    <row r="52" spans="8:15">
      <c r="H52" s="479"/>
      <c r="I52" s="479"/>
      <c r="J52" s="479"/>
      <c r="K52" s="479"/>
      <c r="L52" s="479"/>
      <c r="M52" s="530" t="s">
        <v>707</v>
      </c>
      <c r="N52" s="482" t="s">
        <v>707</v>
      </c>
      <c r="O52" s="479"/>
    </row>
    <row r="53" spans="8:15">
      <c r="H53" s="479"/>
      <c r="I53" s="479"/>
      <c r="J53" s="479"/>
      <c r="K53" s="479"/>
      <c r="L53" s="479"/>
      <c r="M53" s="530" t="s">
        <v>708</v>
      </c>
      <c r="N53" s="482" t="s">
        <v>708</v>
      </c>
      <c r="O53" s="479"/>
    </row>
    <row r="54" spans="8:15">
      <c r="H54" s="479"/>
      <c r="I54" s="479"/>
      <c r="J54" s="479"/>
      <c r="K54" s="479"/>
      <c r="L54" s="479"/>
      <c r="M54" s="530" t="s">
        <v>709</v>
      </c>
      <c r="N54" s="482" t="s">
        <v>709</v>
      </c>
      <c r="O54" s="479"/>
    </row>
    <row r="55" spans="8:15">
      <c r="H55" s="479"/>
      <c r="I55" s="479"/>
      <c r="J55" s="479"/>
      <c r="K55" s="479"/>
      <c r="L55" s="479"/>
      <c r="M55" s="530" t="s">
        <v>710</v>
      </c>
      <c r="N55" s="482" t="s">
        <v>710</v>
      </c>
      <c r="O55" s="479"/>
    </row>
    <row r="56" spans="8:15">
      <c r="H56" s="479"/>
      <c r="I56" s="479"/>
      <c r="J56" s="479"/>
      <c r="K56" s="479"/>
      <c r="L56" s="479"/>
      <c r="M56" s="530" t="s">
        <v>711</v>
      </c>
      <c r="N56" s="482" t="s">
        <v>711</v>
      </c>
      <c r="O56" s="479"/>
    </row>
    <row r="57" spans="8:15">
      <c r="H57" s="479"/>
      <c r="I57" s="479"/>
      <c r="J57" s="479"/>
      <c r="K57" s="479"/>
      <c r="L57" s="479"/>
      <c r="M57" s="530" t="s">
        <v>712</v>
      </c>
      <c r="N57" s="482" t="s">
        <v>712</v>
      </c>
      <c r="O57" s="479"/>
    </row>
    <row r="58" spans="8:15">
      <c r="H58" s="479"/>
      <c r="I58" s="479"/>
      <c r="J58" s="479"/>
      <c r="K58" s="479"/>
      <c r="L58" s="479"/>
      <c r="M58" s="530" t="s">
        <v>713</v>
      </c>
      <c r="N58" s="482" t="s">
        <v>713</v>
      </c>
      <c r="O58" s="479"/>
    </row>
    <row r="59" spans="8:15">
      <c r="H59" s="479"/>
      <c r="I59" s="479"/>
      <c r="J59" s="479"/>
      <c r="K59" s="479"/>
      <c r="L59" s="479"/>
      <c r="M59" s="530" t="s">
        <v>714</v>
      </c>
      <c r="N59" s="482" t="s">
        <v>714</v>
      </c>
      <c r="O59" s="479"/>
    </row>
    <row r="60" spans="8:15">
      <c r="H60" s="479"/>
      <c r="I60" s="479"/>
      <c r="J60" s="479"/>
      <c r="K60" s="479"/>
      <c r="L60" s="479"/>
      <c r="M60" s="530" t="s">
        <v>715</v>
      </c>
      <c r="N60" s="482" t="s">
        <v>715</v>
      </c>
      <c r="O60" s="479"/>
    </row>
    <row r="61" spans="8:15">
      <c r="H61" s="479"/>
      <c r="I61" s="479"/>
      <c r="J61" s="479"/>
      <c r="K61" s="479"/>
      <c r="L61" s="479"/>
      <c r="M61" s="530" t="s">
        <v>716</v>
      </c>
      <c r="N61" s="482" t="s">
        <v>716</v>
      </c>
      <c r="O61" s="479"/>
    </row>
    <row r="62" spans="8:15">
      <c r="H62" s="479"/>
      <c r="I62" s="479"/>
      <c r="J62" s="479"/>
      <c r="K62" s="479"/>
      <c r="L62" s="479"/>
      <c r="M62" s="530" t="s">
        <v>717</v>
      </c>
      <c r="N62" s="482" t="s">
        <v>717</v>
      </c>
      <c r="O62" s="479"/>
    </row>
    <row r="63" spans="8:15">
      <c r="H63" s="479"/>
      <c r="I63" s="479"/>
      <c r="J63" s="479"/>
      <c r="K63" s="479"/>
      <c r="L63" s="479"/>
      <c r="M63" s="530" t="s">
        <v>718</v>
      </c>
      <c r="N63" s="482" t="s">
        <v>718</v>
      </c>
      <c r="O63" s="479"/>
    </row>
    <row r="64" spans="8:15">
      <c r="H64" s="479"/>
      <c r="I64" s="479"/>
      <c r="J64" s="479"/>
      <c r="K64" s="479"/>
      <c r="L64" s="479"/>
      <c r="M64" s="530" t="s">
        <v>719</v>
      </c>
      <c r="N64" s="482" t="s">
        <v>719</v>
      </c>
      <c r="O64" s="479"/>
    </row>
    <row r="65" spans="8:15">
      <c r="H65" s="479"/>
      <c r="I65" s="479"/>
      <c r="J65" s="479"/>
      <c r="K65" s="479"/>
      <c r="L65" s="479"/>
      <c r="M65" s="530" t="s">
        <v>720</v>
      </c>
      <c r="N65" s="482" t="s">
        <v>720</v>
      </c>
      <c r="O65" s="479"/>
    </row>
    <row r="66" spans="8:15">
      <c r="H66" s="479"/>
      <c r="I66" s="479"/>
      <c r="J66" s="479"/>
      <c r="K66" s="479"/>
      <c r="L66" s="479"/>
      <c r="M66" s="530" t="s">
        <v>721</v>
      </c>
      <c r="N66" s="482" t="s">
        <v>721</v>
      </c>
      <c r="O66" s="479"/>
    </row>
    <row r="67" spans="8:15">
      <c r="H67" s="479"/>
      <c r="I67" s="479"/>
      <c r="J67" s="479"/>
      <c r="K67" s="479"/>
      <c r="L67" s="479"/>
      <c r="M67" s="530" t="s">
        <v>722</v>
      </c>
      <c r="N67" s="482" t="s">
        <v>722</v>
      </c>
      <c r="O67" s="479"/>
    </row>
    <row r="68" spans="8:15">
      <c r="H68" s="479"/>
      <c r="I68" s="479"/>
      <c r="J68" s="479"/>
      <c r="K68" s="479"/>
      <c r="L68" s="479"/>
      <c r="M68" s="482"/>
      <c r="N68" s="482"/>
      <c r="O68" s="479"/>
    </row>
  </sheetData>
  <sheetProtection password="8629" sheet="1" objects="1" scenarios="1" formatCells="0" formatColumns="0" formatRows="0"/>
  <sortState xmlns:xlrd2="http://schemas.microsoft.com/office/spreadsheetml/2017/richdata2" ref="K3:K15">
    <sortCondition ref="K3:K15"/>
  </sortState>
  <customSheetViews>
    <customSheetView guid="{CF94029E-4C99-41B8-AB48-58E08AD42912}">
      <selection activeCell="A8" sqref="A8"/>
      <pageMargins left="0.7" right="0.7" top="0.75" bottom="0.75" header="0.3" footer="0.3"/>
    </customSheetView>
    <customSheetView guid="{F8F0BAD9-B904-4308-8BA3-D78AA2F98C88}">
      <selection activeCell="A8" sqref="A8"/>
      <pageMargins left="0.7" right="0.7" top="0.75" bottom="0.75" header="0.3" footer="0.3"/>
    </customSheetView>
  </customSheetViews>
  <mergeCells count="1">
    <mergeCell ref="H1:O1"/>
  </mergeCells>
  <pageMargins left="0.7" right="0.7" top="0.75" bottom="0.75" header="0.3" footer="0.3"/>
  <pageSetup paperSize="9" orientation="portrait" r:id="rId1"/>
  <customProperties>
    <customPr name="_pios_id" r:id="rId2"/>
  </customProperties>
  <legacyDrawing r:id="rId3"/>
  <tableParts count="6">
    <tablePart r:id="rId4"/>
    <tablePart r:id="rId5"/>
    <tablePart r:id="rId6"/>
    <tablePart r:id="rId7"/>
    <tablePart r:id="rId8"/>
    <tablePart r:id="rId9"/>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tabColor rgb="FF00B050"/>
  </sheetPr>
  <dimension ref="A1:CC126"/>
  <sheetViews>
    <sheetView showGridLines="0" topLeftCell="A127" zoomScale="80" zoomScaleNormal="80" workbookViewId="0">
      <selection activeCell="Y92" sqref="Y92"/>
    </sheetView>
  </sheetViews>
  <sheetFormatPr defaultColWidth="0" defaultRowHeight="12.75" outlineLevelCol="1"/>
  <cols>
    <col min="1" max="1" width="9.140625" customWidth="1"/>
    <col min="2" max="2" width="61.5703125" bestFit="1" customWidth="1"/>
    <col min="3" max="3" width="9.140625" customWidth="1"/>
    <col min="4" max="8" width="13.85546875" customWidth="1"/>
    <col min="9" max="13" width="9.140625" customWidth="1"/>
    <col min="14" max="18" width="9.140625" style="94" customWidth="1"/>
    <col min="19" max="19" width="9.85546875" bestFit="1" customWidth="1"/>
    <col min="20" max="22" width="9.140625" customWidth="1"/>
    <col min="23" max="23" width="64.42578125" customWidth="1"/>
    <col min="24" max="24" width="9.140625" customWidth="1"/>
    <col min="25" max="29" width="14.140625" customWidth="1"/>
    <col min="30" max="34" width="9.140625" customWidth="1"/>
    <col min="35" max="39" width="9.140625" style="94" customWidth="1"/>
    <col min="40" max="40" width="12.28515625" customWidth="1"/>
    <col min="41" max="43" width="9.140625" customWidth="1"/>
    <col min="44" max="44" width="59.5703125" style="94" customWidth="1"/>
    <col min="45" max="50" width="16.42578125" style="94" customWidth="1"/>
    <col min="51" max="51" width="9.140625" style="94" customWidth="1"/>
    <col min="52" max="60" width="9.140625" style="94" customWidth="1" outlineLevel="1"/>
    <col min="61" max="61" width="12.28515625" style="94" customWidth="1" outlineLevel="1"/>
    <col min="62" max="62" width="9.140625" customWidth="1" outlineLevel="1"/>
    <col min="63" max="63" width="59.5703125" style="94" customWidth="1" outlineLevel="1"/>
    <col min="64" max="69" width="16.42578125" style="94" customWidth="1"/>
    <col min="70" max="79" width="9.140625" style="94" customWidth="1"/>
    <col min="80" max="80" width="12.28515625" style="94" customWidth="1"/>
    <col min="81" max="81" width="9.140625" customWidth="1"/>
    <col min="82" max="16384" width="9.140625" hidden="1"/>
  </cols>
  <sheetData>
    <row r="1" spans="1:80" ht="34.5" thickBot="1">
      <c r="B1" s="1465" t="s">
        <v>742</v>
      </c>
      <c r="C1" s="1466"/>
      <c r="D1" s="1466"/>
      <c r="E1" s="1466"/>
      <c r="F1" s="1466"/>
      <c r="G1" s="1466"/>
      <c r="H1" s="1466"/>
      <c r="I1" s="1466"/>
      <c r="J1" s="1466"/>
      <c r="K1" s="1466"/>
      <c r="L1" s="1466"/>
      <c r="M1" s="1466"/>
      <c r="N1" s="1466"/>
      <c r="O1" s="1466"/>
      <c r="P1" s="1466"/>
      <c r="Q1" s="1466"/>
      <c r="R1" s="1466"/>
      <c r="S1" s="1467"/>
      <c r="W1" s="1465" t="s">
        <v>392</v>
      </c>
      <c r="X1" s="1466"/>
      <c r="Y1" s="1466"/>
      <c r="Z1" s="1466"/>
      <c r="AA1" s="1466"/>
      <c r="AB1" s="1466"/>
      <c r="AC1" s="1466"/>
      <c r="AD1" s="1466"/>
      <c r="AE1" s="1466"/>
      <c r="AF1" s="1466"/>
      <c r="AG1" s="1466"/>
      <c r="AH1" s="1466"/>
      <c r="AI1" s="1466"/>
      <c r="AJ1" s="1466"/>
      <c r="AK1" s="1466"/>
      <c r="AL1" s="1466"/>
      <c r="AM1" s="1466"/>
      <c r="AN1" s="1467"/>
      <c r="AR1" s="1465" t="s">
        <v>818</v>
      </c>
      <c r="AS1" s="1466"/>
      <c r="AT1" s="1466"/>
      <c r="AU1" s="1466"/>
      <c r="AV1" s="1466"/>
      <c r="AW1" s="1466"/>
      <c r="AX1" s="1466"/>
      <c r="AY1" s="1466"/>
      <c r="AZ1" s="1466"/>
      <c r="BA1" s="1466"/>
      <c r="BB1" s="1466"/>
      <c r="BC1" s="1466"/>
      <c r="BD1" s="1466"/>
      <c r="BE1" s="1466"/>
      <c r="BF1" s="1466"/>
      <c r="BG1" s="1466"/>
      <c r="BH1" s="1466"/>
      <c r="BI1" s="1467"/>
      <c r="BK1" s="1465" t="s">
        <v>821</v>
      </c>
      <c r="BL1" s="1466"/>
      <c r="BM1" s="1466"/>
      <c r="BN1" s="1466"/>
      <c r="BO1" s="1466"/>
      <c r="BP1" s="1466"/>
      <c r="BQ1" s="1466"/>
      <c r="BR1" s="1466"/>
      <c r="BS1" s="1466"/>
      <c r="BT1" s="1466"/>
      <c r="BU1" s="1466"/>
      <c r="BV1" s="1466"/>
      <c r="BW1" s="1466"/>
      <c r="BX1" s="1466"/>
      <c r="BY1" s="1466"/>
      <c r="BZ1" s="1466"/>
      <c r="CA1" s="1466"/>
      <c r="CB1" s="1467"/>
    </row>
    <row r="2" spans="1:80" ht="13.5" thickBot="1">
      <c r="C2" s="379"/>
      <c r="D2" s="379"/>
      <c r="E2" s="379"/>
      <c r="F2" s="379"/>
      <c r="G2" s="379"/>
      <c r="H2" s="379"/>
      <c r="I2" s="379"/>
      <c r="J2" s="379"/>
      <c r="K2" s="379"/>
      <c r="L2" s="379"/>
      <c r="M2" s="379"/>
      <c r="N2" s="379"/>
      <c r="O2" s="379"/>
      <c r="P2" s="379"/>
      <c r="Q2" s="379"/>
      <c r="R2" s="379"/>
    </row>
    <row r="3" spans="1:80">
      <c r="B3" s="38"/>
      <c r="C3" s="1468" t="s">
        <v>189</v>
      </c>
      <c r="D3" s="1468"/>
      <c r="E3" s="1468"/>
      <c r="F3" s="1468"/>
      <c r="G3" s="1468"/>
      <c r="H3" s="1468"/>
      <c r="I3" s="1468"/>
      <c r="J3" s="1468"/>
      <c r="K3" s="1468"/>
      <c r="L3" s="1468"/>
      <c r="M3" s="1468"/>
      <c r="N3" s="697"/>
      <c r="O3" s="697"/>
      <c r="P3" s="697"/>
      <c r="Q3" s="697"/>
      <c r="R3" s="697"/>
      <c r="S3" s="39"/>
      <c r="W3" s="38"/>
      <c r="X3" s="1468" t="s">
        <v>189</v>
      </c>
      <c r="Y3" s="1468"/>
      <c r="Z3" s="1468"/>
      <c r="AA3" s="1468"/>
      <c r="AB3" s="1468"/>
      <c r="AC3" s="1468"/>
      <c r="AD3" s="1468"/>
      <c r="AE3" s="1468"/>
      <c r="AF3" s="1468"/>
      <c r="AG3" s="1468"/>
      <c r="AH3" s="1468"/>
      <c r="AI3" s="697"/>
      <c r="AJ3" s="697"/>
      <c r="AK3" s="697"/>
      <c r="AL3" s="697"/>
      <c r="AM3" s="697"/>
      <c r="AN3" s="39"/>
      <c r="AR3" s="38"/>
      <c r="AS3" s="1468" t="s">
        <v>189</v>
      </c>
      <c r="AT3" s="1468"/>
      <c r="AU3" s="1468"/>
      <c r="AV3" s="1468"/>
      <c r="AW3" s="1468"/>
      <c r="AX3" s="1468"/>
      <c r="AY3" s="1468"/>
      <c r="AZ3" s="1468"/>
      <c r="BA3" s="1468"/>
      <c r="BB3" s="1468"/>
      <c r="BC3" s="1468"/>
      <c r="BD3" s="978"/>
      <c r="BE3" s="699"/>
      <c r="BF3" s="699"/>
      <c r="BG3" s="699"/>
      <c r="BH3" s="699"/>
      <c r="BI3" s="39"/>
      <c r="BK3" s="38"/>
      <c r="BL3" s="1468" t="s">
        <v>189</v>
      </c>
      <c r="BM3" s="1468"/>
      <c r="BN3" s="1468"/>
      <c r="BO3" s="1468"/>
      <c r="BP3" s="1468"/>
      <c r="BQ3" s="1468"/>
      <c r="BR3" s="1468"/>
      <c r="BS3" s="1468"/>
      <c r="BT3" s="1468"/>
      <c r="BU3" s="1468"/>
      <c r="BV3" s="1468"/>
      <c r="BW3" s="701"/>
      <c r="BX3" s="701"/>
      <c r="BY3" s="701"/>
      <c r="BZ3" s="701"/>
      <c r="CA3" s="701"/>
      <c r="CB3" s="39"/>
    </row>
    <row r="4" spans="1:80">
      <c r="B4" s="41" t="s">
        <v>50</v>
      </c>
      <c r="C4" s="256">
        <f>YEAR('Set up'!D4)</f>
        <v>2020</v>
      </c>
      <c r="D4" s="256">
        <f>C4+1</f>
        <v>2021</v>
      </c>
      <c r="E4" s="256">
        <f t="shared" ref="E4:L4" si="0">D4+1</f>
        <v>2022</v>
      </c>
      <c r="F4" s="256">
        <f t="shared" si="0"/>
        <v>2023</v>
      </c>
      <c r="G4" s="256">
        <f t="shared" si="0"/>
        <v>2024</v>
      </c>
      <c r="H4" s="256">
        <f t="shared" si="0"/>
        <v>2025</v>
      </c>
      <c r="I4" s="256">
        <f t="shared" si="0"/>
        <v>2026</v>
      </c>
      <c r="J4" s="256">
        <f t="shared" si="0"/>
        <v>2027</v>
      </c>
      <c r="K4" s="256">
        <f t="shared" si="0"/>
        <v>2028</v>
      </c>
      <c r="L4" s="256">
        <f t="shared" si="0"/>
        <v>2029</v>
      </c>
      <c r="M4" s="256">
        <f>L4+1</f>
        <v>2030</v>
      </c>
      <c r="N4" s="256">
        <f t="shared" ref="N4:R4" si="1">M4+1</f>
        <v>2031</v>
      </c>
      <c r="O4" s="256">
        <f t="shared" si="1"/>
        <v>2032</v>
      </c>
      <c r="P4" s="256">
        <f t="shared" si="1"/>
        <v>2033</v>
      </c>
      <c r="Q4" s="256">
        <f t="shared" si="1"/>
        <v>2034</v>
      </c>
      <c r="R4" s="256">
        <f t="shared" si="1"/>
        <v>2035</v>
      </c>
      <c r="S4" s="380" t="s">
        <v>20</v>
      </c>
      <c r="W4" s="41" t="s">
        <v>50</v>
      </c>
      <c r="X4" s="256">
        <f>YEAR('Set up'!D4)</f>
        <v>2020</v>
      </c>
      <c r="Y4" s="256">
        <f t="shared" ref="Y4:AH4" si="2">X4+1</f>
        <v>2021</v>
      </c>
      <c r="Z4" s="256">
        <f t="shared" si="2"/>
        <v>2022</v>
      </c>
      <c r="AA4" s="256">
        <f t="shared" si="2"/>
        <v>2023</v>
      </c>
      <c r="AB4" s="256">
        <f t="shared" si="2"/>
        <v>2024</v>
      </c>
      <c r="AC4" s="256">
        <f t="shared" si="2"/>
        <v>2025</v>
      </c>
      <c r="AD4" s="256">
        <f t="shared" si="2"/>
        <v>2026</v>
      </c>
      <c r="AE4" s="256">
        <f t="shared" si="2"/>
        <v>2027</v>
      </c>
      <c r="AF4" s="256">
        <f t="shared" si="2"/>
        <v>2028</v>
      </c>
      <c r="AG4" s="256">
        <f t="shared" si="2"/>
        <v>2029</v>
      </c>
      <c r="AH4" s="256">
        <f t="shared" si="2"/>
        <v>2030</v>
      </c>
      <c r="AI4" s="256">
        <f t="shared" ref="AI4" si="3">AH4+1</f>
        <v>2031</v>
      </c>
      <c r="AJ4" s="256">
        <f t="shared" ref="AJ4" si="4">AI4+1</f>
        <v>2032</v>
      </c>
      <c r="AK4" s="256">
        <f t="shared" ref="AK4" si="5">AJ4+1</f>
        <v>2033</v>
      </c>
      <c r="AL4" s="256">
        <f t="shared" ref="AL4" si="6">AK4+1</f>
        <v>2034</v>
      </c>
      <c r="AM4" s="256">
        <f t="shared" ref="AM4" si="7">AL4+1</f>
        <v>2035</v>
      </c>
      <c r="AN4" s="268" t="s">
        <v>20</v>
      </c>
      <c r="AR4" s="41" t="s">
        <v>50</v>
      </c>
      <c r="AS4" s="42">
        <f>YEAR('Set up'!D4)</f>
        <v>2020</v>
      </c>
      <c r="AT4" s="42">
        <f t="shared" ref="AT4" si="8">AS4+1</f>
        <v>2021</v>
      </c>
      <c r="AU4" s="42">
        <f t="shared" ref="AU4" si="9">AT4+1</f>
        <v>2022</v>
      </c>
      <c r="AV4" s="42">
        <f t="shared" ref="AV4" si="10">AU4+1</f>
        <v>2023</v>
      </c>
      <c r="AW4" s="42">
        <f t="shared" ref="AW4" si="11">AV4+1</f>
        <v>2024</v>
      </c>
      <c r="AX4" s="42">
        <f t="shared" ref="AX4" si="12">AW4+1</f>
        <v>2025</v>
      </c>
      <c r="AY4" s="42">
        <f t="shared" ref="AY4" si="13">AX4+1</f>
        <v>2026</v>
      </c>
      <c r="AZ4" s="42">
        <f t="shared" ref="AZ4" si="14">AY4+1</f>
        <v>2027</v>
      </c>
      <c r="BA4" s="42">
        <f t="shared" ref="BA4" si="15">AZ4+1</f>
        <v>2028</v>
      </c>
      <c r="BB4" s="42">
        <f t="shared" ref="BB4" si="16">BA4+1</f>
        <v>2029</v>
      </c>
      <c r="BC4" s="43">
        <f t="shared" ref="BC4" si="17">BB4+1</f>
        <v>2030</v>
      </c>
      <c r="BD4" s="43">
        <f t="shared" ref="BD4" si="18">BC4+1</f>
        <v>2031</v>
      </c>
      <c r="BE4" s="43">
        <f t="shared" ref="BE4" si="19">BD4+1</f>
        <v>2032</v>
      </c>
      <c r="BF4" s="43">
        <f t="shared" ref="BF4" si="20">BE4+1</f>
        <v>2033</v>
      </c>
      <c r="BG4" s="43">
        <f t="shared" ref="BG4" si="21">BF4+1</f>
        <v>2034</v>
      </c>
      <c r="BH4" s="43">
        <f t="shared" ref="BH4" si="22">BG4+1</f>
        <v>2035</v>
      </c>
      <c r="BI4" s="268" t="s">
        <v>20</v>
      </c>
      <c r="BK4" s="41" t="s">
        <v>819</v>
      </c>
      <c r="BL4" s="42">
        <f>YEAR('Set up'!D4)</f>
        <v>2020</v>
      </c>
      <c r="BM4" s="42">
        <f t="shared" ref="BM4" si="23">BL4+1</f>
        <v>2021</v>
      </c>
      <c r="BN4" s="42">
        <f t="shared" ref="BN4" si="24">BM4+1</f>
        <v>2022</v>
      </c>
      <c r="BO4" s="42">
        <f t="shared" ref="BO4" si="25">BN4+1</f>
        <v>2023</v>
      </c>
      <c r="BP4" s="42">
        <f t="shared" ref="BP4" si="26">BO4+1</f>
        <v>2024</v>
      </c>
      <c r="BQ4" s="42">
        <f t="shared" ref="BQ4" si="27">BP4+1</f>
        <v>2025</v>
      </c>
      <c r="BR4" s="42">
        <f t="shared" ref="BR4" si="28">BQ4+1</f>
        <v>2026</v>
      </c>
      <c r="BS4" s="42">
        <f t="shared" ref="BS4" si="29">BR4+1</f>
        <v>2027</v>
      </c>
      <c r="BT4" s="42">
        <f t="shared" ref="BT4" si="30">BS4+1</f>
        <v>2028</v>
      </c>
      <c r="BU4" s="42">
        <f t="shared" ref="BU4" si="31">BT4+1</f>
        <v>2029</v>
      </c>
      <c r="BV4" s="43">
        <f t="shared" ref="BV4" si="32">BU4+1</f>
        <v>2030</v>
      </c>
      <c r="BW4" s="43">
        <f t="shared" ref="BW4" si="33">BV4+1</f>
        <v>2031</v>
      </c>
      <c r="BX4" s="43">
        <f t="shared" ref="BX4" si="34">BW4+1</f>
        <v>2032</v>
      </c>
      <c r="BY4" s="43">
        <f t="shared" ref="BY4" si="35">BX4+1</f>
        <v>2033</v>
      </c>
      <c r="BZ4" s="43">
        <f t="shared" ref="BZ4" si="36">BY4+1</f>
        <v>2034</v>
      </c>
      <c r="CA4" s="43">
        <f t="shared" ref="CA4" si="37">BZ4+1</f>
        <v>2035</v>
      </c>
      <c r="CB4" s="268" t="s">
        <v>20</v>
      </c>
    </row>
    <row r="5" spans="1:80">
      <c r="B5" s="321" t="s">
        <v>0</v>
      </c>
      <c r="C5" s="779">
        <f>D91</f>
        <v>0</v>
      </c>
      <c r="D5" s="779">
        <f t="shared" ref="D5:H5" si="38">E91</f>
        <v>0</v>
      </c>
      <c r="E5" s="779">
        <f t="shared" si="38"/>
        <v>0</v>
      </c>
      <c r="F5" s="779">
        <f t="shared" si="38"/>
        <v>0</v>
      </c>
      <c r="G5" s="779">
        <f t="shared" si="38"/>
        <v>0</v>
      </c>
      <c r="H5" s="779">
        <f t="shared" si="38"/>
        <v>0</v>
      </c>
      <c r="I5" s="780"/>
      <c r="J5" s="780"/>
      <c r="K5" s="780"/>
      <c r="L5" s="780"/>
      <c r="M5" s="780"/>
      <c r="N5" s="781"/>
      <c r="O5" s="781"/>
      <c r="P5" s="781"/>
      <c r="Q5" s="781"/>
      <c r="R5" s="781"/>
      <c r="S5" s="779">
        <f>SUM(C5:R5)</f>
        <v>0</v>
      </c>
      <c r="W5" s="321" t="s">
        <v>0</v>
      </c>
      <c r="X5" s="779">
        <f>Y91</f>
        <v>0</v>
      </c>
      <c r="Y5" s="779">
        <f t="shared" ref="Y5:AC5" si="39">Z91</f>
        <v>0</v>
      </c>
      <c r="Z5" s="779">
        <f t="shared" si="39"/>
        <v>0</v>
      </c>
      <c r="AA5" s="779">
        <f t="shared" si="39"/>
        <v>0</v>
      </c>
      <c r="AB5" s="779">
        <f t="shared" si="39"/>
        <v>0</v>
      </c>
      <c r="AC5" s="779">
        <f t="shared" si="39"/>
        <v>0</v>
      </c>
      <c r="AD5" s="780"/>
      <c r="AE5" s="780"/>
      <c r="AF5" s="780"/>
      <c r="AG5" s="780"/>
      <c r="AH5" s="780"/>
      <c r="AI5" s="781"/>
      <c r="AJ5" s="781"/>
      <c r="AK5" s="781"/>
      <c r="AL5" s="781"/>
      <c r="AM5" s="781"/>
      <c r="AN5" s="779">
        <f>SUM(X5:AM5)</f>
        <v>0</v>
      </c>
      <c r="AR5" s="321" t="s">
        <v>0</v>
      </c>
      <c r="AS5" s="779">
        <f>AT91</f>
        <v>0</v>
      </c>
      <c r="AT5" s="779">
        <f t="shared" ref="AT5:AX5" si="40">AU91</f>
        <v>0</v>
      </c>
      <c r="AU5" s="779">
        <f t="shared" si="40"/>
        <v>0</v>
      </c>
      <c r="AV5" s="779">
        <f t="shared" si="40"/>
        <v>0</v>
      </c>
      <c r="AW5" s="779">
        <f t="shared" si="40"/>
        <v>0</v>
      </c>
      <c r="AX5" s="779">
        <f t="shared" si="40"/>
        <v>0</v>
      </c>
      <c r="AY5" s="780"/>
      <c r="AZ5" s="780"/>
      <c r="BA5" s="780"/>
      <c r="BB5" s="780"/>
      <c r="BC5" s="780"/>
      <c r="BD5" s="781"/>
      <c r="BE5" s="781"/>
      <c r="BF5" s="781"/>
      <c r="BG5" s="781"/>
      <c r="BH5" s="781"/>
      <c r="BI5" s="779">
        <f>SUM(AS5:BH5)</f>
        <v>0</v>
      </c>
      <c r="BK5" s="321" t="s">
        <v>0</v>
      </c>
      <c r="BL5" s="779">
        <f>BM91</f>
        <v>0</v>
      </c>
      <c r="BM5" s="779">
        <f t="shared" ref="BM5:BQ5" si="41">BN91</f>
        <v>0</v>
      </c>
      <c r="BN5" s="779">
        <f t="shared" si="41"/>
        <v>0</v>
      </c>
      <c r="BO5" s="779">
        <f t="shared" si="41"/>
        <v>0</v>
      </c>
      <c r="BP5" s="779">
        <f t="shared" si="41"/>
        <v>0</v>
      </c>
      <c r="BQ5" s="779">
        <f t="shared" si="41"/>
        <v>0</v>
      </c>
      <c r="BR5" s="780"/>
      <c r="BS5" s="780"/>
      <c r="BT5" s="780"/>
      <c r="BU5" s="780"/>
      <c r="BV5" s="780"/>
      <c r="BW5" s="781"/>
      <c r="BX5" s="781"/>
      <c r="BY5" s="781"/>
      <c r="BZ5" s="781"/>
      <c r="CA5" s="781"/>
      <c r="CB5" s="779">
        <f>SUM(BL5:CA5)</f>
        <v>0</v>
      </c>
    </row>
    <row r="6" spans="1:80">
      <c r="B6" s="321" t="s">
        <v>830</v>
      </c>
      <c r="C6" s="779">
        <f>D112</f>
        <v>0</v>
      </c>
      <c r="D6" s="779">
        <f t="shared" ref="D6:H6" si="42">E112</f>
        <v>0</v>
      </c>
      <c r="E6" s="779">
        <f t="shared" si="42"/>
        <v>0</v>
      </c>
      <c r="F6" s="779">
        <f t="shared" si="42"/>
        <v>0</v>
      </c>
      <c r="G6" s="779">
        <f t="shared" si="42"/>
        <v>0</v>
      </c>
      <c r="H6" s="779">
        <f t="shared" si="42"/>
        <v>0</v>
      </c>
      <c r="I6" s="780"/>
      <c r="J6" s="780"/>
      <c r="K6" s="780"/>
      <c r="L6" s="780"/>
      <c r="M6" s="780"/>
      <c r="N6" s="781"/>
      <c r="O6" s="781"/>
      <c r="P6" s="781"/>
      <c r="Q6" s="781"/>
      <c r="R6" s="781"/>
      <c r="S6" s="779">
        <f t="shared" ref="S6:S12" si="43">SUM(C6:R6)</f>
        <v>0</v>
      </c>
      <c r="W6" s="321" t="s">
        <v>830</v>
      </c>
      <c r="X6" s="779">
        <f>Y112</f>
        <v>0</v>
      </c>
      <c r="Y6" s="779">
        <f t="shared" ref="Y6:AC6" si="44">Z112</f>
        <v>0</v>
      </c>
      <c r="Z6" s="779">
        <f t="shared" si="44"/>
        <v>0</v>
      </c>
      <c r="AA6" s="779">
        <f t="shared" si="44"/>
        <v>0</v>
      </c>
      <c r="AB6" s="779">
        <f t="shared" si="44"/>
        <v>0</v>
      </c>
      <c r="AC6" s="779">
        <f t="shared" si="44"/>
        <v>0</v>
      </c>
      <c r="AD6" s="780"/>
      <c r="AE6" s="780"/>
      <c r="AF6" s="780"/>
      <c r="AG6" s="780"/>
      <c r="AH6" s="780"/>
      <c r="AI6" s="781"/>
      <c r="AJ6" s="781"/>
      <c r="AK6" s="781"/>
      <c r="AL6" s="781"/>
      <c r="AM6" s="781"/>
      <c r="AN6" s="779">
        <f t="shared" ref="AN6:AN12" si="45">SUM(X6:AM6)</f>
        <v>0</v>
      </c>
      <c r="AR6" s="321" t="s">
        <v>830</v>
      </c>
      <c r="AS6" s="779">
        <f>AT112</f>
        <v>0</v>
      </c>
      <c r="AT6" s="779">
        <f t="shared" ref="AT6:AX6" si="46">AU112</f>
        <v>0</v>
      </c>
      <c r="AU6" s="779">
        <f t="shared" si="46"/>
        <v>0</v>
      </c>
      <c r="AV6" s="779">
        <f t="shared" si="46"/>
        <v>0</v>
      </c>
      <c r="AW6" s="779">
        <f t="shared" si="46"/>
        <v>0</v>
      </c>
      <c r="AX6" s="779">
        <f t="shared" si="46"/>
        <v>0</v>
      </c>
      <c r="AY6" s="780"/>
      <c r="AZ6" s="780"/>
      <c r="BA6" s="780"/>
      <c r="BB6" s="780"/>
      <c r="BC6" s="780"/>
      <c r="BD6" s="781"/>
      <c r="BE6" s="781"/>
      <c r="BF6" s="781"/>
      <c r="BG6" s="781"/>
      <c r="BH6" s="781"/>
      <c r="BI6" s="779">
        <f t="shared" ref="BI6:BI12" si="47">SUM(AS6:BH6)</f>
        <v>0</v>
      </c>
      <c r="BK6" s="321" t="s">
        <v>830</v>
      </c>
      <c r="BL6" s="779">
        <f>BM112</f>
        <v>0</v>
      </c>
      <c r="BM6" s="779">
        <f t="shared" ref="BM6:BQ6" si="48">BN112</f>
        <v>0</v>
      </c>
      <c r="BN6" s="779">
        <f t="shared" si="48"/>
        <v>0</v>
      </c>
      <c r="BO6" s="779">
        <f t="shared" si="48"/>
        <v>0</v>
      </c>
      <c r="BP6" s="779">
        <f t="shared" si="48"/>
        <v>0</v>
      </c>
      <c r="BQ6" s="779">
        <f t="shared" si="48"/>
        <v>0</v>
      </c>
      <c r="BR6" s="780"/>
      <c r="BS6" s="780"/>
      <c r="BT6" s="780"/>
      <c r="BU6" s="780"/>
      <c r="BV6" s="780"/>
      <c r="BW6" s="781"/>
      <c r="BX6" s="781"/>
      <c r="BY6" s="781"/>
      <c r="BZ6" s="781"/>
      <c r="CA6" s="781"/>
      <c r="CB6" s="779">
        <f t="shared" ref="CB6:CB12" si="49">SUM(BL6:CA6)</f>
        <v>0</v>
      </c>
    </row>
    <row r="7" spans="1:80" s="94" customFormat="1">
      <c r="B7" s="321" t="s">
        <v>831</v>
      </c>
      <c r="C7" s="779">
        <f>D115</f>
        <v>0</v>
      </c>
      <c r="D7" s="779">
        <f t="shared" ref="D7:H7" si="50">E115</f>
        <v>0</v>
      </c>
      <c r="E7" s="779">
        <f t="shared" si="50"/>
        <v>0</v>
      </c>
      <c r="F7" s="779">
        <f t="shared" si="50"/>
        <v>0</v>
      </c>
      <c r="G7" s="779">
        <f t="shared" si="50"/>
        <v>0</v>
      </c>
      <c r="H7" s="779">
        <f t="shared" si="50"/>
        <v>0</v>
      </c>
      <c r="I7" s="780"/>
      <c r="J7" s="780"/>
      <c r="K7" s="780"/>
      <c r="L7" s="780"/>
      <c r="M7" s="780"/>
      <c r="N7" s="781"/>
      <c r="O7" s="781"/>
      <c r="P7" s="781"/>
      <c r="Q7" s="781"/>
      <c r="R7" s="781"/>
      <c r="S7" s="779">
        <f t="shared" ref="S7" si="51">SUM(C7:R7)</f>
        <v>0</v>
      </c>
      <c r="W7" s="321" t="s">
        <v>831</v>
      </c>
      <c r="X7" s="779">
        <f>Y115</f>
        <v>0</v>
      </c>
      <c r="Y7" s="779">
        <f t="shared" ref="Y7:AC7" si="52">Z115</f>
        <v>0</v>
      </c>
      <c r="Z7" s="779">
        <f t="shared" si="52"/>
        <v>0</v>
      </c>
      <c r="AA7" s="779">
        <f t="shared" si="52"/>
        <v>0</v>
      </c>
      <c r="AB7" s="779">
        <f t="shared" si="52"/>
        <v>0</v>
      </c>
      <c r="AC7" s="779">
        <f t="shared" si="52"/>
        <v>0</v>
      </c>
      <c r="AD7" s="780"/>
      <c r="AE7" s="780"/>
      <c r="AF7" s="780"/>
      <c r="AG7" s="780"/>
      <c r="AH7" s="780"/>
      <c r="AI7" s="781"/>
      <c r="AJ7" s="781"/>
      <c r="AK7" s="781"/>
      <c r="AL7" s="781"/>
      <c r="AM7" s="781"/>
      <c r="AN7" s="779">
        <f t="shared" ref="AN7" si="53">SUM(X7:AM7)</f>
        <v>0</v>
      </c>
      <c r="AR7" s="321" t="s">
        <v>831</v>
      </c>
      <c r="AS7" s="779">
        <f>AT115</f>
        <v>0</v>
      </c>
      <c r="AT7" s="779">
        <f t="shared" ref="AT7:AX7" si="54">AU115</f>
        <v>0</v>
      </c>
      <c r="AU7" s="779">
        <f t="shared" si="54"/>
        <v>0</v>
      </c>
      <c r="AV7" s="779">
        <f t="shared" si="54"/>
        <v>0</v>
      </c>
      <c r="AW7" s="779">
        <f t="shared" si="54"/>
        <v>0</v>
      </c>
      <c r="AX7" s="779">
        <f t="shared" si="54"/>
        <v>0</v>
      </c>
      <c r="AY7" s="780"/>
      <c r="AZ7" s="780"/>
      <c r="BA7" s="780"/>
      <c r="BB7" s="780"/>
      <c r="BC7" s="780"/>
      <c r="BD7" s="781"/>
      <c r="BE7" s="781"/>
      <c r="BF7" s="781"/>
      <c r="BG7" s="781"/>
      <c r="BH7" s="781"/>
      <c r="BI7" s="779">
        <f t="shared" ref="BI7" si="55">SUM(AS7:BH7)</f>
        <v>0</v>
      </c>
      <c r="BK7" s="321" t="s">
        <v>831</v>
      </c>
      <c r="BL7" s="779">
        <f>BM115</f>
        <v>0</v>
      </c>
      <c r="BM7" s="779">
        <f t="shared" ref="BM7:BQ7" si="56">BN115</f>
        <v>0</v>
      </c>
      <c r="BN7" s="779">
        <f t="shared" si="56"/>
        <v>0</v>
      </c>
      <c r="BO7" s="779">
        <f t="shared" si="56"/>
        <v>0</v>
      </c>
      <c r="BP7" s="779">
        <f t="shared" si="56"/>
        <v>0</v>
      </c>
      <c r="BQ7" s="779">
        <f t="shared" si="56"/>
        <v>0</v>
      </c>
      <c r="BR7" s="780"/>
      <c r="BS7" s="780"/>
      <c r="BT7" s="780"/>
      <c r="BU7" s="780"/>
      <c r="BV7" s="780"/>
      <c r="BW7" s="781"/>
      <c r="BX7" s="781"/>
      <c r="BY7" s="781"/>
      <c r="BZ7" s="781"/>
      <c r="CA7" s="781"/>
      <c r="CB7" s="779">
        <f t="shared" ref="CB7" si="57">SUM(BL7:CA7)</f>
        <v>0</v>
      </c>
    </row>
    <row r="8" spans="1:80">
      <c r="A8" s="94"/>
      <c r="B8" s="321" t="s">
        <v>3</v>
      </c>
      <c r="C8" s="779">
        <f>D94</f>
        <v>0</v>
      </c>
      <c r="D8" s="779">
        <f t="shared" ref="D8:H8" si="58">E94</f>
        <v>0</v>
      </c>
      <c r="E8" s="779">
        <f t="shared" si="58"/>
        <v>0</v>
      </c>
      <c r="F8" s="779">
        <f t="shared" si="58"/>
        <v>0</v>
      </c>
      <c r="G8" s="779">
        <f t="shared" si="58"/>
        <v>0</v>
      </c>
      <c r="H8" s="779">
        <f t="shared" si="58"/>
        <v>0</v>
      </c>
      <c r="I8" s="780"/>
      <c r="J8" s="780"/>
      <c r="K8" s="780"/>
      <c r="L8" s="780"/>
      <c r="M8" s="780"/>
      <c r="N8" s="781"/>
      <c r="O8" s="781"/>
      <c r="P8" s="781"/>
      <c r="Q8" s="781"/>
      <c r="R8" s="781"/>
      <c r="S8" s="779">
        <f t="shared" si="43"/>
        <v>0</v>
      </c>
      <c r="W8" s="321" t="s">
        <v>3</v>
      </c>
      <c r="X8" s="779">
        <f>Y94</f>
        <v>0</v>
      </c>
      <c r="Y8" s="779">
        <f t="shared" ref="Y8:AC8" si="59">Z94</f>
        <v>0</v>
      </c>
      <c r="Z8" s="779">
        <f t="shared" si="59"/>
        <v>0</v>
      </c>
      <c r="AA8" s="779">
        <f t="shared" si="59"/>
        <v>0</v>
      </c>
      <c r="AB8" s="779">
        <f t="shared" si="59"/>
        <v>0</v>
      </c>
      <c r="AC8" s="779">
        <f t="shared" si="59"/>
        <v>0</v>
      </c>
      <c r="AD8" s="780"/>
      <c r="AE8" s="780"/>
      <c r="AF8" s="780"/>
      <c r="AG8" s="780"/>
      <c r="AH8" s="780"/>
      <c r="AI8" s="781"/>
      <c r="AJ8" s="781"/>
      <c r="AK8" s="781"/>
      <c r="AL8" s="781"/>
      <c r="AM8" s="781"/>
      <c r="AN8" s="779">
        <f t="shared" si="45"/>
        <v>0</v>
      </c>
      <c r="AR8" s="321" t="s">
        <v>3</v>
      </c>
      <c r="AS8" s="779">
        <f>AT94</f>
        <v>0</v>
      </c>
      <c r="AT8" s="779">
        <f t="shared" ref="AT8:AX8" si="60">AU94</f>
        <v>0</v>
      </c>
      <c r="AU8" s="779">
        <f t="shared" si="60"/>
        <v>0</v>
      </c>
      <c r="AV8" s="779">
        <f t="shared" si="60"/>
        <v>0</v>
      </c>
      <c r="AW8" s="779">
        <f t="shared" si="60"/>
        <v>0</v>
      </c>
      <c r="AX8" s="779">
        <f t="shared" si="60"/>
        <v>0</v>
      </c>
      <c r="AY8" s="780"/>
      <c r="AZ8" s="780"/>
      <c r="BA8" s="780"/>
      <c r="BB8" s="780"/>
      <c r="BC8" s="780"/>
      <c r="BD8" s="781"/>
      <c r="BE8" s="781"/>
      <c r="BF8" s="781"/>
      <c r="BG8" s="781"/>
      <c r="BH8" s="781"/>
      <c r="BI8" s="779">
        <f t="shared" si="47"/>
        <v>0</v>
      </c>
      <c r="BK8" s="321" t="s">
        <v>3</v>
      </c>
      <c r="BL8" s="779">
        <f>BM94</f>
        <v>0</v>
      </c>
      <c r="BM8" s="779">
        <f t="shared" ref="BM8:BQ8" si="61">BN94</f>
        <v>0</v>
      </c>
      <c r="BN8" s="779">
        <f t="shared" si="61"/>
        <v>0</v>
      </c>
      <c r="BO8" s="779">
        <f t="shared" si="61"/>
        <v>0</v>
      </c>
      <c r="BP8" s="779">
        <f t="shared" si="61"/>
        <v>0</v>
      </c>
      <c r="BQ8" s="779">
        <f t="shared" si="61"/>
        <v>0</v>
      </c>
      <c r="BR8" s="780"/>
      <c r="BS8" s="780"/>
      <c r="BT8" s="780"/>
      <c r="BU8" s="780"/>
      <c r="BV8" s="780"/>
      <c r="BW8" s="781"/>
      <c r="BX8" s="781"/>
      <c r="BY8" s="781"/>
      <c r="BZ8" s="781"/>
      <c r="CA8" s="781"/>
      <c r="CB8" s="779">
        <f t="shared" si="49"/>
        <v>0</v>
      </c>
    </row>
    <row r="9" spans="1:80">
      <c r="A9" s="94"/>
      <c r="B9" s="321" t="s">
        <v>2</v>
      </c>
      <c r="C9" s="779">
        <f>D100</f>
        <v>0</v>
      </c>
      <c r="D9" s="779">
        <f t="shared" ref="D9:H9" si="62">E100</f>
        <v>0</v>
      </c>
      <c r="E9" s="779">
        <f t="shared" si="62"/>
        <v>0</v>
      </c>
      <c r="F9" s="779">
        <f t="shared" si="62"/>
        <v>0</v>
      </c>
      <c r="G9" s="779">
        <f t="shared" si="62"/>
        <v>0</v>
      </c>
      <c r="H9" s="779">
        <f t="shared" si="62"/>
        <v>0</v>
      </c>
      <c r="I9" s="780"/>
      <c r="J9" s="780"/>
      <c r="K9" s="780"/>
      <c r="L9" s="780"/>
      <c r="M9" s="780"/>
      <c r="N9" s="781"/>
      <c r="O9" s="781"/>
      <c r="P9" s="781"/>
      <c r="Q9" s="781"/>
      <c r="R9" s="781"/>
      <c r="S9" s="779">
        <f t="shared" si="43"/>
        <v>0</v>
      </c>
      <c r="W9" s="321" t="s">
        <v>2</v>
      </c>
      <c r="X9" s="779">
        <f>Y100</f>
        <v>0</v>
      </c>
      <c r="Y9" s="779">
        <f t="shared" ref="Y9:AC9" si="63">Z100</f>
        <v>0</v>
      </c>
      <c r="Z9" s="779">
        <f t="shared" si="63"/>
        <v>0</v>
      </c>
      <c r="AA9" s="779">
        <f t="shared" si="63"/>
        <v>0</v>
      </c>
      <c r="AB9" s="779">
        <f t="shared" si="63"/>
        <v>0</v>
      </c>
      <c r="AC9" s="779">
        <f t="shared" si="63"/>
        <v>0</v>
      </c>
      <c r="AD9" s="780"/>
      <c r="AE9" s="780"/>
      <c r="AF9" s="780"/>
      <c r="AG9" s="780"/>
      <c r="AH9" s="780"/>
      <c r="AI9" s="781"/>
      <c r="AJ9" s="781"/>
      <c r="AK9" s="781"/>
      <c r="AL9" s="781"/>
      <c r="AM9" s="781"/>
      <c r="AN9" s="779">
        <f t="shared" si="45"/>
        <v>0</v>
      </c>
      <c r="AR9" s="321" t="s">
        <v>2</v>
      </c>
      <c r="AS9" s="779">
        <f>AT100</f>
        <v>0</v>
      </c>
      <c r="AT9" s="779">
        <f t="shared" ref="AT9:AX9" si="64">AU100</f>
        <v>0</v>
      </c>
      <c r="AU9" s="779">
        <f t="shared" si="64"/>
        <v>0</v>
      </c>
      <c r="AV9" s="779">
        <f t="shared" si="64"/>
        <v>0</v>
      </c>
      <c r="AW9" s="779">
        <f t="shared" si="64"/>
        <v>0</v>
      </c>
      <c r="AX9" s="779">
        <f t="shared" si="64"/>
        <v>0</v>
      </c>
      <c r="AY9" s="780"/>
      <c r="AZ9" s="780"/>
      <c r="BA9" s="780"/>
      <c r="BB9" s="780"/>
      <c r="BC9" s="780"/>
      <c r="BD9" s="781"/>
      <c r="BE9" s="781"/>
      <c r="BF9" s="781"/>
      <c r="BG9" s="781"/>
      <c r="BH9" s="781"/>
      <c r="BI9" s="779">
        <f t="shared" si="47"/>
        <v>0</v>
      </c>
      <c r="BK9" s="321" t="s">
        <v>2</v>
      </c>
      <c r="BL9" s="779">
        <f>BM100</f>
        <v>0</v>
      </c>
      <c r="BM9" s="779">
        <f t="shared" ref="BM9:BQ9" si="65">BN100</f>
        <v>0</v>
      </c>
      <c r="BN9" s="779">
        <f t="shared" si="65"/>
        <v>0</v>
      </c>
      <c r="BO9" s="779">
        <f t="shared" si="65"/>
        <v>0</v>
      </c>
      <c r="BP9" s="779">
        <f t="shared" si="65"/>
        <v>0</v>
      </c>
      <c r="BQ9" s="779">
        <f t="shared" si="65"/>
        <v>0</v>
      </c>
      <c r="BR9" s="780"/>
      <c r="BS9" s="780"/>
      <c r="BT9" s="780"/>
      <c r="BU9" s="780"/>
      <c r="BV9" s="780"/>
      <c r="BW9" s="781"/>
      <c r="BX9" s="781"/>
      <c r="BY9" s="781"/>
      <c r="BZ9" s="781"/>
      <c r="CA9" s="781"/>
      <c r="CB9" s="779">
        <f t="shared" si="49"/>
        <v>0</v>
      </c>
    </row>
    <row r="10" spans="1:80">
      <c r="A10" s="94"/>
      <c r="B10" s="321" t="s">
        <v>51</v>
      </c>
      <c r="C10" s="779">
        <f>D106</f>
        <v>0</v>
      </c>
      <c r="D10" s="779">
        <f t="shared" ref="D10:H10" si="66">E106</f>
        <v>0</v>
      </c>
      <c r="E10" s="779">
        <f t="shared" si="66"/>
        <v>0</v>
      </c>
      <c r="F10" s="779">
        <f t="shared" si="66"/>
        <v>0</v>
      </c>
      <c r="G10" s="779">
        <f t="shared" si="66"/>
        <v>0</v>
      </c>
      <c r="H10" s="779">
        <f t="shared" si="66"/>
        <v>0</v>
      </c>
      <c r="I10" s="780"/>
      <c r="J10" s="780"/>
      <c r="K10" s="780"/>
      <c r="L10" s="780"/>
      <c r="M10" s="780"/>
      <c r="N10" s="781"/>
      <c r="O10" s="781"/>
      <c r="P10" s="781"/>
      <c r="Q10" s="781"/>
      <c r="R10" s="781"/>
      <c r="S10" s="779">
        <f t="shared" si="43"/>
        <v>0</v>
      </c>
      <c r="W10" s="321" t="s">
        <v>51</v>
      </c>
      <c r="X10" s="779">
        <f>Y106</f>
        <v>0</v>
      </c>
      <c r="Y10" s="779">
        <f t="shared" ref="Y10:AC10" si="67">Z106</f>
        <v>0</v>
      </c>
      <c r="Z10" s="779">
        <f t="shared" si="67"/>
        <v>0</v>
      </c>
      <c r="AA10" s="779">
        <f t="shared" si="67"/>
        <v>0</v>
      </c>
      <c r="AB10" s="779">
        <f t="shared" si="67"/>
        <v>0</v>
      </c>
      <c r="AC10" s="779">
        <f t="shared" si="67"/>
        <v>0</v>
      </c>
      <c r="AD10" s="780"/>
      <c r="AE10" s="780"/>
      <c r="AF10" s="780"/>
      <c r="AG10" s="780"/>
      <c r="AH10" s="780"/>
      <c r="AI10" s="781"/>
      <c r="AJ10" s="781"/>
      <c r="AK10" s="781"/>
      <c r="AL10" s="781"/>
      <c r="AM10" s="781"/>
      <c r="AN10" s="779">
        <f t="shared" si="45"/>
        <v>0</v>
      </c>
      <c r="AR10" s="321" t="s">
        <v>51</v>
      </c>
      <c r="AS10" s="779">
        <f>AT106</f>
        <v>0</v>
      </c>
      <c r="AT10" s="779">
        <f t="shared" ref="AT10:AX10" si="68">AU106</f>
        <v>0</v>
      </c>
      <c r="AU10" s="779">
        <f t="shared" si="68"/>
        <v>0</v>
      </c>
      <c r="AV10" s="779">
        <f t="shared" si="68"/>
        <v>0</v>
      </c>
      <c r="AW10" s="779">
        <f t="shared" si="68"/>
        <v>0</v>
      </c>
      <c r="AX10" s="779">
        <f t="shared" si="68"/>
        <v>0</v>
      </c>
      <c r="AY10" s="780"/>
      <c r="AZ10" s="780"/>
      <c r="BA10" s="780"/>
      <c r="BB10" s="780"/>
      <c r="BC10" s="780"/>
      <c r="BD10" s="781"/>
      <c r="BE10" s="781"/>
      <c r="BF10" s="781"/>
      <c r="BG10" s="781"/>
      <c r="BH10" s="781"/>
      <c r="BI10" s="779">
        <f t="shared" si="47"/>
        <v>0</v>
      </c>
      <c r="BK10" s="321" t="s">
        <v>51</v>
      </c>
      <c r="BL10" s="779">
        <f>BM106</f>
        <v>0</v>
      </c>
      <c r="BM10" s="779">
        <f t="shared" ref="BM10:BQ10" si="69">BN106</f>
        <v>0</v>
      </c>
      <c r="BN10" s="779">
        <f t="shared" si="69"/>
        <v>0</v>
      </c>
      <c r="BO10" s="779">
        <f t="shared" si="69"/>
        <v>0</v>
      </c>
      <c r="BP10" s="779">
        <f t="shared" si="69"/>
        <v>0</v>
      </c>
      <c r="BQ10" s="779">
        <f t="shared" si="69"/>
        <v>0</v>
      </c>
      <c r="BR10" s="780"/>
      <c r="BS10" s="780"/>
      <c r="BT10" s="780"/>
      <c r="BU10" s="780"/>
      <c r="BV10" s="780"/>
      <c r="BW10" s="781"/>
      <c r="BX10" s="781"/>
      <c r="BY10" s="781"/>
      <c r="BZ10" s="781"/>
      <c r="CA10" s="781"/>
      <c r="CB10" s="779">
        <f t="shared" si="49"/>
        <v>0</v>
      </c>
    </row>
    <row r="11" spans="1:80">
      <c r="B11" s="321" t="s">
        <v>399</v>
      </c>
      <c r="C11" s="779">
        <f>D97+D118+D121</f>
        <v>0</v>
      </c>
      <c r="D11" s="779">
        <f t="shared" ref="D11:H11" si="70">E97+E118+E121</f>
        <v>0</v>
      </c>
      <c r="E11" s="779">
        <f t="shared" si="70"/>
        <v>0</v>
      </c>
      <c r="F11" s="779">
        <f t="shared" si="70"/>
        <v>0</v>
      </c>
      <c r="G11" s="779">
        <f t="shared" si="70"/>
        <v>0</v>
      </c>
      <c r="H11" s="779">
        <f t="shared" si="70"/>
        <v>0</v>
      </c>
      <c r="I11" s="780"/>
      <c r="J11" s="780"/>
      <c r="K11" s="780"/>
      <c r="L11" s="780"/>
      <c r="M11" s="780"/>
      <c r="N11" s="781"/>
      <c r="O11" s="781"/>
      <c r="P11" s="781"/>
      <c r="Q11" s="781"/>
      <c r="R11" s="781"/>
      <c r="S11" s="779">
        <f t="shared" si="43"/>
        <v>0</v>
      </c>
      <c r="W11" s="321" t="s">
        <v>399</v>
      </c>
      <c r="X11" s="779">
        <f>Y97+Y118+Y121</f>
        <v>0</v>
      </c>
      <c r="Y11" s="779">
        <f t="shared" ref="Y11:AC11" si="71">Z97+Z118+Z121</f>
        <v>0</v>
      </c>
      <c r="Z11" s="779">
        <f t="shared" si="71"/>
        <v>0</v>
      </c>
      <c r="AA11" s="779">
        <f t="shared" si="71"/>
        <v>0</v>
      </c>
      <c r="AB11" s="779">
        <f t="shared" si="71"/>
        <v>0</v>
      </c>
      <c r="AC11" s="779">
        <f t="shared" si="71"/>
        <v>0</v>
      </c>
      <c r="AD11" s="780"/>
      <c r="AE11" s="780"/>
      <c r="AF11" s="780"/>
      <c r="AG11" s="780"/>
      <c r="AH11" s="780"/>
      <c r="AI11" s="781"/>
      <c r="AJ11" s="781"/>
      <c r="AK11" s="781"/>
      <c r="AL11" s="781"/>
      <c r="AM11" s="781"/>
      <c r="AN11" s="779">
        <f t="shared" si="45"/>
        <v>0</v>
      </c>
      <c r="AR11" s="321" t="s">
        <v>399</v>
      </c>
      <c r="AS11" s="779">
        <f>AT97+AT118+AT121</f>
        <v>0</v>
      </c>
      <c r="AT11" s="779">
        <f t="shared" ref="AT11:AX11" si="72">AU97+AU118+AU121</f>
        <v>0</v>
      </c>
      <c r="AU11" s="779">
        <f t="shared" si="72"/>
        <v>0</v>
      </c>
      <c r="AV11" s="779">
        <f t="shared" si="72"/>
        <v>0</v>
      </c>
      <c r="AW11" s="779">
        <f t="shared" si="72"/>
        <v>0</v>
      </c>
      <c r="AX11" s="779">
        <f t="shared" si="72"/>
        <v>0</v>
      </c>
      <c r="AY11" s="780"/>
      <c r="AZ11" s="780"/>
      <c r="BA11" s="780"/>
      <c r="BB11" s="780"/>
      <c r="BC11" s="780"/>
      <c r="BD11" s="781"/>
      <c r="BE11" s="781"/>
      <c r="BF11" s="781"/>
      <c r="BG11" s="781"/>
      <c r="BH11" s="781"/>
      <c r="BI11" s="779">
        <f t="shared" si="47"/>
        <v>0</v>
      </c>
      <c r="BK11" s="321" t="s">
        <v>399</v>
      </c>
      <c r="BL11" s="779">
        <f>BM97+BM118+BM121</f>
        <v>0</v>
      </c>
      <c r="BM11" s="779">
        <f t="shared" ref="BM11:BQ11" si="73">BN97+BN118+BN121</f>
        <v>0</v>
      </c>
      <c r="BN11" s="779">
        <f t="shared" si="73"/>
        <v>0</v>
      </c>
      <c r="BO11" s="779">
        <f t="shared" si="73"/>
        <v>0</v>
      </c>
      <c r="BP11" s="779">
        <f t="shared" si="73"/>
        <v>0</v>
      </c>
      <c r="BQ11" s="779">
        <f t="shared" si="73"/>
        <v>0</v>
      </c>
      <c r="BR11" s="780"/>
      <c r="BS11" s="780"/>
      <c r="BT11" s="780"/>
      <c r="BU11" s="780"/>
      <c r="BV11" s="780"/>
      <c r="BW11" s="781"/>
      <c r="BX11" s="781"/>
      <c r="BY11" s="781"/>
      <c r="BZ11" s="781"/>
      <c r="CA11" s="781"/>
      <c r="CB11" s="779">
        <f t="shared" si="49"/>
        <v>0</v>
      </c>
    </row>
    <row r="12" spans="1:80" s="94" customFormat="1">
      <c r="B12" s="552" t="s">
        <v>52</v>
      </c>
      <c r="C12" s="782">
        <f>D109</f>
        <v>0</v>
      </c>
      <c r="D12" s="782">
        <f t="shared" ref="D12:H12" si="74">E109</f>
        <v>0</v>
      </c>
      <c r="E12" s="782">
        <f t="shared" si="74"/>
        <v>0</v>
      </c>
      <c r="F12" s="782">
        <f t="shared" si="74"/>
        <v>0</v>
      </c>
      <c r="G12" s="782">
        <f t="shared" si="74"/>
        <v>0</v>
      </c>
      <c r="H12" s="782">
        <f t="shared" si="74"/>
        <v>0</v>
      </c>
      <c r="I12" s="783"/>
      <c r="J12" s="783"/>
      <c r="K12" s="783"/>
      <c r="L12" s="783"/>
      <c r="M12" s="783"/>
      <c r="N12" s="784"/>
      <c r="O12" s="784"/>
      <c r="P12" s="784"/>
      <c r="Q12" s="784"/>
      <c r="R12" s="784"/>
      <c r="S12" s="779">
        <f t="shared" si="43"/>
        <v>0</v>
      </c>
      <c r="W12" s="552" t="s">
        <v>52</v>
      </c>
      <c r="X12" s="782">
        <f>Y109</f>
        <v>0</v>
      </c>
      <c r="Y12" s="782">
        <f t="shared" ref="Y12:AC12" si="75">Z109</f>
        <v>0</v>
      </c>
      <c r="Z12" s="782">
        <f t="shared" si="75"/>
        <v>0</v>
      </c>
      <c r="AA12" s="782">
        <f t="shared" si="75"/>
        <v>0</v>
      </c>
      <c r="AB12" s="782">
        <f t="shared" si="75"/>
        <v>0</v>
      </c>
      <c r="AC12" s="782">
        <f t="shared" si="75"/>
        <v>0</v>
      </c>
      <c r="AD12" s="783"/>
      <c r="AE12" s="783"/>
      <c r="AF12" s="783"/>
      <c r="AG12" s="783"/>
      <c r="AH12" s="783"/>
      <c r="AI12" s="784"/>
      <c r="AJ12" s="784"/>
      <c r="AK12" s="784"/>
      <c r="AL12" s="784"/>
      <c r="AM12" s="784"/>
      <c r="AN12" s="779">
        <f t="shared" si="45"/>
        <v>0</v>
      </c>
      <c r="AR12" s="552" t="s">
        <v>52</v>
      </c>
      <c r="AS12" s="782">
        <f>AT109</f>
        <v>0</v>
      </c>
      <c r="AT12" s="782">
        <f t="shared" ref="AT12:AX12" si="76">AU109</f>
        <v>0</v>
      </c>
      <c r="AU12" s="782">
        <f t="shared" si="76"/>
        <v>0</v>
      </c>
      <c r="AV12" s="782">
        <f t="shared" si="76"/>
        <v>0</v>
      </c>
      <c r="AW12" s="782">
        <f t="shared" si="76"/>
        <v>0</v>
      </c>
      <c r="AX12" s="782">
        <f t="shared" si="76"/>
        <v>0</v>
      </c>
      <c r="AY12" s="783"/>
      <c r="AZ12" s="783"/>
      <c r="BA12" s="783"/>
      <c r="BB12" s="783"/>
      <c r="BC12" s="783"/>
      <c r="BD12" s="784"/>
      <c r="BE12" s="784"/>
      <c r="BF12" s="784"/>
      <c r="BG12" s="784"/>
      <c r="BH12" s="784"/>
      <c r="BI12" s="779">
        <f t="shared" si="47"/>
        <v>0</v>
      </c>
      <c r="BK12" s="552" t="s">
        <v>52</v>
      </c>
      <c r="BL12" s="782">
        <f>BM109</f>
        <v>0</v>
      </c>
      <c r="BM12" s="782">
        <f t="shared" ref="BM12:BQ12" si="77">BN109</f>
        <v>0</v>
      </c>
      <c r="BN12" s="782">
        <f t="shared" si="77"/>
        <v>0</v>
      </c>
      <c r="BO12" s="782">
        <f t="shared" si="77"/>
        <v>0</v>
      </c>
      <c r="BP12" s="782">
        <f t="shared" si="77"/>
        <v>0</v>
      </c>
      <c r="BQ12" s="782">
        <f t="shared" si="77"/>
        <v>0</v>
      </c>
      <c r="BR12" s="783"/>
      <c r="BS12" s="783"/>
      <c r="BT12" s="783"/>
      <c r="BU12" s="783"/>
      <c r="BV12" s="783"/>
      <c r="BW12" s="784"/>
      <c r="BX12" s="784"/>
      <c r="BY12" s="784"/>
      <c r="BZ12" s="784"/>
      <c r="CA12" s="784"/>
      <c r="CB12" s="779">
        <f t="shared" si="49"/>
        <v>0</v>
      </c>
    </row>
    <row r="13" spans="1:80" ht="13.5" thickBot="1">
      <c r="B13" s="45" t="s">
        <v>32</v>
      </c>
      <c r="C13" s="785">
        <f>SUM(C5:C12)</f>
        <v>0</v>
      </c>
      <c r="D13" s="785">
        <f t="shared" ref="D13:R13" si="78">SUM(D5:D12)</f>
        <v>0</v>
      </c>
      <c r="E13" s="785">
        <f t="shared" si="78"/>
        <v>0</v>
      </c>
      <c r="F13" s="785">
        <f t="shared" si="78"/>
        <v>0</v>
      </c>
      <c r="G13" s="785">
        <f t="shared" si="78"/>
        <v>0</v>
      </c>
      <c r="H13" s="785">
        <f t="shared" si="78"/>
        <v>0</v>
      </c>
      <c r="I13" s="786">
        <f t="shared" si="78"/>
        <v>0</v>
      </c>
      <c r="J13" s="786">
        <f t="shared" si="78"/>
        <v>0</v>
      </c>
      <c r="K13" s="786">
        <f t="shared" si="78"/>
        <v>0</v>
      </c>
      <c r="L13" s="786">
        <f t="shared" si="78"/>
        <v>0</v>
      </c>
      <c r="M13" s="786">
        <f t="shared" si="78"/>
        <v>0</v>
      </c>
      <c r="N13" s="786">
        <f t="shared" si="78"/>
        <v>0</v>
      </c>
      <c r="O13" s="786">
        <f t="shared" si="78"/>
        <v>0</v>
      </c>
      <c r="P13" s="786">
        <f t="shared" si="78"/>
        <v>0</v>
      </c>
      <c r="Q13" s="786">
        <f t="shared" si="78"/>
        <v>0</v>
      </c>
      <c r="R13" s="786">
        <f t="shared" si="78"/>
        <v>0</v>
      </c>
      <c r="S13" s="785">
        <f>SUM(S5:S12)</f>
        <v>0</v>
      </c>
      <c r="W13" s="45" t="s">
        <v>32</v>
      </c>
      <c r="X13" s="785">
        <f>SUM(X5:X12)</f>
        <v>0</v>
      </c>
      <c r="Y13" s="785">
        <f t="shared" ref="Y13:AN13" si="79">SUM(Y5:Y12)</f>
        <v>0</v>
      </c>
      <c r="Z13" s="785">
        <f t="shared" si="79"/>
        <v>0</v>
      </c>
      <c r="AA13" s="785">
        <f t="shared" si="79"/>
        <v>0</v>
      </c>
      <c r="AB13" s="785">
        <f t="shared" si="79"/>
        <v>0</v>
      </c>
      <c r="AC13" s="785">
        <f t="shared" si="79"/>
        <v>0</v>
      </c>
      <c r="AD13" s="785">
        <f t="shared" si="79"/>
        <v>0</v>
      </c>
      <c r="AE13" s="785">
        <f t="shared" si="79"/>
        <v>0</v>
      </c>
      <c r="AF13" s="785">
        <f t="shared" si="79"/>
        <v>0</v>
      </c>
      <c r="AG13" s="785">
        <f t="shared" si="79"/>
        <v>0</v>
      </c>
      <c r="AH13" s="785">
        <f t="shared" si="79"/>
        <v>0</v>
      </c>
      <c r="AI13" s="785">
        <f t="shared" si="79"/>
        <v>0</v>
      </c>
      <c r="AJ13" s="785">
        <f t="shared" si="79"/>
        <v>0</v>
      </c>
      <c r="AK13" s="785">
        <f t="shared" si="79"/>
        <v>0</v>
      </c>
      <c r="AL13" s="785">
        <f t="shared" si="79"/>
        <v>0</v>
      </c>
      <c r="AM13" s="785">
        <f t="shared" si="79"/>
        <v>0</v>
      </c>
      <c r="AN13" s="785">
        <f t="shared" si="79"/>
        <v>0</v>
      </c>
      <c r="AR13" s="45" t="s">
        <v>32</v>
      </c>
      <c r="AS13" s="785">
        <f>SUM(AS5:AS12)</f>
        <v>0</v>
      </c>
      <c r="AT13" s="785">
        <f t="shared" ref="AT13:BI13" si="80">SUM(AT5:AT12)</f>
        <v>0</v>
      </c>
      <c r="AU13" s="785">
        <f t="shared" si="80"/>
        <v>0</v>
      </c>
      <c r="AV13" s="785">
        <f t="shared" si="80"/>
        <v>0</v>
      </c>
      <c r="AW13" s="785">
        <f t="shared" si="80"/>
        <v>0</v>
      </c>
      <c r="AX13" s="785">
        <f t="shared" si="80"/>
        <v>0</v>
      </c>
      <c r="AY13" s="785">
        <f t="shared" si="80"/>
        <v>0</v>
      </c>
      <c r="AZ13" s="785">
        <f t="shared" si="80"/>
        <v>0</v>
      </c>
      <c r="BA13" s="785">
        <f t="shared" si="80"/>
        <v>0</v>
      </c>
      <c r="BB13" s="785">
        <f t="shared" si="80"/>
        <v>0</v>
      </c>
      <c r="BC13" s="785">
        <f t="shared" si="80"/>
        <v>0</v>
      </c>
      <c r="BD13" s="785">
        <f t="shared" si="80"/>
        <v>0</v>
      </c>
      <c r="BE13" s="785">
        <f t="shared" si="80"/>
        <v>0</v>
      </c>
      <c r="BF13" s="785">
        <f t="shared" si="80"/>
        <v>0</v>
      </c>
      <c r="BG13" s="785">
        <f t="shared" si="80"/>
        <v>0</v>
      </c>
      <c r="BH13" s="785">
        <f t="shared" si="80"/>
        <v>0</v>
      </c>
      <c r="BI13" s="785">
        <f t="shared" si="80"/>
        <v>0</v>
      </c>
      <c r="BK13" s="45" t="s">
        <v>32</v>
      </c>
      <c r="BL13" s="785">
        <f>SUM(BL5:BL12)</f>
        <v>0</v>
      </c>
      <c r="BM13" s="785">
        <f t="shared" ref="BM13:CB13" si="81">SUM(BM5:BM12)</f>
        <v>0</v>
      </c>
      <c r="BN13" s="785">
        <f t="shared" si="81"/>
        <v>0</v>
      </c>
      <c r="BO13" s="785">
        <f t="shared" si="81"/>
        <v>0</v>
      </c>
      <c r="BP13" s="785">
        <f t="shared" si="81"/>
        <v>0</v>
      </c>
      <c r="BQ13" s="785">
        <f t="shared" si="81"/>
        <v>0</v>
      </c>
      <c r="BR13" s="785">
        <f t="shared" si="81"/>
        <v>0</v>
      </c>
      <c r="BS13" s="785">
        <f t="shared" si="81"/>
        <v>0</v>
      </c>
      <c r="BT13" s="785">
        <f t="shared" si="81"/>
        <v>0</v>
      </c>
      <c r="BU13" s="785">
        <f t="shared" si="81"/>
        <v>0</v>
      </c>
      <c r="BV13" s="785">
        <f t="shared" si="81"/>
        <v>0</v>
      </c>
      <c r="BW13" s="785">
        <f t="shared" si="81"/>
        <v>0</v>
      </c>
      <c r="BX13" s="785">
        <f t="shared" si="81"/>
        <v>0</v>
      </c>
      <c r="BY13" s="785">
        <f t="shared" si="81"/>
        <v>0</v>
      </c>
      <c r="BZ13" s="785">
        <f t="shared" si="81"/>
        <v>0</v>
      </c>
      <c r="CA13" s="785">
        <f t="shared" si="81"/>
        <v>0</v>
      </c>
      <c r="CB13" s="785">
        <f t="shared" si="81"/>
        <v>0</v>
      </c>
    </row>
    <row r="14" spans="1:80" ht="13.5" thickTop="1">
      <c r="B14" s="46"/>
      <c r="C14" s="47"/>
      <c r="D14" s="47"/>
      <c r="E14" s="47"/>
      <c r="F14" s="47"/>
      <c r="G14" s="47"/>
      <c r="H14" s="47"/>
      <c r="I14" s="47"/>
      <c r="J14" s="47"/>
      <c r="K14" s="47"/>
      <c r="L14" s="47"/>
      <c r="M14" s="47"/>
      <c r="N14" s="706"/>
      <c r="O14" s="706"/>
      <c r="P14" s="706"/>
      <c r="Q14" s="706"/>
      <c r="R14" s="706"/>
      <c r="S14" s="44"/>
      <c r="W14" s="46"/>
      <c r="X14" s="47"/>
      <c r="Y14" s="47"/>
      <c r="Z14" s="47"/>
      <c r="AA14" s="47"/>
      <c r="AB14" s="47"/>
      <c r="AC14" s="47"/>
      <c r="AD14" s="47"/>
      <c r="AE14" s="47"/>
      <c r="AF14" s="47"/>
      <c r="AG14" s="47"/>
      <c r="AH14" s="47"/>
      <c r="AI14" s="47"/>
      <c r="AJ14" s="47"/>
      <c r="AK14" s="47"/>
      <c r="AL14" s="47"/>
      <c r="AM14" s="47"/>
      <c r="AN14" s="47"/>
      <c r="AR14" s="46"/>
      <c r="AS14" s="47"/>
      <c r="AT14" s="47"/>
      <c r="AU14" s="47"/>
      <c r="AV14" s="47"/>
      <c r="AW14" s="47"/>
      <c r="AX14" s="47"/>
      <c r="AY14" s="47"/>
      <c r="AZ14" s="47"/>
      <c r="BA14" s="47"/>
      <c r="BB14" s="47"/>
      <c r="BC14" s="47"/>
      <c r="BD14" s="47"/>
      <c r="BE14" s="47"/>
      <c r="BF14" s="47"/>
      <c r="BG14" s="47"/>
      <c r="BH14" s="47"/>
      <c r="BI14" s="47"/>
      <c r="BK14" s="46"/>
      <c r="BL14" s="47"/>
      <c r="BM14" s="47"/>
      <c r="BN14" s="47"/>
      <c r="BO14" s="47"/>
      <c r="BP14" s="47"/>
      <c r="BQ14" s="47"/>
      <c r="BR14" s="47"/>
      <c r="BS14" s="47"/>
      <c r="BT14" s="47"/>
      <c r="BU14" s="47"/>
      <c r="BV14" s="47"/>
      <c r="BW14" s="47"/>
      <c r="BX14" s="47"/>
      <c r="BY14" s="47"/>
      <c r="BZ14" s="47"/>
      <c r="CA14" s="47"/>
      <c r="CB14" s="47"/>
    </row>
    <row r="15" spans="1:80">
      <c r="B15" s="41" t="s">
        <v>53</v>
      </c>
      <c r="C15" s="256">
        <f>C4</f>
        <v>2020</v>
      </c>
      <c r="D15" s="256">
        <f t="shared" ref="D15:R15" si="82">D4</f>
        <v>2021</v>
      </c>
      <c r="E15" s="256">
        <f t="shared" si="82"/>
        <v>2022</v>
      </c>
      <c r="F15" s="256">
        <f t="shared" si="82"/>
        <v>2023</v>
      </c>
      <c r="G15" s="256">
        <f t="shared" si="82"/>
        <v>2024</v>
      </c>
      <c r="H15" s="256">
        <f t="shared" si="82"/>
        <v>2025</v>
      </c>
      <c r="I15" s="256">
        <f t="shared" si="82"/>
        <v>2026</v>
      </c>
      <c r="J15" s="256">
        <f t="shared" si="82"/>
        <v>2027</v>
      </c>
      <c r="K15" s="256">
        <f t="shared" si="82"/>
        <v>2028</v>
      </c>
      <c r="L15" s="256">
        <f t="shared" si="82"/>
        <v>2029</v>
      </c>
      <c r="M15" s="256">
        <f t="shared" si="82"/>
        <v>2030</v>
      </c>
      <c r="N15" s="256">
        <f t="shared" si="82"/>
        <v>2031</v>
      </c>
      <c r="O15" s="256">
        <f t="shared" si="82"/>
        <v>2032</v>
      </c>
      <c r="P15" s="256">
        <f t="shared" si="82"/>
        <v>2033</v>
      </c>
      <c r="Q15" s="256">
        <f t="shared" si="82"/>
        <v>2034</v>
      </c>
      <c r="R15" s="256">
        <f t="shared" si="82"/>
        <v>2035</v>
      </c>
      <c r="S15" s="253" t="s">
        <v>20</v>
      </c>
      <c r="W15" s="41" t="s">
        <v>53</v>
      </c>
      <c r="X15" s="42">
        <f>X4</f>
        <v>2020</v>
      </c>
      <c r="Y15" s="42">
        <f t="shared" ref="Y15:AM15" si="83">Y4</f>
        <v>2021</v>
      </c>
      <c r="Z15" s="42">
        <f t="shared" si="83"/>
        <v>2022</v>
      </c>
      <c r="AA15" s="42">
        <f t="shared" si="83"/>
        <v>2023</v>
      </c>
      <c r="AB15" s="42">
        <f t="shared" si="83"/>
        <v>2024</v>
      </c>
      <c r="AC15" s="42">
        <f t="shared" si="83"/>
        <v>2025</v>
      </c>
      <c r="AD15" s="42">
        <f t="shared" si="83"/>
        <v>2026</v>
      </c>
      <c r="AE15" s="42">
        <f t="shared" si="83"/>
        <v>2027</v>
      </c>
      <c r="AF15" s="42">
        <f t="shared" si="83"/>
        <v>2028</v>
      </c>
      <c r="AG15" s="42">
        <f t="shared" si="83"/>
        <v>2029</v>
      </c>
      <c r="AH15" s="42">
        <f t="shared" si="83"/>
        <v>2030</v>
      </c>
      <c r="AI15" s="42">
        <f t="shared" si="83"/>
        <v>2031</v>
      </c>
      <c r="AJ15" s="42">
        <f t="shared" si="83"/>
        <v>2032</v>
      </c>
      <c r="AK15" s="42">
        <f t="shared" si="83"/>
        <v>2033</v>
      </c>
      <c r="AL15" s="42">
        <f t="shared" si="83"/>
        <v>2034</v>
      </c>
      <c r="AM15" s="42">
        <f t="shared" si="83"/>
        <v>2035</v>
      </c>
      <c r="AN15" s="268" t="s">
        <v>20</v>
      </c>
      <c r="AR15" s="41" t="s">
        <v>53</v>
      </c>
      <c r="AS15" s="42">
        <f>AS4</f>
        <v>2020</v>
      </c>
      <c r="AT15" s="42">
        <f t="shared" ref="AT15:BH15" si="84">AT4</f>
        <v>2021</v>
      </c>
      <c r="AU15" s="42">
        <f t="shared" si="84"/>
        <v>2022</v>
      </c>
      <c r="AV15" s="42">
        <f t="shared" si="84"/>
        <v>2023</v>
      </c>
      <c r="AW15" s="42">
        <f t="shared" si="84"/>
        <v>2024</v>
      </c>
      <c r="AX15" s="42">
        <f t="shared" si="84"/>
        <v>2025</v>
      </c>
      <c r="AY15" s="42">
        <f t="shared" si="84"/>
        <v>2026</v>
      </c>
      <c r="AZ15" s="42">
        <f t="shared" si="84"/>
        <v>2027</v>
      </c>
      <c r="BA15" s="42">
        <f t="shared" si="84"/>
        <v>2028</v>
      </c>
      <c r="BB15" s="42">
        <f t="shared" si="84"/>
        <v>2029</v>
      </c>
      <c r="BC15" s="42">
        <f t="shared" si="84"/>
        <v>2030</v>
      </c>
      <c r="BD15" s="42">
        <f t="shared" si="84"/>
        <v>2031</v>
      </c>
      <c r="BE15" s="42">
        <f t="shared" si="84"/>
        <v>2032</v>
      </c>
      <c r="BF15" s="42">
        <f t="shared" si="84"/>
        <v>2033</v>
      </c>
      <c r="BG15" s="42">
        <f t="shared" si="84"/>
        <v>2034</v>
      </c>
      <c r="BH15" s="42">
        <f t="shared" si="84"/>
        <v>2035</v>
      </c>
      <c r="BI15" s="268" t="s">
        <v>20</v>
      </c>
      <c r="BK15" s="41" t="s">
        <v>820</v>
      </c>
      <c r="BL15" s="42">
        <f>BL4</f>
        <v>2020</v>
      </c>
      <c r="BM15" s="42">
        <f t="shared" ref="BM15:CA15" si="85">BM4</f>
        <v>2021</v>
      </c>
      <c r="BN15" s="42">
        <f t="shared" si="85"/>
        <v>2022</v>
      </c>
      <c r="BO15" s="42">
        <f t="shared" si="85"/>
        <v>2023</v>
      </c>
      <c r="BP15" s="42">
        <f t="shared" si="85"/>
        <v>2024</v>
      </c>
      <c r="BQ15" s="42">
        <f t="shared" si="85"/>
        <v>2025</v>
      </c>
      <c r="BR15" s="42">
        <f t="shared" si="85"/>
        <v>2026</v>
      </c>
      <c r="BS15" s="42">
        <f t="shared" si="85"/>
        <v>2027</v>
      </c>
      <c r="BT15" s="42">
        <f t="shared" si="85"/>
        <v>2028</v>
      </c>
      <c r="BU15" s="42">
        <f t="shared" si="85"/>
        <v>2029</v>
      </c>
      <c r="BV15" s="42">
        <f t="shared" si="85"/>
        <v>2030</v>
      </c>
      <c r="BW15" s="42">
        <f t="shared" si="85"/>
        <v>2031</v>
      </c>
      <c r="BX15" s="42">
        <f t="shared" si="85"/>
        <v>2032</v>
      </c>
      <c r="BY15" s="42">
        <f t="shared" si="85"/>
        <v>2033</v>
      </c>
      <c r="BZ15" s="42">
        <f t="shared" si="85"/>
        <v>2034</v>
      </c>
      <c r="CA15" s="42">
        <f t="shared" si="85"/>
        <v>2035</v>
      </c>
      <c r="CB15" s="268" t="s">
        <v>20</v>
      </c>
    </row>
    <row r="16" spans="1:80">
      <c r="B16" s="321" t="s">
        <v>0</v>
      </c>
      <c r="C16" s="779">
        <f>D92</f>
        <v>0</v>
      </c>
      <c r="D16" s="779">
        <f t="shared" ref="D16:H16" si="86">E92</f>
        <v>0</v>
      </c>
      <c r="E16" s="779">
        <f t="shared" si="86"/>
        <v>0</v>
      </c>
      <c r="F16" s="779">
        <f t="shared" si="86"/>
        <v>0</v>
      </c>
      <c r="G16" s="779">
        <f t="shared" si="86"/>
        <v>0</v>
      </c>
      <c r="H16" s="779">
        <f t="shared" si="86"/>
        <v>0</v>
      </c>
      <c r="I16" s="780"/>
      <c r="J16" s="780"/>
      <c r="K16" s="780"/>
      <c r="L16" s="780"/>
      <c r="M16" s="780"/>
      <c r="N16" s="781"/>
      <c r="O16" s="781"/>
      <c r="P16" s="781"/>
      <c r="Q16" s="781"/>
      <c r="R16" s="781"/>
      <c r="S16" s="779">
        <f>SUM(C16:R16)</f>
        <v>0</v>
      </c>
      <c r="W16" s="321" t="s">
        <v>0</v>
      </c>
      <c r="X16" s="779">
        <f>Y92</f>
        <v>0</v>
      </c>
      <c r="Y16" s="779">
        <f t="shared" ref="Y16:AC16" si="87">Z92</f>
        <v>0</v>
      </c>
      <c r="Z16" s="779">
        <f t="shared" si="87"/>
        <v>0</v>
      </c>
      <c r="AA16" s="779">
        <f t="shared" si="87"/>
        <v>0</v>
      </c>
      <c r="AB16" s="779">
        <f t="shared" si="87"/>
        <v>0</v>
      </c>
      <c r="AC16" s="779">
        <f t="shared" si="87"/>
        <v>0</v>
      </c>
      <c r="AD16" s="780"/>
      <c r="AE16" s="780"/>
      <c r="AF16" s="780"/>
      <c r="AG16" s="780"/>
      <c r="AH16" s="780"/>
      <c r="AI16" s="781"/>
      <c r="AJ16" s="781"/>
      <c r="AK16" s="781"/>
      <c r="AL16" s="781"/>
      <c r="AM16" s="781"/>
      <c r="AN16" s="779">
        <f>SUM(X16:AM16)</f>
        <v>0</v>
      </c>
      <c r="AR16" s="321" t="s">
        <v>0</v>
      </c>
      <c r="AS16" s="779">
        <f>AT92</f>
        <v>0</v>
      </c>
      <c r="AT16" s="779">
        <f t="shared" ref="AT16:AX16" si="88">AU92</f>
        <v>0</v>
      </c>
      <c r="AU16" s="779">
        <f t="shared" si="88"/>
        <v>0</v>
      </c>
      <c r="AV16" s="779">
        <f t="shared" si="88"/>
        <v>0</v>
      </c>
      <c r="AW16" s="779">
        <f t="shared" si="88"/>
        <v>0</v>
      </c>
      <c r="AX16" s="779">
        <f t="shared" si="88"/>
        <v>0</v>
      </c>
      <c r="AY16" s="780"/>
      <c r="AZ16" s="780"/>
      <c r="BA16" s="780"/>
      <c r="BB16" s="780"/>
      <c r="BC16" s="780"/>
      <c r="BD16" s="781"/>
      <c r="BE16" s="781"/>
      <c r="BF16" s="781"/>
      <c r="BG16" s="781"/>
      <c r="BH16" s="781"/>
      <c r="BI16" s="779">
        <f>SUM(AS16:BH16)</f>
        <v>0</v>
      </c>
      <c r="BK16" s="321" t="s">
        <v>0</v>
      </c>
      <c r="BL16" s="779">
        <f>BM92</f>
        <v>0</v>
      </c>
      <c r="BM16" s="779">
        <f t="shared" ref="BM16:BQ16" si="89">BN92</f>
        <v>0</v>
      </c>
      <c r="BN16" s="779">
        <f t="shared" si="89"/>
        <v>0</v>
      </c>
      <c r="BO16" s="779">
        <f t="shared" si="89"/>
        <v>0</v>
      </c>
      <c r="BP16" s="779">
        <f t="shared" si="89"/>
        <v>0</v>
      </c>
      <c r="BQ16" s="779">
        <f t="shared" si="89"/>
        <v>0</v>
      </c>
      <c r="BR16" s="780"/>
      <c r="BS16" s="780"/>
      <c r="BT16" s="780"/>
      <c r="BU16" s="780"/>
      <c r="BV16" s="780"/>
      <c r="BW16" s="781"/>
      <c r="BX16" s="781"/>
      <c r="BY16" s="781"/>
      <c r="BZ16" s="781"/>
      <c r="CA16" s="781"/>
      <c r="CB16" s="779">
        <f>SUM(BL16:CA16)</f>
        <v>0</v>
      </c>
    </row>
    <row r="17" spans="2:80">
      <c r="B17" s="321" t="s">
        <v>830</v>
      </c>
      <c r="C17" s="779">
        <f>D113</f>
        <v>0</v>
      </c>
      <c r="D17" s="779">
        <f t="shared" ref="D17:H17" si="90">E113</f>
        <v>0</v>
      </c>
      <c r="E17" s="779">
        <f t="shared" si="90"/>
        <v>0</v>
      </c>
      <c r="F17" s="779">
        <f t="shared" si="90"/>
        <v>0</v>
      </c>
      <c r="G17" s="779">
        <f t="shared" si="90"/>
        <v>0</v>
      </c>
      <c r="H17" s="779">
        <f t="shared" si="90"/>
        <v>0</v>
      </c>
      <c r="I17" s="780"/>
      <c r="J17" s="780"/>
      <c r="K17" s="780"/>
      <c r="L17" s="780"/>
      <c r="M17" s="780"/>
      <c r="N17" s="781"/>
      <c r="O17" s="781"/>
      <c r="P17" s="781"/>
      <c r="Q17" s="781"/>
      <c r="R17" s="781"/>
      <c r="S17" s="779">
        <f t="shared" ref="S17:S21" si="91">SUM(C17:R17)</f>
        <v>0</v>
      </c>
      <c r="W17" s="321" t="s">
        <v>830</v>
      </c>
      <c r="X17" s="779">
        <f>Y113</f>
        <v>0</v>
      </c>
      <c r="Y17" s="779">
        <f t="shared" ref="Y17:AC17" si="92">Z113</f>
        <v>0</v>
      </c>
      <c r="Z17" s="779">
        <f t="shared" si="92"/>
        <v>0</v>
      </c>
      <c r="AA17" s="779">
        <f t="shared" si="92"/>
        <v>0</v>
      </c>
      <c r="AB17" s="779">
        <f t="shared" si="92"/>
        <v>0</v>
      </c>
      <c r="AC17" s="779">
        <f t="shared" si="92"/>
        <v>0</v>
      </c>
      <c r="AD17" s="780"/>
      <c r="AE17" s="780"/>
      <c r="AF17" s="780"/>
      <c r="AG17" s="780"/>
      <c r="AH17" s="780"/>
      <c r="AI17" s="781"/>
      <c r="AJ17" s="781"/>
      <c r="AK17" s="781"/>
      <c r="AL17" s="781"/>
      <c r="AM17" s="781"/>
      <c r="AN17" s="779">
        <f t="shared" ref="AN17:AN22" si="93">SUM(X17:AM17)</f>
        <v>0</v>
      </c>
      <c r="AR17" s="321" t="s">
        <v>830</v>
      </c>
      <c r="AS17" s="779">
        <f>AT113</f>
        <v>0</v>
      </c>
      <c r="AT17" s="779">
        <f t="shared" ref="AT17:AX17" si="94">AU113</f>
        <v>0</v>
      </c>
      <c r="AU17" s="779">
        <f t="shared" si="94"/>
        <v>0</v>
      </c>
      <c r="AV17" s="779">
        <f t="shared" si="94"/>
        <v>0</v>
      </c>
      <c r="AW17" s="779">
        <f t="shared" si="94"/>
        <v>0</v>
      </c>
      <c r="AX17" s="779">
        <f t="shared" si="94"/>
        <v>0</v>
      </c>
      <c r="AY17" s="780"/>
      <c r="AZ17" s="780"/>
      <c r="BA17" s="780"/>
      <c r="BB17" s="780"/>
      <c r="BC17" s="780"/>
      <c r="BD17" s="781"/>
      <c r="BE17" s="781"/>
      <c r="BF17" s="781"/>
      <c r="BG17" s="781"/>
      <c r="BH17" s="781"/>
      <c r="BI17" s="779">
        <f t="shared" ref="BI17:BI22" si="95">SUM(AS17:BH17)</f>
        <v>0</v>
      </c>
      <c r="BK17" s="321" t="s">
        <v>830</v>
      </c>
      <c r="BL17" s="779">
        <f>BM113</f>
        <v>0</v>
      </c>
      <c r="BM17" s="779">
        <f t="shared" ref="BM17:BQ17" si="96">BN113</f>
        <v>0</v>
      </c>
      <c r="BN17" s="779">
        <f t="shared" si="96"/>
        <v>0</v>
      </c>
      <c r="BO17" s="779">
        <f t="shared" si="96"/>
        <v>0</v>
      </c>
      <c r="BP17" s="779">
        <f t="shared" si="96"/>
        <v>0</v>
      </c>
      <c r="BQ17" s="779">
        <f t="shared" si="96"/>
        <v>0</v>
      </c>
      <c r="BR17" s="780"/>
      <c r="BS17" s="780"/>
      <c r="BT17" s="780"/>
      <c r="BU17" s="780"/>
      <c r="BV17" s="780"/>
      <c r="BW17" s="781"/>
      <c r="BX17" s="781"/>
      <c r="BY17" s="781"/>
      <c r="BZ17" s="781"/>
      <c r="CA17" s="781"/>
      <c r="CB17" s="779">
        <f t="shared" ref="CB17:CB22" si="97">SUM(BL17:CA17)</f>
        <v>0</v>
      </c>
    </row>
    <row r="18" spans="2:80" s="94" customFormat="1">
      <c r="B18" s="321" t="s">
        <v>831</v>
      </c>
      <c r="C18" s="779">
        <f>D116</f>
        <v>0</v>
      </c>
      <c r="D18" s="779">
        <f t="shared" ref="D18:H18" si="98">E116</f>
        <v>0</v>
      </c>
      <c r="E18" s="779">
        <f t="shared" si="98"/>
        <v>0</v>
      </c>
      <c r="F18" s="779">
        <f t="shared" si="98"/>
        <v>0</v>
      </c>
      <c r="G18" s="779">
        <f t="shared" si="98"/>
        <v>0</v>
      </c>
      <c r="H18" s="779">
        <f t="shared" si="98"/>
        <v>0</v>
      </c>
      <c r="I18" s="780"/>
      <c r="J18" s="780"/>
      <c r="K18" s="780"/>
      <c r="L18" s="780"/>
      <c r="M18" s="780"/>
      <c r="N18" s="781"/>
      <c r="O18" s="781"/>
      <c r="P18" s="781"/>
      <c r="Q18" s="781"/>
      <c r="R18" s="781"/>
      <c r="S18" s="779">
        <f t="shared" ref="S18" si="99">SUM(C18:R18)</f>
        <v>0</v>
      </c>
      <c r="W18" s="321" t="s">
        <v>831</v>
      </c>
      <c r="X18" s="779">
        <f>Y116</f>
        <v>0</v>
      </c>
      <c r="Y18" s="779">
        <f t="shared" ref="Y18:AC18" si="100">Z116</f>
        <v>0</v>
      </c>
      <c r="Z18" s="779">
        <f t="shared" si="100"/>
        <v>0</v>
      </c>
      <c r="AA18" s="779">
        <f t="shared" si="100"/>
        <v>0</v>
      </c>
      <c r="AB18" s="779">
        <f t="shared" si="100"/>
        <v>0</v>
      </c>
      <c r="AC18" s="779">
        <f t="shared" si="100"/>
        <v>0</v>
      </c>
      <c r="AD18" s="780"/>
      <c r="AE18" s="780"/>
      <c r="AF18" s="780"/>
      <c r="AG18" s="780"/>
      <c r="AH18" s="780"/>
      <c r="AI18" s="781"/>
      <c r="AJ18" s="781"/>
      <c r="AK18" s="781"/>
      <c r="AL18" s="781"/>
      <c r="AM18" s="781"/>
      <c r="AN18" s="779">
        <f t="shared" ref="AN18" si="101">SUM(X18:AM18)</f>
        <v>0</v>
      </c>
      <c r="AR18" s="321" t="s">
        <v>831</v>
      </c>
      <c r="AS18" s="779">
        <f>AT116</f>
        <v>0</v>
      </c>
      <c r="AT18" s="779">
        <f t="shared" ref="AT18:AX18" si="102">AU116</f>
        <v>0</v>
      </c>
      <c r="AU18" s="779">
        <f t="shared" si="102"/>
        <v>0</v>
      </c>
      <c r="AV18" s="779">
        <f t="shared" si="102"/>
        <v>0</v>
      </c>
      <c r="AW18" s="779">
        <f t="shared" si="102"/>
        <v>0</v>
      </c>
      <c r="AX18" s="779">
        <f t="shared" si="102"/>
        <v>0</v>
      </c>
      <c r="AY18" s="780"/>
      <c r="AZ18" s="780"/>
      <c r="BA18" s="780"/>
      <c r="BB18" s="780"/>
      <c r="BC18" s="780"/>
      <c r="BD18" s="781"/>
      <c r="BE18" s="781"/>
      <c r="BF18" s="781"/>
      <c r="BG18" s="781"/>
      <c r="BH18" s="781"/>
      <c r="BI18" s="779">
        <f t="shared" ref="BI18" si="103">SUM(AS18:BH18)</f>
        <v>0</v>
      </c>
      <c r="BK18" s="321" t="s">
        <v>831</v>
      </c>
      <c r="BL18" s="779">
        <f>BM116</f>
        <v>0</v>
      </c>
      <c r="BM18" s="779">
        <f t="shared" ref="BM18:BQ18" si="104">BN116</f>
        <v>0</v>
      </c>
      <c r="BN18" s="779">
        <f t="shared" si="104"/>
        <v>0</v>
      </c>
      <c r="BO18" s="779">
        <f t="shared" si="104"/>
        <v>0</v>
      </c>
      <c r="BP18" s="779">
        <f t="shared" si="104"/>
        <v>0</v>
      </c>
      <c r="BQ18" s="779">
        <f t="shared" si="104"/>
        <v>0</v>
      </c>
      <c r="BR18" s="780"/>
      <c r="BS18" s="780"/>
      <c r="BT18" s="780"/>
      <c r="BU18" s="780"/>
      <c r="BV18" s="780"/>
      <c r="BW18" s="781"/>
      <c r="BX18" s="781"/>
      <c r="BY18" s="781"/>
      <c r="BZ18" s="781"/>
      <c r="CA18" s="781"/>
      <c r="CB18" s="779">
        <f t="shared" ref="CB18" si="105">SUM(BL18:CA18)</f>
        <v>0</v>
      </c>
    </row>
    <row r="19" spans="2:80">
      <c r="B19" s="321" t="s">
        <v>3</v>
      </c>
      <c r="C19" s="779">
        <f>D95</f>
        <v>0</v>
      </c>
      <c r="D19" s="779">
        <f t="shared" ref="D19:H19" si="106">E95</f>
        <v>0</v>
      </c>
      <c r="E19" s="779">
        <f t="shared" si="106"/>
        <v>0</v>
      </c>
      <c r="F19" s="779">
        <f t="shared" si="106"/>
        <v>0</v>
      </c>
      <c r="G19" s="779">
        <f t="shared" si="106"/>
        <v>0</v>
      </c>
      <c r="H19" s="779">
        <f t="shared" si="106"/>
        <v>0</v>
      </c>
      <c r="I19" s="780"/>
      <c r="J19" s="780"/>
      <c r="K19" s="780"/>
      <c r="L19" s="780"/>
      <c r="M19" s="780"/>
      <c r="N19" s="781"/>
      <c r="O19" s="781"/>
      <c r="P19" s="781"/>
      <c r="Q19" s="781"/>
      <c r="R19" s="781"/>
      <c r="S19" s="779">
        <f t="shared" si="91"/>
        <v>0</v>
      </c>
      <c r="W19" s="321" t="s">
        <v>3</v>
      </c>
      <c r="X19" s="779">
        <f>Y95</f>
        <v>0</v>
      </c>
      <c r="Y19" s="779">
        <f t="shared" ref="Y19:AC19" si="107">Z95</f>
        <v>0</v>
      </c>
      <c r="Z19" s="779">
        <f t="shared" si="107"/>
        <v>0</v>
      </c>
      <c r="AA19" s="779">
        <f t="shared" si="107"/>
        <v>0</v>
      </c>
      <c r="AB19" s="779">
        <f t="shared" si="107"/>
        <v>0</v>
      </c>
      <c r="AC19" s="779">
        <f t="shared" si="107"/>
        <v>0</v>
      </c>
      <c r="AD19" s="780"/>
      <c r="AE19" s="780"/>
      <c r="AF19" s="780"/>
      <c r="AG19" s="780"/>
      <c r="AH19" s="780"/>
      <c r="AI19" s="781"/>
      <c r="AJ19" s="781"/>
      <c r="AK19" s="781"/>
      <c r="AL19" s="781"/>
      <c r="AM19" s="781"/>
      <c r="AN19" s="779">
        <f t="shared" si="93"/>
        <v>0</v>
      </c>
      <c r="AR19" s="321" t="s">
        <v>3</v>
      </c>
      <c r="AS19" s="779">
        <f>AT95</f>
        <v>0</v>
      </c>
      <c r="AT19" s="779">
        <f t="shared" ref="AT19:AX19" si="108">AU95</f>
        <v>0</v>
      </c>
      <c r="AU19" s="779">
        <f t="shared" si="108"/>
        <v>0</v>
      </c>
      <c r="AV19" s="779">
        <f t="shared" si="108"/>
        <v>0</v>
      </c>
      <c r="AW19" s="779">
        <f t="shared" si="108"/>
        <v>0</v>
      </c>
      <c r="AX19" s="779">
        <f t="shared" si="108"/>
        <v>0</v>
      </c>
      <c r="AY19" s="780"/>
      <c r="AZ19" s="780"/>
      <c r="BA19" s="780"/>
      <c r="BB19" s="780"/>
      <c r="BC19" s="780"/>
      <c r="BD19" s="781"/>
      <c r="BE19" s="781"/>
      <c r="BF19" s="781"/>
      <c r="BG19" s="781"/>
      <c r="BH19" s="781"/>
      <c r="BI19" s="779">
        <f t="shared" si="95"/>
        <v>0</v>
      </c>
      <c r="BK19" s="321" t="s">
        <v>3</v>
      </c>
      <c r="BL19" s="779">
        <f>BM95</f>
        <v>0</v>
      </c>
      <c r="BM19" s="779">
        <f t="shared" ref="BM19:BQ19" si="109">BN95</f>
        <v>0</v>
      </c>
      <c r="BN19" s="779">
        <f t="shared" si="109"/>
        <v>0</v>
      </c>
      <c r="BO19" s="779">
        <f t="shared" si="109"/>
        <v>0</v>
      </c>
      <c r="BP19" s="779">
        <f t="shared" si="109"/>
        <v>0</v>
      </c>
      <c r="BQ19" s="779">
        <f t="shared" si="109"/>
        <v>0</v>
      </c>
      <c r="BR19" s="780"/>
      <c r="BS19" s="780"/>
      <c r="BT19" s="780"/>
      <c r="BU19" s="780"/>
      <c r="BV19" s="780"/>
      <c r="BW19" s="781"/>
      <c r="BX19" s="781"/>
      <c r="BY19" s="781"/>
      <c r="BZ19" s="781"/>
      <c r="CA19" s="781"/>
      <c r="CB19" s="779">
        <f t="shared" si="97"/>
        <v>0</v>
      </c>
    </row>
    <row r="20" spans="2:80">
      <c r="B20" s="321" t="s">
        <v>2</v>
      </c>
      <c r="C20" s="779">
        <f>D101</f>
        <v>0</v>
      </c>
      <c r="D20" s="779">
        <f t="shared" ref="D20:H20" si="110">E101</f>
        <v>0</v>
      </c>
      <c r="E20" s="779">
        <f t="shared" si="110"/>
        <v>0</v>
      </c>
      <c r="F20" s="779">
        <f t="shared" si="110"/>
        <v>0</v>
      </c>
      <c r="G20" s="779">
        <f t="shared" si="110"/>
        <v>0</v>
      </c>
      <c r="H20" s="779">
        <f t="shared" si="110"/>
        <v>0</v>
      </c>
      <c r="I20" s="780"/>
      <c r="J20" s="780"/>
      <c r="K20" s="780"/>
      <c r="L20" s="780"/>
      <c r="M20" s="780"/>
      <c r="N20" s="781"/>
      <c r="O20" s="781"/>
      <c r="P20" s="781"/>
      <c r="Q20" s="781"/>
      <c r="R20" s="781"/>
      <c r="S20" s="779">
        <f t="shared" si="91"/>
        <v>0</v>
      </c>
      <c r="W20" s="321" t="s">
        <v>2</v>
      </c>
      <c r="X20" s="779">
        <f>Y101</f>
        <v>0</v>
      </c>
      <c r="Y20" s="779">
        <f t="shared" ref="Y20:AC20" si="111">Z101</f>
        <v>0</v>
      </c>
      <c r="Z20" s="779">
        <f t="shared" si="111"/>
        <v>0</v>
      </c>
      <c r="AA20" s="779">
        <f t="shared" si="111"/>
        <v>0</v>
      </c>
      <c r="AB20" s="779">
        <f t="shared" si="111"/>
        <v>0</v>
      </c>
      <c r="AC20" s="779">
        <f t="shared" si="111"/>
        <v>0</v>
      </c>
      <c r="AD20" s="780"/>
      <c r="AE20" s="780"/>
      <c r="AF20" s="780"/>
      <c r="AG20" s="780"/>
      <c r="AH20" s="780"/>
      <c r="AI20" s="781"/>
      <c r="AJ20" s="781"/>
      <c r="AK20" s="781"/>
      <c r="AL20" s="781"/>
      <c r="AM20" s="781"/>
      <c r="AN20" s="779">
        <f t="shared" si="93"/>
        <v>0</v>
      </c>
      <c r="AR20" s="321" t="s">
        <v>2</v>
      </c>
      <c r="AS20" s="779">
        <f>AT101</f>
        <v>0</v>
      </c>
      <c r="AT20" s="779">
        <f t="shared" ref="AT20:AX20" si="112">AU101</f>
        <v>0</v>
      </c>
      <c r="AU20" s="779">
        <f t="shared" si="112"/>
        <v>0</v>
      </c>
      <c r="AV20" s="779">
        <f t="shared" si="112"/>
        <v>0</v>
      </c>
      <c r="AW20" s="779">
        <f t="shared" si="112"/>
        <v>0</v>
      </c>
      <c r="AX20" s="779">
        <f t="shared" si="112"/>
        <v>0</v>
      </c>
      <c r="AY20" s="780"/>
      <c r="AZ20" s="780"/>
      <c r="BA20" s="780"/>
      <c r="BB20" s="780"/>
      <c r="BC20" s="780"/>
      <c r="BD20" s="781"/>
      <c r="BE20" s="781"/>
      <c r="BF20" s="781"/>
      <c r="BG20" s="781"/>
      <c r="BH20" s="781"/>
      <c r="BI20" s="779">
        <f t="shared" si="95"/>
        <v>0</v>
      </c>
      <c r="BK20" s="321" t="s">
        <v>2</v>
      </c>
      <c r="BL20" s="779">
        <f>BM101</f>
        <v>0</v>
      </c>
      <c r="BM20" s="779">
        <f t="shared" ref="BM20:BQ20" si="113">BN101</f>
        <v>0</v>
      </c>
      <c r="BN20" s="779">
        <f t="shared" si="113"/>
        <v>0</v>
      </c>
      <c r="BO20" s="779">
        <f t="shared" si="113"/>
        <v>0</v>
      </c>
      <c r="BP20" s="779">
        <f t="shared" si="113"/>
        <v>0</v>
      </c>
      <c r="BQ20" s="779">
        <f t="shared" si="113"/>
        <v>0</v>
      </c>
      <c r="BR20" s="780"/>
      <c r="BS20" s="780"/>
      <c r="BT20" s="780"/>
      <c r="BU20" s="780"/>
      <c r="BV20" s="780"/>
      <c r="BW20" s="781"/>
      <c r="BX20" s="781"/>
      <c r="BY20" s="781"/>
      <c r="BZ20" s="781"/>
      <c r="CA20" s="781"/>
      <c r="CB20" s="779">
        <f t="shared" si="97"/>
        <v>0</v>
      </c>
    </row>
    <row r="21" spans="2:80">
      <c r="B21" s="321" t="s">
        <v>54</v>
      </c>
      <c r="C21" s="779">
        <f>D104</f>
        <v>0</v>
      </c>
      <c r="D21" s="779">
        <f t="shared" ref="D21:H21" si="114">E104</f>
        <v>0</v>
      </c>
      <c r="E21" s="779">
        <f t="shared" si="114"/>
        <v>0</v>
      </c>
      <c r="F21" s="779">
        <f t="shared" si="114"/>
        <v>0</v>
      </c>
      <c r="G21" s="779">
        <f t="shared" si="114"/>
        <v>0</v>
      </c>
      <c r="H21" s="779">
        <f t="shared" si="114"/>
        <v>0</v>
      </c>
      <c r="I21" s="780"/>
      <c r="J21" s="780"/>
      <c r="K21" s="780"/>
      <c r="L21" s="780"/>
      <c r="M21" s="780"/>
      <c r="N21" s="781"/>
      <c r="O21" s="781"/>
      <c r="P21" s="781"/>
      <c r="Q21" s="781"/>
      <c r="R21" s="781"/>
      <c r="S21" s="779">
        <f t="shared" si="91"/>
        <v>0</v>
      </c>
      <c r="W21" s="321" t="s">
        <v>54</v>
      </c>
      <c r="X21" s="779">
        <f>Y104</f>
        <v>0</v>
      </c>
      <c r="Y21" s="779">
        <f t="shared" ref="Y21:AC21" si="115">Z104</f>
        <v>0</v>
      </c>
      <c r="Z21" s="779">
        <f t="shared" si="115"/>
        <v>0</v>
      </c>
      <c r="AA21" s="779">
        <f t="shared" si="115"/>
        <v>0</v>
      </c>
      <c r="AB21" s="779">
        <f t="shared" si="115"/>
        <v>0</v>
      </c>
      <c r="AC21" s="779">
        <f t="shared" si="115"/>
        <v>0</v>
      </c>
      <c r="AD21" s="780"/>
      <c r="AE21" s="780"/>
      <c r="AF21" s="780"/>
      <c r="AG21" s="780"/>
      <c r="AH21" s="780"/>
      <c r="AI21" s="781"/>
      <c r="AJ21" s="781"/>
      <c r="AK21" s="781"/>
      <c r="AL21" s="781"/>
      <c r="AM21" s="781"/>
      <c r="AN21" s="779">
        <f t="shared" si="93"/>
        <v>0</v>
      </c>
      <c r="AR21" s="321" t="s">
        <v>54</v>
      </c>
      <c r="AS21" s="779">
        <f>AT104</f>
        <v>0</v>
      </c>
      <c r="AT21" s="779">
        <f t="shared" ref="AT21:AX21" si="116">AU104</f>
        <v>0</v>
      </c>
      <c r="AU21" s="779">
        <f t="shared" si="116"/>
        <v>0</v>
      </c>
      <c r="AV21" s="779">
        <f t="shared" si="116"/>
        <v>0</v>
      </c>
      <c r="AW21" s="779">
        <f t="shared" si="116"/>
        <v>0</v>
      </c>
      <c r="AX21" s="779">
        <f t="shared" si="116"/>
        <v>0</v>
      </c>
      <c r="AY21" s="780"/>
      <c r="AZ21" s="780"/>
      <c r="BA21" s="780"/>
      <c r="BB21" s="780"/>
      <c r="BC21" s="780"/>
      <c r="BD21" s="781"/>
      <c r="BE21" s="781"/>
      <c r="BF21" s="781"/>
      <c r="BG21" s="781"/>
      <c r="BH21" s="781"/>
      <c r="BI21" s="779">
        <f t="shared" si="95"/>
        <v>0</v>
      </c>
      <c r="BK21" s="321" t="s">
        <v>54</v>
      </c>
      <c r="BL21" s="779">
        <f>BM104</f>
        <v>0</v>
      </c>
      <c r="BM21" s="779">
        <f t="shared" ref="BM21:BQ21" si="117">BN104</f>
        <v>0</v>
      </c>
      <c r="BN21" s="779">
        <f t="shared" si="117"/>
        <v>0</v>
      </c>
      <c r="BO21" s="779">
        <f t="shared" si="117"/>
        <v>0</v>
      </c>
      <c r="BP21" s="779">
        <f t="shared" si="117"/>
        <v>0</v>
      </c>
      <c r="BQ21" s="779">
        <f t="shared" si="117"/>
        <v>0</v>
      </c>
      <c r="BR21" s="780"/>
      <c r="BS21" s="780"/>
      <c r="BT21" s="780"/>
      <c r="BU21" s="780"/>
      <c r="BV21" s="780"/>
      <c r="BW21" s="781"/>
      <c r="BX21" s="781"/>
      <c r="BY21" s="781"/>
      <c r="BZ21" s="781"/>
      <c r="CA21" s="781"/>
      <c r="CB21" s="779">
        <f t="shared" si="97"/>
        <v>0</v>
      </c>
    </row>
    <row r="22" spans="2:80">
      <c r="B22" s="321"/>
      <c r="C22" s="779"/>
      <c r="D22" s="779"/>
      <c r="E22" s="779"/>
      <c r="F22" s="779"/>
      <c r="G22" s="779"/>
      <c r="H22" s="779"/>
      <c r="I22" s="780"/>
      <c r="J22" s="780"/>
      <c r="K22" s="780"/>
      <c r="L22" s="780"/>
      <c r="M22" s="780"/>
      <c r="N22" s="781"/>
      <c r="O22" s="781"/>
      <c r="P22" s="781"/>
      <c r="Q22" s="781"/>
      <c r="R22" s="781"/>
      <c r="S22" s="779"/>
      <c r="W22" s="321"/>
      <c r="X22" s="779"/>
      <c r="Y22" s="779"/>
      <c r="Z22" s="779"/>
      <c r="AA22" s="779"/>
      <c r="AB22" s="779"/>
      <c r="AC22" s="779"/>
      <c r="AD22" s="780"/>
      <c r="AE22" s="780"/>
      <c r="AF22" s="780"/>
      <c r="AG22" s="780"/>
      <c r="AH22" s="780"/>
      <c r="AI22" s="781"/>
      <c r="AJ22" s="781"/>
      <c r="AK22" s="781"/>
      <c r="AL22" s="781"/>
      <c r="AM22" s="781"/>
      <c r="AN22" s="779">
        <f t="shared" si="93"/>
        <v>0</v>
      </c>
      <c r="AR22" s="321"/>
      <c r="AS22" s="779"/>
      <c r="AT22" s="779"/>
      <c r="AU22" s="779"/>
      <c r="AV22" s="779"/>
      <c r="AW22" s="779"/>
      <c r="AX22" s="779"/>
      <c r="AY22" s="780"/>
      <c r="AZ22" s="780"/>
      <c r="BA22" s="780"/>
      <c r="BB22" s="780"/>
      <c r="BC22" s="780"/>
      <c r="BD22" s="781"/>
      <c r="BE22" s="781"/>
      <c r="BF22" s="781"/>
      <c r="BG22" s="781"/>
      <c r="BH22" s="781"/>
      <c r="BI22" s="779">
        <f t="shared" si="95"/>
        <v>0</v>
      </c>
      <c r="BK22" s="321"/>
      <c r="BL22" s="779"/>
      <c r="BM22" s="779"/>
      <c r="BN22" s="779"/>
      <c r="BO22" s="779"/>
      <c r="BP22" s="779"/>
      <c r="BQ22" s="779"/>
      <c r="BR22" s="780"/>
      <c r="BS22" s="780"/>
      <c r="BT22" s="780"/>
      <c r="BU22" s="780"/>
      <c r="BV22" s="780"/>
      <c r="BW22" s="781"/>
      <c r="BX22" s="781"/>
      <c r="BY22" s="781"/>
      <c r="BZ22" s="781"/>
      <c r="CA22" s="781"/>
      <c r="CB22" s="779">
        <f t="shared" si="97"/>
        <v>0</v>
      </c>
    </row>
    <row r="23" spans="2:80" ht="13.5" thickBot="1">
      <c r="B23" s="45" t="s">
        <v>32</v>
      </c>
      <c r="C23" s="787">
        <f t="shared" ref="C23:S23" si="118">SUM(C16:C22)</f>
        <v>0</v>
      </c>
      <c r="D23" s="787">
        <f t="shared" si="118"/>
        <v>0</v>
      </c>
      <c r="E23" s="787">
        <f t="shared" si="118"/>
        <v>0</v>
      </c>
      <c r="F23" s="787">
        <f t="shared" si="118"/>
        <v>0</v>
      </c>
      <c r="G23" s="787">
        <f t="shared" si="118"/>
        <v>0</v>
      </c>
      <c r="H23" s="787">
        <f t="shared" si="118"/>
        <v>0</v>
      </c>
      <c r="I23" s="788">
        <f t="shared" si="118"/>
        <v>0</v>
      </c>
      <c r="J23" s="788">
        <f t="shared" si="118"/>
        <v>0</v>
      </c>
      <c r="K23" s="788">
        <f t="shared" si="118"/>
        <v>0</v>
      </c>
      <c r="L23" s="788">
        <f t="shared" si="118"/>
        <v>0</v>
      </c>
      <c r="M23" s="788">
        <f t="shared" si="118"/>
        <v>0</v>
      </c>
      <c r="N23" s="788">
        <f t="shared" si="118"/>
        <v>0</v>
      </c>
      <c r="O23" s="788">
        <f t="shared" si="118"/>
        <v>0</v>
      </c>
      <c r="P23" s="788">
        <f t="shared" si="118"/>
        <v>0</v>
      </c>
      <c r="Q23" s="788">
        <f t="shared" si="118"/>
        <v>0</v>
      </c>
      <c r="R23" s="788">
        <f t="shared" si="118"/>
        <v>0</v>
      </c>
      <c r="S23" s="787">
        <f t="shared" si="118"/>
        <v>0</v>
      </c>
      <c r="W23" s="45" t="s">
        <v>32</v>
      </c>
      <c r="X23" s="787">
        <f t="shared" ref="X23:AN23" si="119">SUM(X16:X22)</f>
        <v>0</v>
      </c>
      <c r="Y23" s="787">
        <f t="shared" si="119"/>
        <v>0</v>
      </c>
      <c r="Z23" s="787">
        <f t="shared" si="119"/>
        <v>0</v>
      </c>
      <c r="AA23" s="787">
        <f t="shared" si="119"/>
        <v>0</v>
      </c>
      <c r="AB23" s="787">
        <f t="shared" si="119"/>
        <v>0</v>
      </c>
      <c r="AC23" s="787">
        <f t="shared" si="119"/>
        <v>0</v>
      </c>
      <c r="AD23" s="787">
        <f t="shared" si="119"/>
        <v>0</v>
      </c>
      <c r="AE23" s="787">
        <f t="shared" si="119"/>
        <v>0</v>
      </c>
      <c r="AF23" s="787">
        <f t="shared" si="119"/>
        <v>0</v>
      </c>
      <c r="AG23" s="787">
        <f t="shared" si="119"/>
        <v>0</v>
      </c>
      <c r="AH23" s="787">
        <f t="shared" si="119"/>
        <v>0</v>
      </c>
      <c r="AI23" s="787">
        <f t="shared" si="119"/>
        <v>0</v>
      </c>
      <c r="AJ23" s="787">
        <f t="shared" si="119"/>
        <v>0</v>
      </c>
      <c r="AK23" s="787">
        <f t="shared" si="119"/>
        <v>0</v>
      </c>
      <c r="AL23" s="787">
        <f t="shared" si="119"/>
        <v>0</v>
      </c>
      <c r="AM23" s="787">
        <f t="shared" si="119"/>
        <v>0</v>
      </c>
      <c r="AN23" s="787">
        <f t="shared" si="119"/>
        <v>0</v>
      </c>
      <c r="AR23" s="45" t="s">
        <v>32</v>
      </c>
      <c r="AS23" s="787">
        <f t="shared" ref="AS23:BI23" si="120">SUM(AS16:AS22)</f>
        <v>0</v>
      </c>
      <c r="AT23" s="787">
        <f t="shared" si="120"/>
        <v>0</v>
      </c>
      <c r="AU23" s="787">
        <f t="shared" si="120"/>
        <v>0</v>
      </c>
      <c r="AV23" s="787">
        <f t="shared" si="120"/>
        <v>0</v>
      </c>
      <c r="AW23" s="787">
        <f t="shared" si="120"/>
        <v>0</v>
      </c>
      <c r="AX23" s="787">
        <f t="shared" si="120"/>
        <v>0</v>
      </c>
      <c r="AY23" s="787">
        <f t="shared" si="120"/>
        <v>0</v>
      </c>
      <c r="AZ23" s="787">
        <f t="shared" si="120"/>
        <v>0</v>
      </c>
      <c r="BA23" s="787">
        <f t="shared" si="120"/>
        <v>0</v>
      </c>
      <c r="BB23" s="787">
        <f t="shared" si="120"/>
        <v>0</v>
      </c>
      <c r="BC23" s="787">
        <f t="shared" si="120"/>
        <v>0</v>
      </c>
      <c r="BD23" s="787">
        <f t="shared" si="120"/>
        <v>0</v>
      </c>
      <c r="BE23" s="787">
        <f t="shared" si="120"/>
        <v>0</v>
      </c>
      <c r="BF23" s="787">
        <f t="shared" si="120"/>
        <v>0</v>
      </c>
      <c r="BG23" s="787">
        <f t="shared" si="120"/>
        <v>0</v>
      </c>
      <c r="BH23" s="787">
        <f t="shared" si="120"/>
        <v>0</v>
      </c>
      <c r="BI23" s="787">
        <f t="shared" si="120"/>
        <v>0</v>
      </c>
      <c r="BK23" s="45" t="s">
        <v>32</v>
      </c>
      <c r="BL23" s="787">
        <f t="shared" ref="BL23:CB23" si="121">SUM(BL16:BL22)</f>
        <v>0</v>
      </c>
      <c r="BM23" s="787">
        <f t="shared" si="121"/>
        <v>0</v>
      </c>
      <c r="BN23" s="787">
        <f t="shared" si="121"/>
        <v>0</v>
      </c>
      <c r="BO23" s="787">
        <f t="shared" si="121"/>
        <v>0</v>
      </c>
      <c r="BP23" s="787">
        <f t="shared" si="121"/>
        <v>0</v>
      </c>
      <c r="BQ23" s="787">
        <f t="shared" si="121"/>
        <v>0</v>
      </c>
      <c r="BR23" s="787">
        <f t="shared" si="121"/>
        <v>0</v>
      </c>
      <c r="BS23" s="787">
        <f t="shared" si="121"/>
        <v>0</v>
      </c>
      <c r="BT23" s="787">
        <f t="shared" si="121"/>
        <v>0</v>
      </c>
      <c r="BU23" s="787">
        <f t="shared" si="121"/>
        <v>0</v>
      </c>
      <c r="BV23" s="787">
        <f t="shared" si="121"/>
        <v>0</v>
      </c>
      <c r="BW23" s="787">
        <f t="shared" si="121"/>
        <v>0</v>
      </c>
      <c r="BX23" s="787">
        <f t="shared" si="121"/>
        <v>0</v>
      </c>
      <c r="BY23" s="787">
        <f t="shared" si="121"/>
        <v>0</v>
      </c>
      <c r="BZ23" s="787">
        <f t="shared" si="121"/>
        <v>0</v>
      </c>
      <c r="CA23" s="787">
        <f t="shared" si="121"/>
        <v>0</v>
      </c>
      <c r="CB23" s="787">
        <f t="shared" si="121"/>
        <v>0</v>
      </c>
    </row>
    <row r="24" spans="2:80" ht="6.75" customHeight="1" thickTop="1">
      <c r="B24" s="46"/>
      <c r="C24" s="789"/>
      <c r="D24" s="789"/>
      <c r="E24" s="789"/>
      <c r="F24" s="789"/>
      <c r="G24" s="789"/>
      <c r="H24" s="789"/>
      <c r="I24" s="789"/>
      <c r="J24" s="789"/>
      <c r="K24" s="789"/>
      <c r="L24" s="789"/>
      <c r="M24" s="789"/>
      <c r="N24" s="789"/>
      <c r="O24" s="789"/>
      <c r="P24" s="789"/>
      <c r="Q24" s="789"/>
      <c r="R24" s="789"/>
      <c r="S24" s="789"/>
      <c r="W24" s="46"/>
      <c r="X24" s="789"/>
      <c r="Y24" s="789"/>
      <c r="Z24" s="789"/>
      <c r="AA24" s="789"/>
      <c r="AB24" s="789"/>
      <c r="AC24" s="789"/>
      <c r="AD24" s="789"/>
      <c r="AE24" s="789"/>
      <c r="AF24" s="789"/>
      <c r="AG24" s="789"/>
      <c r="AH24" s="789"/>
      <c r="AI24" s="789"/>
      <c r="AJ24" s="789"/>
      <c r="AK24" s="789"/>
      <c r="AL24" s="789"/>
      <c r="AM24" s="789"/>
      <c r="AN24" s="789"/>
      <c r="AR24" s="46"/>
      <c r="AS24" s="789"/>
      <c r="AT24" s="789"/>
      <c r="AU24" s="789"/>
      <c r="AV24" s="789"/>
      <c r="AW24" s="789"/>
      <c r="AX24" s="789"/>
      <c r="AY24" s="789"/>
      <c r="AZ24" s="789"/>
      <c r="BA24" s="789"/>
      <c r="BB24" s="789"/>
      <c r="BC24" s="789"/>
      <c r="BD24" s="789"/>
      <c r="BE24" s="789"/>
      <c r="BF24" s="789"/>
      <c r="BG24" s="789"/>
      <c r="BH24" s="789"/>
      <c r="BI24" s="789"/>
      <c r="BK24" s="46"/>
      <c r="BL24" s="789"/>
      <c r="BM24" s="789"/>
      <c r="BN24" s="789"/>
      <c r="BO24" s="789"/>
      <c r="BP24" s="789"/>
      <c r="BQ24" s="789"/>
      <c r="BR24" s="789"/>
      <c r="BS24" s="789"/>
      <c r="BT24" s="789"/>
      <c r="BU24" s="789"/>
      <c r="BV24" s="789"/>
      <c r="BW24" s="789"/>
      <c r="BX24" s="789"/>
      <c r="BY24" s="789"/>
      <c r="BZ24" s="789"/>
      <c r="CA24" s="789"/>
      <c r="CB24" s="789"/>
    </row>
    <row r="25" spans="2:80" ht="13.5" thickBot="1">
      <c r="B25" s="267" t="s">
        <v>381</v>
      </c>
      <c r="C25" s="787">
        <f t="shared" ref="C25:S25" si="122">C13+C23</f>
        <v>0</v>
      </c>
      <c r="D25" s="787">
        <f t="shared" si="122"/>
        <v>0</v>
      </c>
      <c r="E25" s="787">
        <f t="shared" si="122"/>
        <v>0</v>
      </c>
      <c r="F25" s="787">
        <f t="shared" si="122"/>
        <v>0</v>
      </c>
      <c r="G25" s="787">
        <f t="shared" si="122"/>
        <v>0</v>
      </c>
      <c r="H25" s="787">
        <f t="shared" si="122"/>
        <v>0</v>
      </c>
      <c r="I25" s="787">
        <f t="shared" si="122"/>
        <v>0</v>
      </c>
      <c r="J25" s="787">
        <f t="shared" si="122"/>
        <v>0</v>
      </c>
      <c r="K25" s="787">
        <f t="shared" si="122"/>
        <v>0</v>
      </c>
      <c r="L25" s="787">
        <f t="shared" si="122"/>
        <v>0</v>
      </c>
      <c r="M25" s="787">
        <f t="shared" si="122"/>
        <v>0</v>
      </c>
      <c r="N25" s="787">
        <f t="shared" si="122"/>
        <v>0</v>
      </c>
      <c r="O25" s="787">
        <f t="shared" si="122"/>
        <v>0</v>
      </c>
      <c r="P25" s="787">
        <f t="shared" si="122"/>
        <v>0</v>
      </c>
      <c r="Q25" s="787">
        <f t="shared" si="122"/>
        <v>0</v>
      </c>
      <c r="R25" s="787">
        <f t="shared" si="122"/>
        <v>0</v>
      </c>
      <c r="S25" s="790">
        <f t="shared" si="122"/>
        <v>0</v>
      </c>
      <c r="W25" s="45" t="s">
        <v>32</v>
      </c>
      <c r="X25" s="787">
        <f t="shared" ref="X25:AN25" si="123">X13+X23</f>
        <v>0</v>
      </c>
      <c r="Y25" s="787">
        <f t="shared" si="123"/>
        <v>0</v>
      </c>
      <c r="Z25" s="787">
        <f t="shared" si="123"/>
        <v>0</v>
      </c>
      <c r="AA25" s="787">
        <f t="shared" si="123"/>
        <v>0</v>
      </c>
      <c r="AB25" s="787">
        <f t="shared" si="123"/>
        <v>0</v>
      </c>
      <c r="AC25" s="787">
        <f t="shared" si="123"/>
        <v>0</v>
      </c>
      <c r="AD25" s="787">
        <f t="shared" si="123"/>
        <v>0</v>
      </c>
      <c r="AE25" s="787">
        <f t="shared" si="123"/>
        <v>0</v>
      </c>
      <c r="AF25" s="787">
        <f t="shared" si="123"/>
        <v>0</v>
      </c>
      <c r="AG25" s="787">
        <f t="shared" si="123"/>
        <v>0</v>
      </c>
      <c r="AH25" s="787">
        <f t="shared" si="123"/>
        <v>0</v>
      </c>
      <c r="AI25" s="787">
        <f t="shared" si="123"/>
        <v>0</v>
      </c>
      <c r="AJ25" s="787">
        <f t="shared" si="123"/>
        <v>0</v>
      </c>
      <c r="AK25" s="787">
        <f t="shared" si="123"/>
        <v>0</v>
      </c>
      <c r="AL25" s="787">
        <f t="shared" si="123"/>
        <v>0</v>
      </c>
      <c r="AM25" s="787">
        <f t="shared" si="123"/>
        <v>0</v>
      </c>
      <c r="AN25" s="787">
        <f t="shared" si="123"/>
        <v>0</v>
      </c>
      <c r="AR25" s="45" t="s">
        <v>32</v>
      </c>
      <c r="AS25" s="787">
        <f t="shared" ref="AS25:BI25" si="124">AS13+AS23</f>
        <v>0</v>
      </c>
      <c r="AT25" s="787">
        <f t="shared" si="124"/>
        <v>0</v>
      </c>
      <c r="AU25" s="787">
        <f t="shared" si="124"/>
        <v>0</v>
      </c>
      <c r="AV25" s="787">
        <f t="shared" si="124"/>
        <v>0</v>
      </c>
      <c r="AW25" s="787">
        <f t="shared" si="124"/>
        <v>0</v>
      </c>
      <c r="AX25" s="787">
        <f t="shared" si="124"/>
        <v>0</v>
      </c>
      <c r="AY25" s="787">
        <f t="shared" si="124"/>
        <v>0</v>
      </c>
      <c r="AZ25" s="787">
        <f t="shared" si="124"/>
        <v>0</v>
      </c>
      <c r="BA25" s="787">
        <f t="shared" si="124"/>
        <v>0</v>
      </c>
      <c r="BB25" s="787">
        <f t="shared" si="124"/>
        <v>0</v>
      </c>
      <c r="BC25" s="787">
        <f t="shared" si="124"/>
        <v>0</v>
      </c>
      <c r="BD25" s="787">
        <f t="shared" si="124"/>
        <v>0</v>
      </c>
      <c r="BE25" s="787">
        <f t="shared" si="124"/>
        <v>0</v>
      </c>
      <c r="BF25" s="787">
        <f t="shared" si="124"/>
        <v>0</v>
      </c>
      <c r="BG25" s="787">
        <f t="shared" si="124"/>
        <v>0</v>
      </c>
      <c r="BH25" s="787">
        <f t="shared" si="124"/>
        <v>0</v>
      </c>
      <c r="BI25" s="806">
        <f t="shared" si="124"/>
        <v>0</v>
      </c>
      <c r="BK25" s="45" t="s">
        <v>32</v>
      </c>
      <c r="BL25" s="787">
        <f t="shared" ref="BL25:CB25" si="125">BL13+BL23</f>
        <v>0</v>
      </c>
      <c r="BM25" s="787">
        <f t="shared" si="125"/>
        <v>0</v>
      </c>
      <c r="BN25" s="787">
        <f t="shared" si="125"/>
        <v>0</v>
      </c>
      <c r="BO25" s="787">
        <f t="shared" si="125"/>
        <v>0</v>
      </c>
      <c r="BP25" s="787">
        <f t="shared" si="125"/>
        <v>0</v>
      </c>
      <c r="BQ25" s="787">
        <f t="shared" si="125"/>
        <v>0</v>
      </c>
      <c r="BR25" s="787">
        <f t="shared" si="125"/>
        <v>0</v>
      </c>
      <c r="BS25" s="787">
        <f t="shared" si="125"/>
        <v>0</v>
      </c>
      <c r="BT25" s="787">
        <f t="shared" si="125"/>
        <v>0</v>
      </c>
      <c r="BU25" s="787">
        <f t="shared" si="125"/>
        <v>0</v>
      </c>
      <c r="BV25" s="787">
        <f t="shared" si="125"/>
        <v>0</v>
      </c>
      <c r="BW25" s="787">
        <f t="shared" si="125"/>
        <v>0</v>
      </c>
      <c r="BX25" s="787">
        <f t="shared" si="125"/>
        <v>0</v>
      </c>
      <c r="BY25" s="787">
        <f t="shared" si="125"/>
        <v>0</v>
      </c>
      <c r="BZ25" s="787">
        <f t="shared" si="125"/>
        <v>0</v>
      </c>
      <c r="CA25" s="787">
        <f t="shared" si="125"/>
        <v>0</v>
      </c>
      <c r="CB25" s="806">
        <f t="shared" si="125"/>
        <v>0</v>
      </c>
    </row>
    <row r="26" spans="2:80" ht="14.25" thickTop="1" thickBot="1">
      <c r="B26" s="48"/>
      <c r="C26" s="49"/>
      <c r="D26" s="49"/>
      <c r="E26" s="49"/>
      <c r="F26" s="49"/>
      <c r="G26" s="49"/>
      <c r="H26" s="49"/>
      <c r="I26" s="49"/>
      <c r="J26" s="49"/>
      <c r="K26" s="49"/>
      <c r="L26" s="49"/>
      <c r="M26" s="49"/>
      <c r="N26" s="707"/>
      <c r="O26" s="707"/>
      <c r="P26" s="707"/>
      <c r="Q26" s="707"/>
      <c r="R26" s="707"/>
      <c r="S26" s="50"/>
      <c r="W26" s="48"/>
      <c r="X26" s="49"/>
      <c r="Y26" s="49"/>
      <c r="Z26" s="49"/>
      <c r="AA26" s="49"/>
      <c r="AB26" s="49"/>
      <c r="AC26" s="49"/>
      <c r="AD26" s="49"/>
      <c r="AE26" s="49"/>
      <c r="AF26" s="49"/>
      <c r="AG26" s="49"/>
      <c r="AH26" s="49"/>
      <c r="AI26" s="707"/>
      <c r="AJ26" s="707"/>
      <c r="AK26" s="707"/>
      <c r="AL26" s="707"/>
      <c r="AM26" s="707"/>
      <c r="AN26" s="50"/>
      <c r="AR26" s="48"/>
      <c r="AS26" s="49"/>
      <c r="AT26" s="49"/>
      <c r="AU26" s="49"/>
      <c r="AV26" s="49"/>
      <c r="AW26" s="49"/>
      <c r="AX26" s="49"/>
      <c r="AY26" s="49"/>
      <c r="AZ26" s="49"/>
      <c r="BA26" s="49"/>
      <c r="BB26" s="49"/>
      <c r="BC26" s="49"/>
      <c r="BD26" s="707"/>
      <c r="BE26" s="707"/>
      <c r="BF26" s="707"/>
      <c r="BG26" s="707"/>
      <c r="BH26" s="707"/>
      <c r="BI26" s="50"/>
      <c r="BK26" s="48"/>
      <c r="BL26" s="49"/>
      <c r="BM26" s="49"/>
      <c r="BN26" s="49"/>
      <c r="BO26" s="49"/>
      <c r="BP26" s="49"/>
      <c r="BQ26" s="49"/>
      <c r="BR26" s="49"/>
      <c r="BS26" s="49"/>
      <c r="BT26" s="49"/>
      <c r="BU26" s="49"/>
      <c r="BV26" s="49"/>
      <c r="BW26" s="707"/>
      <c r="BX26" s="707"/>
      <c r="BY26" s="707"/>
      <c r="BZ26" s="707"/>
      <c r="CA26" s="707"/>
      <c r="CB26" s="50"/>
    </row>
    <row r="27" spans="2:80" ht="13.5" thickBot="1">
      <c r="B27" s="51"/>
      <c r="C27" s="51"/>
      <c r="D27" s="51"/>
      <c r="E27" s="51"/>
      <c r="F27" s="51"/>
      <c r="G27" s="51"/>
      <c r="H27" s="51"/>
      <c r="I27" s="51"/>
      <c r="J27" s="51"/>
      <c r="K27" s="51"/>
      <c r="L27" s="51"/>
      <c r="M27" s="51"/>
      <c r="N27" s="68"/>
      <c r="O27" s="68"/>
      <c r="P27" s="68"/>
      <c r="Q27" s="68"/>
      <c r="R27" s="68"/>
      <c r="S27" s="51"/>
      <c r="W27" s="51"/>
      <c r="X27" s="51"/>
      <c r="Y27" s="51"/>
      <c r="Z27" s="51"/>
      <c r="AA27" s="51"/>
      <c r="AB27" s="51"/>
      <c r="AC27" s="51"/>
      <c r="AD27" s="51"/>
      <c r="AE27" s="51"/>
      <c r="AF27" s="51"/>
      <c r="AG27" s="51"/>
      <c r="AH27" s="51"/>
      <c r="AI27" s="68"/>
      <c r="AJ27" s="68"/>
      <c r="AK27" s="68"/>
      <c r="AL27" s="68"/>
      <c r="AM27" s="68"/>
      <c r="AN27" s="51"/>
      <c r="AR27" s="68"/>
      <c r="AS27" s="68"/>
      <c r="AT27" s="68"/>
      <c r="AU27" s="68"/>
      <c r="AV27" s="68"/>
      <c r="AW27" s="68"/>
      <c r="AX27" s="68"/>
      <c r="AY27" s="68"/>
      <c r="AZ27" s="68"/>
      <c r="BA27" s="68"/>
      <c r="BB27" s="68"/>
      <c r="BC27" s="68"/>
      <c r="BD27" s="68"/>
      <c r="BE27" s="68"/>
      <c r="BF27" s="68"/>
      <c r="BG27" s="68"/>
      <c r="BH27" s="68"/>
      <c r="BI27" s="68"/>
      <c r="BK27" s="68"/>
      <c r="BL27" s="68"/>
      <c r="BM27" s="68"/>
      <c r="BN27" s="68"/>
      <c r="BO27" s="68"/>
      <c r="BP27" s="68"/>
      <c r="BQ27" s="68"/>
      <c r="BR27" s="68"/>
      <c r="BS27" s="68"/>
      <c r="BT27" s="68"/>
      <c r="BU27" s="68"/>
      <c r="BV27" s="68"/>
      <c r="BW27" s="68"/>
      <c r="BX27" s="68"/>
      <c r="BY27" s="68"/>
      <c r="BZ27" s="68"/>
      <c r="CA27" s="68"/>
      <c r="CB27" s="68"/>
    </row>
    <row r="28" spans="2:80">
      <c r="B28" s="165"/>
      <c r="C28" s="1469" t="s">
        <v>189</v>
      </c>
      <c r="D28" s="1469"/>
      <c r="E28" s="1469"/>
      <c r="F28" s="1469"/>
      <c r="G28" s="1469"/>
      <c r="H28" s="1469"/>
      <c r="I28" s="1469"/>
      <c r="J28" s="1469"/>
      <c r="K28" s="1469"/>
      <c r="L28" s="1469"/>
      <c r="M28" s="1469"/>
      <c r="N28" s="698"/>
      <c r="O28" s="698"/>
      <c r="P28" s="698"/>
      <c r="Q28" s="698"/>
      <c r="R28" s="698"/>
      <c r="S28" s="258"/>
      <c r="W28" s="165"/>
      <c r="X28" s="1469" t="s">
        <v>189</v>
      </c>
      <c r="Y28" s="1469"/>
      <c r="Z28" s="1469"/>
      <c r="AA28" s="1469"/>
      <c r="AB28" s="1469"/>
      <c r="AC28" s="1469"/>
      <c r="AD28" s="1469"/>
      <c r="AE28" s="1469"/>
      <c r="AF28" s="1469"/>
      <c r="AG28" s="1469"/>
      <c r="AH28" s="1469"/>
      <c r="AI28" s="698"/>
      <c r="AJ28" s="698"/>
      <c r="AK28" s="698"/>
      <c r="AL28" s="698"/>
      <c r="AM28" s="698"/>
      <c r="AN28" s="262"/>
      <c r="AR28" s="165"/>
      <c r="AS28" s="1469" t="s">
        <v>189</v>
      </c>
      <c r="AT28" s="1469"/>
      <c r="AU28" s="1469"/>
      <c r="AV28" s="1469"/>
      <c r="AW28" s="1469"/>
      <c r="AX28" s="1469"/>
      <c r="AY28" s="1469"/>
      <c r="AZ28" s="1469"/>
      <c r="BA28" s="1469"/>
      <c r="BB28" s="1469"/>
      <c r="BC28" s="1469"/>
      <c r="BD28" s="698"/>
      <c r="BE28" s="698"/>
      <c r="BF28" s="698"/>
      <c r="BG28" s="698"/>
      <c r="BH28" s="698"/>
      <c r="BI28" s="262"/>
      <c r="BK28" s="165"/>
      <c r="BL28" s="1469" t="s">
        <v>189</v>
      </c>
      <c r="BM28" s="1469"/>
      <c r="BN28" s="1469"/>
      <c r="BO28" s="1469"/>
      <c r="BP28" s="1469"/>
      <c r="BQ28" s="1469"/>
      <c r="BR28" s="1469"/>
      <c r="BS28" s="1469"/>
      <c r="BT28" s="1469"/>
      <c r="BU28" s="1469"/>
      <c r="BV28" s="1469"/>
      <c r="BW28" s="702"/>
      <c r="BX28" s="702"/>
      <c r="BY28" s="702"/>
      <c r="BZ28" s="702"/>
      <c r="CA28" s="702"/>
      <c r="CB28" s="262"/>
    </row>
    <row r="29" spans="2:80">
      <c r="B29" s="166" t="s">
        <v>190</v>
      </c>
      <c r="C29" s="167">
        <f t="shared" ref="C29:R29" si="126">C4</f>
        <v>2020</v>
      </c>
      <c r="D29" s="167">
        <f t="shared" si="126"/>
        <v>2021</v>
      </c>
      <c r="E29" s="167">
        <f t="shared" si="126"/>
        <v>2022</v>
      </c>
      <c r="F29" s="167">
        <f t="shared" si="126"/>
        <v>2023</v>
      </c>
      <c r="G29" s="167">
        <f t="shared" si="126"/>
        <v>2024</v>
      </c>
      <c r="H29" s="167">
        <f t="shared" si="126"/>
        <v>2025</v>
      </c>
      <c r="I29" s="167">
        <f t="shared" si="126"/>
        <v>2026</v>
      </c>
      <c r="J29" s="167">
        <f t="shared" si="126"/>
        <v>2027</v>
      </c>
      <c r="K29" s="167">
        <f t="shared" si="126"/>
        <v>2028</v>
      </c>
      <c r="L29" s="167">
        <f t="shared" si="126"/>
        <v>2029</v>
      </c>
      <c r="M29" s="167">
        <f t="shared" si="126"/>
        <v>2030</v>
      </c>
      <c r="N29" s="167">
        <f t="shared" si="126"/>
        <v>2031</v>
      </c>
      <c r="O29" s="167">
        <f t="shared" si="126"/>
        <v>2032</v>
      </c>
      <c r="P29" s="167">
        <f t="shared" si="126"/>
        <v>2033</v>
      </c>
      <c r="Q29" s="167">
        <f t="shared" si="126"/>
        <v>2034</v>
      </c>
      <c r="R29" s="167">
        <f t="shared" si="126"/>
        <v>2035</v>
      </c>
      <c r="S29" s="266" t="s">
        <v>20</v>
      </c>
      <c r="W29" s="166" t="s">
        <v>190</v>
      </c>
      <c r="X29" s="167">
        <f>X4</f>
        <v>2020</v>
      </c>
      <c r="Y29" s="167">
        <f t="shared" ref="Y29:AH29" si="127">X29+1</f>
        <v>2021</v>
      </c>
      <c r="Z29" s="167">
        <f t="shared" si="127"/>
        <v>2022</v>
      </c>
      <c r="AA29" s="167">
        <f t="shared" si="127"/>
        <v>2023</v>
      </c>
      <c r="AB29" s="167">
        <f t="shared" si="127"/>
        <v>2024</v>
      </c>
      <c r="AC29" s="167">
        <f t="shared" si="127"/>
        <v>2025</v>
      </c>
      <c r="AD29" s="167">
        <f t="shared" si="127"/>
        <v>2026</v>
      </c>
      <c r="AE29" s="167">
        <f t="shared" si="127"/>
        <v>2027</v>
      </c>
      <c r="AF29" s="167">
        <f t="shared" si="127"/>
        <v>2028</v>
      </c>
      <c r="AG29" s="167">
        <f t="shared" si="127"/>
        <v>2029</v>
      </c>
      <c r="AH29" s="167">
        <f t="shared" si="127"/>
        <v>2030</v>
      </c>
      <c r="AI29" s="167">
        <f t="shared" ref="AI29" si="128">AH29+1</f>
        <v>2031</v>
      </c>
      <c r="AJ29" s="167">
        <f t="shared" ref="AJ29" si="129">AI29+1</f>
        <v>2032</v>
      </c>
      <c r="AK29" s="167">
        <f t="shared" ref="AK29" si="130">AJ29+1</f>
        <v>2033</v>
      </c>
      <c r="AL29" s="167">
        <f t="shared" ref="AL29" si="131">AK29+1</f>
        <v>2034</v>
      </c>
      <c r="AM29" s="167">
        <f t="shared" ref="AM29" si="132">AL29+1</f>
        <v>2035</v>
      </c>
      <c r="AN29" s="710" t="s">
        <v>20</v>
      </c>
      <c r="AR29" s="166" t="s">
        <v>190</v>
      </c>
      <c r="AS29" s="167">
        <f>AS4</f>
        <v>2020</v>
      </c>
      <c r="AT29" s="167">
        <f t="shared" ref="AT29" si="133">AS29+1</f>
        <v>2021</v>
      </c>
      <c r="AU29" s="167">
        <f t="shared" ref="AU29" si="134">AT29+1</f>
        <v>2022</v>
      </c>
      <c r="AV29" s="167">
        <f t="shared" ref="AV29" si="135">AU29+1</f>
        <v>2023</v>
      </c>
      <c r="AW29" s="167">
        <f t="shared" ref="AW29" si="136">AV29+1</f>
        <v>2024</v>
      </c>
      <c r="AX29" s="167">
        <f t="shared" ref="AX29" si="137">AW29+1</f>
        <v>2025</v>
      </c>
      <c r="AY29" s="167">
        <f t="shared" ref="AY29" si="138">AX29+1</f>
        <v>2026</v>
      </c>
      <c r="AZ29" s="167">
        <f t="shared" ref="AZ29" si="139">AY29+1</f>
        <v>2027</v>
      </c>
      <c r="BA29" s="167">
        <f t="shared" ref="BA29" si="140">AZ29+1</f>
        <v>2028</v>
      </c>
      <c r="BB29" s="167">
        <f t="shared" ref="BB29" si="141">BA29+1</f>
        <v>2029</v>
      </c>
      <c r="BC29" s="167">
        <f t="shared" ref="BC29" si="142">BB29+1</f>
        <v>2030</v>
      </c>
      <c r="BD29" s="167">
        <f t="shared" ref="BD29" si="143">BC29+1</f>
        <v>2031</v>
      </c>
      <c r="BE29" s="167">
        <f t="shared" ref="BE29" si="144">BD29+1</f>
        <v>2032</v>
      </c>
      <c r="BF29" s="167">
        <f t="shared" ref="BF29" si="145">BE29+1</f>
        <v>2033</v>
      </c>
      <c r="BG29" s="167">
        <f t="shared" ref="BG29" si="146">BF29+1</f>
        <v>2034</v>
      </c>
      <c r="BH29" s="167">
        <f t="shared" ref="BH29" si="147">BG29+1</f>
        <v>2035</v>
      </c>
      <c r="BI29" s="710" t="s">
        <v>20</v>
      </c>
      <c r="BK29" s="166" t="s">
        <v>190</v>
      </c>
      <c r="BL29" s="167">
        <f>BL4</f>
        <v>2020</v>
      </c>
      <c r="BM29" s="167">
        <f t="shared" ref="BM29" si="148">BL29+1</f>
        <v>2021</v>
      </c>
      <c r="BN29" s="167">
        <f t="shared" ref="BN29" si="149">BM29+1</f>
        <v>2022</v>
      </c>
      <c r="BO29" s="167">
        <f t="shared" ref="BO29" si="150">BN29+1</f>
        <v>2023</v>
      </c>
      <c r="BP29" s="167">
        <f t="shared" ref="BP29" si="151">BO29+1</f>
        <v>2024</v>
      </c>
      <c r="BQ29" s="167">
        <f t="shared" ref="BQ29" si="152">BP29+1</f>
        <v>2025</v>
      </c>
      <c r="BR29" s="167">
        <f t="shared" ref="BR29" si="153">BQ29+1</f>
        <v>2026</v>
      </c>
      <c r="BS29" s="167">
        <f t="shared" ref="BS29" si="154">BR29+1</f>
        <v>2027</v>
      </c>
      <c r="BT29" s="167">
        <f t="shared" ref="BT29" si="155">BS29+1</f>
        <v>2028</v>
      </c>
      <c r="BU29" s="167">
        <f t="shared" ref="BU29" si="156">BT29+1</f>
        <v>2029</v>
      </c>
      <c r="BV29" s="167">
        <f t="shared" ref="BV29" si="157">BU29+1</f>
        <v>2030</v>
      </c>
      <c r="BW29" s="167">
        <f t="shared" ref="BW29" si="158">BV29+1</f>
        <v>2031</v>
      </c>
      <c r="BX29" s="167">
        <f t="shared" ref="BX29" si="159">BW29+1</f>
        <v>2032</v>
      </c>
      <c r="BY29" s="167">
        <f t="shared" ref="BY29" si="160">BX29+1</f>
        <v>2033</v>
      </c>
      <c r="BZ29" s="167">
        <f t="shared" ref="BZ29" si="161">BY29+1</f>
        <v>2034</v>
      </c>
      <c r="CA29" s="167">
        <f t="shared" ref="CA29" si="162">BZ29+1</f>
        <v>2035</v>
      </c>
      <c r="CB29" s="710" t="s">
        <v>20</v>
      </c>
    </row>
    <row r="30" spans="2:80">
      <c r="B30" s="168" t="s">
        <v>191</v>
      </c>
      <c r="C30" s="703">
        <f>1</f>
        <v>1</v>
      </c>
      <c r="D30" s="705">
        <f>IF('Set up'!$E$22="Yes",1,C30*(1+(INDEX('Set up'!$B$108:$T$161,MATCH('Set up'!$E$23,'Set up'!$B$108:$B$161,0),MATCH(Costs!D$29,'Set up'!$B$108:$T$108,0)))))</f>
        <v>1</v>
      </c>
      <c r="E30" s="705">
        <f>IF('Set up'!$E$22="Yes",1,D30*(1+(INDEX('Set up'!$B$108:$T$161,MATCH('Set up'!$E$23,'Set up'!$B$108:$B$161,0),MATCH(Costs!E$29,'Set up'!$B$108:$T$108,0)))))</f>
        <v>1</v>
      </c>
      <c r="F30" s="705">
        <f>IF('Set up'!$E$22="Yes",1,E30*(1+(INDEX('Set up'!$B$108:$T$161,MATCH('Set up'!$E$23,'Set up'!$B$108:$B$161,0),MATCH(Costs!F$29,'Set up'!$B$108:$T$108,0)))))</f>
        <v>1</v>
      </c>
      <c r="G30" s="705">
        <f>IF('Set up'!$E$22="Yes",1,F30*(1+(INDEX('Set up'!$B$108:$T$161,MATCH('Set up'!$E$23,'Set up'!$B$108:$B$161,0),MATCH(Costs!G$29,'Set up'!$B$108:$T$108,0)))))</f>
        <v>1</v>
      </c>
      <c r="H30" s="705">
        <f>IF('Set up'!$E$22="Yes",1,G30*(1+(INDEX('Set up'!$B$108:$T$161,MATCH('Set up'!$E$23,'Set up'!$B$108:$B$161,0),MATCH(Costs!H$29,'Set up'!$B$108:$T$108,0)))))</f>
        <v>1</v>
      </c>
      <c r="I30" s="705"/>
      <c r="J30" s="705"/>
      <c r="K30" s="705"/>
      <c r="L30" s="705"/>
      <c r="M30" s="705"/>
      <c r="N30" s="705"/>
      <c r="O30" s="705"/>
      <c r="P30" s="705"/>
      <c r="Q30" s="705"/>
      <c r="R30" s="705"/>
      <c r="S30" s="147"/>
      <c r="W30" s="168" t="s">
        <v>191</v>
      </c>
      <c r="X30" s="703">
        <f>1</f>
        <v>1</v>
      </c>
      <c r="Y30" s="703">
        <f>IF('Set up'!$E$22="Yes",1,X30*(1+(INDEX('Set up'!$B$108:$T$161,MATCH('Set up'!$E$23,'Set up'!$B$108:$B$161,0),MATCH(Costs!Y$29,'Set up'!$B$108:$T$108,0)))))</f>
        <v>1</v>
      </c>
      <c r="Z30" s="703">
        <f>IF('Set up'!$E$22="Yes",1,Y30*(1+(INDEX('Set up'!$B$108:$T$161,MATCH('Set up'!$E$23,'Set up'!$B$108:$B$161,0),MATCH(Costs!Z$29,'Set up'!$B$108:$T$108,0)))))</f>
        <v>1</v>
      </c>
      <c r="AA30" s="703">
        <f>IF('Set up'!$E$22="Yes",1,Z30*(1+(INDEX('Set up'!$B$108:$T$161,MATCH('Set up'!$E$23,'Set up'!$B$108:$B$161,0),MATCH(Costs!AA$29,'Set up'!$B$108:$T$108,0)))))</f>
        <v>1</v>
      </c>
      <c r="AB30" s="703">
        <f>IF('Set up'!$E$22="Yes",1,AA30*(1+(INDEX('Set up'!$B$108:$T$161,MATCH('Set up'!$E$23,'Set up'!$B$108:$B$161,0),MATCH(Costs!AB$29,'Set up'!$B$108:$T$108,0)))))</f>
        <v>1</v>
      </c>
      <c r="AC30" s="703">
        <f>IF('Set up'!$E$22="Yes",1,AB30*(1+(INDEX('Set up'!$B$108:$T$161,MATCH('Set up'!$E$23,'Set up'!$B$108:$B$161,0),MATCH(Costs!AC$29,'Set up'!$B$108:$T$108,0)))))</f>
        <v>1</v>
      </c>
      <c r="AD30" s="703"/>
      <c r="AE30" s="703"/>
      <c r="AF30" s="703"/>
      <c r="AG30" s="703"/>
      <c r="AH30" s="703"/>
      <c r="AI30" s="703"/>
      <c r="AJ30" s="703"/>
      <c r="AK30" s="703"/>
      <c r="AL30" s="703"/>
      <c r="AM30" s="703"/>
      <c r="AN30" s="147"/>
      <c r="AR30" s="168" t="s">
        <v>191</v>
      </c>
      <c r="AS30" s="703">
        <f>1</f>
        <v>1</v>
      </c>
      <c r="AT30" s="703">
        <f>IF('Set up'!$E$22="Yes",1,AS30*(1+(INDEX('Set up'!$B$108:$T$161,MATCH('Set up'!$E$23,'Set up'!$B$108:$B$161,0),MATCH(Costs!AT$29,'Set up'!$B$108:$T$108,0)))))</f>
        <v>1</v>
      </c>
      <c r="AU30" s="703">
        <f>IF('Set up'!$E$22="Yes",1,AT30*(1+(INDEX('Set up'!$B$108:$T$161,MATCH('Set up'!$E$23,'Set up'!$B$108:$B$161,0),MATCH(Costs!AU$29,'Set up'!$B$108:$T$108,0)))))</f>
        <v>1</v>
      </c>
      <c r="AV30" s="703">
        <f>IF('Set up'!$E$22="Yes",1,AU30*(1+(INDEX('Set up'!$B$108:$T$161,MATCH('Set up'!$E$23,'Set up'!$B$108:$B$161,0),MATCH(Costs!AV$29,'Set up'!$B$108:$T$108,0)))))</f>
        <v>1</v>
      </c>
      <c r="AW30" s="703">
        <f>IF('Set up'!$E$22="Yes",1,AV30*(1+(INDEX('Set up'!$B$108:$T$161,MATCH('Set up'!$E$23,'Set up'!$B$108:$B$161,0),MATCH(Costs!AW$29,'Set up'!$B$108:$T$108,0)))))</f>
        <v>1</v>
      </c>
      <c r="AX30" s="703">
        <f>IF('Set up'!$E$22="Yes",1,AW30*(1+(INDEX('Set up'!$B$108:$T$161,MATCH('Set up'!$E$23,'Set up'!$B$108:$B$161,0),MATCH(Costs!AX$29,'Set up'!$B$108:$T$108,0)))))</f>
        <v>1</v>
      </c>
      <c r="AY30" s="703"/>
      <c r="AZ30" s="703"/>
      <c r="BA30" s="703"/>
      <c r="BB30" s="703"/>
      <c r="BC30" s="703"/>
      <c r="BD30" s="703"/>
      <c r="BE30" s="703"/>
      <c r="BF30" s="703"/>
      <c r="BG30" s="703"/>
      <c r="BH30" s="703"/>
      <c r="BI30" s="147"/>
      <c r="BK30" s="168" t="s">
        <v>191</v>
      </c>
      <c r="BL30" s="703">
        <f>1</f>
        <v>1</v>
      </c>
      <c r="BM30" s="703">
        <f>IF('Set up'!$E$22="Yes",1,BL30*(1+(INDEX('Set up'!$B$108:$T$161,MATCH('Set up'!$E$23,'Set up'!$B$108:$B$161,0),MATCH(Costs!BM$29,'Set up'!$B$108:$T$108,0)))))</f>
        <v>1</v>
      </c>
      <c r="BN30" s="703">
        <f>IF('Set up'!$E$22="Yes",1,BM30*(1+(INDEX('Set up'!$B$108:$T$161,MATCH('Set up'!$E$23,'Set up'!$B$108:$B$161,0),MATCH(Costs!BN$29,'Set up'!$B$108:$T$108,0)))))</f>
        <v>1</v>
      </c>
      <c r="BO30" s="703">
        <f>IF('Set up'!$E$22="Yes",1,BN30*(1+(INDEX('Set up'!$B$108:$T$161,MATCH('Set up'!$E$23,'Set up'!$B$108:$B$161,0),MATCH(Costs!BO$29,'Set up'!$B$108:$T$108,0)))))</f>
        <v>1</v>
      </c>
      <c r="BP30" s="703">
        <f>IF('Set up'!$E$22="Yes",1,BO30*(1+(INDEX('Set up'!$B$108:$T$161,MATCH('Set up'!$E$23,'Set up'!$B$108:$B$161,0),MATCH(Costs!BP$29,'Set up'!$B$108:$T$108,0)))))</f>
        <v>1</v>
      </c>
      <c r="BQ30" s="703">
        <f>IF('Set up'!$E$22="Yes",1,BP30*(1+(INDEX('Set up'!$B$108:$T$161,MATCH('Set up'!$E$23,'Set up'!$B$108:$B$161,0),MATCH(Costs!BQ$29,'Set up'!$B$108:$T$108,0)))))</f>
        <v>1</v>
      </c>
      <c r="BR30" s="703"/>
      <c r="BS30" s="703"/>
      <c r="BT30" s="703"/>
      <c r="BU30" s="703"/>
      <c r="BV30" s="703"/>
      <c r="BW30" s="703"/>
      <c r="BX30" s="703"/>
      <c r="BY30" s="703"/>
      <c r="BZ30" s="703"/>
      <c r="CA30" s="703"/>
      <c r="CB30" s="147"/>
    </row>
    <row r="31" spans="2:80" ht="13.5" thickBot="1">
      <c r="B31" s="709" t="s">
        <v>312</v>
      </c>
      <c r="C31" s="765">
        <f t="shared" ref="C31:R31" si="163">C13*C30</f>
        <v>0</v>
      </c>
      <c r="D31" s="765">
        <f t="shared" si="163"/>
        <v>0</v>
      </c>
      <c r="E31" s="765">
        <f t="shared" si="163"/>
        <v>0</v>
      </c>
      <c r="F31" s="765">
        <f t="shared" si="163"/>
        <v>0</v>
      </c>
      <c r="G31" s="765">
        <f t="shared" si="163"/>
        <v>0</v>
      </c>
      <c r="H31" s="765">
        <f t="shared" si="163"/>
        <v>0</v>
      </c>
      <c r="I31" s="766">
        <f t="shared" si="163"/>
        <v>0</v>
      </c>
      <c r="J31" s="766">
        <f t="shared" si="163"/>
        <v>0</v>
      </c>
      <c r="K31" s="766">
        <f t="shared" si="163"/>
        <v>0</v>
      </c>
      <c r="L31" s="766">
        <f t="shared" si="163"/>
        <v>0</v>
      </c>
      <c r="M31" s="766">
        <f t="shared" si="163"/>
        <v>0</v>
      </c>
      <c r="N31" s="766">
        <f t="shared" si="163"/>
        <v>0</v>
      </c>
      <c r="O31" s="766">
        <f t="shared" si="163"/>
        <v>0</v>
      </c>
      <c r="P31" s="766">
        <f t="shared" si="163"/>
        <v>0</v>
      </c>
      <c r="Q31" s="766">
        <f t="shared" si="163"/>
        <v>0</v>
      </c>
      <c r="R31" s="766">
        <f t="shared" si="163"/>
        <v>0</v>
      </c>
      <c r="S31" s="767">
        <f>SUM(C31:R31)</f>
        <v>0</v>
      </c>
      <c r="W31" s="709" t="s">
        <v>312</v>
      </c>
      <c r="X31" s="765">
        <f t="shared" ref="X31:AM31" si="164">X13*X30</f>
        <v>0</v>
      </c>
      <c r="Y31" s="765">
        <f t="shared" si="164"/>
        <v>0</v>
      </c>
      <c r="Z31" s="765">
        <f t="shared" si="164"/>
        <v>0</v>
      </c>
      <c r="AA31" s="765">
        <f t="shared" si="164"/>
        <v>0</v>
      </c>
      <c r="AB31" s="765">
        <f t="shared" si="164"/>
        <v>0</v>
      </c>
      <c r="AC31" s="765">
        <f t="shared" si="164"/>
        <v>0</v>
      </c>
      <c r="AD31" s="766">
        <f t="shared" si="164"/>
        <v>0</v>
      </c>
      <c r="AE31" s="766">
        <f t="shared" si="164"/>
        <v>0</v>
      </c>
      <c r="AF31" s="766">
        <f t="shared" si="164"/>
        <v>0</v>
      </c>
      <c r="AG31" s="766">
        <f t="shared" si="164"/>
        <v>0</v>
      </c>
      <c r="AH31" s="766">
        <f t="shared" si="164"/>
        <v>0</v>
      </c>
      <c r="AI31" s="766">
        <f t="shared" si="164"/>
        <v>0</v>
      </c>
      <c r="AJ31" s="766">
        <f t="shared" si="164"/>
        <v>0</v>
      </c>
      <c r="AK31" s="766">
        <f t="shared" si="164"/>
        <v>0</v>
      </c>
      <c r="AL31" s="766">
        <f t="shared" si="164"/>
        <v>0</v>
      </c>
      <c r="AM31" s="766">
        <f t="shared" si="164"/>
        <v>0</v>
      </c>
      <c r="AN31" s="767">
        <f>SUM(X31:AM31)</f>
        <v>0</v>
      </c>
      <c r="AR31" s="709" t="s">
        <v>312</v>
      </c>
      <c r="AS31" s="765">
        <f t="shared" ref="AS31:BH31" si="165">AS13*AS30</f>
        <v>0</v>
      </c>
      <c r="AT31" s="765">
        <f t="shared" si="165"/>
        <v>0</v>
      </c>
      <c r="AU31" s="765">
        <f t="shared" si="165"/>
        <v>0</v>
      </c>
      <c r="AV31" s="765">
        <f t="shared" si="165"/>
        <v>0</v>
      </c>
      <c r="AW31" s="765">
        <f t="shared" si="165"/>
        <v>0</v>
      </c>
      <c r="AX31" s="765">
        <f t="shared" si="165"/>
        <v>0</v>
      </c>
      <c r="AY31" s="766">
        <f t="shared" si="165"/>
        <v>0</v>
      </c>
      <c r="AZ31" s="766">
        <f t="shared" si="165"/>
        <v>0</v>
      </c>
      <c r="BA31" s="766">
        <f t="shared" si="165"/>
        <v>0</v>
      </c>
      <c r="BB31" s="766">
        <f t="shared" si="165"/>
        <v>0</v>
      </c>
      <c r="BC31" s="766">
        <f t="shared" si="165"/>
        <v>0</v>
      </c>
      <c r="BD31" s="766">
        <f t="shared" si="165"/>
        <v>0</v>
      </c>
      <c r="BE31" s="766">
        <f t="shared" si="165"/>
        <v>0</v>
      </c>
      <c r="BF31" s="766">
        <f t="shared" si="165"/>
        <v>0</v>
      </c>
      <c r="BG31" s="766">
        <f t="shared" si="165"/>
        <v>0</v>
      </c>
      <c r="BH31" s="766">
        <f t="shared" si="165"/>
        <v>0</v>
      </c>
      <c r="BI31" s="767">
        <f>SUM(AS31:BH31)</f>
        <v>0</v>
      </c>
      <c r="BK31" s="709" t="s">
        <v>312</v>
      </c>
      <c r="BL31" s="765">
        <f t="shared" ref="BL31:CA31" si="166">BL13*BL30</f>
        <v>0</v>
      </c>
      <c r="BM31" s="765">
        <f t="shared" si="166"/>
        <v>0</v>
      </c>
      <c r="BN31" s="765">
        <f t="shared" si="166"/>
        <v>0</v>
      </c>
      <c r="BO31" s="765">
        <f t="shared" si="166"/>
        <v>0</v>
      </c>
      <c r="BP31" s="765">
        <f t="shared" si="166"/>
        <v>0</v>
      </c>
      <c r="BQ31" s="765">
        <f t="shared" si="166"/>
        <v>0</v>
      </c>
      <c r="BR31" s="766">
        <f t="shared" si="166"/>
        <v>0</v>
      </c>
      <c r="BS31" s="766">
        <f t="shared" si="166"/>
        <v>0</v>
      </c>
      <c r="BT31" s="766">
        <f t="shared" si="166"/>
        <v>0</v>
      </c>
      <c r="BU31" s="766">
        <f t="shared" si="166"/>
        <v>0</v>
      </c>
      <c r="BV31" s="766">
        <f t="shared" si="166"/>
        <v>0</v>
      </c>
      <c r="BW31" s="766">
        <f t="shared" si="166"/>
        <v>0</v>
      </c>
      <c r="BX31" s="766">
        <f t="shared" si="166"/>
        <v>0</v>
      </c>
      <c r="BY31" s="766">
        <f t="shared" si="166"/>
        <v>0</v>
      </c>
      <c r="BZ31" s="766">
        <f t="shared" si="166"/>
        <v>0</v>
      </c>
      <c r="CA31" s="766">
        <f t="shared" si="166"/>
        <v>0</v>
      </c>
      <c r="CB31" s="767">
        <f>SUM(BL31:CA31)</f>
        <v>0</v>
      </c>
    </row>
    <row r="32" spans="2:80">
      <c r="B32" s="51"/>
      <c r="C32" s="52"/>
      <c r="D32" s="52"/>
      <c r="E32" s="52"/>
      <c r="F32" s="52"/>
      <c r="G32" s="52"/>
      <c r="H32" s="52"/>
      <c r="I32" s="52"/>
      <c r="J32" s="52"/>
      <c r="K32" s="52"/>
      <c r="L32" s="52"/>
      <c r="M32" s="52"/>
      <c r="N32" s="254"/>
      <c r="O32" s="254"/>
      <c r="P32" s="254"/>
      <c r="Q32" s="254"/>
      <c r="R32" s="254"/>
      <c r="S32" s="51"/>
      <c r="W32" s="51"/>
      <c r="X32" s="52"/>
      <c r="Y32" s="52"/>
      <c r="Z32" s="52"/>
      <c r="AA32" s="52"/>
      <c r="AB32" s="52"/>
      <c r="AC32" s="52"/>
      <c r="AD32" s="52"/>
      <c r="AE32" s="52"/>
      <c r="AF32" s="52"/>
      <c r="AG32" s="52"/>
      <c r="AH32" s="52"/>
      <c r="AI32" s="254"/>
      <c r="AJ32" s="254"/>
      <c r="AK32" s="254"/>
      <c r="AL32" s="254"/>
      <c r="AM32" s="254"/>
      <c r="AN32" s="51"/>
      <c r="AR32" s="68"/>
      <c r="AS32" s="254"/>
      <c r="AT32" s="254"/>
      <c r="AU32" s="254"/>
      <c r="AV32" s="254"/>
      <c r="AW32" s="254"/>
      <c r="AX32" s="254"/>
      <c r="AY32" s="254"/>
      <c r="AZ32" s="254"/>
      <c r="BA32" s="254"/>
      <c r="BB32" s="254"/>
      <c r="BC32" s="254"/>
      <c r="BD32" s="254"/>
      <c r="BE32" s="254"/>
      <c r="BF32" s="254"/>
      <c r="BG32" s="254"/>
      <c r="BH32" s="254"/>
      <c r="BI32" s="68"/>
      <c r="BK32" s="68"/>
      <c r="BL32" s="254"/>
      <c r="BM32" s="254"/>
      <c r="BN32" s="254"/>
      <c r="BO32" s="254"/>
      <c r="BP32" s="254"/>
      <c r="BQ32" s="254"/>
      <c r="BR32" s="254"/>
      <c r="BS32" s="254"/>
      <c r="BT32" s="254"/>
      <c r="BU32" s="254"/>
      <c r="BV32" s="254"/>
      <c r="BW32" s="254"/>
      <c r="BX32" s="254"/>
      <c r="BY32" s="254"/>
      <c r="BZ32" s="254"/>
      <c r="CA32" s="254"/>
      <c r="CB32" s="68"/>
    </row>
    <row r="33" spans="2:80" s="94" customFormat="1" ht="8.25" customHeight="1" thickBot="1">
      <c r="B33" s="68"/>
      <c r="C33" s="69"/>
      <c r="D33" s="69"/>
      <c r="E33" s="69"/>
      <c r="F33" s="69"/>
      <c r="G33" s="69"/>
      <c r="H33" s="69"/>
      <c r="I33" s="69"/>
      <c r="J33" s="69"/>
      <c r="K33" s="69"/>
      <c r="L33" s="69"/>
      <c r="M33" s="69"/>
      <c r="N33" s="254"/>
      <c r="O33" s="254"/>
      <c r="P33" s="254"/>
      <c r="Q33" s="254"/>
      <c r="R33" s="254"/>
      <c r="S33" s="68"/>
      <c r="W33" s="68"/>
      <c r="X33" s="69"/>
      <c r="Y33" s="69"/>
      <c r="Z33" s="69"/>
      <c r="AA33" s="69"/>
      <c r="AB33" s="69"/>
      <c r="AC33" s="69"/>
      <c r="AD33" s="69"/>
      <c r="AE33" s="69"/>
      <c r="AF33" s="69"/>
      <c r="AG33" s="69"/>
      <c r="AH33" s="69"/>
      <c r="AI33" s="254"/>
      <c r="AJ33" s="254"/>
      <c r="AK33" s="254"/>
      <c r="AL33" s="254"/>
      <c r="AM33" s="254"/>
      <c r="AN33" s="68"/>
      <c r="AR33" s="68"/>
      <c r="AS33" s="254"/>
      <c r="AT33" s="254"/>
      <c r="AU33" s="254"/>
      <c r="AV33" s="254"/>
      <c r="AW33" s="254"/>
      <c r="AX33" s="254"/>
      <c r="AY33" s="254"/>
      <c r="AZ33" s="254"/>
      <c r="BA33" s="254"/>
      <c r="BB33" s="254"/>
      <c r="BC33" s="254"/>
      <c r="BD33" s="254"/>
      <c r="BE33" s="254"/>
      <c r="BF33" s="254"/>
      <c r="BG33" s="254"/>
      <c r="BH33" s="254"/>
      <c r="BI33" s="68"/>
      <c r="BK33" s="68"/>
      <c r="BL33" s="254"/>
      <c r="BM33" s="254"/>
      <c r="BN33" s="254"/>
      <c r="BO33" s="254"/>
      <c r="BP33" s="254"/>
      <c r="BQ33" s="254"/>
      <c r="BR33" s="254"/>
      <c r="BS33" s="254"/>
      <c r="BT33" s="254"/>
      <c r="BU33" s="254"/>
      <c r="BV33" s="254"/>
      <c r="BW33" s="254"/>
      <c r="BX33" s="254"/>
      <c r="BY33" s="254"/>
      <c r="BZ33" s="254"/>
      <c r="CA33" s="254"/>
      <c r="CB33" s="68"/>
    </row>
    <row r="34" spans="2:80">
      <c r="B34" s="170"/>
      <c r="C34" s="1464" t="s">
        <v>189</v>
      </c>
      <c r="D34" s="1464"/>
      <c r="E34" s="1464"/>
      <c r="F34" s="1464"/>
      <c r="G34" s="1464"/>
      <c r="H34" s="1464"/>
      <c r="I34" s="1464"/>
      <c r="J34" s="1464"/>
      <c r="K34" s="1464"/>
      <c r="L34" s="1464"/>
      <c r="M34" s="1464"/>
      <c r="N34" s="696"/>
      <c r="O34" s="696"/>
      <c r="P34" s="696"/>
      <c r="Q34" s="696"/>
      <c r="R34" s="696"/>
      <c r="S34" s="258"/>
      <c r="W34" s="170"/>
      <c r="X34" s="1464" t="s">
        <v>189</v>
      </c>
      <c r="Y34" s="1464"/>
      <c r="Z34" s="1464"/>
      <c r="AA34" s="1464"/>
      <c r="AB34" s="1464"/>
      <c r="AC34" s="1464"/>
      <c r="AD34" s="1464"/>
      <c r="AE34" s="1464"/>
      <c r="AF34" s="1464"/>
      <c r="AG34" s="1464"/>
      <c r="AH34" s="1464"/>
      <c r="AI34" s="696"/>
      <c r="AJ34" s="696"/>
      <c r="AK34" s="696"/>
      <c r="AL34" s="696"/>
      <c r="AM34" s="696"/>
      <c r="AN34" s="262"/>
      <c r="AR34" s="170"/>
      <c r="AS34" s="1464" t="s">
        <v>189</v>
      </c>
      <c r="AT34" s="1464"/>
      <c r="AU34" s="1464"/>
      <c r="AV34" s="1464"/>
      <c r="AW34" s="1464"/>
      <c r="AX34" s="1464"/>
      <c r="AY34" s="1464"/>
      <c r="AZ34" s="1464"/>
      <c r="BA34" s="1464"/>
      <c r="BB34" s="1464"/>
      <c r="BC34" s="1464"/>
      <c r="BD34" s="696"/>
      <c r="BE34" s="696"/>
      <c r="BF34" s="696"/>
      <c r="BG34" s="696"/>
      <c r="BH34" s="696"/>
      <c r="BI34" s="262"/>
      <c r="BK34" s="170"/>
      <c r="BL34" s="1464" t="s">
        <v>189</v>
      </c>
      <c r="BM34" s="1464"/>
      <c r="BN34" s="1464"/>
      <c r="BO34" s="1464"/>
      <c r="BP34" s="1464"/>
      <c r="BQ34" s="1464"/>
      <c r="BR34" s="1464"/>
      <c r="BS34" s="1464"/>
      <c r="BT34" s="1464"/>
      <c r="BU34" s="1464"/>
      <c r="BV34" s="1464"/>
      <c r="BW34" s="700"/>
      <c r="BX34" s="700"/>
      <c r="BY34" s="700"/>
      <c r="BZ34" s="700"/>
      <c r="CA34" s="700"/>
      <c r="CB34" s="262"/>
    </row>
    <row r="35" spans="2:80">
      <c r="B35" s="171" t="s">
        <v>192</v>
      </c>
      <c r="C35" s="167">
        <f t="shared" ref="C35:R35" si="167">C29</f>
        <v>2020</v>
      </c>
      <c r="D35" s="167">
        <f t="shared" si="167"/>
        <v>2021</v>
      </c>
      <c r="E35" s="167">
        <f t="shared" si="167"/>
        <v>2022</v>
      </c>
      <c r="F35" s="167">
        <f t="shared" si="167"/>
        <v>2023</v>
      </c>
      <c r="G35" s="167">
        <f t="shared" si="167"/>
        <v>2024</v>
      </c>
      <c r="H35" s="167">
        <f t="shared" si="167"/>
        <v>2025</v>
      </c>
      <c r="I35" s="167">
        <f t="shared" si="167"/>
        <v>2026</v>
      </c>
      <c r="J35" s="167">
        <f t="shared" si="167"/>
        <v>2027</v>
      </c>
      <c r="K35" s="167">
        <f t="shared" si="167"/>
        <v>2028</v>
      </c>
      <c r="L35" s="167">
        <f t="shared" si="167"/>
        <v>2029</v>
      </c>
      <c r="M35" s="167">
        <f t="shared" si="167"/>
        <v>2030</v>
      </c>
      <c r="N35" s="167">
        <f t="shared" si="167"/>
        <v>2031</v>
      </c>
      <c r="O35" s="167">
        <f t="shared" si="167"/>
        <v>2032</v>
      </c>
      <c r="P35" s="167">
        <f t="shared" si="167"/>
        <v>2033</v>
      </c>
      <c r="Q35" s="167">
        <f t="shared" si="167"/>
        <v>2034</v>
      </c>
      <c r="R35" s="167">
        <f t="shared" si="167"/>
        <v>2035</v>
      </c>
      <c r="S35" s="264" t="s">
        <v>20</v>
      </c>
      <c r="W35" s="171" t="s">
        <v>192</v>
      </c>
      <c r="X35" s="172">
        <f t="shared" ref="X35:AM35" si="168">X29</f>
        <v>2020</v>
      </c>
      <c r="Y35" s="172">
        <f t="shared" si="168"/>
        <v>2021</v>
      </c>
      <c r="Z35" s="172">
        <f t="shared" si="168"/>
        <v>2022</v>
      </c>
      <c r="AA35" s="172">
        <f t="shared" si="168"/>
        <v>2023</v>
      </c>
      <c r="AB35" s="172">
        <f t="shared" si="168"/>
        <v>2024</v>
      </c>
      <c r="AC35" s="172">
        <f t="shared" si="168"/>
        <v>2025</v>
      </c>
      <c r="AD35" s="172">
        <f t="shared" si="168"/>
        <v>2026</v>
      </c>
      <c r="AE35" s="172">
        <f t="shared" si="168"/>
        <v>2027</v>
      </c>
      <c r="AF35" s="172">
        <f t="shared" si="168"/>
        <v>2028</v>
      </c>
      <c r="AG35" s="172">
        <f t="shared" si="168"/>
        <v>2029</v>
      </c>
      <c r="AH35" s="172">
        <f t="shared" si="168"/>
        <v>2030</v>
      </c>
      <c r="AI35" s="172">
        <f t="shared" si="168"/>
        <v>2031</v>
      </c>
      <c r="AJ35" s="172">
        <f t="shared" si="168"/>
        <v>2032</v>
      </c>
      <c r="AK35" s="172">
        <f t="shared" si="168"/>
        <v>2033</v>
      </c>
      <c r="AL35" s="172">
        <f t="shared" si="168"/>
        <v>2034</v>
      </c>
      <c r="AM35" s="172">
        <f t="shared" si="168"/>
        <v>2035</v>
      </c>
      <c r="AN35" s="710" t="s">
        <v>20</v>
      </c>
      <c r="AR35" s="171" t="s">
        <v>192</v>
      </c>
      <c r="AS35" s="172">
        <f t="shared" ref="AS35:BH35" si="169">AS29</f>
        <v>2020</v>
      </c>
      <c r="AT35" s="172">
        <f t="shared" si="169"/>
        <v>2021</v>
      </c>
      <c r="AU35" s="172">
        <f t="shared" si="169"/>
        <v>2022</v>
      </c>
      <c r="AV35" s="172">
        <f t="shared" si="169"/>
        <v>2023</v>
      </c>
      <c r="AW35" s="172">
        <f t="shared" si="169"/>
        <v>2024</v>
      </c>
      <c r="AX35" s="172">
        <f t="shared" si="169"/>
        <v>2025</v>
      </c>
      <c r="AY35" s="172">
        <f t="shared" si="169"/>
        <v>2026</v>
      </c>
      <c r="AZ35" s="172">
        <f t="shared" si="169"/>
        <v>2027</v>
      </c>
      <c r="BA35" s="172">
        <f t="shared" si="169"/>
        <v>2028</v>
      </c>
      <c r="BB35" s="172">
        <f t="shared" si="169"/>
        <v>2029</v>
      </c>
      <c r="BC35" s="172">
        <f t="shared" si="169"/>
        <v>2030</v>
      </c>
      <c r="BD35" s="172">
        <f t="shared" si="169"/>
        <v>2031</v>
      </c>
      <c r="BE35" s="172">
        <f t="shared" si="169"/>
        <v>2032</v>
      </c>
      <c r="BF35" s="172">
        <f t="shared" si="169"/>
        <v>2033</v>
      </c>
      <c r="BG35" s="172">
        <f t="shared" si="169"/>
        <v>2034</v>
      </c>
      <c r="BH35" s="172">
        <f t="shared" si="169"/>
        <v>2035</v>
      </c>
      <c r="BI35" s="710" t="s">
        <v>20</v>
      </c>
      <c r="BK35" s="171" t="s">
        <v>192</v>
      </c>
      <c r="BL35" s="172">
        <f t="shared" ref="BL35:CA35" si="170">BL29</f>
        <v>2020</v>
      </c>
      <c r="BM35" s="172">
        <f t="shared" si="170"/>
        <v>2021</v>
      </c>
      <c r="BN35" s="172">
        <f t="shared" si="170"/>
        <v>2022</v>
      </c>
      <c r="BO35" s="172">
        <f t="shared" si="170"/>
        <v>2023</v>
      </c>
      <c r="BP35" s="172">
        <f t="shared" si="170"/>
        <v>2024</v>
      </c>
      <c r="BQ35" s="172">
        <f t="shared" si="170"/>
        <v>2025</v>
      </c>
      <c r="BR35" s="172">
        <f t="shared" si="170"/>
        <v>2026</v>
      </c>
      <c r="BS35" s="172">
        <f t="shared" si="170"/>
        <v>2027</v>
      </c>
      <c r="BT35" s="172">
        <f t="shared" si="170"/>
        <v>2028</v>
      </c>
      <c r="BU35" s="172">
        <f t="shared" si="170"/>
        <v>2029</v>
      </c>
      <c r="BV35" s="172">
        <f t="shared" si="170"/>
        <v>2030</v>
      </c>
      <c r="BW35" s="172">
        <f t="shared" si="170"/>
        <v>2031</v>
      </c>
      <c r="BX35" s="172">
        <f t="shared" si="170"/>
        <v>2032</v>
      </c>
      <c r="BY35" s="172">
        <f t="shared" si="170"/>
        <v>2033</v>
      </c>
      <c r="BZ35" s="172">
        <f t="shared" si="170"/>
        <v>2034</v>
      </c>
      <c r="CA35" s="172">
        <f t="shared" si="170"/>
        <v>2035</v>
      </c>
      <c r="CB35" s="710" t="s">
        <v>20</v>
      </c>
    </row>
    <row r="36" spans="2:80">
      <c r="B36" s="168" t="str">
        <f>CONCATENATE("One off project costs RevEx adjusted by ",'Set up'!$E$14*100,"%")</f>
        <v>One off project costs RevEx adjusted by 0%</v>
      </c>
      <c r="C36" s="770">
        <f>C31*(1+'Set up'!$E$14)</f>
        <v>0</v>
      </c>
      <c r="D36" s="770">
        <f>D31*(1+'Set up'!$E$14)</f>
        <v>0</v>
      </c>
      <c r="E36" s="770">
        <f>E31*(1+'Set up'!$E$14)</f>
        <v>0</v>
      </c>
      <c r="F36" s="770">
        <f>F31*(1+'Set up'!$E$14)</f>
        <v>0</v>
      </c>
      <c r="G36" s="770">
        <f>G31*(1+'Set up'!$E$14)</f>
        <v>0</v>
      </c>
      <c r="H36" s="770">
        <f>H31*(1+'Set up'!$E$14)</f>
        <v>0</v>
      </c>
      <c r="I36" s="771"/>
      <c r="J36" s="771"/>
      <c r="K36" s="771"/>
      <c r="L36" s="771"/>
      <c r="M36" s="771"/>
      <c r="N36" s="771"/>
      <c r="O36" s="771"/>
      <c r="P36" s="771"/>
      <c r="Q36" s="771"/>
      <c r="R36" s="771"/>
      <c r="S36" s="772">
        <f>SUM(C36:R36)</f>
        <v>0</v>
      </c>
      <c r="W36" s="168" t="str">
        <f>CONCATENATE("One off project costs RevEx adjusted by ",'Set up'!$E$14*100,"%")</f>
        <v>One off project costs RevEx adjusted by 0%</v>
      </c>
      <c r="X36" s="770">
        <f>X31*(1+'Set up'!$E$14)</f>
        <v>0</v>
      </c>
      <c r="Y36" s="770">
        <f>Y31*(1+'Set up'!$E$14)</f>
        <v>0</v>
      </c>
      <c r="Z36" s="770">
        <f>Z31*(1+'Set up'!$E$14)</f>
        <v>0</v>
      </c>
      <c r="AA36" s="770">
        <f>AA31*(1+'Set up'!$E$14)</f>
        <v>0</v>
      </c>
      <c r="AB36" s="770">
        <f>AB31*(1+'Set up'!$E$14)</f>
        <v>0</v>
      </c>
      <c r="AC36" s="770">
        <f>AC31*(1+'Set up'!$E$14)</f>
        <v>0</v>
      </c>
      <c r="AD36" s="771"/>
      <c r="AE36" s="771"/>
      <c r="AF36" s="771"/>
      <c r="AG36" s="771"/>
      <c r="AH36" s="771"/>
      <c r="AI36" s="771"/>
      <c r="AJ36" s="771"/>
      <c r="AK36" s="771"/>
      <c r="AL36" s="771"/>
      <c r="AM36" s="771"/>
      <c r="AN36" s="778">
        <f>SUM(X36:AM36)</f>
        <v>0</v>
      </c>
      <c r="AR36" s="168" t="str">
        <f>CONCATENATE("One off project costs RevEx adjusted by ",'Set up'!$E$14*100,"%")</f>
        <v>One off project costs RevEx adjusted by 0%</v>
      </c>
      <c r="AS36" s="770">
        <f>AS31*(1+'Set up'!$E$14)</f>
        <v>0</v>
      </c>
      <c r="AT36" s="770">
        <f>AT31*(1+'Set up'!$E$14)</f>
        <v>0</v>
      </c>
      <c r="AU36" s="770">
        <f>AU31*(1+'Set up'!$E$14)</f>
        <v>0</v>
      </c>
      <c r="AV36" s="770">
        <f>AV31*(1+'Set up'!$E$14)</f>
        <v>0</v>
      </c>
      <c r="AW36" s="770">
        <f>AW31*(1+'Set up'!$E$14)</f>
        <v>0</v>
      </c>
      <c r="AX36" s="770">
        <f>AX31*(1+'Set up'!$E$14)</f>
        <v>0</v>
      </c>
      <c r="AY36" s="771"/>
      <c r="AZ36" s="771"/>
      <c r="BA36" s="771"/>
      <c r="BB36" s="771"/>
      <c r="BC36" s="771"/>
      <c r="BD36" s="771"/>
      <c r="BE36" s="771"/>
      <c r="BF36" s="771"/>
      <c r="BG36" s="771"/>
      <c r="BH36" s="771"/>
      <c r="BI36" s="778">
        <f>SUM(AS36:BH36)</f>
        <v>0</v>
      </c>
      <c r="BK36" s="168" t="str">
        <f>CONCATENATE("One off project costs RevEx adjusted by ",'Set up'!$E$14*100,"%")</f>
        <v>One off project costs RevEx adjusted by 0%</v>
      </c>
      <c r="BL36" s="770">
        <f>BL31*(1+'Set up'!$E$14)</f>
        <v>0</v>
      </c>
      <c r="BM36" s="770">
        <f>BM31*(1+'Set up'!$E$14)</f>
        <v>0</v>
      </c>
      <c r="BN36" s="770">
        <f>BN31*(1+'Set up'!$E$14)</f>
        <v>0</v>
      </c>
      <c r="BO36" s="770">
        <f>BO31*(1+'Set up'!$E$14)</f>
        <v>0</v>
      </c>
      <c r="BP36" s="770">
        <f>BP31*(1+'Set up'!$E$14)</f>
        <v>0</v>
      </c>
      <c r="BQ36" s="770">
        <f>BQ31*(1+'Set up'!$E$14)</f>
        <v>0</v>
      </c>
      <c r="BR36" s="771"/>
      <c r="BS36" s="771"/>
      <c r="BT36" s="771"/>
      <c r="BU36" s="771"/>
      <c r="BV36" s="771"/>
      <c r="BW36" s="771"/>
      <c r="BX36" s="771"/>
      <c r="BY36" s="771"/>
      <c r="BZ36" s="771"/>
      <c r="CA36" s="771"/>
      <c r="CB36" s="778">
        <f>SUM(BL36:CA36)</f>
        <v>0</v>
      </c>
    </row>
    <row r="37" spans="2:80">
      <c r="B37" s="168" t="s">
        <v>902</v>
      </c>
      <c r="C37" s="773">
        <f t="shared" ref="C37" si="171">C49</f>
        <v>0</v>
      </c>
      <c r="D37" s="773">
        <f t="shared" ref="D37:R37" si="172">D49</f>
        <v>0</v>
      </c>
      <c r="E37" s="773">
        <f t="shared" si="172"/>
        <v>0</v>
      </c>
      <c r="F37" s="773">
        <f t="shared" si="172"/>
        <v>0</v>
      </c>
      <c r="G37" s="773">
        <f t="shared" si="172"/>
        <v>0</v>
      </c>
      <c r="H37" s="773">
        <f t="shared" si="172"/>
        <v>0</v>
      </c>
      <c r="I37" s="773">
        <f t="shared" si="172"/>
        <v>0</v>
      </c>
      <c r="J37" s="773">
        <f t="shared" si="172"/>
        <v>0</v>
      </c>
      <c r="K37" s="773">
        <f t="shared" si="172"/>
        <v>0</v>
      </c>
      <c r="L37" s="773">
        <f t="shared" si="172"/>
        <v>0</v>
      </c>
      <c r="M37" s="773">
        <f t="shared" si="172"/>
        <v>0</v>
      </c>
      <c r="N37" s="773">
        <f t="shared" si="172"/>
        <v>0</v>
      </c>
      <c r="O37" s="773">
        <f t="shared" si="172"/>
        <v>0</v>
      </c>
      <c r="P37" s="773">
        <f t="shared" si="172"/>
        <v>0</v>
      </c>
      <c r="Q37" s="773">
        <f t="shared" si="172"/>
        <v>0</v>
      </c>
      <c r="R37" s="773">
        <f t="shared" si="172"/>
        <v>0</v>
      </c>
      <c r="S37" s="774">
        <f>SUM(C37:R37)</f>
        <v>0</v>
      </c>
      <c r="W37" s="168" t="s">
        <v>902</v>
      </c>
      <c r="X37" s="795">
        <f t="shared" ref="X37:AH37" si="173">X49</f>
        <v>0</v>
      </c>
      <c r="Y37" s="795">
        <f t="shared" si="173"/>
        <v>0</v>
      </c>
      <c r="Z37" s="795">
        <f t="shared" si="173"/>
        <v>0</v>
      </c>
      <c r="AA37" s="795">
        <f t="shared" si="173"/>
        <v>0</v>
      </c>
      <c r="AB37" s="795">
        <f t="shared" si="173"/>
        <v>0</v>
      </c>
      <c r="AC37" s="795">
        <f t="shared" si="173"/>
        <v>0</v>
      </c>
      <c r="AD37" s="795">
        <f t="shared" si="173"/>
        <v>0</v>
      </c>
      <c r="AE37" s="795">
        <f t="shared" si="173"/>
        <v>0</v>
      </c>
      <c r="AF37" s="795">
        <f t="shared" si="173"/>
        <v>0</v>
      </c>
      <c r="AG37" s="795">
        <f t="shared" si="173"/>
        <v>0</v>
      </c>
      <c r="AH37" s="795">
        <f t="shared" si="173"/>
        <v>0</v>
      </c>
      <c r="AI37" s="795">
        <f t="shared" ref="AI37:AM37" si="174">AI49</f>
        <v>0</v>
      </c>
      <c r="AJ37" s="795">
        <f t="shared" si="174"/>
        <v>0</v>
      </c>
      <c r="AK37" s="795">
        <f t="shared" si="174"/>
        <v>0</v>
      </c>
      <c r="AL37" s="795">
        <f t="shared" si="174"/>
        <v>0</v>
      </c>
      <c r="AM37" s="795">
        <f t="shared" si="174"/>
        <v>0</v>
      </c>
      <c r="AN37" s="774">
        <f>SUM(X37:AM37)</f>
        <v>0</v>
      </c>
      <c r="AR37" s="168" t="s">
        <v>902</v>
      </c>
      <c r="AS37" s="795">
        <f t="shared" ref="AS37:BC37" si="175">AS49</f>
        <v>0</v>
      </c>
      <c r="AT37" s="795">
        <f t="shared" si="175"/>
        <v>0</v>
      </c>
      <c r="AU37" s="795">
        <f t="shared" si="175"/>
        <v>0</v>
      </c>
      <c r="AV37" s="795">
        <f t="shared" si="175"/>
        <v>0</v>
      </c>
      <c r="AW37" s="795">
        <f t="shared" si="175"/>
        <v>0</v>
      </c>
      <c r="AX37" s="795">
        <f t="shared" si="175"/>
        <v>0</v>
      </c>
      <c r="AY37" s="795">
        <f t="shared" si="175"/>
        <v>0</v>
      </c>
      <c r="AZ37" s="795">
        <f t="shared" si="175"/>
        <v>0</v>
      </c>
      <c r="BA37" s="795">
        <f t="shared" si="175"/>
        <v>0</v>
      </c>
      <c r="BB37" s="795">
        <f t="shared" si="175"/>
        <v>0</v>
      </c>
      <c r="BC37" s="795">
        <f t="shared" si="175"/>
        <v>0</v>
      </c>
      <c r="BD37" s="795">
        <f t="shared" ref="BD37:BH37" si="176">BD49</f>
        <v>0</v>
      </c>
      <c r="BE37" s="795">
        <f t="shared" si="176"/>
        <v>0</v>
      </c>
      <c r="BF37" s="795">
        <f t="shared" si="176"/>
        <v>0</v>
      </c>
      <c r="BG37" s="795">
        <f t="shared" si="176"/>
        <v>0</v>
      </c>
      <c r="BH37" s="795">
        <f t="shared" si="176"/>
        <v>0</v>
      </c>
      <c r="BI37" s="774">
        <f>SUM(AS37:BH37)</f>
        <v>0</v>
      </c>
      <c r="BK37" s="168" t="s">
        <v>902</v>
      </c>
      <c r="BL37" s="795">
        <f t="shared" ref="BL37:CA37" si="177">BL49</f>
        <v>0</v>
      </c>
      <c r="BM37" s="795">
        <f t="shared" si="177"/>
        <v>0</v>
      </c>
      <c r="BN37" s="795">
        <f t="shared" si="177"/>
        <v>0</v>
      </c>
      <c r="BO37" s="795">
        <f t="shared" si="177"/>
        <v>0</v>
      </c>
      <c r="BP37" s="795">
        <f t="shared" si="177"/>
        <v>0</v>
      </c>
      <c r="BQ37" s="795">
        <f t="shared" si="177"/>
        <v>0</v>
      </c>
      <c r="BR37" s="795">
        <f t="shared" si="177"/>
        <v>0</v>
      </c>
      <c r="BS37" s="795">
        <f t="shared" si="177"/>
        <v>0</v>
      </c>
      <c r="BT37" s="795">
        <f t="shared" si="177"/>
        <v>0</v>
      </c>
      <c r="BU37" s="795">
        <f t="shared" si="177"/>
        <v>0</v>
      </c>
      <c r="BV37" s="795">
        <f t="shared" si="177"/>
        <v>0</v>
      </c>
      <c r="BW37" s="795">
        <f t="shared" si="177"/>
        <v>0</v>
      </c>
      <c r="BX37" s="795">
        <f t="shared" si="177"/>
        <v>0</v>
      </c>
      <c r="BY37" s="795">
        <f t="shared" si="177"/>
        <v>0</v>
      </c>
      <c r="BZ37" s="795">
        <f t="shared" si="177"/>
        <v>0</v>
      </c>
      <c r="CA37" s="795">
        <f t="shared" si="177"/>
        <v>0</v>
      </c>
      <c r="CB37" s="774">
        <f>SUM(BL37:CA37)</f>
        <v>0</v>
      </c>
    </row>
    <row r="38" spans="2:80" ht="13.5" thickBot="1">
      <c r="B38" s="169" t="s">
        <v>193</v>
      </c>
      <c r="C38" s="765">
        <f t="shared" ref="C38:R38" si="178">SUM(C36:C37)</f>
        <v>0</v>
      </c>
      <c r="D38" s="765">
        <f t="shared" si="178"/>
        <v>0</v>
      </c>
      <c r="E38" s="765">
        <f t="shared" si="178"/>
        <v>0</v>
      </c>
      <c r="F38" s="765">
        <f t="shared" si="178"/>
        <v>0</v>
      </c>
      <c r="G38" s="765">
        <f t="shared" si="178"/>
        <v>0</v>
      </c>
      <c r="H38" s="765">
        <f t="shared" si="178"/>
        <v>0</v>
      </c>
      <c r="I38" s="765">
        <f t="shared" si="178"/>
        <v>0</v>
      </c>
      <c r="J38" s="765">
        <f t="shared" si="178"/>
        <v>0</v>
      </c>
      <c r="K38" s="765">
        <f t="shared" si="178"/>
        <v>0</v>
      </c>
      <c r="L38" s="765">
        <f t="shared" si="178"/>
        <v>0</v>
      </c>
      <c r="M38" s="765">
        <f t="shared" si="178"/>
        <v>0</v>
      </c>
      <c r="N38" s="765">
        <f t="shared" si="178"/>
        <v>0</v>
      </c>
      <c r="O38" s="765">
        <f t="shared" si="178"/>
        <v>0</v>
      </c>
      <c r="P38" s="765">
        <f t="shared" si="178"/>
        <v>0</v>
      </c>
      <c r="Q38" s="765">
        <f t="shared" si="178"/>
        <v>0</v>
      </c>
      <c r="R38" s="765">
        <f t="shared" si="178"/>
        <v>0</v>
      </c>
      <c r="S38" s="775">
        <f>SUM(C38:R38)</f>
        <v>0</v>
      </c>
      <c r="W38" s="169" t="s">
        <v>193</v>
      </c>
      <c r="X38" s="765">
        <f t="shared" ref="X38:AH38" si="179">SUM(X36:X37)</f>
        <v>0</v>
      </c>
      <c r="Y38" s="765">
        <f t="shared" si="179"/>
        <v>0</v>
      </c>
      <c r="Z38" s="765">
        <f t="shared" si="179"/>
        <v>0</v>
      </c>
      <c r="AA38" s="765">
        <f t="shared" si="179"/>
        <v>0</v>
      </c>
      <c r="AB38" s="765">
        <f t="shared" si="179"/>
        <v>0</v>
      </c>
      <c r="AC38" s="765">
        <f t="shared" si="179"/>
        <v>0</v>
      </c>
      <c r="AD38" s="765">
        <f t="shared" si="179"/>
        <v>0</v>
      </c>
      <c r="AE38" s="765">
        <f t="shared" si="179"/>
        <v>0</v>
      </c>
      <c r="AF38" s="765">
        <f t="shared" si="179"/>
        <v>0</v>
      </c>
      <c r="AG38" s="765">
        <f t="shared" si="179"/>
        <v>0</v>
      </c>
      <c r="AH38" s="765">
        <f t="shared" si="179"/>
        <v>0</v>
      </c>
      <c r="AI38" s="765">
        <f t="shared" ref="AI38:AN38" si="180">SUM(AI36:AI37)</f>
        <v>0</v>
      </c>
      <c r="AJ38" s="765">
        <f t="shared" si="180"/>
        <v>0</v>
      </c>
      <c r="AK38" s="765">
        <f t="shared" si="180"/>
        <v>0</v>
      </c>
      <c r="AL38" s="765">
        <f t="shared" si="180"/>
        <v>0</v>
      </c>
      <c r="AM38" s="765">
        <f t="shared" si="180"/>
        <v>0</v>
      </c>
      <c r="AN38" s="767">
        <f t="shared" si="180"/>
        <v>0</v>
      </c>
      <c r="AR38" s="169" t="s">
        <v>193</v>
      </c>
      <c r="AS38" s="765">
        <f t="shared" ref="AS38:BC38" si="181">SUM(AS36:AS37)</f>
        <v>0</v>
      </c>
      <c r="AT38" s="765">
        <f t="shared" si="181"/>
        <v>0</v>
      </c>
      <c r="AU38" s="765">
        <f t="shared" si="181"/>
        <v>0</v>
      </c>
      <c r="AV38" s="765">
        <f t="shared" si="181"/>
        <v>0</v>
      </c>
      <c r="AW38" s="765">
        <f t="shared" si="181"/>
        <v>0</v>
      </c>
      <c r="AX38" s="765">
        <f t="shared" si="181"/>
        <v>0</v>
      </c>
      <c r="AY38" s="765">
        <f t="shared" si="181"/>
        <v>0</v>
      </c>
      <c r="AZ38" s="765">
        <f t="shared" si="181"/>
        <v>0</v>
      </c>
      <c r="BA38" s="765">
        <f t="shared" si="181"/>
        <v>0</v>
      </c>
      <c r="BB38" s="765">
        <f t="shared" si="181"/>
        <v>0</v>
      </c>
      <c r="BC38" s="765">
        <f t="shared" si="181"/>
        <v>0</v>
      </c>
      <c r="BD38" s="765">
        <f t="shared" ref="BD38:BI38" si="182">SUM(BD36:BD37)</f>
        <v>0</v>
      </c>
      <c r="BE38" s="765">
        <f t="shared" si="182"/>
        <v>0</v>
      </c>
      <c r="BF38" s="765">
        <f t="shared" si="182"/>
        <v>0</v>
      </c>
      <c r="BG38" s="765">
        <f t="shared" si="182"/>
        <v>0</v>
      </c>
      <c r="BH38" s="765">
        <f t="shared" si="182"/>
        <v>0</v>
      </c>
      <c r="BI38" s="767">
        <f t="shared" si="182"/>
        <v>0</v>
      </c>
      <c r="BK38" s="169" t="s">
        <v>193</v>
      </c>
      <c r="BL38" s="765">
        <f t="shared" ref="BL38:CB38" si="183">SUM(BL36:BL37)</f>
        <v>0</v>
      </c>
      <c r="BM38" s="765">
        <f t="shared" si="183"/>
        <v>0</v>
      </c>
      <c r="BN38" s="765">
        <f t="shared" si="183"/>
        <v>0</v>
      </c>
      <c r="BO38" s="765">
        <f t="shared" si="183"/>
        <v>0</v>
      </c>
      <c r="BP38" s="765">
        <f t="shared" si="183"/>
        <v>0</v>
      </c>
      <c r="BQ38" s="765">
        <f t="shared" si="183"/>
        <v>0</v>
      </c>
      <c r="BR38" s="765">
        <f t="shared" si="183"/>
        <v>0</v>
      </c>
      <c r="BS38" s="765">
        <f t="shared" si="183"/>
        <v>0</v>
      </c>
      <c r="BT38" s="765">
        <f t="shared" si="183"/>
        <v>0</v>
      </c>
      <c r="BU38" s="765">
        <f t="shared" si="183"/>
        <v>0</v>
      </c>
      <c r="BV38" s="765">
        <f t="shared" si="183"/>
        <v>0</v>
      </c>
      <c r="BW38" s="765">
        <f t="shared" si="183"/>
        <v>0</v>
      </c>
      <c r="BX38" s="765">
        <f t="shared" si="183"/>
        <v>0</v>
      </c>
      <c r="BY38" s="765">
        <f t="shared" si="183"/>
        <v>0</v>
      </c>
      <c r="BZ38" s="765">
        <f t="shared" si="183"/>
        <v>0</v>
      </c>
      <c r="CA38" s="765">
        <f t="shared" si="183"/>
        <v>0</v>
      </c>
      <c r="CB38" s="767">
        <f t="shared" si="183"/>
        <v>0</v>
      </c>
    </row>
    <row r="39" spans="2:80" ht="13.5" thickBot="1">
      <c r="B39" s="51"/>
      <c r="C39" s="52"/>
      <c r="D39" s="52"/>
      <c r="E39" s="52"/>
      <c r="F39" s="52"/>
      <c r="G39" s="52"/>
      <c r="H39" s="52"/>
      <c r="I39" s="52"/>
      <c r="J39" s="52"/>
      <c r="K39" s="52"/>
      <c r="L39" s="52"/>
      <c r="M39" s="52"/>
      <c r="N39" s="254"/>
      <c r="O39" s="254"/>
      <c r="P39" s="254"/>
      <c r="Q39" s="254"/>
      <c r="R39" s="254"/>
      <c r="S39" s="51"/>
      <c r="W39" s="51"/>
      <c r="X39" s="52"/>
      <c r="Y39" s="52"/>
      <c r="Z39" s="52"/>
      <c r="AA39" s="52"/>
      <c r="AB39" s="52"/>
      <c r="AC39" s="52"/>
      <c r="AD39" s="52"/>
      <c r="AE39" s="52"/>
      <c r="AF39" s="52"/>
      <c r="AG39" s="52"/>
      <c r="AH39" s="52"/>
      <c r="AI39" s="254"/>
      <c r="AJ39" s="254"/>
      <c r="AK39" s="254"/>
      <c r="AL39" s="254"/>
      <c r="AM39" s="254"/>
      <c r="AN39" s="51"/>
      <c r="AR39" s="68"/>
      <c r="AS39" s="254"/>
      <c r="AT39" s="254"/>
      <c r="AU39" s="254"/>
      <c r="AV39" s="254"/>
      <c r="AW39" s="254"/>
      <c r="AX39" s="254"/>
      <c r="AY39" s="254"/>
      <c r="AZ39" s="254"/>
      <c r="BA39" s="254"/>
      <c r="BB39" s="254"/>
      <c r="BC39" s="254"/>
      <c r="BD39" s="254"/>
      <c r="BE39" s="254"/>
      <c r="BF39" s="254"/>
      <c r="BG39" s="254"/>
      <c r="BH39" s="254"/>
      <c r="BI39" s="68"/>
      <c r="BK39" s="68"/>
      <c r="BL39" s="254"/>
      <c r="BM39" s="254"/>
      <c r="BN39" s="254"/>
      <c r="BO39" s="254"/>
      <c r="BP39" s="254"/>
      <c r="BQ39" s="254"/>
      <c r="BR39" s="254"/>
      <c r="BS39" s="254"/>
      <c r="BT39" s="254"/>
      <c r="BU39" s="254"/>
      <c r="BV39" s="254"/>
      <c r="BW39" s="254"/>
      <c r="BX39" s="254"/>
      <c r="BY39" s="254"/>
      <c r="BZ39" s="254"/>
      <c r="CA39" s="254"/>
      <c r="CB39" s="68"/>
    </row>
    <row r="40" spans="2:80">
      <c r="B40" s="170"/>
      <c r="C40" s="1464" t="s">
        <v>189</v>
      </c>
      <c r="D40" s="1464"/>
      <c r="E40" s="1464"/>
      <c r="F40" s="1464"/>
      <c r="G40" s="1464"/>
      <c r="H40" s="1464"/>
      <c r="I40" s="1464"/>
      <c r="J40" s="1464"/>
      <c r="K40" s="1464"/>
      <c r="L40" s="1464"/>
      <c r="M40" s="1464"/>
      <c r="N40" s="696"/>
      <c r="O40" s="696"/>
      <c r="P40" s="696"/>
      <c r="Q40" s="696"/>
      <c r="R40" s="696"/>
      <c r="S40" s="258"/>
      <c r="W40" s="170"/>
      <c r="X40" s="1464" t="s">
        <v>189</v>
      </c>
      <c r="Y40" s="1464"/>
      <c r="Z40" s="1464"/>
      <c r="AA40" s="1464"/>
      <c r="AB40" s="1464"/>
      <c r="AC40" s="1464"/>
      <c r="AD40" s="1464"/>
      <c r="AE40" s="1464"/>
      <c r="AF40" s="1464"/>
      <c r="AG40" s="1464"/>
      <c r="AH40" s="1464"/>
      <c r="AI40" s="696"/>
      <c r="AJ40" s="696"/>
      <c r="AK40" s="696"/>
      <c r="AL40" s="696"/>
      <c r="AM40" s="696"/>
      <c r="AN40" s="262"/>
      <c r="AR40" s="170"/>
      <c r="AS40" s="1464" t="s">
        <v>189</v>
      </c>
      <c r="AT40" s="1464"/>
      <c r="AU40" s="1464"/>
      <c r="AV40" s="1464"/>
      <c r="AW40" s="1464"/>
      <c r="AX40" s="1464"/>
      <c r="AY40" s="1464"/>
      <c r="AZ40" s="1464"/>
      <c r="BA40" s="1464"/>
      <c r="BB40" s="1464"/>
      <c r="BC40" s="1464"/>
      <c r="BD40" s="696"/>
      <c r="BE40" s="696"/>
      <c r="BF40" s="696"/>
      <c r="BG40" s="696"/>
      <c r="BH40" s="696"/>
      <c r="BI40" s="262"/>
      <c r="BK40" s="170"/>
      <c r="BL40" s="1464" t="s">
        <v>189</v>
      </c>
      <c r="BM40" s="1464"/>
      <c r="BN40" s="1464"/>
      <c r="BO40" s="1464"/>
      <c r="BP40" s="1464"/>
      <c r="BQ40" s="1464"/>
      <c r="BR40" s="1464"/>
      <c r="BS40" s="1464"/>
      <c r="BT40" s="1464"/>
      <c r="BU40" s="1464"/>
      <c r="BV40" s="1464"/>
      <c r="BW40" s="700"/>
      <c r="BX40" s="700"/>
      <c r="BY40" s="700"/>
      <c r="BZ40" s="700"/>
      <c r="CA40" s="700"/>
      <c r="CB40" s="262"/>
    </row>
    <row r="41" spans="2:80">
      <c r="B41" s="171" t="s">
        <v>194</v>
      </c>
      <c r="C41" s="167">
        <f t="shared" ref="C41:R41" si="184">C29</f>
        <v>2020</v>
      </c>
      <c r="D41" s="167">
        <f t="shared" si="184"/>
        <v>2021</v>
      </c>
      <c r="E41" s="167">
        <f t="shared" si="184"/>
        <v>2022</v>
      </c>
      <c r="F41" s="167">
        <f t="shared" si="184"/>
        <v>2023</v>
      </c>
      <c r="G41" s="167">
        <f t="shared" si="184"/>
        <v>2024</v>
      </c>
      <c r="H41" s="167">
        <f t="shared" si="184"/>
        <v>2025</v>
      </c>
      <c r="I41" s="167">
        <f t="shared" si="184"/>
        <v>2026</v>
      </c>
      <c r="J41" s="167">
        <f t="shared" si="184"/>
        <v>2027</v>
      </c>
      <c r="K41" s="167">
        <f t="shared" si="184"/>
        <v>2028</v>
      </c>
      <c r="L41" s="167">
        <f t="shared" si="184"/>
        <v>2029</v>
      </c>
      <c r="M41" s="167">
        <f t="shared" si="184"/>
        <v>2030</v>
      </c>
      <c r="N41" s="167">
        <f t="shared" si="184"/>
        <v>2031</v>
      </c>
      <c r="O41" s="167">
        <f t="shared" si="184"/>
        <v>2032</v>
      </c>
      <c r="P41" s="167">
        <f t="shared" si="184"/>
        <v>2033</v>
      </c>
      <c r="Q41" s="167">
        <f t="shared" si="184"/>
        <v>2034</v>
      </c>
      <c r="R41" s="167">
        <f t="shared" si="184"/>
        <v>2035</v>
      </c>
      <c r="S41" s="264" t="s">
        <v>20</v>
      </c>
      <c r="W41" s="171" t="s">
        <v>194</v>
      </c>
      <c r="X41" s="172">
        <f t="shared" ref="X41:AM41" si="185">X29</f>
        <v>2020</v>
      </c>
      <c r="Y41" s="172">
        <f t="shared" si="185"/>
        <v>2021</v>
      </c>
      <c r="Z41" s="172">
        <f t="shared" si="185"/>
        <v>2022</v>
      </c>
      <c r="AA41" s="172">
        <f t="shared" si="185"/>
        <v>2023</v>
      </c>
      <c r="AB41" s="172">
        <f t="shared" si="185"/>
        <v>2024</v>
      </c>
      <c r="AC41" s="172">
        <f t="shared" si="185"/>
        <v>2025</v>
      </c>
      <c r="AD41" s="172">
        <f t="shared" si="185"/>
        <v>2026</v>
      </c>
      <c r="AE41" s="172">
        <f t="shared" si="185"/>
        <v>2027</v>
      </c>
      <c r="AF41" s="172">
        <f t="shared" si="185"/>
        <v>2028</v>
      </c>
      <c r="AG41" s="172">
        <f t="shared" si="185"/>
        <v>2029</v>
      </c>
      <c r="AH41" s="172">
        <f t="shared" si="185"/>
        <v>2030</v>
      </c>
      <c r="AI41" s="172">
        <f t="shared" si="185"/>
        <v>2031</v>
      </c>
      <c r="AJ41" s="172">
        <f t="shared" si="185"/>
        <v>2032</v>
      </c>
      <c r="AK41" s="172">
        <f t="shared" si="185"/>
        <v>2033</v>
      </c>
      <c r="AL41" s="172">
        <f t="shared" si="185"/>
        <v>2034</v>
      </c>
      <c r="AM41" s="172">
        <f t="shared" si="185"/>
        <v>2035</v>
      </c>
      <c r="AN41" s="710" t="s">
        <v>20</v>
      </c>
      <c r="AR41" s="171" t="s">
        <v>194</v>
      </c>
      <c r="AS41" s="172">
        <f t="shared" ref="AS41:BH41" si="186">AS29</f>
        <v>2020</v>
      </c>
      <c r="AT41" s="172">
        <f t="shared" si="186"/>
        <v>2021</v>
      </c>
      <c r="AU41" s="172">
        <f t="shared" si="186"/>
        <v>2022</v>
      </c>
      <c r="AV41" s="172">
        <f t="shared" si="186"/>
        <v>2023</v>
      </c>
      <c r="AW41" s="172">
        <f t="shared" si="186"/>
        <v>2024</v>
      </c>
      <c r="AX41" s="172">
        <f t="shared" si="186"/>
        <v>2025</v>
      </c>
      <c r="AY41" s="172">
        <f t="shared" si="186"/>
        <v>2026</v>
      </c>
      <c r="AZ41" s="172">
        <f t="shared" si="186"/>
        <v>2027</v>
      </c>
      <c r="BA41" s="172">
        <f t="shared" si="186"/>
        <v>2028</v>
      </c>
      <c r="BB41" s="172">
        <f t="shared" si="186"/>
        <v>2029</v>
      </c>
      <c r="BC41" s="172">
        <f t="shared" si="186"/>
        <v>2030</v>
      </c>
      <c r="BD41" s="172">
        <f t="shared" si="186"/>
        <v>2031</v>
      </c>
      <c r="BE41" s="172">
        <f t="shared" si="186"/>
        <v>2032</v>
      </c>
      <c r="BF41" s="172">
        <f t="shared" si="186"/>
        <v>2033</v>
      </c>
      <c r="BG41" s="172">
        <f t="shared" si="186"/>
        <v>2034</v>
      </c>
      <c r="BH41" s="172">
        <f t="shared" si="186"/>
        <v>2035</v>
      </c>
      <c r="BI41" s="710" t="s">
        <v>20</v>
      </c>
      <c r="BK41" s="171" t="s">
        <v>194</v>
      </c>
      <c r="BL41" s="172">
        <f t="shared" ref="BL41:CA41" si="187">BL29</f>
        <v>2020</v>
      </c>
      <c r="BM41" s="172">
        <f t="shared" si="187"/>
        <v>2021</v>
      </c>
      <c r="BN41" s="172">
        <f t="shared" si="187"/>
        <v>2022</v>
      </c>
      <c r="BO41" s="172">
        <f t="shared" si="187"/>
        <v>2023</v>
      </c>
      <c r="BP41" s="172">
        <f t="shared" si="187"/>
        <v>2024</v>
      </c>
      <c r="BQ41" s="172">
        <f t="shared" si="187"/>
        <v>2025</v>
      </c>
      <c r="BR41" s="172">
        <f t="shared" si="187"/>
        <v>2026</v>
      </c>
      <c r="BS41" s="172">
        <f t="shared" si="187"/>
        <v>2027</v>
      </c>
      <c r="BT41" s="172">
        <f t="shared" si="187"/>
        <v>2028</v>
      </c>
      <c r="BU41" s="172">
        <f t="shared" si="187"/>
        <v>2029</v>
      </c>
      <c r="BV41" s="172">
        <f t="shared" si="187"/>
        <v>2030</v>
      </c>
      <c r="BW41" s="172">
        <f t="shared" si="187"/>
        <v>2031</v>
      </c>
      <c r="BX41" s="172">
        <f t="shared" si="187"/>
        <v>2032</v>
      </c>
      <c r="BY41" s="172">
        <f t="shared" si="187"/>
        <v>2033</v>
      </c>
      <c r="BZ41" s="172">
        <f t="shared" si="187"/>
        <v>2034</v>
      </c>
      <c r="CA41" s="172">
        <f t="shared" si="187"/>
        <v>2035</v>
      </c>
      <c r="CB41" s="710" t="s">
        <v>20</v>
      </c>
    </row>
    <row r="42" spans="2:80">
      <c r="B42" s="173" t="s">
        <v>191</v>
      </c>
      <c r="C42" s="174">
        <f>1</f>
        <v>1</v>
      </c>
      <c r="D42" s="269">
        <f>IF('Set up'!$E$22="Yes",1,C42*(1+(INDEX('Set up'!$B$108:$T$161,MATCH('Set up'!$E$23,'Set up'!$B$108:$B$161,0),MATCH(Costs!D$29,'Set up'!$B$108:$T$108,0)))))</f>
        <v>1</v>
      </c>
      <c r="E42" s="269">
        <f>IF('Set up'!$E$22="Yes",1,D42*(1+(INDEX('Set up'!$B$108:$T$161,MATCH('Set up'!$E$23,'Set up'!$B$108:$B$161,0),MATCH(Costs!E$29,'Set up'!$B$108:$T$108,0)))))</f>
        <v>1</v>
      </c>
      <c r="F42" s="269">
        <f>IF('Set up'!$E$22="Yes",1,E42*(1+(INDEX('Set up'!$B$108:$T$161,MATCH('Set up'!$E$23,'Set up'!$B$108:$B$161,0),MATCH(Costs!F$29,'Set up'!$B$108:$T$108,0)))))</f>
        <v>1</v>
      </c>
      <c r="G42" s="269">
        <f>IF('Set up'!$E$22="Yes",1,F42*(1+(INDEX('Set up'!$B$108:$T$161,MATCH('Set up'!$E$23,'Set up'!$B$108:$B$161,0),MATCH(Costs!G$29,'Set up'!$B$108:$T$108,0)))))</f>
        <v>1</v>
      </c>
      <c r="H42" s="269">
        <f>IF('Set up'!$E$22="Yes",1,G42*(1+(INDEX('Set up'!$B$108:$T$161,MATCH('Set up'!$E$23,'Set up'!$B$108:$B$161,0),MATCH(Costs!H$29,'Set up'!$B$108:$T$108,0)))))</f>
        <v>1</v>
      </c>
      <c r="I42" s="711"/>
      <c r="J42" s="711"/>
      <c r="K42" s="711"/>
      <c r="L42" s="711"/>
      <c r="M42" s="711"/>
      <c r="N42" s="712"/>
      <c r="O42" s="712"/>
      <c r="P42" s="712"/>
      <c r="Q42" s="712"/>
      <c r="R42" s="712"/>
      <c r="S42" s="259"/>
      <c r="W42" s="173" t="s">
        <v>191</v>
      </c>
      <c r="X42" s="708">
        <f>1</f>
        <v>1</v>
      </c>
      <c r="Y42" s="703">
        <f>IF('Set up'!$E$22="Yes",1,X42*(1+(INDEX('Set up'!$B$108:$T$161,MATCH('Set up'!$E$23,'Set up'!$B$108:$B$161,0),MATCH(Costs!Y$29,'Set up'!$B$108:$T$108,0)))))</f>
        <v>1</v>
      </c>
      <c r="Z42" s="708">
        <f>IF('Set up'!$E$22="Yes",1,Y42*(1+(INDEX('Set up'!$B$108:$T$161,MATCH('Set up'!$E$23,'Set up'!$B$108:$B$161,0),MATCH(Costs!Z$29,'Set up'!$B$108:$T$108,0)))))</f>
        <v>1</v>
      </c>
      <c r="AA42" s="708">
        <f>IF('Set up'!$E$22="Yes",1,Z42*(1+(INDEX('Set up'!$B$108:$T$161,MATCH('Set up'!$E$23,'Set up'!$B$108:$B$161,0),MATCH(Costs!AA$29,'Set up'!$B$108:$T$108,0)))))</f>
        <v>1</v>
      </c>
      <c r="AB42" s="708">
        <f>IF('Set up'!$E$22="Yes",1,AA42*(1+(INDEX('Set up'!$B$108:$T$161,MATCH('Set up'!$E$23,'Set up'!$B$108:$B$161,0),MATCH(Costs!AB$29,'Set up'!$B$108:$T$108,0)))))</f>
        <v>1</v>
      </c>
      <c r="AC42" s="708">
        <f>IF('Set up'!$E$22="Yes",1,AB42*(1+(INDEX('Set up'!$B$108:$T$161,MATCH('Set up'!$E$23,'Set up'!$B$108:$B$161,0),MATCH(Costs!AC$29,'Set up'!$B$108:$T$108,0)))))</f>
        <v>1</v>
      </c>
      <c r="AD42" s="713"/>
      <c r="AE42" s="713"/>
      <c r="AF42" s="713"/>
      <c r="AG42" s="713"/>
      <c r="AH42" s="713"/>
      <c r="AI42" s="713"/>
      <c r="AJ42" s="713"/>
      <c r="AK42" s="713"/>
      <c r="AL42" s="713"/>
      <c r="AM42" s="713"/>
      <c r="AN42" s="259"/>
      <c r="AR42" s="173" t="s">
        <v>191</v>
      </c>
      <c r="AS42" s="708">
        <f>1</f>
        <v>1</v>
      </c>
      <c r="AT42" s="703">
        <f>IF('Set up'!$E$22="Yes",1,AS42*(1+(INDEX('Set up'!$B$108:$T$161,MATCH('Set up'!$E$23,'Set up'!$B$108:$B$161,0),MATCH(Costs!AT$29,'Set up'!$B$108:$T$108,0)))))</f>
        <v>1</v>
      </c>
      <c r="AU42" s="708">
        <f>IF('Set up'!$E$22="Yes",1,AT42*(1+(INDEX('Set up'!$B$108:$T$161,MATCH('Set up'!$E$23,'Set up'!$B$108:$B$161,0),MATCH(Costs!AU$29,'Set up'!$B$108:$T$108,0)))))</f>
        <v>1</v>
      </c>
      <c r="AV42" s="708">
        <f>IF('Set up'!$E$22="Yes",1,AU42*(1+(INDEX('Set up'!$B$108:$T$161,MATCH('Set up'!$E$23,'Set up'!$B$108:$B$161,0),MATCH(Costs!AV$29,'Set up'!$B$108:$T$108,0)))))</f>
        <v>1</v>
      </c>
      <c r="AW42" s="708">
        <f>IF('Set up'!$E$22="Yes",1,AV42*(1+(INDEX('Set up'!$B$108:$T$161,MATCH('Set up'!$E$23,'Set up'!$B$108:$B$161,0),MATCH(Costs!AW$29,'Set up'!$B$108:$T$108,0)))))</f>
        <v>1</v>
      </c>
      <c r="AX42" s="708">
        <f>IF('Set up'!$E$22="Yes",1,AW42*(1+(INDEX('Set up'!$B$108:$T$161,MATCH('Set up'!$E$23,'Set up'!$B$108:$B$161,0),MATCH(Costs!AX$29,'Set up'!$B$108:$T$108,0)))))</f>
        <v>1</v>
      </c>
      <c r="AY42" s="713"/>
      <c r="AZ42" s="713"/>
      <c r="BA42" s="713"/>
      <c r="BB42" s="713"/>
      <c r="BC42" s="713"/>
      <c r="BD42" s="713"/>
      <c r="BE42" s="713"/>
      <c r="BF42" s="713"/>
      <c r="BG42" s="713"/>
      <c r="BH42" s="713"/>
      <c r="BI42" s="259"/>
      <c r="BK42" s="173" t="s">
        <v>191</v>
      </c>
      <c r="BL42" s="708">
        <f>1</f>
        <v>1</v>
      </c>
      <c r="BM42" s="703">
        <f>IF('Set up'!$E$22="Yes",1,BL42*(1+(INDEX('Set up'!$B$108:$T$161,MATCH('Set up'!$E$23,'Set up'!$B$108:$B$161,0),MATCH(Costs!BM$29,'Set up'!$B$108:$T$108,0)))))</f>
        <v>1</v>
      </c>
      <c r="BN42" s="708">
        <f>IF('Set up'!$E$22="Yes",1,BM42*(1+(INDEX('Set up'!$B$108:$T$161,MATCH('Set up'!$E$23,'Set up'!$B$108:$B$161,0),MATCH(Costs!BN$29,'Set up'!$B$108:$T$108,0)))))</f>
        <v>1</v>
      </c>
      <c r="BO42" s="708">
        <f>IF('Set up'!$E$22="Yes",1,BN42*(1+(INDEX('Set up'!$B$108:$T$161,MATCH('Set up'!$E$23,'Set up'!$B$108:$B$161,0),MATCH(Costs!BO$29,'Set up'!$B$108:$T$108,0)))))</f>
        <v>1</v>
      </c>
      <c r="BP42" s="708">
        <f>IF('Set up'!$E$22="Yes",1,BO42*(1+(INDEX('Set up'!$B$108:$T$161,MATCH('Set up'!$E$23,'Set up'!$B$108:$B$161,0),MATCH(Costs!BP$29,'Set up'!$B$108:$T$108,0)))))</f>
        <v>1</v>
      </c>
      <c r="BQ42" s="708">
        <f>IF('Set up'!$E$22="Yes",1,BP42*(1+(INDEX('Set up'!$B$108:$T$161,MATCH('Set up'!$E$23,'Set up'!$B$108:$B$161,0),MATCH(Costs!BQ$29,'Set up'!$B$108:$T$108,0)))))</f>
        <v>1</v>
      </c>
      <c r="BR42" s="713"/>
      <c r="BS42" s="713"/>
      <c r="BT42" s="713"/>
      <c r="BU42" s="713"/>
      <c r="BV42" s="713"/>
      <c r="BW42" s="713"/>
      <c r="BX42" s="713"/>
      <c r="BY42" s="713"/>
      <c r="BZ42" s="713"/>
      <c r="CA42" s="713"/>
      <c r="CB42" s="259"/>
    </row>
    <row r="43" spans="2:80">
      <c r="B43" s="173" t="s">
        <v>383</v>
      </c>
      <c r="C43" s="776">
        <f t="shared" ref="C43:H43" si="188">C23*C42</f>
        <v>0</v>
      </c>
      <c r="D43" s="776">
        <f t="shared" si="188"/>
        <v>0</v>
      </c>
      <c r="E43" s="776">
        <f t="shared" si="188"/>
        <v>0</v>
      </c>
      <c r="F43" s="776">
        <f t="shared" si="188"/>
        <v>0</v>
      </c>
      <c r="G43" s="776">
        <f t="shared" si="188"/>
        <v>0</v>
      </c>
      <c r="H43" s="776">
        <f t="shared" si="188"/>
        <v>0</v>
      </c>
      <c r="I43" s="777"/>
      <c r="J43" s="777"/>
      <c r="K43" s="777"/>
      <c r="L43" s="777"/>
      <c r="M43" s="777"/>
      <c r="N43" s="777"/>
      <c r="O43" s="777"/>
      <c r="P43" s="777"/>
      <c r="Q43" s="777"/>
      <c r="R43" s="777"/>
      <c r="S43" s="772">
        <f>SUM(C43:R43)</f>
        <v>0</v>
      </c>
      <c r="W43" s="173" t="s">
        <v>195</v>
      </c>
      <c r="X43" s="776">
        <f t="shared" ref="X43:AC43" si="189">X23*X42</f>
        <v>0</v>
      </c>
      <c r="Y43" s="776">
        <f t="shared" si="189"/>
        <v>0</v>
      </c>
      <c r="Z43" s="776">
        <f t="shared" si="189"/>
        <v>0</v>
      </c>
      <c r="AA43" s="776">
        <f t="shared" si="189"/>
        <v>0</v>
      </c>
      <c r="AB43" s="776">
        <f t="shared" si="189"/>
        <v>0</v>
      </c>
      <c r="AC43" s="776">
        <f t="shared" si="189"/>
        <v>0</v>
      </c>
      <c r="AD43" s="777"/>
      <c r="AE43" s="777"/>
      <c r="AF43" s="777"/>
      <c r="AG43" s="777"/>
      <c r="AH43" s="777"/>
      <c r="AI43" s="777"/>
      <c r="AJ43" s="777"/>
      <c r="AK43" s="777"/>
      <c r="AL43" s="777"/>
      <c r="AM43" s="777"/>
      <c r="AN43" s="772">
        <f>SUM(X43:AM43)</f>
        <v>0</v>
      </c>
      <c r="AR43" s="173" t="s">
        <v>195</v>
      </c>
      <c r="AS43" s="776">
        <f t="shared" ref="AS43:AX43" si="190">AS23*AS42</f>
        <v>0</v>
      </c>
      <c r="AT43" s="776">
        <f t="shared" si="190"/>
        <v>0</v>
      </c>
      <c r="AU43" s="776">
        <f t="shared" si="190"/>
        <v>0</v>
      </c>
      <c r="AV43" s="776">
        <f t="shared" si="190"/>
        <v>0</v>
      </c>
      <c r="AW43" s="776">
        <f t="shared" si="190"/>
        <v>0</v>
      </c>
      <c r="AX43" s="776">
        <f t="shared" si="190"/>
        <v>0</v>
      </c>
      <c r="AY43" s="777"/>
      <c r="AZ43" s="777"/>
      <c r="BA43" s="777"/>
      <c r="BB43" s="777"/>
      <c r="BC43" s="777"/>
      <c r="BD43" s="777"/>
      <c r="BE43" s="777"/>
      <c r="BF43" s="777"/>
      <c r="BG43" s="777"/>
      <c r="BH43" s="777"/>
      <c r="BI43" s="772">
        <f>SUM(AS43:BH43)</f>
        <v>0</v>
      </c>
      <c r="BK43" s="173" t="s">
        <v>195</v>
      </c>
      <c r="BL43" s="776">
        <f t="shared" ref="BL43:BQ43" si="191">BL23*BL42</f>
        <v>0</v>
      </c>
      <c r="BM43" s="776">
        <f t="shared" si="191"/>
        <v>0</v>
      </c>
      <c r="BN43" s="776">
        <f t="shared" si="191"/>
        <v>0</v>
      </c>
      <c r="BO43" s="776">
        <f t="shared" si="191"/>
        <v>0</v>
      </c>
      <c r="BP43" s="776">
        <f t="shared" si="191"/>
        <v>0</v>
      </c>
      <c r="BQ43" s="776">
        <f t="shared" si="191"/>
        <v>0</v>
      </c>
      <c r="BR43" s="777"/>
      <c r="BS43" s="777"/>
      <c r="BT43" s="777"/>
      <c r="BU43" s="777"/>
      <c r="BV43" s="777"/>
      <c r="BW43" s="777"/>
      <c r="BX43" s="777"/>
      <c r="BY43" s="777"/>
      <c r="BZ43" s="777"/>
      <c r="CA43" s="777"/>
      <c r="CB43" s="772">
        <f>SUM(BL43:CA43)</f>
        <v>0</v>
      </c>
    </row>
    <row r="44" spans="2:80" ht="13.5" thickBot="1">
      <c r="B44" s="175"/>
      <c r="C44" s="176"/>
      <c r="D44" s="176"/>
      <c r="E44" s="176"/>
      <c r="F44" s="176"/>
      <c r="G44" s="176"/>
      <c r="H44" s="176"/>
      <c r="I44" s="176"/>
      <c r="J44" s="176"/>
      <c r="K44" s="176"/>
      <c r="L44" s="176"/>
      <c r="M44" s="176"/>
      <c r="N44" s="176"/>
      <c r="O44" s="176"/>
      <c r="P44" s="176"/>
      <c r="Q44" s="176"/>
      <c r="R44" s="176"/>
      <c r="S44" s="265"/>
      <c r="W44" s="175"/>
      <c r="X44" s="176"/>
      <c r="Y44" s="176"/>
      <c r="Z44" s="176"/>
      <c r="AA44" s="176"/>
      <c r="AB44" s="176"/>
      <c r="AC44" s="176"/>
      <c r="AD44" s="176"/>
      <c r="AE44" s="176"/>
      <c r="AF44" s="176"/>
      <c r="AG44" s="176"/>
      <c r="AH44" s="176"/>
      <c r="AI44" s="176"/>
      <c r="AJ44" s="176"/>
      <c r="AK44" s="176"/>
      <c r="AL44" s="176"/>
      <c r="AM44" s="176"/>
      <c r="AN44" s="261"/>
      <c r="AR44" s="175"/>
      <c r="AS44" s="176"/>
      <c r="AT44" s="176"/>
      <c r="AU44" s="176"/>
      <c r="AV44" s="176"/>
      <c r="AW44" s="176"/>
      <c r="AX44" s="176"/>
      <c r="AY44" s="176"/>
      <c r="AZ44" s="176"/>
      <c r="BA44" s="176"/>
      <c r="BB44" s="176"/>
      <c r="BC44" s="176"/>
      <c r="BD44" s="176"/>
      <c r="BE44" s="176"/>
      <c r="BF44" s="176"/>
      <c r="BG44" s="176"/>
      <c r="BH44" s="176"/>
      <c r="BI44" s="261"/>
      <c r="BK44" s="175"/>
      <c r="BL44" s="176"/>
      <c r="BM44" s="176"/>
      <c r="BN44" s="176"/>
      <c r="BO44" s="176"/>
      <c r="BP44" s="176"/>
      <c r="BQ44" s="176"/>
      <c r="BR44" s="176"/>
      <c r="BS44" s="176"/>
      <c r="BT44" s="176"/>
      <c r="BU44" s="176"/>
      <c r="BV44" s="176"/>
      <c r="BW44" s="176"/>
      <c r="BX44" s="176"/>
      <c r="BY44" s="176"/>
      <c r="BZ44" s="176"/>
      <c r="CA44" s="176"/>
      <c r="CB44" s="261"/>
    </row>
    <row r="45" spans="2:80">
      <c r="B45" s="170"/>
      <c r="C45" s="1464" t="s">
        <v>189</v>
      </c>
      <c r="D45" s="1464"/>
      <c r="E45" s="1464"/>
      <c r="F45" s="1464"/>
      <c r="G45" s="1464"/>
      <c r="H45" s="1464"/>
      <c r="I45" s="1464"/>
      <c r="J45" s="1464"/>
      <c r="K45" s="1464"/>
      <c r="L45" s="1464"/>
      <c r="M45" s="1464"/>
      <c r="N45" s="696"/>
      <c r="O45" s="696"/>
      <c r="P45" s="696"/>
      <c r="Q45" s="696"/>
      <c r="R45" s="696"/>
      <c r="S45" s="258"/>
      <c r="W45" s="170"/>
      <c r="X45" s="1464" t="s">
        <v>189</v>
      </c>
      <c r="Y45" s="1464"/>
      <c r="Z45" s="1464"/>
      <c r="AA45" s="1464"/>
      <c r="AB45" s="1464"/>
      <c r="AC45" s="1464"/>
      <c r="AD45" s="1464"/>
      <c r="AE45" s="1464"/>
      <c r="AF45" s="1464"/>
      <c r="AG45" s="1464"/>
      <c r="AH45" s="1464"/>
      <c r="AI45" s="696"/>
      <c r="AJ45" s="696"/>
      <c r="AK45" s="696"/>
      <c r="AL45" s="696"/>
      <c r="AM45" s="696"/>
      <c r="AN45" s="262"/>
      <c r="AR45" s="170"/>
      <c r="AS45" s="1464" t="s">
        <v>189</v>
      </c>
      <c r="AT45" s="1464"/>
      <c r="AU45" s="1464"/>
      <c r="AV45" s="1464"/>
      <c r="AW45" s="1464"/>
      <c r="AX45" s="1464"/>
      <c r="AY45" s="1464"/>
      <c r="AZ45" s="1464"/>
      <c r="BA45" s="1464"/>
      <c r="BB45" s="1464"/>
      <c r="BC45" s="1464"/>
      <c r="BD45" s="696"/>
      <c r="BE45" s="696"/>
      <c r="BF45" s="696"/>
      <c r="BG45" s="696"/>
      <c r="BH45" s="696"/>
      <c r="BI45" s="262"/>
      <c r="BK45" s="170"/>
      <c r="BL45" s="1464" t="s">
        <v>189</v>
      </c>
      <c r="BM45" s="1464"/>
      <c r="BN45" s="1464"/>
      <c r="BO45" s="1464"/>
      <c r="BP45" s="1464"/>
      <c r="BQ45" s="1464"/>
      <c r="BR45" s="1464"/>
      <c r="BS45" s="1464"/>
      <c r="BT45" s="1464"/>
      <c r="BU45" s="1464"/>
      <c r="BV45" s="1464"/>
      <c r="BW45" s="700"/>
      <c r="BX45" s="700"/>
      <c r="BY45" s="700"/>
      <c r="BZ45" s="700"/>
      <c r="CA45" s="700"/>
      <c r="CB45" s="262"/>
    </row>
    <row r="46" spans="2:80">
      <c r="B46" s="171" t="s">
        <v>196</v>
      </c>
      <c r="C46" s="167">
        <f t="shared" ref="C46:R46" si="192">C41</f>
        <v>2020</v>
      </c>
      <c r="D46" s="167">
        <f t="shared" si="192"/>
        <v>2021</v>
      </c>
      <c r="E46" s="167">
        <f t="shared" si="192"/>
        <v>2022</v>
      </c>
      <c r="F46" s="167">
        <f t="shared" si="192"/>
        <v>2023</v>
      </c>
      <c r="G46" s="167">
        <f t="shared" si="192"/>
        <v>2024</v>
      </c>
      <c r="H46" s="167">
        <f t="shared" si="192"/>
        <v>2025</v>
      </c>
      <c r="I46" s="167">
        <f t="shared" si="192"/>
        <v>2026</v>
      </c>
      <c r="J46" s="167">
        <f t="shared" si="192"/>
        <v>2027</v>
      </c>
      <c r="K46" s="167">
        <f t="shared" si="192"/>
        <v>2028</v>
      </c>
      <c r="L46" s="167">
        <f t="shared" si="192"/>
        <v>2029</v>
      </c>
      <c r="M46" s="167">
        <f t="shared" si="192"/>
        <v>2030</v>
      </c>
      <c r="N46" s="167">
        <f t="shared" si="192"/>
        <v>2031</v>
      </c>
      <c r="O46" s="167">
        <f t="shared" si="192"/>
        <v>2032</v>
      </c>
      <c r="P46" s="167">
        <f t="shared" si="192"/>
        <v>2033</v>
      </c>
      <c r="Q46" s="167">
        <f t="shared" si="192"/>
        <v>2034</v>
      </c>
      <c r="R46" s="167">
        <f t="shared" si="192"/>
        <v>2035</v>
      </c>
      <c r="S46" s="264" t="s">
        <v>20</v>
      </c>
      <c r="W46" s="171" t="s">
        <v>196</v>
      </c>
      <c r="X46" s="172">
        <f t="shared" ref="X46:AM46" si="193">X41</f>
        <v>2020</v>
      </c>
      <c r="Y46" s="172">
        <f t="shared" si="193"/>
        <v>2021</v>
      </c>
      <c r="Z46" s="172">
        <f t="shared" si="193"/>
        <v>2022</v>
      </c>
      <c r="AA46" s="172">
        <f t="shared" si="193"/>
        <v>2023</v>
      </c>
      <c r="AB46" s="172">
        <f t="shared" si="193"/>
        <v>2024</v>
      </c>
      <c r="AC46" s="172">
        <f t="shared" si="193"/>
        <v>2025</v>
      </c>
      <c r="AD46" s="172">
        <f t="shared" si="193"/>
        <v>2026</v>
      </c>
      <c r="AE46" s="172">
        <f t="shared" si="193"/>
        <v>2027</v>
      </c>
      <c r="AF46" s="172">
        <f t="shared" si="193"/>
        <v>2028</v>
      </c>
      <c r="AG46" s="172">
        <f t="shared" si="193"/>
        <v>2029</v>
      </c>
      <c r="AH46" s="172">
        <f t="shared" si="193"/>
        <v>2030</v>
      </c>
      <c r="AI46" s="172">
        <f t="shared" si="193"/>
        <v>2031</v>
      </c>
      <c r="AJ46" s="172">
        <f t="shared" si="193"/>
        <v>2032</v>
      </c>
      <c r="AK46" s="172">
        <f t="shared" si="193"/>
        <v>2033</v>
      </c>
      <c r="AL46" s="172">
        <f t="shared" si="193"/>
        <v>2034</v>
      </c>
      <c r="AM46" s="172">
        <f t="shared" si="193"/>
        <v>2035</v>
      </c>
      <c r="AN46" s="710" t="s">
        <v>20</v>
      </c>
      <c r="AR46" s="171" t="s">
        <v>196</v>
      </c>
      <c r="AS46" s="172">
        <f t="shared" ref="AS46:BH46" si="194">AS41</f>
        <v>2020</v>
      </c>
      <c r="AT46" s="172">
        <f t="shared" si="194"/>
        <v>2021</v>
      </c>
      <c r="AU46" s="172">
        <f t="shared" si="194"/>
        <v>2022</v>
      </c>
      <c r="AV46" s="172">
        <f t="shared" si="194"/>
        <v>2023</v>
      </c>
      <c r="AW46" s="172">
        <f t="shared" si="194"/>
        <v>2024</v>
      </c>
      <c r="AX46" s="172">
        <f t="shared" si="194"/>
        <v>2025</v>
      </c>
      <c r="AY46" s="172">
        <f t="shared" si="194"/>
        <v>2026</v>
      </c>
      <c r="AZ46" s="172">
        <f t="shared" si="194"/>
        <v>2027</v>
      </c>
      <c r="BA46" s="172">
        <f t="shared" si="194"/>
        <v>2028</v>
      </c>
      <c r="BB46" s="172">
        <f t="shared" si="194"/>
        <v>2029</v>
      </c>
      <c r="BC46" s="172">
        <f t="shared" si="194"/>
        <v>2030</v>
      </c>
      <c r="BD46" s="172">
        <f t="shared" si="194"/>
        <v>2031</v>
      </c>
      <c r="BE46" s="172">
        <f t="shared" si="194"/>
        <v>2032</v>
      </c>
      <c r="BF46" s="172">
        <f t="shared" si="194"/>
        <v>2033</v>
      </c>
      <c r="BG46" s="172">
        <f t="shared" si="194"/>
        <v>2034</v>
      </c>
      <c r="BH46" s="172">
        <f t="shared" si="194"/>
        <v>2035</v>
      </c>
      <c r="BI46" s="710" t="s">
        <v>20</v>
      </c>
      <c r="BK46" s="171" t="s">
        <v>196</v>
      </c>
      <c r="BL46" s="172">
        <f t="shared" ref="BL46:CA46" si="195">BL41</f>
        <v>2020</v>
      </c>
      <c r="BM46" s="172">
        <f t="shared" si="195"/>
        <v>2021</v>
      </c>
      <c r="BN46" s="172">
        <f t="shared" si="195"/>
        <v>2022</v>
      </c>
      <c r="BO46" s="172">
        <f t="shared" si="195"/>
        <v>2023</v>
      </c>
      <c r="BP46" s="172">
        <f t="shared" si="195"/>
        <v>2024</v>
      </c>
      <c r="BQ46" s="172">
        <f t="shared" si="195"/>
        <v>2025</v>
      </c>
      <c r="BR46" s="172">
        <f t="shared" si="195"/>
        <v>2026</v>
      </c>
      <c r="BS46" s="172">
        <f t="shared" si="195"/>
        <v>2027</v>
      </c>
      <c r="BT46" s="172">
        <f t="shared" si="195"/>
        <v>2028</v>
      </c>
      <c r="BU46" s="172">
        <f t="shared" si="195"/>
        <v>2029</v>
      </c>
      <c r="BV46" s="172">
        <f t="shared" si="195"/>
        <v>2030</v>
      </c>
      <c r="BW46" s="172">
        <f t="shared" si="195"/>
        <v>2031</v>
      </c>
      <c r="BX46" s="172">
        <f t="shared" si="195"/>
        <v>2032</v>
      </c>
      <c r="BY46" s="172">
        <f t="shared" si="195"/>
        <v>2033</v>
      </c>
      <c r="BZ46" s="172">
        <f t="shared" si="195"/>
        <v>2034</v>
      </c>
      <c r="CA46" s="172">
        <f t="shared" si="195"/>
        <v>2035</v>
      </c>
      <c r="CB46" s="710" t="s">
        <v>20</v>
      </c>
    </row>
    <row r="47" spans="2:80">
      <c r="B47" s="168" t="str">
        <f>CONCATENATE("One off project costs Capex adjusted by ",'Set up'!$E$14*100,"%")</f>
        <v>One off project costs Capex adjusted by 0%</v>
      </c>
      <c r="C47" s="770">
        <f>C43*(1+'Set up'!$E$14)</f>
        <v>0</v>
      </c>
      <c r="D47" s="770">
        <f>D43*(1+'Set up'!$E$14)</f>
        <v>0</v>
      </c>
      <c r="E47" s="770">
        <f>E43*(1+'Set up'!$E$14)</f>
        <v>0</v>
      </c>
      <c r="F47" s="770">
        <f>F43*(1+'Set up'!$E$14)</f>
        <v>0</v>
      </c>
      <c r="G47" s="770">
        <f>G43*(1+'Set up'!$E$14)</f>
        <v>0</v>
      </c>
      <c r="H47" s="770">
        <f>H43*(1+'Set up'!$E$14)</f>
        <v>0</v>
      </c>
      <c r="I47" s="771"/>
      <c r="J47" s="771"/>
      <c r="K47" s="771"/>
      <c r="L47" s="771"/>
      <c r="M47" s="771"/>
      <c r="N47" s="771"/>
      <c r="O47" s="771"/>
      <c r="P47" s="771"/>
      <c r="Q47" s="771"/>
      <c r="R47" s="771"/>
      <c r="S47" s="778">
        <f>SUM(C47:R47)</f>
        <v>0</v>
      </c>
      <c r="W47" s="168" t="str">
        <f>CONCATENATE("One off project costs Capex adjusted by ",'Set up'!$E$14*100,"%")</f>
        <v>One off project costs Capex adjusted by 0%</v>
      </c>
      <c r="X47" s="796">
        <f>X43*(1+'Set up'!$E$14)</f>
        <v>0</v>
      </c>
      <c r="Y47" s="796">
        <f>Y43*(1+'Set up'!$E$14)</f>
        <v>0</v>
      </c>
      <c r="Z47" s="796">
        <f>Z43*(1+'Set up'!$E$14)</f>
        <v>0</v>
      </c>
      <c r="AA47" s="796">
        <f>AA43*(1+'Set up'!$E$14)</f>
        <v>0</v>
      </c>
      <c r="AB47" s="796">
        <f>AB43*(1+'Set up'!$E$14)</f>
        <v>0</v>
      </c>
      <c r="AC47" s="796">
        <f>AC43*(1+'Set up'!$E$14)</f>
        <v>0</v>
      </c>
      <c r="AD47" s="797"/>
      <c r="AE47" s="797"/>
      <c r="AF47" s="797"/>
      <c r="AG47" s="797"/>
      <c r="AH47" s="797"/>
      <c r="AI47" s="797"/>
      <c r="AJ47" s="797"/>
      <c r="AK47" s="797"/>
      <c r="AL47" s="797"/>
      <c r="AM47" s="797"/>
      <c r="AN47" s="798">
        <f>SUM(X47:AM47)</f>
        <v>0</v>
      </c>
      <c r="AR47" s="168" t="str">
        <f>CONCATENATE("One off project costs Capex adjusted by ",'Set up'!$E$14*100,"%")</f>
        <v>One off project costs Capex adjusted by 0%</v>
      </c>
      <c r="AS47" s="796">
        <f>AS43*(1+'Set up'!$E$14)</f>
        <v>0</v>
      </c>
      <c r="AT47" s="796">
        <f>AT43*(1+'Set up'!$E$14)</f>
        <v>0</v>
      </c>
      <c r="AU47" s="796">
        <f>AU43*(1+'Set up'!$E$14)</f>
        <v>0</v>
      </c>
      <c r="AV47" s="796">
        <f>AV43*(1+'Set up'!$E$14)</f>
        <v>0</v>
      </c>
      <c r="AW47" s="796">
        <f>AW43*(1+'Set up'!$E$14)</f>
        <v>0</v>
      </c>
      <c r="AX47" s="796">
        <f>AX43*(1+'Set up'!$E$14)</f>
        <v>0</v>
      </c>
      <c r="AY47" s="797"/>
      <c r="AZ47" s="797"/>
      <c r="BA47" s="797"/>
      <c r="BB47" s="797"/>
      <c r="BC47" s="797"/>
      <c r="BD47" s="797"/>
      <c r="BE47" s="797"/>
      <c r="BF47" s="797"/>
      <c r="BG47" s="797"/>
      <c r="BH47" s="797"/>
      <c r="BI47" s="798">
        <f>SUM(AS47:BH47)</f>
        <v>0</v>
      </c>
      <c r="BK47" s="168" t="str">
        <f>CONCATENATE("One off project costs Capex adjusted by ",'Set up'!$E$14*100,"%")</f>
        <v>One off project costs Capex adjusted by 0%</v>
      </c>
      <c r="BL47" s="796">
        <f>BL43*(1+'Set up'!$E$14)</f>
        <v>0</v>
      </c>
      <c r="BM47" s="796">
        <f>BM43*(1+'Set up'!$E$14)</f>
        <v>0</v>
      </c>
      <c r="BN47" s="796">
        <f>BN43*(1+'Set up'!$E$14)</f>
        <v>0</v>
      </c>
      <c r="BO47" s="796">
        <f>BO43*(1+'Set up'!$E$14)</f>
        <v>0</v>
      </c>
      <c r="BP47" s="796">
        <f>BP43*(1+'Set up'!$E$14)</f>
        <v>0</v>
      </c>
      <c r="BQ47" s="796">
        <f>BQ43*(1+'Set up'!$E$14)</f>
        <v>0</v>
      </c>
      <c r="BR47" s="797"/>
      <c r="BS47" s="797"/>
      <c r="BT47" s="797"/>
      <c r="BU47" s="797"/>
      <c r="BV47" s="797"/>
      <c r="BW47" s="797"/>
      <c r="BX47" s="797"/>
      <c r="BY47" s="797"/>
      <c r="BZ47" s="797"/>
      <c r="CA47" s="797"/>
      <c r="CB47" s="798">
        <f>SUM(BL47:CA47)</f>
        <v>0</v>
      </c>
    </row>
    <row r="48" spans="2:80">
      <c r="B48" s="177" t="s">
        <v>197</v>
      </c>
      <c r="C48" s="770">
        <f>C47</f>
        <v>0</v>
      </c>
      <c r="D48" s="770">
        <f t="shared" ref="D48:H48" si="196">D47</f>
        <v>0</v>
      </c>
      <c r="E48" s="770">
        <f t="shared" si="196"/>
        <v>0</v>
      </c>
      <c r="F48" s="770">
        <f t="shared" si="196"/>
        <v>0</v>
      </c>
      <c r="G48" s="770">
        <f t="shared" si="196"/>
        <v>0</v>
      </c>
      <c r="H48" s="770">
        <f t="shared" si="196"/>
        <v>0</v>
      </c>
      <c r="I48" s="771"/>
      <c r="J48" s="771"/>
      <c r="K48" s="771"/>
      <c r="L48" s="771"/>
      <c r="M48" s="771"/>
      <c r="N48" s="771"/>
      <c r="O48" s="771"/>
      <c r="P48" s="771"/>
      <c r="Q48" s="771"/>
      <c r="R48" s="771"/>
      <c r="S48" s="778">
        <f>SUM(C48:R48)</f>
        <v>0</v>
      </c>
      <c r="W48" s="178" t="s">
        <v>197</v>
      </c>
      <c r="X48" s="796">
        <f>X47</f>
        <v>0</v>
      </c>
      <c r="Y48" s="796">
        <f t="shared" ref="Y48:AC48" si="197">Y47</f>
        <v>0</v>
      </c>
      <c r="Z48" s="796">
        <f t="shared" si="197"/>
        <v>0</v>
      </c>
      <c r="AA48" s="796">
        <f t="shared" si="197"/>
        <v>0</v>
      </c>
      <c r="AB48" s="796">
        <f t="shared" si="197"/>
        <v>0</v>
      </c>
      <c r="AC48" s="796">
        <f t="shared" si="197"/>
        <v>0</v>
      </c>
      <c r="AD48" s="797"/>
      <c r="AE48" s="797"/>
      <c r="AF48" s="797"/>
      <c r="AG48" s="797"/>
      <c r="AH48" s="797"/>
      <c r="AI48" s="797"/>
      <c r="AJ48" s="797"/>
      <c r="AK48" s="797"/>
      <c r="AL48" s="797"/>
      <c r="AM48" s="797"/>
      <c r="AN48" s="798">
        <f>SUM(X48:AM48)</f>
        <v>0</v>
      </c>
      <c r="AR48" s="178" t="s">
        <v>197</v>
      </c>
      <c r="AS48" s="796">
        <f>AS47</f>
        <v>0</v>
      </c>
      <c r="AT48" s="796">
        <f t="shared" ref="AT48:AX48" si="198">AT47</f>
        <v>0</v>
      </c>
      <c r="AU48" s="796">
        <f t="shared" si="198"/>
        <v>0</v>
      </c>
      <c r="AV48" s="796">
        <f t="shared" si="198"/>
        <v>0</v>
      </c>
      <c r="AW48" s="796">
        <f t="shared" si="198"/>
        <v>0</v>
      </c>
      <c r="AX48" s="796">
        <f t="shared" si="198"/>
        <v>0</v>
      </c>
      <c r="AY48" s="797"/>
      <c r="AZ48" s="797"/>
      <c r="BA48" s="797"/>
      <c r="BB48" s="797"/>
      <c r="BC48" s="797"/>
      <c r="BD48" s="797"/>
      <c r="BE48" s="797"/>
      <c r="BF48" s="797"/>
      <c r="BG48" s="797"/>
      <c r="BH48" s="797"/>
      <c r="BI48" s="798">
        <f>SUM(AS48:BH48)</f>
        <v>0</v>
      </c>
      <c r="BK48" s="178" t="s">
        <v>197</v>
      </c>
      <c r="BL48" s="796">
        <f>BL47</f>
        <v>0</v>
      </c>
      <c r="BM48" s="796">
        <f t="shared" ref="BM48:BQ48" si="199">BM47</f>
        <v>0</v>
      </c>
      <c r="BN48" s="796">
        <f t="shared" si="199"/>
        <v>0</v>
      </c>
      <c r="BO48" s="796">
        <f t="shared" si="199"/>
        <v>0</v>
      </c>
      <c r="BP48" s="796">
        <f t="shared" si="199"/>
        <v>0</v>
      </c>
      <c r="BQ48" s="796">
        <f t="shared" si="199"/>
        <v>0</v>
      </c>
      <c r="BR48" s="797"/>
      <c r="BS48" s="797"/>
      <c r="BT48" s="797"/>
      <c r="BU48" s="797"/>
      <c r="BV48" s="797"/>
      <c r="BW48" s="797"/>
      <c r="BX48" s="797"/>
      <c r="BY48" s="797"/>
      <c r="BZ48" s="797"/>
      <c r="CA48" s="797"/>
      <c r="CB48" s="798">
        <f>SUM(BL48:CA48)</f>
        <v>0</v>
      </c>
    </row>
    <row r="49" spans="2:80">
      <c r="B49" s="168" t="s">
        <v>887</v>
      </c>
      <c r="C49" s="773">
        <f t="shared" ref="C49:R49" si="200">C63</f>
        <v>0</v>
      </c>
      <c r="D49" s="773">
        <f t="shared" si="200"/>
        <v>0</v>
      </c>
      <c r="E49" s="773">
        <f t="shared" si="200"/>
        <v>0</v>
      </c>
      <c r="F49" s="773">
        <f t="shared" si="200"/>
        <v>0</v>
      </c>
      <c r="G49" s="773">
        <f t="shared" si="200"/>
        <v>0</v>
      </c>
      <c r="H49" s="773">
        <f t="shared" si="200"/>
        <v>0</v>
      </c>
      <c r="I49" s="773">
        <f t="shared" si="200"/>
        <v>0</v>
      </c>
      <c r="J49" s="773">
        <f t="shared" si="200"/>
        <v>0</v>
      </c>
      <c r="K49" s="773">
        <f t="shared" si="200"/>
        <v>0</v>
      </c>
      <c r="L49" s="773">
        <f t="shared" si="200"/>
        <v>0</v>
      </c>
      <c r="M49" s="773">
        <f t="shared" si="200"/>
        <v>0</v>
      </c>
      <c r="N49" s="773">
        <f t="shared" si="200"/>
        <v>0</v>
      </c>
      <c r="O49" s="773">
        <f t="shared" si="200"/>
        <v>0</v>
      </c>
      <c r="P49" s="773">
        <f t="shared" si="200"/>
        <v>0</v>
      </c>
      <c r="Q49" s="773">
        <f t="shared" si="200"/>
        <v>0</v>
      </c>
      <c r="R49" s="773">
        <f t="shared" si="200"/>
        <v>0</v>
      </c>
      <c r="S49" s="774">
        <f>SUM(C49:R49)</f>
        <v>0</v>
      </c>
      <c r="W49" s="168" t="s">
        <v>198</v>
      </c>
      <c r="X49" s="799">
        <f>X63</f>
        <v>0</v>
      </c>
      <c r="Y49" s="799">
        <f t="shared" ref="Y49:AH49" si="201">Y63</f>
        <v>0</v>
      </c>
      <c r="Z49" s="799">
        <f t="shared" si="201"/>
        <v>0</v>
      </c>
      <c r="AA49" s="799">
        <f t="shared" si="201"/>
        <v>0</v>
      </c>
      <c r="AB49" s="799">
        <f t="shared" si="201"/>
        <v>0</v>
      </c>
      <c r="AC49" s="799">
        <f t="shared" si="201"/>
        <v>0</v>
      </c>
      <c r="AD49" s="799">
        <f t="shared" si="201"/>
        <v>0</v>
      </c>
      <c r="AE49" s="799">
        <f t="shared" si="201"/>
        <v>0</v>
      </c>
      <c r="AF49" s="799">
        <f t="shared" si="201"/>
        <v>0</v>
      </c>
      <c r="AG49" s="799">
        <f t="shared" si="201"/>
        <v>0</v>
      </c>
      <c r="AH49" s="799">
        <f t="shared" si="201"/>
        <v>0</v>
      </c>
      <c r="AI49" s="799">
        <f t="shared" ref="AI49:AM49" si="202">AI63</f>
        <v>0</v>
      </c>
      <c r="AJ49" s="799">
        <f t="shared" si="202"/>
        <v>0</v>
      </c>
      <c r="AK49" s="799">
        <f t="shared" si="202"/>
        <v>0</v>
      </c>
      <c r="AL49" s="799">
        <f t="shared" si="202"/>
        <v>0</v>
      </c>
      <c r="AM49" s="799">
        <f t="shared" si="202"/>
        <v>0</v>
      </c>
      <c r="AN49" s="800">
        <f>SUM(X49:AM49)</f>
        <v>0</v>
      </c>
      <c r="AR49" s="168" t="s">
        <v>198</v>
      </c>
      <c r="AS49" s="799">
        <f t="shared" ref="AS49:BC49" si="203">AS63</f>
        <v>0</v>
      </c>
      <c r="AT49" s="799">
        <f t="shared" si="203"/>
        <v>0</v>
      </c>
      <c r="AU49" s="799">
        <f t="shared" si="203"/>
        <v>0</v>
      </c>
      <c r="AV49" s="799">
        <f t="shared" si="203"/>
        <v>0</v>
      </c>
      <c r="AW49" s="799">
        <f t="shared" si="203"/>
        <v>0</v>
      </c>
      <c r="AX49" s="799">
        <f t="shared" si="203"/>
        <v>0</v>
      </c>
      <c r="AY49" s="799">
        <f t="shared" si="203"/>
        <v>0</v>
      </c>
      <c r="AZ49" s="799">
        <f t="shared" si="203"/>
        <v>0</v>
      </c>
      <c r="BA49" s="799">
        <f t="shared" si="203"/>
        <v>0</v>
      </c>
      <c r="BB49" s="799">
        <f t="shared" si="203"/>
        <v>0</v>
      </c>
      <c r="BC49" s="799">
        <f t="shared" si="203"/>
        <v>0</v>
      </c>
      <c r="BD49" s="799">
        <f t="shared" ref="BD49:BH49" si="204">BD63</f>
        <v>0</v>
      </c>
      <c r="BE49" s="799">
        <f t="shared" si="204"/>
        <v>0</v>
      </c>
      <c r="BF49" s="799">
        <f t="shared" si="204"/>
        <v>0</v>
      </c>
      <c r="BG49" s="799">
        <f t="shared" si="204"/>
        <v>0</v>
      </c>
      <c r="BH49" s="799">
        <f t="shared" si="204"/>
        <v>0</v>
      </c>
      <c r="BI49" s="800">
        <f>SUM(AS49:BH49)</f>
        <v>0</v>
      </c>
      <c r="BK49" s="168" t="s">
        <v>198</v>
      </c>
      <c r="BL49" s="799">
        <f t="shared" ref="BL49:CA49" si="205">BL63</f>
        <v>0</v>
      </c>
      <c r="BM49" s="799">
        <f t="shared" si="205"/>
        <v>0</v>
      </c>
      <c r="BN49" s="799">
        <f t="shared" si="205"/>
        <v>0</v>
      </c>
      <c r="BO49" s="799">
        <f t="shared" si="205"/>
        <v>0</v>
      </c>
      <c r="BP49" s="799">
        <f t="shared" si="205"/>
        <v>0</v>
      </c>
      <c r="BQ49" s="799">
        <f t="shared" si="205"/>
        <v>0</v>
      </c>
      <c r="BR49" s="799">
        <f t="shared" si="205"/>
        <v>0</v>
      </c>
      <c r="BS49" s="799">
        <f t="shared" si="205"/>
        <v>0</v>
      </c>
      <c r="BT49" s="799">
        <f t="shared" si="205"/>
        <v>0</v>
      </c>
      <c r="BU49" s="799">
        <f t="shared" si="205"/>
        <v>0</v>
      </c>
      <c r="BV49" s="799">
        <f t="shared" si="205"/>
        <v>0</v>
      </c>
      <c r="BW49" s="799">
        <f t="shared" si="205"/>
        <v>0</v>
      </c>
      <c r="BX49" s="799">
        <f t="shared" si="205"/>
        <v>0</v>
      </c>
      <c r="BY49" s="799">
        <f t="shared" si="205"/>
        <v>0</v>
      </c>
      <c r="BZ49" s="799">
        <f t="shared" si="205"/>
        <v>0</v>
      </c>
      <c r="CA49" s="799">
        <f t="shared" si="205"/>
        <v>0</v>
      </c>
      <c r="CB49" s="800">
        <f>SUM(BL49:CA49)</f>
        <v>0</v>
      </c>
    </row>
    <row r="50" spans="2:80" ht="13.5" thickBot="1">
      <c r="B50" s="169" t="s">
        <v>199</v>
      </c>
      <c r="C50" s="765">
        <f t="shared" ref="C50:S50" si="206">SUM(C48:C49)</f>
        <v>0</v>
      </c>
      <c r="D50" s="765">
        <f t="shared" si="206"/>
        <v>0</v>
      </c>
      <c r="E50" s="765">
        <f t="shared" si="206"/>
        <v>0</v>
      </c>
      <c r="F50" s="765">
        <f t="shared" si="206"/>
        <v>0</v>
      </c>
      <c r="G50" s="765">
        <f t="shared" si="206"/>
        <v>0</v>
      </c>
      <c r="H50" s="765">
        <f t="shared" si="206"/>
        <v>0</v>
      </c>
      <c r="I50" s="765">
        <f t="shared" si="206"/>
        <v>0</v>
      </c>
      <c r="J50" s="765">
        <f t="shared" si="206"/>
        <v>0</v>
      </c>
      <c r="K50" s="765">
        <f t="shared" si="206"/>
        <v>0</v>
      </c>
      <c r="L50" s="765">
        <f t="shared" si="206"/>
        <v>0</v>
      </c>
      <c r="M50" s="765">
        <f t="shared" si="206"/>
        <v>0</v>
      </c>
      <c r="N50" s="765">
        <f t="shared" si="206"/>
        <v>0</v>
      </c>
      <c r="O50" s="765">
        <f t="shared" si="206"/>
        <v>0</v>
      </c>
      <c r="P50" s="765">
        <f t="shared" si="206"/>
        <v>0</v>
      </c>
      <c r="Q50" s="765">
        <f t="shared" si="206"/>
        <v>0</v>
      </c>
      <c r="R50" s="765">
        <f t="shared" si="206"/>
        <v>0</v>
      </c>
      <c r="S50" s="767">
        <f t="shared" si="206"/>
        <v>0</v>
      </c>
      <c r="W50" s="179" t="s">
        <v>199</v>
      </c>
      <c r="X50" s="801">
        <f t="shared" ref="X50:AH50" si="207">SUM(X48:X49)</f>
        <v>0</v>
      </c>
      <c r="Y50" s="801">
        <f t="shared" si="207"/>
        <v>0</v>
      </c>
      <c r="Z50" s="801">
        <f t="shared" si="207"/>
        <v>0</v>
      </c>
      <c r="AA50" s="801">
        <f t="shared" si="207"/>
        <v>0</v>
      </c>
      <c r="AB50" s="801">
        <f t="shared" si="207"/>
        <v>0</v>
      </c>
      <c r="AC50" s="801">
        <f t="shared" si="207"/>
        <v>0</v>
      </c>
      <c r="AD50" s="801">
        <f t="shared" si="207"/>
        <v>0</v>
      </c>
      <c r="AE50" s="801">
        <f t="shared" si="207"/>
        <v>0</v>
      </c>
      <c r="AF50" s="801">
        <f t="shared" si="207"/>
        <v>0</v>
      </c>
      <c r="AG50" s="801">
        <f t="shared" si="207"/>
        <v>0</v>
      </c>
      <c r="AH50" s="801">
        <f t="shared" si="207"/>
        <v>0</v>
      </c>
      <c r="AI50" s="801">
        <f t="shared" ref="AI50:AN50" si="208">SUM(AI48:AI49)</f>
        <v>0</v>
      </c>
      <c r="AJ50" s="801">
        <f t="shared" si="208"/>
        <v>0</v>
      </c>
      <c r="AK50" s="801">
        <f t="shared" si="208"/>
        <v>0</v>
      </c>
      <c r="AL50" s="801">
        <f t="shared" si="208"/>
        <v>0</v>
      </c>
      <c r="AM50" s="801">
        <f t="shared" si="208"/>
        <v>0</v>
      </c>
      <c r="AN50" s="802">
        <f t="shared" si="208"/>
        <v>0</v>
      </c>
      <c r="AR50" s="179" t="s">
        <v>199</v>
      </c>
      <c r="AS50" s="801">
        <f t="shared" ref="AS50:BC50" si="209">SUM(AS48:AS49)</f>
        <v>0</v>
      </c>
      <c r="AT50" s="801">
        <f t="shared" si="209"/>
        <v>0</v>
      </c>
      <c r="AU50" s="801">
        <f t="shared" si="209"/>
        <v>0</v>
      </c>
      <c r="AV50" s="801">
        <f t="shared" si="209"/>
        <v>0</v>
      </c>
      <c r="AW50" s="801">
        <f t="shared" si="209"/>
        <v>0</v>
      </c>
      <c r="AX50" s="801">
        <f t="shared" si="209"/>
        <v>0</v>
      </c>
      <c r="AY50" s="801">
        <f t="shared" si="209"/>
        <v>0</v>
      </c>
      <c r="AZ50" s="801">
        <f t="shared" si="209"/>
        <v>0</v>
      </c>
      <c r="BA50" s="801">
        <f t="shared" si="209"/>
        <v>0</v>
      </c>
      <c r="BB50" s="801">
        <f t="shared" si="209"/>
        <v>0</v>
      </c>
      <c r="BC50" s="801">
        <f t="shared" si="209"/>
        <v>0</v>
      </c>
      <c r="BD50" s="801">
        <f t="shared" ref="BD50:BI50" si="210">SUM(BD48:BD49)</f>
        <v>0</v>
      </c>
      <c r="BE50" s="801">
        <f t="shared" si="210"/>
        <v>0</v>
      </c>
      <c r="BF50" s="801">
        <f t="shared" si="210"/>
        <v>0</v>
      </c>
      <c r="BG50" s="801">
        <f t="shared" si="210"/>
        <v>0</v>
      </c>
      <c r="BH50" s="801">
        <f t="shared" si="210"/>
        <v>0</v>
      </c>
      <c r="BI50" s="802">
        <f t="shared" si="210"/>
        <v>0</v>
      </c>
      <c r="BK50" s="179" t="s">
        <v>199</v>
      </c>
      <c r="BL50" s="801">
        <f t="shared" ref="BL50:CB50" si="211">SUM(BL48:BL49)</f>
        <v>0</v>
      </c>
      <c r="BM50" s="801">
        <f t="shared" si="211"/>
        <v>0</v>
      </c>
      <c r="BN50" s="801">
        <f t="shared" si="211"/>
        <v>0</v>
      </c>
      <c r="BO50" s="801">
        <f t="shared" si="211"/>
        <v>0</v>
      </c>
      <c r="BP50" s="801">
        <f t="shared" si="211"/>
        <v>0</v>
      </c>
      <c r="BQ50" s="801">
        <f t="shared" si="211"/>
        <v>0</v>
      </c>
      <c r="BR50" s="801">
        <f t="shared" si="211"/>
        <v>0</v>
      </c>
      <c r="BS50" s="801">
        <f t="shared" si="211"/>
        <v>0</v>
      </c>
      <c r="BT50" s="801">
        <f t="shared" si="211"/>
        <v>0</v>
      </c>
      <c r="BU50" s="801">
        <f t="shared" si="211"/>
        <v>0</v>
      </c>
      <c r="BV50" s="801">
        <f t="shared" si="211"/>
        <v>0</v>
      </c>
      <c r="BW50" s="801">
        <f t="shared" si="211"/>
        <v>0</v>
      </c>
      <c r="BX50" s="801">
        <f t="shared" si="211"/>
        <v>0</v>
      </c>
      <c r="BY50" s="801">
        <f t="shared" si="211"/>
        <v>0</v>
      </c>
      <c r="BZ50" s="801">
        <f t="shared" si="211"/>
        <v>0</v>
      </c>
      <c r="CA50" s="801">
        <f t="shared" si="211"/>
        <v>0</v>
      </c>
      <c r="CB50" s="802">
        <f t="shared" si="211"/>
        <v>0</v>
      </c>
    </row>
    <row r="51" spans="2:80">
      <c r="B51" s="51"/>
      <c r="C51" s="51"/>
      <c r="D51" s="51"/>
      <c r="E51" s="51"/>
      <c r="F51" s="51"/>
      <c r="G51" s="51"/>
      <c r="H51" s="51"/>
      <c r="I51" s="51"/>
      <c r="J51" s="51"/>
      <c r="K51" s="51"/>
      <c r="L51" s="51"/>
      <c r="M51" s="51"/>
      <c r="N51" s="68"/>
      <c r="O51" s="68"/>
      <c r="P51" s="68"/>
      <c r="Q51" s="68"/>
      <c r="R51" s="68"/>
      <c r="S51" s="51"/>
      <c r="W51" s="51"/>
      <c r="X51" s="51"/>
      <c r="Y51" s="51"/>
      <c r="Z51" s="51"/>
      <c r="AA51" s="51"/>
      <c r="AB51" s="51"/>
      <c r="AC51" s="51"/>
      <c r="AD51" s="51"/>
      <c r="AE51" s="51"/>
      <c r="AF51" s="51"/>
      <c r="AG51" s="51"/>
      <c r="AH51" s="51"/>
      <c r="AI51" s="68"/>
      <c r="AJ51" s="68"/>
      <c r="AK51" s="68"/>
      <c r="AL51" s="68"/>
      <c r="AM51" s="68"/>
      <c r="AN51" s="51"/>
      <c r="AR51" s="68"/>
      <c r="AS51" s="68"/>
      <c r="AT51" s="68"/>
      <c r="AU51" s="68"/>
      <c r="AV51" s="68"/>
      <c r="AW51" s="68"/>
      <c r="AX51" s="68"/>
      <c r="AY51" s="68"/>
      <c r="AZ51" s="68"/>
      <c r="BA51" s="68"/>
      <c r="BB51" s="68"/>
      <c r="BC51" s="68"/>
      <c r="BD51" s="68"/>
      <c r="BE51" s="68"/>
      <c r="BF51" s="68"/>
      <c r="BG51" s="68"/>
      <c r="BH51" s="68"/>
      <c r="BI51" s="68"/>
      <c r="BK51" s="68"/>
      <c r="BL51" s="68"/>
      <c r="BM51" s="68"/>
      <c r="BN51" s="68"/>
      <c r="BO51" s="68"/>
      <c r="BP51" s="68"/>
      <c r="BQ51" s="68"/>
      <c r="BR51" s="68"/>
      <c r="BS51" s="68"/>
      <c r="BT51" s="68"/>
      <c r="BU51" s="68"/>
      <c r="BV51" s="68"/>
      <c r="BW51" s="68"/>
      <c r="BX51" s="68"/>
      <c r="BY51" s="68"/>
      <c r="BZ51" s="68"/>
      <c r="CA51" s="68"/>
      <c r="CB51" s="68"/>
    </row>
    <row r="52" spans="2:80" s="94" customFormat="1">
      <c r="B52" s="53"/>
      <c r="C52" s="68"/>
      <c r="D52" s="68"/>
      <c r="E52" s="68"/>
      <c r="F52" s="68"/>
      <c r="G52" s="68"/>
      <c r="H52" s="68"/>
      <c r="I52" s="68"/>
      <c r="J52" s="68"/>
      <c r="K52" s="68"/>
      <c r="L52" s="68"/>
      <c r="M52" s="68"/>
      <c r="N52" s="68"/>
      <c r="O52" s="68"/>
      <c r="P52" s="68"/>
      <c r="Q52" s="68"/>
      <c r="R52" s="68"/>
      <c r="S52" s="68"/>
      <c r="W52" s="68"/>
      <c r="X52" s="68"/>
      <c r="Y52" s="68"/>
      <c r="Z52" s="68"/>
      <c r="AA52" s="68"/>
      <c r="AB52" s="68"/>
      <c r="AC52" s="68"/>
      <c r="AD52" s="68"/>
      <c r="AE52" s="68"/>
      <c r="AF52" s="68"/>
      <c r="AG52" s="68"/>
      <c r="AH52" s="68"/>
      <c r="AI52" s="68"/>
      <c r="AJ52" s="68"/>
      <c r="AK52" s="68"/>
      <c r="AL52" s="68"/>
      <c r="AM52" s="68"/>
      <c r="AN52" s="68"/>
      <c r="AR52" s="68"/>
      <c r="AS52" s="68"/>
      <c r="AT52" s="68"/>
      <c r="AU52" s="68"/>
      <c r="AV52" s="68"/>
      <c r="AW52" s="68"/>
      <c r="AX52" s="68"/>
      <c r="AY52" s="68"/>
      <c r="AZ52" s="68"/>
      <c r="BA52" s="68"/>
      <c r="BB52" s="68"/>
      <c r="BC52" s="68"/>
      <c r="BD52" s="68"/>
      <c r="BE52" s="68"/>
      <c r="BF52" s="68"/>
      <c r="BG52" s="68"/>
      <c r="BH52" s="68"/>
      <c r="BI52" s="68"/>
      <c r="BK52" s="68"/>
      <c r="BL52" s="68"/>
      <c r="BM52" s="68"/>
      <c r="BN52" s="68"/>
      <c r="BO52" s="68"/>
      <c r="BP52" s="68"/>
      <c r="BQ52" s="68"/>
      <c r="BR52" s="68"/>
      <c r="BS52" s="68"/>
      <c r="BT52" s="68"/>
      <c r="BU52" s="68"/>
      <c r="BV52" s="68"/>
      <c r="BW52" s="68"/>
      <c r="BX52" s="68"/>
      <c r="BY52" s="68"/>
      <c r="BZ52" s="68"/>
      <c r="CA52" s="68"/>
      <c r="CB52" s="68"/>
    </row>
    <row r="53" spans="2:80" s="94" customFormat="1">
      <c r="B53" s="68"/>
      <c r="C53" s="68"/>
      <c r="D53" s="68"/>
      <c r="E53" s="68"/>
      <c r="F53" s="68"/>
      <c r="G53" s="68"/>
      <c r="H53" s="68"/>
      <c r="I53" s="68"/>
      <c r="J53" s="68"/>
      <c r="K53" s="68"/>
      <c r="L53" s="68"/>
      <c r="M53" s="68"/>
      <c r="N53" s="68"/>
      <c r="O53" s="68"/>
      <c r="P53" s="68"/>
      <c r="Q53" s="68"/>
      <c r="R53" s="68"/>
      <c r="S53" s="68"/>
      <c r="W53" s="68"/>
      <c r="X53" s="68"/>
      <c r="Y53" s="68"/>
      <c r="Z53" s="68"/>
      <c r="AA53" s="68"/>
      <c r="AB53" s="68"/>
      <c r="AC53" s="68"/>
      <c r="AD53" s="68"/>
      <c r="AE53" s="68"/>
      <c r="AF53" s="68"/>
      <c r="AG53" s="68"/>
      <c r="AH53" s="68"/>
      <c r="AI53" s="68"/>
      <c r="AJ53" s="68"/>
      <c r="AK53" s="68"/>
      <c r="AL53" s="68"/>
      <c r="AM53" s="68"/>
      <c r="AN53" s="68"/>
      <c r="AR53" s="68"/>
      <c r="AS53" s="68"/>
      <c r="AT53" s="68"/>
      <c r="AU53" s="68"/>
      <c r="AV53" s="68"/>
      <c r="AW53" s="68"/>
      <c r="AX53" s="68"/>
      <c r="AY53" s="68"/>
      <c r="AZ53" s="68"/>
      <c r="BA53" s="68"/>
      <c r="BB53" s="68"/>
      <c r="BC53" s="68"/>
      <c r="BD53" s="68"/>
      <c r="BE53" s="68"/>
      <c r="BF53" s="68"/>
      <c r="BG53" s="68"/>
      <c r="BH53" s="68"/>
      <c r="BI53" s="68"/>
      <c r="BK53" s="68"/>
      <c r="BL53" s="68"/>
      <c r="BM53" s="68"/>
      <c r="BN53" s="68"/>
      <c r="BO53" s="68"/>
      <c r="BP53" s="68"/>
      <c r="BQ53" s="68"/>
      <c r="BR53" s="68"/>
      <c r="BS53" s="68"/>
      <c r="BT53" s="68"/>
      <c r="BU53" s="68"/>
      <c r="BV53" s="68"/>
      <c r="BW53" s="68"/>
      <c r="BX53" s="68"/>
      <c r="BY53" s="68"/>
      <c r="BZ53" s="68"/>
      <c r="CA53" s="68"/>
      <c r="CB53" s="68"/>
    </row>
    <row r="54" spans="2:80" s="94" customFormat="1">
      <c r="B54" s="68"/>
      <c r="C54" s="68"/>
      <c r="D54" s="68"/>
      <c r="E54" s="68"/>
      <c r="F54" s="68"/>
      <c r="G54" s="68"/>
      <c r="H54" s="68"/>
      <c r="I54" s="68"/>
      <c r="J54" s="68"/>
      <c r="K54" s="68"/>
      <c r="L54" s="68"/>
      <c r="M54" s="68"/>
      <c r="N54" s="68"/>
      <c r="O54" s="68"/>
      <c r="P54" s="68"/>
      <c r="Q54" s="68"/>
      <c r="R54" s="68"/>
      <c r="S54" s="68"/>
      <c r="W54" s="68"/>
      <c r="X54" s="68"/>
      <c r="Y54" s="68"/>
      <c r="Z54" s="68"/>
      <c r="AA54" s="68"/>
      <c r="AB54" s="68"/>
      <c r="AC54" s="68"/>
      <c r="AD54" s="68"/>
      <c r="AE54" s="68"/>
      <c r="AF54" s="68"/>
      <c r="AG54" s="68"/>
      <c r="AH54" s="68"/>
      <c r="AI54" s="68"/>
      <c r="AJ54" s="68"/>
      <c r="AK54" s="68"/>
      <c r="AL54" s="68"/>
      <c r="AM54" s="68"/>
      <c r="AN54" s="68"/>
      <c r="AR54" s="68"/>
      <c r="AS54" s="68"/>
      <c r="AT54" s="68"/>
      <c r="AU54" s="68"/>
      <c r="AV54" s="68"/>
      <c r="AW54" s="68"/>
      <c r="AX54" s="68"/>
      <c r="AY54" s="68"/>
      <c r="AZ54" s="68"/>
      <c r="BA54" s="68"/>
      <c r="BB54" s="68"/>
      <c r="BC54" s="68"/>
      <c r="BD54" s="68"/>
      <c r="BE54" s="68"/>
      <c r="BF54" s="68"/>
      <c r="BG54" s="68"/>
      <c r="BH54" s="68"/>
      <c r="BI54" s="68"/>
      <c r="BK54" s="68"/>
      <c r="BL54" s="68"/>
      <c r="BM54" s="68"/>
      <c r="BN54" s="68"/>
      <c r="BO54" s="68"/>
      <c r="BP54" s="68"/>
      <c r="BQ54" s="68"/>
      <c r="BR54" s="68"/>
      <c r="BS54" s="68"/>
      <c r="BT54" s="68"/>
      <c r="BU54" s="68"/>
      <c r="BV54" s="68"/>
      <c r="BW54" s="68"/>
      <c r="BX54" s="68"/>
      <c r="BY54" s="68"/>
      <c r="BZ54" s="68"/>
      <c r="CA54" s="68"/>
      <c r="CB54" s="68"/>
    </row>
    <row r="55" spans="2:80">
      <c r="B55" s="53" t="s">
        <v>903</v>
      </c>
      <c r="C55" s="68">
        <f t="shared" ref="C55:R55" si="212">C35</f>
        <v>2020</v>
      </c>
      <c r="D55" s="68">
        <f t="shared" si="212"/>
        <v>2021</v>
      </c>
      <c r="E55" s="68">
        <f t="shared" si="212"/>
        <v>2022</v>
      </c>
      <c r="F55" s="68">
        <f t="shared" si="212"/>
        <v>2023</v>
      </c>
      <c r="G55" s="68">
        <f t="shared" si="212"/>
        <v>2024</v>
      </c>
      <c r="H55" s="68">
        <f t="shared" si="212"/>
        <v>2025</v>
      </c>
      <c r="I55" s="68">
        <f t="shared" si="212"/>
        <v>2026</v>
      </c>
      <c r="J55" s="68">
        <f t="shared" si="212"/>
        <v>2027</v>
      </c>
      <c r="K55" s="68">
        <f t="shared" si="212"/>
        <v>2028</v>
      </c>
      <c r="L55" s="68">
        <f t="shared" si="212"/>
        <v>2029</v>
      </c>
      <c r="M55" s="68">
        <f t="shared" si="212"/>
        <v>2030</v>
      </c>
      <c r="N55" s="68">
        <f t="shared" si="212"/>
        <v>2031</v>
      </c>
      <c r="O55" s="68">
        <f t="shared" si="212"/>
        <v>2032</v>
      </c>
      <c r="P55" s="68">
        <f t="shared" si="212"/>
        <v>2033</v>
      </c>
      <c r="Q55" s="68">
        <f t="shared" si="212"/>
        <v>2034</v>
      </c>
      <c r="R55" s="68">
        <f t="shared" si="212"/>
        <v>2035</v>
      </c>
      <c r="S55" s="53" t="s">
        <v>20</v>
      </c>
      <c r="W55" s="53" t="s">
        <v>200</v>
      </c>
      <c r="X55" s="51">
        <f t="shared" ref="X55:AM55" si="213">X35</f>
        <v>2020</v>
      </c>
      <c r="Y55" s="51">
        <f t="shared" si="213"/>
        <v>2021</v>
      </c>
      <c r="Z55" s="51">
        <f t="shared" si="213"/>
        <v>2022</v>
      </c>
      <c r="AA55" s="51">
        <f t="shared" si="213"/>
        <v>2023</v>
      </c>
      <c r="AB55" s="51">
        <f t="shared" si="213"/>
        <v>2024</v>
      </c>
      <c r="AC55" s="51">
        <f t="shared" si="213"/>
        <v>2025</v>
      </c>
      <c r="AD55" s="51">
        <f t="shared" si="213"/>
        <v>2026</v>
      </c>
      <c r="AE55" s="51">
        <f t="shared" si="213"/>
        <v>2027</v>
      </c>
      <c r="AF55" s="51">
        <f t="shared" si="213"/>
        <v>2028</v>
      </c>
      <c r="AG55" s="51">
        <f t="shared" si="213"/>
        <v>2029</v>
      </c>
      <c r="AH55" s="51">
        <f t="shared" si="213"/>
        <v>2030</v>
      </c>
      <c r="AI55" s="68">
        <f t="shared" si="213"/>
        <v>2031</v>
      </c>
      <c r="AJ55" s="68">
        <f t="shared" si="213"/>
        <v>2032</v>
      </c>
      <c r="AK55" s="68">
        <f t="shared" si="213"/>
        <v>2033</v>
      </c>
      <c r="AL55" s="68">
        <f t="shared" si="213"/>
        <v>2034</v>
      </c>
      <c r="AM55" s="68">
        <f t="shared" si="213"/>
        <v>2035</v>
      </c>
      <c r="AN55" s="53" t="s">
        <v>20</v>
      </c>
      <c r="AR55" s="53" t="s">
        <v>200</v>
      </c>
      <c r="AS55" s="68">
        <f t="shared" ref="AS55:BH55" si="214">AS35</f>
        <v>2020</v>
      </c>
      <c r="AT55" s="68">
        <f t="shared" si="214"/>
        <v>2021</v>
      </c>
      <c r="AU55" s="68">
        <f t="shared" si="214"/>
        <v>2022</v>
      </c>
      <c r="AV55" s="68">
        <f t="shared" si="214"/>
        <v>2023</v>
      </c>
      <c r="AW55" s="68">
        <f t="shared" si="214"/>
        <v>2024</v>
      </c>
      <c r="AX55" s="68">
        <f t="shared" si="214"/>
        <v>2025</v>
      </c>
      <c r="AY55" s="68">
        <f t="shared" si="214"/>
        <v>2026</v>
      </c>
      <c r="AZ55" s="68">
        <f t="shared" si="214"/>
        <v>2027</v>
      </c>
      <c r="BA55" s="68">
        <f t="shared" si="214"/>
        <v>2028</v>
      </c>
      <c r="BB55" s="68">
        <f t="shared" si="214"/>
        <v>2029</v>
      </c>
      <c r="BC55" s="68">
        <f t="shared" si="214"/>
        <v>2030</v>
      </c>
      <c r="BD55" s="68">
        <f t="shared" si="214"/>
        <v>2031</v>
      </c>
      <c r="BE55" s="68">
        <f t="shared" si="214"/>
        <v>2032</v>
      </c>
      <c r="BF55" s="68">
        <f t="shared" si="214"/>
        <v>2033</v>
      </c>
      <c r="BG55" s="68">
        <f t="shared" si="214"/>
        <v>2034</v>
      </c>
      <c r="BH55" s="68">
        <f t="shared" si="214"/>
        <v>2035</v>
      </c>
      <c r="BI55" s="53" t="s">
        <v>20</v>
      </c>
      <c r="BK55" s="53" t="s">
        <v>200</v>
      </c>
      <c r="BL55" s="68">
        <f t="shared" ref="BL55:CA55" si="215">BL35</f>
        <v>2020</v>
      </c>
      <c r="BM55" s="68">
        <f t="shared" si="215"/>
        <v>2021</v>
      </c>
      <c r="BN55" s="68">
        <f t="shared" si="215"/>
        <v>2022</v>
      </c>
      <c r="BO55" s="68">
        <f t="shared" si="215"/>
        <v>2023</v>
      </c>
      <c r="BP55" s="68">
        <f t="shared" si="215"/>
        <v>2024</v>
      </c>
      <c r="BQ55" s="68">
        <f t="shared" si="215"/>
        <v>2025</v>
      </c>
      <c r="BR55" s="68">
        <f t="shared" si="215"/>
        <v>2026</v>
      </c>
      <c r="BS55" s="68">
        <f t="shared" si="215"/>
        <v>2027</v>
      </c>
      <c r="BT55" s="68">
        <f t="shared" si="215"/>
        <v>2028</v>
      </c>
      <c r="BU55" s="68">
        <f t="shared" si="215"/>
        <v>2029</v>
      </c>
      <c r="BV55" s="68">
        <f t="shared" si="215"/>
        <v>2030</v>
      </c>
      <c r="BW55" s="68">
        <f t="shared" si="215"/>
        <v>2031</v>
      </c>
      <c r="BX55" s="68">
        <f t="shared" si="215"/>
        <v>2032</v>
      </c>
      <c r="BY55" s="68">
        <f t="shared" si="215"/>
        <v>2033</v>
      </c>
      <c r="BZ55" s="68">
        <f t="shared" si="215"/>
        <v>2034</v>
      </c>
      <c r="CA55" s="68">
        <f t="shared" si="215"/>
        <v>2035</v>
      </c>
      <c r="CB55" s="53" t="s">
        <v>20</v>
      </c>
    </row>
    <row r="56" spans="2:80">
      <c r="B56" s="51">
        <f>C55</f>
        <v>2020</v>
      </c>
      <c r="C56" s="791"/>
      <c r="D56" s="792">
        <f>IF($S$25=0,0,IF($D$66=1,Costs!$S$48*'Set up'!$D$8,0))</f>
        <v>0</v>
      </c>
      <c r="E56" s="792">
        <f>IF($S$25=0,0,IF(AND($D$66=1,S48-D56&lt;(Costs!S48/'Set up'!D7)),Costs!S48-Costs!D56,IF($D$66=1,Costs!$S$48*'Set up'!$D$8,0)))</f>
        <v>0</v>
      </c>
      <c r="F56" s="792">
        <f>IF($S$25=0,0,IF(AND($D$66=1,$S48-SUM($D56:E56)&lt;(Costs!$S48/'Set up'!$D$7)),Costs!$S48-SUM($D56:E56),IF($D$66=1,Costs!$S$48*'Set up'!$D$8,0)))</f>
        <v>0</v>
      </c>
      <c r="G56" s="792">
        <f>IF($S$25=0,0,IF(AND($D$66=1,$S48-SUM($D56:F56)&lt;(Costs!$S48/'Set up'!$D$7)),Costs!$S48-SUM($D56:F56),IF($D$66=1,Costs!$S$48*'Set up'!$D$8,0)))</f>
        <v>0</v>
      </c>
      <c r="H56" s="792">
        <f>IF($S$25=0,0,IF(AND($D$66=1,$S48-SUM($D56:G56)&lt;(Costs!$S48/'Set up'!$D$7)),Costs!$S48-SUM($D56:G56),IF($D$66=1,Costs!$S$48*'Set up'!$D$8,0)))</f>
        <v>0</v>
      </c>
      <c r="I56" s="792">
        <f>IF($S$25=0,0,IF(AND($D$66=1,$S48-SUM($D56:H56)&lt;(Costs!$S48/'Set up'!$D$7)),Costs!$S48-SUM($D56:H56),IF($D$66=1,Costs!$S$48*'Set up'!$D$8,0)))</f>
        <v>0</v>
      </c>
      <c r="J56" s="792">
        <f>IF($S$25=0,0,IF(AND($D$66=1,$S48-SUM($D56:I56)&lt;(Costs!$S48/'Set up'!$D$7)),Costs!$S48-SUM($D56:I56),IF($D$66=1,Costs!$S$48*'Set up'!$D$8,0)))</f>
        <v>0</v>
      </c>
      <c r="K56" s="792">
        <f>IF($S$25=0,0,IF(AND($D$66=1,$S48-SUM($D56:J56)&lt;(Costs!$S48/'Set up'!$D$7)),Costs!$S48-SUM($D56:J56),IF($D$66=1,Costs!$S$48*'Set up'!$D$8,0)))</f>
        <v>0</v>
      </c>
      <c r="L56" s="792">
        <f>IF($S$25=0,0,IF(AND($D$66=1,$S48-SUM($D56:K56)&lt;(Costs!$S48/'Set up'!$D$7)),Costs!$S48-SUM($D56:K56),IF($D$66=1,Costs!$S$48*'Set up'!$D$8,0)))</f>
        <v>0</v>
      </c>
      <c r="M56" s="792">
        <f>IF($S$25=0,0,IF(AND($D$66=1,$S48-SUM($D56:L56)&lt;(Costs!$S48/'Set up'!$D$7)),Costs!$S48-SUM($D56:L56),IF($D$66=1,Costs!$S$48*'Set up'!$D$8,0)))</f>
        <v>0</v>
      </c>
      <c r="N56" s="792">
        <f>IF($S$25=0,0,IF(AND($D$66=1,$S48-SUM($D56:M56)&lt;(Costs!$S48/'Set up'!$D$7)),Costs!$S48-SUM($D56:M56),IF($D$66=1,Costs!$S$48*'Set up'!$D$8,0)))</f>
        <v>0</v>
      </c>
      <c r="O56" s="792">
        <f>IF($S$25=0,0,IF(AND($D$66=1,$S48-SUM($D56:N56)&lt;(Costs!$S48/'Set up'!$D$7)),Costs!$S48-SUM($D56:N56),IF($D$66=1,Costs!$S$48*'Set up'!$D$8,0)))</f>
        <v>0</v>
      </c>
      <c r="P56" s="792">
        <f>IF($S$25=0,0,IF(AND($D$66=1,$S48-SUM($D56:O56)&lt;(Costs!$S48/'Set up'!$D$7)),Costs!$S48-SUM($D56:O56),IF($D$66=1,Costs!$S$48*'Set up'!$D$8,0)))</f>
        <v>0</v>
      </c>
      <c r="Q56" s="792">
        <f>IF($S$25=0,0,IF(AND($D$66=1,$S48-SUM($D56:P56)&lt;(Costs!$S48/'Set up'!$D$7)),Costs!$S48-SUM($D56:P56),IF($D$66=1,Costs!$S$48*'Set up'!$D$8,0)))</f>
        <v>0</v>
      </c>
      <c r="R56" s="792">
        <f>IF($S$25=0,0,IF(AND($D$66=1,$S48-SUM($D56:Q56)&lt;(Costs!$S48/'Set up'!$D$7)),Costs!$S48-SUM($D56:Q56),IF($D$66=1,Costs!$S$48*'Set up'!$D$8,0)))</f>
        <v>0</v>
      </c>
      <c r="S56" s="768">
        <f t="shared" ref="S56:S61" si="216">SUM(D56:R56)</f>
        <v>0</v>
      </c>
      <c r="W56" s="51">
        <f>X55</f>
        <v>2020</v>
      </c>
      <c r="X56" s="791"/>
      <c r="Y56" s="803">
        <f>IF($AN$25=0,0,IF($Y$66=1,Costs!$AN$48*'Set up'!$D$8,0))</f>
        <v>0</v>
      </c>
      <c r="Z56" s="804">
        <f>IF($AN$25=0,0,IF(AND($Y$66=1,$AN48-SUM($Y56:Y56)&lt;(Costs!$AN48/'Set up'!$D$7)),Costs!$AN48-SUM($Y56:Y56),IF($Y$66=1,Costs!$AN$48*'Set up'!$D$8,0)))</f>
        <v>0</v>
      </c>
      <c r="AA56" s="804">
        <f>IF($AN$25=0,0,IF(AND($Y$66=1,$AN48-SUM($Y56:Z56)&lt;(Costs!$AN48/'Set up'!$D$7)),Costs!$AN48-SUM($Y56:Z56),IF($Y$66=1,Costs!$AN$48*'Set up'!$D$8,0)))</f>
        <v>0</v>
      </c>
      <c r="AB56" s="804">
        <f>IF($AN$25=0,0,IF(AND($Y$66=1,$AN48-SUM($Y56:AA56)&lt;(Costs!$AN48/'Set up'!$D$7)),Costs!$AN48-SUM($Y56:AA56),IF($Y$66=1,Costs!$AN$48*'Set up'!$D$8,0)))</f>
        <v>0</v>
      </c>
      <c r="AC56" s="804">
        <f>IF($AN$25=0,0,IF(AND($Y$66=1,$AN48-SUM($Y56:AB56)&lt;(Costs!$AN48/'Set up'!$D$7)),Costs!$AN48-SUM($Y56:AB56),IF($Y$66=1,Costs!$AN$48*'Set up'!$D$8,0)))</f>
        <v>0</v>
      </c>
      <c r="AD56" s="804">
        <f>IF($AN$25=0,0,IF(AND($Y$66=1,$AN48-SUM($Y56:AC56)&lt;(Costs!$AN48/'Set up'!$D$7)),Costs!$AN48-SUM($Y56:AC56),IF($Y$66=1,Costs!$AN$48*'Set up'!$D$8,0)))</f>
        <v>0</v>
      </c>
      <c r="AE56" s="804">
        <f>IF($AN$25=0,0,IF(AND($Y$66=1,$AN48-SUM($Y56:AD56)&lt;(Costs!$AN48/'Set up'!$D$7)),Costs!$AN48-SUM($Y56:AD56),IF($Y$66=1,Costs!$AN$48*'Set up'!$D$8,0)))</f>
        <v>0</v>
      </c>
      <c r="AF56" s="804">
        <f>IF($AN$25=0,0,IF(AND($Y$66=1,$AN48-SUM($Y56:AE56)&lt;(Costs!$AN48/'Set up'!$D$7)),Costs!$AN48-SUM($Y56:AE56),IF($Y$66=1,Costs!$AN$48*'Set up'!$D$8,0)))</f>
        <v>0</v>
      </c>
      <c r="AG56" s="804">
        <f>IF($AN$25=0,0,IF(AND($Y$66=1,$AN48-SUM($Y56:AF56)&lt;(Costs!$AN48/'Set up'!$D$7)),Costs!$AN48-SUM($Y56:AF56),IF($Y$66=1,Costs!$AN$48*'Set up'!$D$8,0)))</f>
        <v>0</v>
      </c>
      <c r="AH56" s="804">
        <f>IF($AN$25=0,0,IF(AND($Y$66=1,$AN48-SUM($Y56:AG56)&lt;(Costs!$AN48/'Set up'!$D$7)),Costs!$AN48-SUM($Y56:AG56),IF($Y$66=1,Costs!$AN$48*'Set up'!$D$8,0)))</f>
        <v>0</v>
      </c>
      <c r="AI56" s="804">
        <f>IF($AN$25=0,0,IF(AND($Y$66=1,$AN48-SUM($Y56:AH56)&lt;(Costs!$AN48/'Set up'!$D$7)),Costs!$AN48-SUM($Y56:AH56),IF($Y$66=1,Costs!$AN$48*'Set up'!$D$8,0)))</f>
        <v>0</v>
      </c>
      <c r="AJ56" s="804">
        <f>IF($AN$25=0,0,IF(AND($Y$66=1,$AN48-SUM($Y56:AI56)&lt;(Costs!$AN48/'Set up'!$D$7)),Costs!$AN48-SUM($Y56:AI56),IF($Y$66=1,Costs!$AN$48*'Set up'!$D$8,0)))</f>
        <v>0</v>
      </c>
      <c r="AK56" s="804">
        <f>IF($AN$25=0,0,IF(AND($Y$66=1,$AN48-SUM($Y56:AJ56)&lt;(Costs!$AN48/'Set up'!$D$7)),Costs!$AN48-SUM($Y56:AJ56),IF($Y$66=1,Costs!$AN$48*'Set up'!$D$8,0)))</f>
        <v>0</v>
      </c>
      <c r="AL56" s="804">
        <f>IF($AN$25=0,0,IF(AND($Y$66=1,$AN48-SUM($Y56:AK56)&lt;(Costs!$AN48/'Set up'!$D$7)),Costs!$AN48-SUM($Y56:AK56),IF($Y$66=1,Costs!$AN$48*'Set up'!$D$8,0)))</f>
        <v>0</v>
      </c>
      <c r="AM56" s="804">
        <f>IF($AN$25=0,0,IF(AND($Y$66=1,$AN48-SUM($Y56:AL56)&lt;(Costs!$AN48/'Set up'!$D$7)),Costs!$AN48-SUM($Y56:AL56),IF($Y$66=1,Costs!$AN$48*'Set up'!$D$8,0)))</f>
        <v>0</v>
      </c>
      <c r="AN56" s="768">
        <f>SUM(Y56:AM56)</f>
        <v>0</v>
      </c>
      <c r="AR56" s="68">
        <f>AS55</f>
        <v>2020</v>
      </c>
      <c r="AS56" s="791"/>
      <c r="AT56" s="807">
        <f>IF($BI$25=0,0,IF($AT$66=1,Costs!$BI$48*'Set up'!$D$8,0))</f>
        <v>0</v>
      </c>
      <c r="AU56" s="807">
        <f>IF($BI$25=0,0,IF(AND($AT$66=1,BI48-AT56&lt;(Costs!BI48/'Set up'!D7)),Costs!BI48-Costs!AT56,IF($AT$66=1,Costs!$BI$48*'Set up'!$D$8,0)))</f>
        <v>0</v>
      </c>
      <c r="AV56" s="807">
        <f>IF($BI$25=0,0,IF(AND($AT$66=1,$BI48-SUM($AT56:AU56)&lt;(Costs!$BI48/'Set up'!$D$7)),Costs!$BI48-SUM($AT56:AU56),IF($AT$66=1,Costs!$BI$48*'Set up'!$D$8,0)))</f>
        <v>0</v>
      </c>
      <c r="AW56" s="807">
        <f>IF($BI$25=0,0,IF(AND($AT$66=1,$BI48-SUM($AT56:AV56)&lt;(Costs!$BI48/'Set up'!$D$7)),Costs!$BI48-SUM($AT56:AV56),IF($AT$66=1,Costs!$BI$48*'Set up'!$D$8,0)))</f>
        <v>0</v>
      </c>
      <c r="AX56" s="807">
        <f>IF($BI$25=0,0,IF(AND($AT$66=1,$BI48-SUM($AT56:AW56)&lt;(Costs!$BI48/'Set up'!$D$7)),Costs!$BI48-SUM($AT56:AW56),IF($AT$66=1,Costs!$BI$48*'Set up'!$D$8,0)))</f>
        <v>0</v>
      </c>
      <c r="AY56" s="807">
        <f>IF($BI$25=0,0,IF(AND($AT$66=1,$BI48-SUM($AT56:AX56)&lt;(Costs!$BI48/'Set up'!$D$7)),Costs!$BI48-SUM($AT56:AX56),IF($AT$66=1,Costs!$BI$48*'Set up'!$D$8,0)))</f>
        <v>0</v>
      </c>
      <c r="AZ56" s="807">
        <f>IF($BI$25=0,0,IF(AND($AT$66=1,$BI48-SUM($AT56:AY56)&lt;(Costs!$BI48/'Set up'!$D$7)),Costs!$BI48-SUM($AT56:AY56),IF($AT$66=1,Costs!$BI$48*'Set up'!$D$8,0)))</f>
        <v>0</v>
      </c>
      <c r="BA56" s="807">
        <f>IF($BI$25=0,0,IF(AND($AT$66=1,$BI48-SUM($AT56:AZ56)&lt;(Costs!$BI48/'Set up'!$D$7)),Costs!$BI48-SUM($AT56:AZ56),IF($AT$66=1,Costs!$BI$48*'Set up'!$D$8,0)))</f>
        <v>0</v>
      </c>
      <c r="BB56" s="807">
        <f>IF($BI$25=0,0,IF(AND($AT$66=1,$BI48-SUM($AT56:BA56)&lt;(Costs!$BI48/'Set up'!$D$7)),Costs!$BI48-SUM($AT56:BA56),IF($AT$66=1,Costs!$BI$48*'Set up'!$D$8,0)))</f>
        <v>0</v>
      </c>
      <c r="BC56" s="792">
        <f>IF($BI$25=0,0,IF(AND($AT$66=1,$BI48-SUM($AT56:BB56)&lt;(Costs!$BI48/'Set up'!$D$7)),Costs!$BI48-SUM($AT56:BB56),IF($AT$66=1,Costs!$BI$48*'Set up'!$D$8,0)))</f>
        <v>0</v>
      </c>
      <c r="BD56" s="792">
        <f>IF($BI$25=0,0,IF(AND($AT$66=1,$BI48-SUM($AT56:BC56)&lt;(Costs!$BI48/'Set up'!$D$7)),Costs!$BI48-SUM($AT56:BC56),IF($AT$66=1,Costs!$BI$48*'Set up'!$D$8,0)))</f>
        <v>0</v>
      </c>
      <c r="BE56" s="792">
        <f>IF($BI$25=0,0,IF(AND($AT$66=1,$BI48-SUM($AT56:BD56)&lt;(Costs!$BI48/'Set up'!$D$7)),Costs!$BI48-SUM($AT56:BD56),IF($AT$66=1,Costs!$BI$48*'Set up'!$D$8,0)))</f>
        <v>0</v>
      </c>
      <c r="BF56" s="792">
        <f>IF($BI$25=0,0,IF(AND($AT$66=1,$BI48-SUM($AT56:BE56)&lt;(Costs!$BI48/'Set up'!$D$7)),Costs!$BI48-SUM($AT56:BE56),IF($AT$66=1,Costs!$BI$48*'Set up'!$D$8,0)))</f>
        <v>0</v>
      </c>
      <c r="BG56" s="792">
        <f>IF($BI$25=0,0,IF(AND($AT$66=1,$BI48-SUM($AT56:BF56)&lt;(Costs!$BI48/'Set up'!$D$7)),Costs!$BI48-SUM($AT56:BF56),IF($AT$66=1,Costs!$BI$48*'Set up'!$D$8,0)))</f>
        <v>0</v>
      </c>
      <c r="BH56" s="792">
        <f>IF($BI$25=0,0,IF(AND($AT$66=1,$BI48-SUM($AT56:BG56)&lt;(Costs!$BI48/'Set up'!$D$7)),Costs!$BI48-SUM($AT56:BG56),IF($AT$66=1,Costs!$BI$48*'Set up'!$D$8,0)))</f>
        <v>0</v>
      </c>
      <c r="BI56" s="768">
        <f>SUM(AT56:BH56)</f>
        <v>0</v>
      </c>
      <c r="BK56" s="68">
        <f>BL55</f>
        <v>2020</v>
      </c>
      <c r="BL56" s="791"/>
      <c r="BM56" s="792">
        <f>IF($CB$25=0,0,IF(BM$66=1,Costs!$CB$48*'Set up'!$D$8,0))</f>
        <v>0</v>
      </c>
      <c r="BN56" s="807">
        <f>IF($CB$25=0,0,IF(AND(BM$66=1,$CB$48-BM56&lt;(Costs!$CB$48/'Set up'!$D$7)),Costs!$CB$48-Costs!BM56,IF(BM$66=1,Costs!$CB$48*'Set up'!$D$8,0)))</f>
        <v>0</v>
      </c>
      <c r="BO56" s="807">
        <f>IF($CB$25=0,0,IF(AND(BM$66=1,$CB$48-SUM(BM56:BN56)&lt;(Costs!$CB$48/'Set up'!$D$7)),Costs!$CB$48-SUM(BM56:BN56),IF(BM$66=1,Costs!$CB$48*'Set up'!$D$8,0)))</f>
        <v>0</v>
      </c>
      <c r="BP56" s="807">
        <f>IF($CB$25=0,0,IF(AND($BM$66=1,$CB$48-SUM($BM56:BO56)&lt;(Costs!$CB$48/'Set up'!$D$7)),Costs!$CB$48-SUM($BM56:BO56),IF($BM$66=1,Costs!$CB$48*'Set up'!$D$8,0)))</f>
        <v>0</v>
      </c>
      <c r="BQ56" s="807">
        <f>IF($CB$25=0,0,IF(AND($BM$66=1,$CB$48-SUM($BM56:BP56)&lt;(Costs!$CB$48/'Set up'!$D$7)),Costs!$CB$48-SUM($BM56:BP56),IF($BM$66=1,Costs!$CB$48*'Set up'!$D$8,0)))</f>
        <v>0</v>
      </c>
      <c r="BR56" s="807">
        <f>IF($CB$25=0,0,IF(AND($BM$66=1,$CB$48-SUM($BM56:BQ56)&lt;(Costs!$CB$48/'Set up'!$D$7)),Costs!$CB$48-SUM($BM56:BQ56),IF($BM$66=1,Costs!$CB$48*'Set up'!$D$8,0)))</f>
        <v>0</v>
      </c>
      <c r="BS56" s="807">
        <f>IF($CB$25=0,0,IF(AND($BM$66=1,$CB$48-SUM($BM56:BR56)&lt;(Costs!$CB$48/'Set up'!$D$7)),Costs!$CB$48-SUM($BM56:BR56),IF($BM$66=1,Costs!$CB$48*'Set up'!$D$8,0)))</f>
        <v>0</v>
      </c>
      <c r="BT56" s="792">
        <f>IF($CB$25=0,0,IF(AND($BM$66=1,$CB$48-SUM($BM56:BS56)&lt;(Costs!$CB$48/'Set up'!$D$7)),Costs!$CB$48-SUM($BM56:BS56),IF($BM$66=1,Costs!$CB$48*'Set up'!$D$8,0)))</f>
        <v>0</v>
      </c>
      <c r="BU56" s="792">
        <f>IF($CB$25=0,0,IF(AND($BM$66=1,$CB$48-SUM($BM56:BT56)&lt;(Costs!$CB$48/'Set up'!$D$7)),Costs!$CB$48-SUM($BM56:BT56),IF($BM$66=1,Costs!$CB$48*'Set up'!$D$8,0)))</f>
        <v>0</v>
      </c>
      <c r="BV56" s="792">
        <f>IF($CB$25=0,0,IF(AND($BM$66=1,$CB$48-SUM($BM56:BU56)&lt;(Costs!$CB$48/'Set up'!$D$7)),Costs!$CB$48-SUM($BM56:BU56),IF($BM$66=1,Costs!$CB$48*'Set up'!$D$8,0)))</f>
        <v>0</v>
      </c>
      <c r="BW56" s="792">
        <f>IF($CB$25=0,0,IF(AND($BM$66=1,$CB$48-SUM($BM56:BV56)&lt;(Costs!$CB$48/'Set up'!$D$7)),Costs!$CB$48-SUM($BM56:BV56),IF($BM$66=1,Costs!$CB$48*'Set up'!$D$8,0)))</f>
        <v>0</v>
      </c>
      <c r="BX56" s="792">
        <f>IF($CB$25=0,0,IF(AND($BM$66=1,$CB$48-SUM($BM56:BW56)&lt;(Costs!$CB$48/'Set up'!$D$7)),Costs!$CB$48-SUM($BM56:BW56),IF($BM$66=1,Costs!$CB$48*'Set up'!$D$8,0)))</f>
        <v>0</v>
      </c>
      <c r="BY56" s="792">
        <f>IF($CB$25=0,0,IF(AND($BM$66=1,$CB$48-SUM($BM56:BX56)&lt;(Costs!$CB$48/'Set up'!$D$7)),Costs!$CB$48-SUM($BM56:BX56),IF($BM$66=1,Costs!$CB$48*'Set up'!$D$8,0)))</f>
        <v>0</v>
      </c>
      <c r="BZ56" s="792">
        <f>IF($CB$25=0,0,IF(AND($BM$66=1,$CB$48-SUM($BM56:BY56)&lt;(Costs!$CB$48/'Set up'!$D$7)),Costs!$CB$48-SUM($BM56:BY56),IF($BM$66=1,Costs!$CB$48*'Set up'!$D$8,0)))</f>
        <v>0</v>
      </c>
      <c r="CA56" s="792">
        <f>IF($CB$25=0,0,IF(AND($BM$66=1,$CB$48-SUM($BM56:BZ56)&lt;(Costs!$CB$48/'Set up'!$D$7)),Costs!$CB$48-SUM($BM56:BZ56),IF($BM$66=1,Costs!$CB$48*'Set up'!$D$8,0)))</f>
        <v>0</v>
      </c>
      <c r="CB56" s="768">
        <f>SUM(BM56:CA56)</f>
        <v>0</v>
      </c>
    </row>
    <row r="57" spans="2:80">
      <c r="B57" s="51">
        <f t="shared" ref="B57:B61" si="217">B56+1</f>
        <v>2021</v>
      </c>
      <c r="C57" s="791"/>
      <c r="D57" s="793"/>
      <c r="E57" s="792">
        <f>IF($S$25=0,0,IF($E$66=1,Costs!$S$48*'Set up'!$D$8,0))</f>
        <v>0</v>
      </c>
      <c r="F57" s="792">
        <f>IF($S$25=0,0,IF(AND($E$66=1,$S$48-E57&lt;(Costs!$S$48/'Set up'!$D$7)),Costs!$S$48-Costs!E57,IF($E$66=1,Costs!$S$48*'Set up'!$D$8,0)))</f>
        <v>0</v>
      </c>
      <c r="G57" s="792">
        <f>IF($S$25=0,0,IF(AND($E$66=1,$S$48-SUM($E57:F57)&lt;(Costs!$S$48/'Set up'!$D$7)),Costs!$S$48-SUM($E57:F57),IF($E$66=1,Costs!$S$48*'Set up'!$D$8,0)))</f>
        <v>0</v>
      </c>
      <c r="H57" s="792">
        <f>IF($S$25=0,0,IF(AND($E$66=1,$S$48-SUM($E57:G57)&lt;(Costs!$S$48/'Set up'!$D$7)),Costs!$S$48-SUM($E57:G57),IF($E$66=1,Costs!$S$48*'Set up'!$D$8,0)))</f>
        <v>0</v>
      </c>
      <c r="I57" s="792">
        <f>IF($S$25=0,0,IF(AND($E$66=1,$S$48-SUM($E57:H57)&lt;(Costs!$S$48/'Set up'!$D$7)),Costs!$S$48-SUM($E57:H57),IF($E$66=1,Costs!$S$48*'Set up'!$D$8,0)))</f>
        <v>0</v>
      </c>
      <c r="J57" s="792">
        <f>IF($S$25=0,0,IF(AND($E$66=1,$S$48-SUM($E57:I57)&lt;(Costs!$S$48/'Set up'!$D$7)),Costs!$S$48-SUM($E57:I57),IF($E$66=1,Costs!$S$48*'Set up'!$D$8,0)))</f>
        <v>0</v>
      </c>
      <c r="K57" s="792">
        <f>IF($S$25=0,0,IF(AND($E$66=1,$S$48-SUM($E57:J57)&lt;(Costs!$S$48/'Set up'!$D$7)),Costs!$S$48-SUM($E57:J57),IF($E$66=1,Costs!$S$48*'Set up'!$D$8,0)))</f>
        <v>0</v>
      </c>
      <c r="L57" s="792">
        <f>IF($S$25=0,0,IF(AND($E$66=1,$S$48-SUM($E57:K57)&lt;(Costs!$S$48/'Set up'!$D$7)),Costs!$S$48-SUM($E57:K57),IF($E$66=1,Costs!$S$48*'Set up'!$D$8,0)))</f>
        <v>0</v>
      </c>
      <c r="M57" s="792">
        <f>IF($S$25=0,0,IF(AND($E$66=1,$S$48-SUM($E57:L57)&lt;(Costs!$S$48/'Set up'!$D$7)),Costs!$S$48-SUM($E57:L57),IF($E$66=1,Costs!$S$48*'Set up'!$D$8,0)))</f>
        <v>0</v>
      </c>
      <c r="N57" s="792">
        <f>IF($S$25=0,0,IF(AND($E$66=1,$S$48-SUM($E57:M57)&lt;(Costs!$S$48/'Set up'!$D$7)),Costs!$S$48-SUM($E57:M57),IF($E$66=1,Costs!$S$48*'Set up'!$D$8,0)))</f>
        <v>0</v>
      </c>
      <c r="O57" s="792">
        <f>IF($S$25=0,0,IF(AND($E$66=1,$S$48-SUM($E57:N57)&lt;(Costs!$S$48/'Set up'!$D$7)),Costs!$S$48-SUM($E57:N57),IF($E$66=1,Costs!$S$48*'Set up'!$D$8,0)))</f>
        <v>0</v>
      </c>
      <c r="P57" s="792">
        <f>IF($S$25=0,0,IF(AND($E$66=1,$S$48-SUM($E57:O57)&lt;(Costs!$S$48/'Set up'!$D$7)),Costs!$S$48-SUM($E57:O57),IF($E$66=1,Costs!$S$48*'Set up'!$D$8,0)))</f>
        <v>0</v>
      </c>
      <c r="Q57" s="792">
        <f>IF($S$25=0,0,IF(AND($E$66=1,$S$48-SUM($E57:P57)&lt;(Costs!$S$48/'Set up'!$D$7)),Costs!$S$48-SUM($E57:P57),IF($E$66=1,Costs!$S$48*'Set up'!$D$8,0)))</f>
        <v>0</v>
      </c>
      <c r="R57" s="792">
        <f>IF($S$25=0,0,IF(AND($E$66=1,$S$48-SUM($E57:Q57)&lt;(Costs!$S$48/'Set up'!$D$7)),Costs!$S$48-SUM($E57:Q57),IF($E$66=1,Costs!$S$48*'Set up'!$D$8,0)))</f>
        <v>0</v>
      </c>
      <c r="S57" s="768">
        <f t="shared" si="216"/>
        <v>0</v>
      </c>
      <c r="W57" s="51">
        <f t="shared" ref="W57:W61" si="218">W56+1</f>
        <v>2021</v>
      </c>
      <c r="X57" s="791"/>
      <c r="Y57" s="805"/>
      <c r="Z57" s="803">
        <f>IF($AN$25=0,0,IF($Z$66=1,Costs!$AN$48*'Set up'!$D$8,0))</f>
        <v>0</v>
      </c>
      <c r="AA57" s="804">
        <f>IF($AN$25=0,0,IF(AND($Z$66=1,$AN$48-SUM($Z57:Z57)&lt;(Costs!$AN$48/'Set up'!$D$7)),Costs!$AN$48-SUM($Z57:Z57),IF($Z$66=1,Costs!$AN$48*'Set up'!$D$8,0)))</f>
        <v>0</v>
      </c>
      <c r="AB57" s="804">
        <f>IF($AN$25=0,0,IF(AND($Z$66=1,$AN$48-SUM($Z57:AA57)&lt;(Costs!$AN$48/'Set up'!$D$7)),Costs!$AN$48-SUM($Z57:AA57),IF($Z$66=1,Costs!$AN$48*'Set up'!$D$8,0)))</f>
        <v>0</v>
      </c>
      <c r="AC57" s="804">
        <f>IF($AN$25=0,0,IF(AND($Z$66=1,$AN$48-SUM($Z57:AB57)&lt;(Costs!$AN$48/'Set up'!$D$7)),Costs!$AN$48-SUM($Z57:AB57),IF($Z$66=1,Costs!$AN$48*'Set up'!$D$8,0)))</f>
        <v>0</v>
      </c>
      <c r="AD57" s="804">
        <f>IF($AN$25=0,0,IF(AND($Z$66=1,$AN$48-SUM($Z57:AC57)&lt;(Costs!$AN$48/'Set up'!$D$7)),Costs!$AN$48-SUM($Z57:AC57),IF($Z$66=1,Costs!$AN$48*'Set up'!$D$8,0)))</f>
        <v>0</v>
      </c>
      <c r="AE57" s="804">
        <f>IF($AN$25=0,0,IF(AND($Z$66=1,$AN$48-SUM($Z57:AD57)&lt;(Costs!$AN$48/'Set up'!$D$7)),Costs!$AN$48-SUM($Z57:AD57),IF($Z$66=1,Costs!$AN$48*'Set up'!$D$8,0)))</f>
        <v>0</v>
      </c>
      <c r="AF57" s="804">
        <f>IF($AN$25=0,0,IF(AND($Z$66=1,$AN$48-SUM($Z57:AE57)&lt;(Costs!$AN$48/'Set up'!$D$7)),Costs!$AN$48-SUM($Z57:AE57),IF($Z$66=1,Costs!$AN$48*'Set up'!$D$8,0)))</f>
        <v>0</v>
      </c>
      <c r="AG57" s="804">
        <f>IF($AN$25=0,0,IF(AND($Z$66=1,$AN$48-SUM($Z57:AF57)&lt;(Costs!$AN$48/'Set up'!$D$7)),Costs!$AN$48-SUM($Z57:AF57),IF($Z$66=1,Costs!$AN$48*'Set up'!$D$8,0)))</f>
        <v>0</v>
      </c>
      <c r="AH57" s="804">
        <f>IF($AN$25=0,0,IF(AND($Z$66=1,$AN$48-SUM($Z57:AG57)&lt;(Costs!$AN$48/'Set up'!$D$7)),Costs!$AN$48-SUM($Z57:AG57),IF($Z$66=1,Costs!$AN$48*'Set up'!$D$8,0)))</f>
        <v>0</v>
      </c>
      <c r="AI57" s="804">
        <f>IF($AN$25=0,0,IF(AND($Z$66=1,$AN$48-SUM($Z57:AH57)&lt;(Costs!$AN$48/'Set up'!$D$7)),Costs!$AN$48-SUM($Z57:AH57),IF($Z$66=1,Costs!$AN$48*'Set up'!$D$8,0)))</f>
        <v>0</v>
      </c>
      <c r="AJ57" s="804">
        <f>IF($AN$25=0,0,IF(AND($Z$66=1,$AN$48-SUM($Z57:AI57)&lt;(Costs!$AN$48/'Set up'!$D$7)),Costs!$AN$48-SUM($Z57:AI57),IF($Z$66=1,Costs!$AN$48*'Set up'!$D$8,0)))</f>
        <v>0</v>
      </c>
      <c r="AK57" s="804">
        <f>IF($AN$25=0,0,IF(AND($Z$66=1,$AN$48-SUM($Z57:AJ57)&lt;(Costs!$AN$48/'Set up'!$D$7)),Costs!$AN$48-SUM($Z57:AJ57),IF($Z$66=1,Costs!$AN$48*'Set up'!$D$8,0)))</f>
        <v>0</v>
      </c>
      <c r="AL57" s="804">
        <f>IF($AN$25=0,0,IF(AND($Z$66=1,$AN$48-SUM($Z57:AK57)&lt;(Costs!$AN$48/'Set up'!$D$7)),Costs!$AN$48-SUM($Z57:AK57),IF($Z$66=1,Costs!$AN$48*'Set up'!$D$8,0)))</f>
        <v>0</v>
      </c>
      <c r="AM57" s="804">
        <f>IF($AN$25=0,0,IF(AND($Z$66=1,$AN$48-SUM($Z57:AL57)&lt;(Costs!$AN$48/'Set up'!$D$7)),Costs!$AN$48-SUM($Z57:AL57),IF($Z$66=1,Costs!$AN$48*'Set up'!$D$8,0)))</f>
        <v>0</v>
      </c>
      <c r="AN57" s="768">
        <f t="shared" ref="AN57:AN62" si="219">SUM(Y57:AM57)</f>
        <v>0</v>
      </c>
      <c r="AR57" s="68">
        <f t="shared" ref="AR57:AR61" si="220">AR56+1</f>
        <v>2021</v>
      </c>
      <c r="AS57" s="791"/>
      <c r="AT57" s="808"/>
      <c r="AU57" s="807">
        <f>IF($BI$25=0,0,IF($AU$66=1,Costs!$BI$48*'Set up'!$D$8,0))</f>
        <v>0</v>
      </c>
      <c r="AV57" s="807">
        <f>IF($BI$25=0,0,IF(AND($AU$66=1,$BI$48-AU57&lt;(Costs!$BI$48/'Set up'!$D$7)),Costs!$BI$48-Costs!AU57,IF($AU$66=1,Costs!$BI$48*'Set up'!$D$8,0)))</f>
        <v>0</v>
      </c>
      <c r="AW57" s="807">
        <f>IF($BI$25=0,0,IF(AND($AU$66=1,$BI$48-SUM($AU57:AV57)&lt;(Costs!$BI$48/'Set up'!$D$7)),Costs!$BI$48-SUM($AU57:AV57),IF($AU$66=1,Costs!$BI$48*'Set up'!$D$8,0)))</f>
        <v>0</v>
      </c>
      <c r="AX57" s="807">
        <f>IF($BI$25=0,0,IF(AND($AU$66=1,$BI$48-SUM($AU57:AW57)&lt;(Costs!$BI$48/'Set up'!$D$7)),Costs!$BI$48-SUM($AU57:AW57),IF($AU$66=1,Costs!$BI$48*'Set up'!$D$8,0)))</f>
        <v>0</v>
      </c>
      <c r="AY57" s="807">
        <f>IF($BI$25=0,0,IF(AND($AU$66=1,$BI$48-SUM($AU57:AX57)&lt;(Costs!$BI$48/'Set up'!$D$7)),Costs!$BI$48-SUM($AU57:AX57),IF($AU$66=1,Costs!$BI$48*'Set up'!$D$8,0)))</f>
        <v>0</v>
      </c>
      <c r="AZ57" s="807">
        <f>IF($BI$25=0,0,IF(AND($AU$66=1,$BI$48-SUM($AU57:AY57)&lt;(Costs!$BI$48/'Set up'!$D$7)),Costs!$BI$48-SUM($AU57:AY57),IF($AU$66=1,Costs!$BI$48*'Set up'!$D$8,0)))</f>
        <v>0</v>
      </c>
      <c r="BA57" s="807">
        <f>IF($BI$25=0,0,IF(AND($AU$66=1,$BI$48-SUM($AU57:AZ57)&lt;(Costs!$BI$48/'Set up'!$D$7)),Costs!$BI$48-SUM($AU57:AZ57),IF($AU$66=1,Costs!$BI$48*'Set up'!$D$8,0)))</f>
        <v>0</v>
      </c>
      <c r="BB57" s="807">
        <f>IF($BI$25=0,0,IF(AND($AU$66=1,$BI$48-SUM($AU57:BA57)&lt;(Costs!$BI$48/'Set up'!$D$7)),Costs!$BI$48-SUM($AU57:BA57),IF($AU$66=1,Costs!$BI$48*'Set up'!$D$8,0)))</f>
        <v>0</v>
      </c>
      <c r="BC57" s="792">
        <f>IF($BI$25=0,0,IF(AND($AU$66=1,$BI$48-SUM($AU57:BB57)&lt;(Costs!$BI$48/'Set up'!$D$7)),Costs!$BI$48-SUM($AU57:BB57),IF($AU$66=1,Costs!$BI$48*'Set up'!$D$8,0)))</f>
        <v>0</v>
      </c>
      <c r="BD57" s="792">
        <f>IF($BI$25=0,0,IF(AND($AU$66=1,$BI$48-SUM($AU57:BC57)&lt;(Costs!$BI$48/'Set up'!$D$7)),Costs!$BI$48-SUM($AU57:BC57),IF($AU$66=1,Costs!$BI$48*'Set up'!$D$8,0)))</f>
        <v>0</v>
      </c>
      <c r="BE57" s="792">
        <f>IF($BI$25=0,0,IF(AND($AU$66=1,$BI$48-SUM($AU57:BD57)&lt;(Costs!$BI$48/'Set up'!$D$7)),Costs!$BI$48-SUM($AU57:BD57),IF($AU$66=1,Costs!$BI$48*'Set up'!$D$8,0)))</f>
        <v>0</v>
      </c>
      <c r="BF57" s="792">
        <f>IF($BI$25=0,0,IF(AND($AU$66=1,$BI$48-SUM($AU57:BE57)&lt;(Costs!$BI$48/'Set up'!$D$7)),Costs!$BI$48-SUM($AU57:BE57),IF($AU$66=1,Costs!$BI$48*'Set up'!$D$8,0)))</f>
        <v>0</v>
      </c>
      <c r="BG57" s="792">
        <f>IF($BI$25=0,0,IF(AND($AU$66=1,$BI$48-SUM($AU57:BF57)&lt;(Costs!$BI$48/'Set up'!$D$7)),Costs!$BI$48-SUM($AU57:BF57),IF($AU$66=1,Costs!$BI$48*'Set up'!$D$8,0)))</f>
        <v>0</v>
      </c>
      <c r="BH57" s="792">
        <f>IF($BI$25=0,0,IF(AND($AU$66=1,$BI$48-SUM($AU57:BG57)&lt;(Costs!$BI$48/'Set up'!$D$7)),Costs!$BI$48-SUM($AU57:BG57),IF($AU$66=1,Costs!$BI$48*'Set up'!$D$8,0)))</f>
        <v>0</v>
      </c>
      <c r="BI57" s="768">
        <f t="shared" ref="BI57:BI62" si="221">SUM(AT57:BH57)</f>
        <v>0</v>
      </c>
      <c r="BK57" s="68">
        <f t="shared" ref="BK57:BK61" si="222">BK56+1</f>
        <v>2021</v>
      </c>
      <c r="BL57" s="791"/>
      <c r="BM57" s="793"/>
      <c r="BN57" s="807">
        <f>IF($CB$25=0,0,IF(BN$66=1,Costs!$CB$48*'Set up'!$D$8,0))</f>
        <v>0</v>
      </c>
      <c r="BO57" s="807">
        <f>IF($CB$25=0,0,IF(AND(BN$66=1,$CB$48-BN57&lt;(Costs!$CB$48/'Set up'!$D$7)),Costs!$CB$48-Costs!BN57,IF(BN$66=1,Costs!$CB$48*'Set up'!$D$8,0)))</f>
        <v>0</v>
      </c>
      <c r="BP57" s="807">
        <f>IF($CB$25=0,0,IF(AND(BN$66=1,$CB$48-SUM(BN57:BO57)&lt;(Costs!$CB$48/'Set up'!$D$7)),Costs!$CB$48-SUM(BN57:BO57),IF(BN$66=1,Costs!$CB$48*'Set up'!$D$8,0)))</f>
        <v>0</v>
      </c>
      <c r="BQ57" s="807">
        <f>IF($CB$25=0,0,IF(AND($BN$66=1,$CB$48-SUM($BN57:BP57)&lt;(Costs!$CB$48/'Set up'!$D$7)),Costs!$CB$48-SUM($BN57:BP57),IF($BN$66=1,Costs!$CB$48*'Set up'!$D$8,0)))</f>
        <v>0</v>
      </c>
      <c r="BR57" s="807">
        <f>IF($CB$25=0,0,IF(AND($BN$66=1,$CB$48-SUM($BN57:BQ57)&lt;(Costs!$CB$48/'Set up'!$D$7)),Costs!$CB$48-SUM($BN57:BQ57),IF($BN$66=1,Costs!$CB$48*'Set up'!$D$8,0)))</f>
        <v>0</v>
      </c>
      <c r="BS57" s="807">
        <f>IF($CB$25=0,0,IF(AND($BN$66=1,$CB$48-SUM($BN57:BR57)&lt;(Costs!$CB$48/'Set up'!$D$7)),Costs!$CB$48-SUM($BN57:BR57),IF($BN$66=1,Costs!$CB$48*'Set up'!$D$8,0)))</f>
        <v>0</v>
      </c>
      <c r="BT57" s="792">
        <f>IF($CB$25=0,0,IF(AND($BN$66=1,$CB$48-SUM($BN57:BS57)&lt;(Costs!$CB$48/'Set up'!$D$7)),Costs!$CB$48-SUM($BN57:BS57),IF($BN$66=1,Costs!$CB$48*'Set up'!$D$8,0)))</f>
        <v>0</v>
      </c>
      <c r="BU57" s="792">
        <f>IF($CB$25=0,0,IF(AND($BN$66=1,$CB$48-SUM($BN57:BT57)&lt;(Costs!$CB$48/'Set up'!$D$7)),Costs!$CB$48-SUM($BN57:BT57),IF($BN$66=1,Costs!$CB$48*'Set up'!$D$8,0)))</f>
        <v>0</v>
      </c>
      <c r="BV57" s="792">
        <f>IF($CB$25=0,0,IF(AND($BN$66=1,$CB$48-SUM($BN57:BU57)&lt;(Costs!$CB$48/'Set up'!$D$7)),Costs!$CB$48-SUM($BN57:BU57),IF($BN$66=1,Costs!$CB$48*'Set up'!$D$8,0)))</f>
        <v>0</v>
      </c>
      <c r="BW57" s="792">
        <f>IF($CB$25=0,0,IF(AND($BN$66=1,$CB$48-SUM($BN57:BV57)&lt;(Costs!$CB$48/'Set up'!$D$7)),Costs!$CB$48-SUM($BN57:BV57),IF($BN$66=1,Costs!$CB$48*'Set up'!$D$8,0)))</f>
        <v>0</v>
      </c>
      <c r="BX57" s="792">
        <f>IF($CB$25=0,0,IF(AND($BN$66=1,$CB$48-SUM($BN57:BW57)&lt;(Costs!$CB$48/'Set up'!$D$7)),Costs!$CB$48-SUM($BN57:BW57),IF($BN$66=1,Costs!$CB$48*'Set up'!$D$8,0)))</f>
        <v>0</v>
      </c>
      <c r="BY57" s="792">
        <f>IF($CB$25=0,0,IF(AND($BN$66=1,$CB$48-SUM($BN57:BX57)&lt;(Costs!$CB$48/'Set up'!$D$7)),Costs!$CB$48-SUM($BN57:BX57),IF($BN$66=1,Costs!$CB$48*'Set up'!$D$8,0)))</f>
        <v>0</v>
      </c>
      <c r="BZ57" s="792">
        <f>IF($CB$25=0,0,IF(AND($BN$66=1,$CB$48-SUM($BN57:BY57)&lt;(Costs!$CB$48/'Set up'!$D$7)),Costs!$CB$48-SUM($BN57:BY57),IF($BN$66=1,Costs!$CB$48*'Set up'!$D$8,0)))</f>
        <v>0</v>
      </c>
      <c r="CA57" s="792">
        <f>IF($CB$25=0,0,IF(AND($BN$66=1,$CB$48-SUM($BN57:BZ57)&lt;(Costs!$CB$48/'Set up'!$D$7)),Costs!$CB$48-SUM($BN57:BZ57),IF($BN$66=1,Costs!$CB$48*'Set up'!$D$8,0)))</f>
        <v>0</v>
      </c>
      <c r="CB57" s="768">
        <f t="shared" ref="CB57:CB62" si="223">SUM(BM57:CA57)</f>
        <v>0</v>
      </c>
    </row>
    <row r="58" spans="2:80">
      <c r="B58" s="51">
        <f t="shared" si="217"/>
        <v>2022</v>
      </c>
      <c r="C58" s="791"/>
      <c r="D58" s="793"/>
      <c r="E58" s="793"/>
      <c r="F58" s="792">
        <f>IF($S$25=0,0,IF($F$66=1,Costs!$S$48*'Set up'!$D$8,0))</f>
        <v>0</v>
      </c>
      <c r="G58" s="792">
        <f>IF($S$25=0,0,IF(AND($F$66=1,$S$48-F58&lt;(Costs!$S$48/'Set up'!$D$7)),Costs!$S$48-Costs!F58,IF($F$66=1,Costs!$S$48*'Set up'!$D$8,0)))</f>
        <v>0</v>
      </c>
      <c r="H58" s="792">
        <f>IF($S$25=0,0,IF(AND($F$66=1,$S$48-SUM($F58:G58)&lt;(Costs!$S$48/'Set up'!$D$7)),Costs!$S$48-SUM($F58:G58),IF($F$66=1,Costs!$S$48*'Set up'!$D$8,0)))</f>
        <v>0</v>
      </c>
      <c r="I58" s="792">
        <f>IF($S$25=0,0,IF(AND($F$66=1,$S$48-SUM($F58:H58)&lt;(Costs!$S$48/'Set up'!$D$7)),Costs!$S$48-SUM($F58:H58),IF($F$66=1,Costs!$S$48*'Set up'!$D$8,0)))</f>
        <v>0</v>
      </c>
      <c r="J58" s="792">
        <f>IF($S$25=0,0,IF(AND($F$66=1,$S$48-SUM($F58:I58)&lt;(Costs!$S$48/'Set up'!$D$7)),Costs!$S$48-SUM($F58:I58),IF($F$66=1,Costs!$S$48*'Set up'!$D$8,0)))</f>
        <v>0</v>
      </c>
      <c r="K58" s="792">
        <f>IF($S$25=0,0,IF(AND($F$66=1,$S$48-SUM($F58:J58)&lt;(Costs!$S$48/'Set up'!$D$7)),Costs!$S$48-SUM($F58:J58),IF($F$66=1,Costs!$S$48*'Set up'!$D$8,0)))</f>
        <v>0</v>
      </c>
      <c r="L58" s="792">
        <f>IF($S$25=0,0,IF(AND($F$66=1,$S$48-SUM($F58:K58)&lt;(Costs!$S$48/'Set up'!$D$7)),Costs!$S$48-SUM($F58:K58),IF($F$66=1,Costs!$S$48*'Set up'!$D$8,0)))</f>
        <v>0</v>
      </c>
      <c r="M58" s="792">
        <f>IF($S$25=0,0,IF(AND($F$66=1,$S$48-SUM($F58:L58)&lt;(Costs!$S$48/'Set up'!$D$7)),Costs!$S$48-SUM($F58:L58),IF($F$66=1,Costs!$S$48*'Set up'!$D$8,0)))</f>
        <v>0</v>
      </c>
      <c r="N58" s="792">
        <f>IF($S$25=0,0,IF(AND($F$66=1,$S$48-SUM($F58:M58)&lt;(Costs!$S$48/'Set up'!$D$7)),Costs!$S$48-SUM($F58:M58),IF($F$66=1,Costs!$S$48*'Set up'!$D$8,0)))</f>
        <v>0</v>
      </c>
      <c r="O58" s="792">
        <f>IF($S$25=0,0,IF(AND($F$66=1,$S$48-SUM($F58:N58)&lt;(Costs!$S$48/'Set up'!$D$7)),Costs!$S$48-SUM($F58:N58),IF($F$66=1,Costs!$S$48*'Set up'!$D$8,0)))</f>
        <v>0</v>
      </c>
      <c r="P58" s="792">
        <f>IF($S$25=0,0,IF(AND($F$66=1,$S$48-SUM($F58:O58)&lt;(Costs!$S$48/'Set up'!$D$7)),Costs!$S$48-SUM($F58:O58),IF($F$66=1,Costs!$S$48*'Set up'!$D$8,0)))</f>
        <v>0</v>
      </c>
      <c r="Q58" s="792">
        <f>IF($S$25=0,0,IF(AND($F$66=1,$S$48-SUM($F58:P58)&lt;(Costs!$S$48/'Set up'!$D$7)),Costs!$S$48-SUM($F58:P58),IF($F$66=1,Costs!$S$48*'Set up'!$D$8,0)))</f>
        <v>0</v>
      </c>
      <c r="R58" s="792">
        <f>IF($S$25=0,0,IF(AND($F$66=1,$S$48-SUM($F58:Q58)&lt;(Costs!$S$48/'Set up'!$D$7)),Costs!$S$48-SUM($F58:Q58),IF($F$66=1,Costs!$S$48*'Set up'!$D$8,0)))</f>
        <v>0</v>
      </c>
      <c r="S58" s="768">
        <f t="shared" si="216"/>
        <v>0</v>
      </c>
      <c r="W58" s="51">
        <f t="shared" si="218"/>
        <v>2022</v>
      </c>
      <c r="X58" s="791"/>
      <c r="Y58" s="805"/>
      <c r="Z58" s="805"/>
      <c r="AA58" s="804">
        <f>IF($AN$25=0,0,IF($AA$66=1,Costs!$AN$48*'Set up'!$D$8,0))</f>
        <v>0</v>
      </c>
      <c r="AB58" s="804">
        <f>IF($AN$25=0,0,IF(AND($AA$66=1,$AN$48-SUM($AA58:AA58)&lt;(Costs!$AN$48/'Set up'!$D$7)),Costs!$AN$48-SUM($AA58:AA58),IF($AA$66=1,Costs!$AN$48*'Set up'!$D$8,0)))</f>
        <v>0</v>
      </c>
      <c r="AC58" s="804">
        <f>IF($AN$25=0,0,IF(AND($AA$66=1,$AN$48-SUM($AA58:AB58)&lt;(Costs!$AN$48/'Set up'!$D$7)),Costs!$AN$48-SUM($AA58:AB58),IF($AA$66=1,Costs!$AN$48*'Set up'!$D$8,0)))</f>
        <v>0</v>
      </c>
      <c r="AD58" s="804">
        <f>IF($AN$25=0,0,IF(AND($AA$66=1,$AN$48-SUM($AA58:AC58)&lt;(Costs!$AN$48/'Set up'!$D$7)),Costs!$AN$48-SUM($AA58:AC58),IF($AA$66=1,Costs!$AN$48*'Set up'!$D$8,0)))</f>
        <v>0</v>
      </c>
      <c r="AE58" s="804">
        <f>IF($AN$25=0,0,IF(AND($AA$66=1,$AN$48-SUM($AA58:AD58)&lt;(Costs!$AN$48/'Set up'!$D$7)),Costs!$AN$48-SUM($AA58:AD58),IF($AA$66=1,Costs!$AN$48*'Set up'!$D$8,0)))</f>
        <v>0</v>
      </c>
      <c r="AF58" s="804">
        <f>IF($AN$25=0,0,IF(AND($AA$66=1,$AN$48-SUM($AA58:AE58)&lt;(Costs!$AN$48/'Set up'!$D$7)),Costs!$AN$48-SUM($AA58:AE58),IF($AA$66=1,Costs!$AN$48*'Set up'!$D$8,0)))</f>
        <v>0</v>
      </c>
      <c r="AG58" s="804">
        <f>IF($AN$25=0,0,IF(AND($AA$66=1,$AN$48-SUM($AA58:AF58)&lt;(Costs!$AN$48/'Set up'!$D$7)),Costs!$AN$48-SUM($AA58:AF58),IF($AA$66=1,Costs!$AN$48*'Set up'!$D$8,0)))</f>
        <v>0</v>
      </c>
      <c r="AH58" s="804">
        <f>IF($AN$25=0,0,IF(AND($AA$66=1,$AN$48-SUM($AA58:AG58)&lt;(Costs!$AN$48/'Set up'!$D$7)),Costs!$AN$48-SUM($AA58:AG58),IF($AA$66=1,Costs!$AN$48*'Set up'!$D$8,0)))</f>
        <v>0</v>
      </c>
      <c r="AI58" s="804">
        <f>IF($AN$25=0,0,IF(AND($AA$66=1,$AN$48-SUM($AA58:AH58)&lt;(Costs!$AN$48/'Set up'!$D$7)),Costs!$AN$48-SUM($AA58:AH58),IF($AA$66=1,Costs!$AN$48*'Set up'!$D$8,0)))</f>
        <v>0</v>
      </c>
      <c r="AJ58" s="804">
        <f>IF($AN$25=0,0,IF(AND($AA$66=1,$AN$48-SUM($AA58:AI58)&lt;(Costs!$AN$48/'Set up'!$D$7)),Costs!$AN$48-SUM($AA58:AI58),IF($AA$66=1,Costs!$AN$48*'Set up'!$D$8,0)))</f>
        <v>0</v>
      </c>
      <c r="AK58" s="804">
        <f>IF($AN$25=0,0,IF(AND($AA$66=1,$AN$48-SUM($AA58:AJ58)&lt;(Costs!$AN$48/'Set up'!$D$7)),Costs!$AN$48-SUM($AA58:AJ58),IF($AA$66=1,Costs!$AN$48*'Set up'!$D$8,0)))</f>
        <v>0</v>
      </c>
      <c r="AL58" s="804">
        <f>IF($AN$25=0,0,IF(AND($AA$66=1,$AN$48-SUM($AA58:AK58)&lt;(Costs!$AN$48/'Set up'!$D$7)),Costs!$AN$48-SUM($AA58:AK58),IF($AA$66=1,Costs!$AN$48*'Set up'!$D$8,0)))</f>
        <v>0</v>
      </c>
      <c r="AM58" s="804">
        <f>IF($AN$25=0,0,IF(AND($AA$66=1,$AN$48-SUM($AA58:AL58)&lt;(Costs!$AN$48/'Set up'!$D$7)),Costs!$AN$48-SUM($AA58:AL58),IF($AA$66=1,Costs!$AN$48*'Set up'!$D$8,0)))</f>
        <v>0</v>
      </c>
      <c r="AN58" s="768">
        <f t="shared" si="219"/>
        <v>0</v>
      </c>
      <c r="AR58" s="68">
        <f t="shared" si="220"/>
        <v>2022</v>
      </c>
      <c r="AS58" s="791"/>
      <c r="AT58" s="808"/>
      <c r="AU58" s="808"/>
      <c r="AV58" s="807">
        <f>IF($BI$25=0,0,IF($AV$66=1,Costs!$BI$48*'Set up'!$D$8,0))</f>
        <v>0</v>
      </c>
      <c r="AW58" s="807">
        <f>IF($BI$25=0,0,IF(AND($AV$66=1,$BI$48-AV58&lt;(Costs!$BI$48/'Set up'!$D$7)),Costs!$BI$48-Costs!AV58,IF($AV$66=1,Costs!$BI$48*'Set up'!$D$8,0)))</f>
        <v>0</v>
      </c>
      <c r="AX58" s="807">
        <f>IF($BI$25=0,0,IF(AND($AV$66=1,$BI$48-SUM($AV58:AW58)&lt;(Costs!$BI$48/'Set up'!$D$7)),Costs!$BI$48-SUM($AV58:AW58),IF($AV$66=1,Costs!$BI$48*'Set up'!$D$8,0)))</f>
        <v>0</v>
      </c>
      <c r="AY58" s="807">
        <f>IF($BI$25=0,0,IF(AND($AV$66=1,$BI$48-SUM($AV58:AX58)&lt;(Costs!$BI$48/'Set up'!$D$7)),Costs!$BI$48-SUM($AV58:AX58),IF($AV$66=1,Costs!$BI$48*'Set up'!$D$8,0)))</f>
        <v>0</v>
      </c>
      <c r="AZ58" s="807">
        <f>IF($BI$25=0,0,IF(AND($AV$66=1,$BI$48-SUM($AV58:AY58)&lt;(Costs!$BI$48/'Set up'!$D$7)),Costs!$BI$48-SUM($AV58:AY58),IF($AV$66=1,Costs!$BI$48*'Set up'!$D$8,0)))</f>
        <v>0</v>
      </c>
      <c r="BA58" s="807">
        <f>IF($BI$25=0,0,IF(AND($AV$66=1,$BI$48-SUM($AV58:AZ58)&lt;(Costs!$BI$48/'Set up'!$D$7)),Costs!$BI$48-SUM($AV58:AZ58),IF($AV$66=1,Costs!$BI$48*'Set up'!$D$8,0)))</f>
        <v>0</v>
      </c>
      <c r="BB58" s="807">
        <f>IF($BI$25=0,0,IF(AND($AV$66=1,$BI$48-SUM($AV58:BA58)&lt;(Costs!$BI$48/'Set up'!$D$7)),Costs!$BI$48-SUM($AV58:BA58),IF($AV$66=1,Costs!$BI$48*'Set up'!$D$8,0)))</f>
        <v>0</v>
      </c>
      <c r="BC58" s="792">
        <f>IF($BI$25=0,0,IF(AND($AV$66=1,$BI$48-SUM($AV58:BB58)&lt;(Costs!$BI$48/'Set up'!$D$7)),Costs!$BI$48-SUM($AV58:BB58),IF($AV$66=1,Costs!$BI$48*'Set up'!$D$8,0)))</f>
        <v>0</v>
      </c>
      <c r="BD58" s="792">
        <f>IF($BI$25=0,0,IF(AND($AV$66=1,$BI$48-SUM($AV58:BC58)&lt;(Costs!$BI$48/'Set up'!$D$7)),Costs!$BI$48-SUM($AV58:BC58),IF($AV$66=1,Costs!$BI$48*'Set up'!$D$8,0)))</f>
        <v>0</v>
      </c>
      <c r="BE58" s="792">
        <f>IF($BI$25=0,0,IF(AND($AV$66=1,$BI$48-SUM($AV58:BD58)&lt;(Costs!$BI$48/'Set up'!$D$7)),Costs!$BI$48-SUM($AV58:BD58),IF($AV$66=1,Costs!$BI$48*'Set up'!$D$8,0)))</f>
        <v>0</v>
      </c>
      <c r="BF58" s="792">
        <f>IF($BI$25=0,0,IF(AND($AV$66=1,$BI$48-SUM($AV58:BE58)&lt;(Costs!$BI$48/'Set up'!$D$7)),Costs!$BI$48-SUM($AV58:BE58),IF($AV$66=1,Costs!$BI$48*'Set up'!$D$8,0)))</f>
        <v>0</v>
      </c>
      <c r="BG58" s="792">
        <f>IF($BI$25=0,0,IF(AND($AV$66=1,$BI$48-SUM($AV58:BF58)&lt;(Costs!$BI$48/'Set up'!$D$7)),Costs!$BI$48-SUM($AV58:BF58),IF($AV$66=1,Costs!$BI$48*'Set up'!$D$8,0)))</f>
        <v>0</v>
      </c>
      <c r="BH58" s="792">
        <f>IF($BI$25=0,0,IF(AND($AV$66=1,$BI$48-SUM($AV58:BG58)&lt;(Costs!$BI$48/'Set up'!$D$7)),Costs!$BI$48-SUM($AV58:BG58),IF($AV$66=1,Costs!$BI$48*'Set up'!$D$8,0)))</f>
        <v>0</v>
      </c>
      <c r="BI58" s="768">
        <f t="shared" si="221"/>
        <v>0</v>
      </c>
      <c r="BK58" s="68">
        <f t="shared" si="222"/>
        <v>2022</v>
      </c>
      <c r="BL58" s="791"/>
      <c r="BM58" s="793"/>
      <c r="BN58" s="793"/>
      <c r="BO58" s="792">
        <f>IF($CB$25=0,0,IF(BO$66=1,Costs!$CB$48*'Set up'!$D$8,0))</f>
        <v>0</v>
      </c>
      <c r="BP58" s="807">
        <f>IF($CB$25=0,0,IF(AND(BO$66=1,$CB$48-BO58&lt;(Costs!$CB$48/'Set up'!$D$7)),Costs!$CB$48-Costs!BO58,IF(BO$66=1,Costs!$CB$48*'Set up'!$D$8,0)))</f>
        <v>0</v>
      </c>
      <c r="BQ58" s="807">
        <f>IF($CB$25=0,0,IF(AND(BO$66=1,$CB$48-SUM(BO58:BP58)&lt;(Costs!$CB$48/'Set up'!$D$7)),Costs!$CB$48-SUM(BO58:BP58),IF(BO$66=1,Costs!$CB$48*'Set up'!$D$8,0)))</f>
        <v>0</v>
      </c>
      <c r="BR58" s="807">
        <f>IF($CB$25=0,0,IF(AND($BO$66=1,$CB$48-SUM($BO58:BQ58)&lt;(Costs!$CB$48/'Set up'!$D$7)),Costs!$CB$48-SUM($BO58:BQ58),IF($BO$66=1,Costs!$CB$48*'Set up'!$D$8,0)))</f>
        <v>0</v>
      </c>
      <c r="BS58" s="807">
        <f>IF($CB$25=0,0,IF(AND($BO$66=1,$CB$48-SUM($BO58:BR58)&lt;(Costs!$CB$48/'Set up'!$D$7)),Costs!$CB$48-SUM($BO58:BR58),IF($BO$66=1,Costs!$CB$48*'Set up'!$D$8,0)))</f>
        <v>0</v>
      </c>
      <c r="BT58" s="807">
        <f>IF($CB$25=0,0,IF(AND($BO$66=1,$CB$48-SUM($BO58:BS58)&lt;(Costs!$CB$48/'Set up'!$D$7)),Costs!$CB$48-SUM($BO58:BS58),IF($BO$66=1,Costs!$CB$48*'Set up'!$D$8,0)))</f>
        <v>0</v>
      </c>
      <c r="BU58" s="807">
        <f>IF($CB$25=0,0,IF(AND($BO$66=1,$CB$48-SUM($BO58:BT58)&lt;(Costs!$CB$48/'Set up'!$D$7)),Costs!$CB$48-SUM($BO58:BT58),IF($BO$66=1,Costs!$CB$48*'Set up'!$D$8,0)))</f>
        <v>0</v>
      </c>
      <c r="BV58" s="792">
        <f>IF($CB$25=0,0,IF(AND($BO$66=1,$CB$48-SUM($BO58:BU58)&lt;(Costs!$CB$48/'Set up'!$D$7)),Costs!$CB$48-SUM($BO58:BU58),IF($BO$66=1,Costs!$CB$48*'Set up'!$D$8,0)))</f>
        <v>0</v>
      </c>
      <c r="BW58" s="792">
        <f>IF($CB$25=0,0,IF(AND($BO$66=1,$CB$48-SUM($BO58:BV58)&lt;(Costs!$CB$48/'Set up'!$D$7)),Costs!$CB$48-SUM($BO58:BV58),IF($BO$66=1,Costs!$CB$48*'Set up'!$D$8,0)))</f>
        <v>0</v>
      </c>
      <c r="BX58" s="792">
        <f>IF($CB$25=0,0,IF(AND($BO$66=1,$CB$48-SUM($BO58:BW58)&lt;(Costs!$CB$48/'Set up'!$D$7)),Costs!$CB$48-SUM($BO58:BW58),IF($BO$66=1,Costs!$CB$48*'Set up'!$D$8,0)))</f>
        <v>0</v>
      </c>
      <c r="BY58" s="792">
        <f>IF($CB$25=0,0,IF(AND($BO$66=1,$CB$48-SUM($BO58:BX58)&lt;(Costs!$CB$48/'Set up'!$D$7)),Costs!$CB$48-SUM($BO58:BX58),IF($BO$66=1,Costs!$CB$48*'Set up'!$D$8,0)))</f>
        <v>0</v>
      </c>
      <c r="BZ58" s="792">
        <f>IF($CB$25=0,0,IF(AND($BO$66=1,$CB$48-SUM($BO58:BY58)&lt;(Costs!$CB$48/'Set up'!$D$7)),Costs!$CB$48-SUM($BO58:BY58),IF($BO$66=1,Costs!$CB$48*'Set up'!$D$8,0)))</f>
        <v>0</v>
      </c>
      <c r="CA58" s="792">
        <f>IF($CB$25=0,0,IF(AND($BO$66=1,$CB$48-SUM($BO58:BZ58)&lt;(Costs!$CB$48/'Set up'!$D$7)),Costs!$CB$48-SUM($BO58:BZ58),IF($BO$66=1,Costs!$CB$48*'Set up'!$D$8,0)))</f>
        <v>0</v>
      </c>
      <c r="CB58" s="768">
        <f t="shared" si="223"/>
        <v>0</v>
      </c>
    </row>
    <row r="59" spans="2:80">
      <c r="B59" s="51">
        <f t="shared" si="217"/>
        <v>2023</v>
      </c>
      <c r="C59" s="791"/>
      <c r="D59" s="793"/>
      <c r="E59" s="793"/>
      <c r="F59" s="793"/>
      <c r="G59" s="792">
        <f>IF($S$25=0,0,IF($G$66=1,Costs!$S$48*'Set up'!$D$8,0))</f>
        <v>0</v>
      </c>
      <c r="H59" s="792">
        <f>IF($S$25=0,0,IF(AND($G$66=1,$S$48-G59&lt;(Costs!$S$48/'Set up'!$D$7)),Costs!$S$48-Costs!G59,IF($G$66=1,Costs!$S$48*'Set up'!$D$8,0)))</f>
        <v>0</v>
      </c>
      <c r="I59" s="792">
        <f>IF($S$25=0,0,IF(AND($G$66=1,$S$48-SUM($G59:H59)&lt;(Costs!$S$48/'Set up'!$D$7)),Costs!$S$48-SUM($G59:H59),IF($G$66=1,Costs!$S$48*'Set up'!$D$8,0)))</f>
        <v>0</v>
      </c>
      <c r="J59" s="792">
        <f>IF($S$25=0,0,IF(AND($G$66=1,$S$48-SUM($G59:I59)&lt;(Costs!$S$48/'Set up'!$D$7)),Costs!$S$48-SUM($G59:I59),IF($G$66=1,Costs!$S$48*'Set up'!$D$8,0)))</f>
        <v>0</v>
      </c>
      <c r="K59" s="792">
        <f>IF($S$25=0,0,IF(AND($G$66=1,$S$48-SUM($G59:J59)&lt;(Costs!$S$48/'Set up'!$D$7)),Costs!$S$48-SUM($G59:J59),IF($G$66=1,Costs!$S$48*'Set up'!$D$8,0)))</f>
        <v>0</v>
      </c>
      <c r="L59" s="792">
        <f>IF($S$25=0,0,IF(AND($G$66=1,$S$48-SUM($G59:K59)&lt;(Costs!$S$48/'Set up'!$D$7)),Costs!$S$48-SUM($G59:K59),IF($G$66=1,Costs!$S$48*'Set up'!$D$8,0)))</f>
        <v>0</v>
      </c>
      <c r="M59" s="792">
        <f>IF($S$25=0,0,IF(AND($G$66=1,$S$48-SUM($G59:L59)&lt;(Costs!$S$48/'Set up'!$D$7)),Costs!$S$48-SUM($G59:L59),IF($G$66=1,Costs!$S$48*'Set up'!$D$8,0)))</f>
        <v>0</v>
      </c>
      <c r="N59" s="792">
        <f>IF($S$25=0,0,IF(AND($G$66=1,$S$48-SUM($G59:M59)&lt;(Costs!$S$48/'Set up'!$D$7)),Costs!$S$48-SUM($G59:M59),IF($G$66=1,Costs!$S$48*'Set up'!$D$8,0)))</f>
        <v>0</v>
      </c>
      <c r="O59" s="792">
        <f>IF($S$25=0,0,IF(AND($G$66=1,$S$48-SUM($G59:N59)&lt;(Costs!$S$48/'Set up'!$D$7)),Costs!$S$48-SUM($G59:N59),IF($G$66=1,Costs!$S$48*'Set up'!$D$8,0)))</f>
        <v>0</v>
      </c>
      <c r="P59" s="792">
        <f>IF($S$25=0,0,IF(AND($G$66=1,$S$48-SUM($G59:O59)&lt;(Costs!$S$48/'Set up'!$D$7)),Costs!$S$48-SUM($G59:O59),IF($G$66=1,Costs!$S$48*'Set up'!$D$8,0)))</f>
        <v>0</v>
      </c>
      <c r="Q59" s="792">
        <f>IF($S$25=0,0,IF(AND($G$66=1,$S$48-SUM($G59:P59)&lt;(Costs!$S$48/'Set up'!$D$7)),Costs!$S$48-SUM($G59:P59),IF($G$66=1,Costs!$S$48*'Set up'!$D$8,0)))</f>
        <v>0</v>
      </c>
      <c r="R59" s="792">
        <f>IF($S$25=0,0,IF(AND($G$66=1,$S$48-SUM($G59:Q59)&lt;(Costs!$S$48/'Set up'!$D$7)),Costs!$S$48-SUM($G59:Q59),IF($G$66=1,Costs!$S$48*'Set up'!$D$8,0)))</f>
        <v>0</v>
      </c>
      <c r="S59" s="768">
        <f t="shared" si="216"/>
        <v>0</v>
      </c>
      <c r="W59" s="51">
        <f t="shared" si="218"/>
        <v>2023</v>
      </c>
      <c r="X59" s="791"/>
      <c r="Y59" s="805"/>
      <c r="Z59" s="805"/>
      <c r="AA59" s="805"/>
      <c r="AB59" s="804">
        <f>IF($AN$25=0,0,IF($AB$66=1,Costs!$AN$48*'Set up'!$D$8,0))</f>
        <v>0</v>
      </c>
      <c r="AC59" s="804">
        <f>IF($AN$25=0,0,IF(AND($AB$66=1,$AN$48-SUM($AB59:AB59)&lt;(Costs!$AN$48/'Set up'!$D$7)),Costs!$AN$48-SUM($AB59:AB59),IF($AB$66=1,Costs!$AN$48*'Set up'!$D$8,0)))</f>
        <v>0</v>
      </c>
      <c r="AD59" s="804">
        <f>IF($AN$25=0,0,IF(AND($AB$66=1,$AN$48-SUM($AB59:AC59)&lt;(Costs!$AN$48/'Set up'!$D$7)),Costs!$AN$48-SUM($AB59:AC59),IF($AB$66=1,Costs!$AN$48*'Set up'!$D$8,0)))</f>
        <v>0</v>
      </c>
      <c r="AE59" s="804">
        <f>IF($AN$25=0,0,IF(AND($AB$66=1,$AN$48-SUM($AB59:AD59)&lt;(Costs!$AN$48/'Set up'!$D$7)),Costs!$AN$48-SUM($AB59:AD59),IF($AB$66=1,Costs!$AN$48*'Set up'!$D$8,0)))</f>
        <v>0</v>
      </c>
      <c r="AF59" s="804">
        <f>IF($AN$25=0,0,IF(AND($AB$66=1,$AN$48-SUM($AB59:AE59)&lt;(Costs!$AN$48/'Set up'!$D$7)),Costs!$AN$48-SUM($AB59:AE59),IF($AB$66=1,Costs!$AN$48*'Set up'!$D$8,0)))</f>
        <v>0</v>
      </c>
      <c r="AG59" s="804">
        <f>IF($AN$25=0,0,IF(AND($AB$66=1,$AN$48-SUM($AB59:AF59)&lt;(Costs!$AN$48/'Set up'!$D$7)),Costs!$AN$48-SUM($AB59:AF59),IF($AB$66=1,Costs!$AN$48*'Set up'!$D$8,0)))</f>
        <v>0</v>
      </c>
      <c r="AH59" s="804">
        <f>IF($AN$25=0,0,IF(AND($AB$66=1,$AN$48-SUM($AB59:AG59)&lt;(Costs!$AN$48/'Set up'!$D$7)),Costs!$AN$48-SUM($AB59:AG59),IF($AB$66=1,Costs!$AN$48*'Set up'!$D$8,0)))</f>
        <v>0</v>
      </c>
      <c r="AI59" s="804">
        <f>IF($AN$25=0,0,IF(AND($AB$66=1,$AN$48-SUM($AB59:AH59)&lt;(Costs!$AN$48/'Set up'!$D$7)),Costs!$AN$48-SUM($AB59:AH59),IF($AB$66=1,Costs!$AN$48*'Set up'!$D$8,0)))</f>
        <v>0</v>
      </c>
      <c r="AJ59" s="804">
        <f>IF($AN$25=0,0,IF(AND($AB$66=1,$AN$48-SUM($AB59:AI59)&lt;(Costs!$AN$48/'Set up'!$D$7)),Costs!$AN$48-SUM($AB59:AI59),IF($AB$66=1,Costs!$AN$48*'Set up'!$D$8,0)))</f>
        <v>0</v>
      </c>
      <c r="AK59" s="804">
        <f>IF($AN$25=0,0,IF(AND($AB$66=1,$AN$48-SUM($AB59:AJ59)&lt;(Costs!$AN$48/'Set up'!$D$7)),Costs!$AN$48-SUM($AB59:AJ59),IF($AB$66=1,Costs!$AN$48*'Set up'!$D$8,0)))</f>
        <v>0</v>
      </c>
      <c r="AL59" s="804">
        <f>IF($AN$25=0,0,IF(AND($AB$66=1,$AN$48-SUM($AB59:AK59)&lt;(Costs!$AN$48/'Set up'!$D$7)),Costs!$AN$48-SUM($AB59:AK59),IF($AB$66=1,Costs!$AN$48*'Set up'!$D$8,0)))</f>
        <v>0</v>
      </c>
      <c r="AM59" s="804">
        <f>IF($AN$25=0,0,IF(AND($AB$66=1,$AN$48-SUM($AB59:AL59)&lt;(Costs!$AN$48/'Set up'!$D$7)),Costs!$AN$48-SUM($AB59:AL59),IF($AB$66=1,Costs!$AN$48*'Set up'!$D$8,0)))</f>
        <v>0</v>
      </c>
      <c r="AN59" s="768">
        <f t="shared" si="219"/>
        <v>0</v>
      </c>
      <c r="AR59" s="68">
        <f t="shared" si="220"/>
        <v>2023</v>
      </c>
      <c r="AS59" s="791"/>
      <c r="AT59" s="808"/>
      <c r="AU59" s="808"/>
      <c r="AV59" s="808"/>
      <c r="AW59" s="807">
        <f>IF($BI$25=0,0,IF($AW$66=1,Costs!$BI$48*'Set up'!$D$8,0))</f>
        <v>0</v>
      </c>
      <c r="AX59" s="807">
        <f>IF($BI$25=0,0,IF(AND($AW$66=1,$BI$48-AW59&lt;(Costs!$BI$48/'Set up'!$D$7)),Costs!$BI$48-Costs!AW59,IF($AW$66=1,Costs!$BI$48*'Set up'!$D$8,0)))</f>
        <v>0</v>
      </c>
      <c r="AY59" s="807">
        <f>IF($BI$25=0,0,IF(AND($AW$66=1,$BI$48-SUM($AW59:AX59)&lt;(Costs!$BI$48/'Set up'!$D$7)),Costs!$BI$48-SUM($AW59:AX59),IF($AW$66=1,Costs!$BI$48*'Set up'!$D$8,0)))</f>
        <v>0</v>
      </c>
      <c r="AZ59" s="807">
        <f>IF($BI$25=0,0,IF(AND($AW$66=1,$BI$48-SUM($AW59:AY59)&lt;(Costs!$BI$48/'Set up'!$D$7)),Costs!$BI$48-SUM($AW59:AY59),IF($AW$66=1,Costs!$BI$48*'Set up'!$D$8,0)))</f>
        <v>0</v>
      </c>
      <c r="BA59" s="807">
        <f>IF($BI$25=0,0,IF(AND($AW$66=1,$BI$48-SUM($AW59:AZ59)&lt;(Costs!$BI$48/'Set up'!$D$7)),Costs!$BI$48-SUM($AW59:AZ59),IF($AW$66=1,Costs!$BI$48*'Set up'!$D$8,0)))</f>
        <v>0</v>
      </c>
      <c r="BB59" s="807">
        <f>IF($BI$25=0,0,IF(AND($AW$66=1,$BI$48-SUM($AW59:BA59)&lt;(Costs!$BI$48/'Set up'!$D$7)),Costs!$BI$48-SUM($AW59:BA59),IF($AW$66=1,Costs!$BI$48*'Set up'!$D$8,0)))</f>
        <v>0</v>
      </c>
      <c r="BC59" s="792">
        <f>IF($BI$25=0,0,IF(AND($AW$66=1,$BI$48-SUM($AW59:BB59)&lt;(Costs!$BI$48/'Set up'!$D$7)),Costs!$BI$48-SUM($AW59:BB59),IF($AW$66=1,Costs!$BI$48*'Set up'!$D$8,0)))</f>
        <v>0</v>
      </c>
      <c r="BD59" s="792">
        <f>IF($BI$25=0,0,IF(AND($AW$66=1,$BI$48-SUM($AW59:BC59)&lt;(Costs!$BI$48/'Set up'!$D$7)),Costs!$BI$48-SUM($AW59:BC59),IF($AW$66=1,Costs!$BI$48*'Set up'!$D$8,0)))</f>
        <v>0</v>
      </c>
      <c r="BE59" s="792">
        <f>IF($BI$25=0,0,IF(AND($AW$66=1,$BI$48-SUM($AW59:BD59)&lt;(Costs!$BI$48/'Set up'!$D$7)),Costs!$BI$48-SUM($AW59:BD59),IF($AW$66=1,Costs!$BI$48*'Set up'!$D$8,0)))</f>
        <v>0</v>
      </c>
      <c r="BF59" s="792">
        <f>IF($BI$25=0,0,IF(AND($AW$66=1,$BI$48-SUM($AW59:BE59)&lt;(Costs!$BI$48/'Set up'!$D$7)),Costs!$BI$48-SUM($AW59:BE59),IF($AW$66=1,Costs!$BI$48*'Set up'!$D$8,0)))</f>
        <v>0</v>
      </c>
      <c r="BG59" s="792">
        <f>IF($BI$25=0,0,IF(AND($AW$66=1,$BI$48-SUM($AW59:BF59)&lt;(Costs!$BI$48/'Set up'!$D$7)),Costs!$BI$48-SUM($AW59:BF59),IF($AW$66=1,Costs!$BI$48*'Set up'!$D$8,0)))</f>
        <v>0</v>
      </c>
      <c r="BH59" s="792">
        <f>IF($BI$25=0,0,IF(AND($AW$66=1,$BI$48-SUM($AW59:BG59)&lt;(Costs!$BI$48/'Set up'!$D$7)),Costs!$BI$48-SUM($AW59:BG59),IF($AW$66=1,Costs!$BI$48*'Set up'!$D$8,0)))</f>
        <v>0</v>
      </c>
      <c r="BI59" s="768">
        <f t="shared" si="221"/>
        <v>0</v>
      </c>
      <c r="BK59" s="68">
        <f t="shared" si="222"/>
        <v>2023</v>
      </c>
      <c r="BL59" s="791"/>
      <c r="BM59" s="793"/>
      <c r="BN59" s="793"/>
      <c r="BO59" s="793"/>
      <c r="BP59" s="807">
        <f>IF($CB$25=0,0,IF(BP$66=1,Costs!$CB$48*'Set up'!$D$8,0))</f>
        <v>0</v>
      </c>
      <c r="BQ59" s="807">
        <f>IF($CB$25=0,0,IF(AND(BP$66=1,$CB$48-BP59&lt;(Costs!$CB$48/'Set up'!$D$7)),Costs!$CB$48-Costs!BP59,IF(BP$66=1,Costs!$CB$48*'Set up'!$D$8,0)))</f>
        <v>0</v>
      </c>
      <c r="BR59" s="807">
        <f>IF($CB$25=0,0,IF(AND(BP$66=1,$CB$48-SUM(BP59:BQ59)&lt;(Costs!$CB$48/'Set up'!$D$7)),Costs!$CB$48-SUM(BP59:BQ59),IF(BP$66=1,Costs!$CB$48*'Set up'!$D$8,0)))</f>
        <v>0</v>
      </c>
      <c r="BS59" s="807">
        <f>IF($CB$25=0,0,IF(AND($BP$66=1,$CB$48-SUM($BP59:BR59)&lt;(Costs!$CB$48/'Set up'!$D$7)),Costs!$CB$48-SUM($BP59:BR59),IF($BP$66=1,Costs!$CB$48*'Set up'!$D$8,0)))</f>
        <v>0</v>
      </c>
      <c r="BT59" s="807">
        <f>IF($CB$25=0,0,IF(AND($BP$66=1,$CB$48-SUM($BP59:BS59)&lt;(Costs!$CB$48/'Set up'!$D$7)),Costs!$CB$48-SUM($BP59:BS59),IF($BP$66=1,Costs!$CB$48*'Set up'!$D$8,0)))</f>
        <v>0</v>
      </c>
      <c r="BU59" s="807">
        <f>IF($CB$25=0,0,IF(AND($BP$66=1,$CB$48-SUM($BP59:BT59)&lt;(Costs!$CB$48/'Set up'!$D$7)),Costs!$CB$48-SUM($BP59:BT59),IF($BP$66=1,Costs!$CB$48*'Set up'!$D$8,0)))</f>
        <v>0</v>
      </c>
      <c r="BV59" s="792">
        <f>IF($CB$25=0,0,IF(AND($BP$66=1,$CB$48-SUM($BP59:BU59)&lt;(Costs!$CB$48/'Set up'!$D$7)),Costs!$CB$48-SUM($BP59:BU59),IF($BP$66=1,Costs!$CB$48*'Set up'!$D$8,0)))</f>
        <v>0</v>
      </c>
      <c r="BW59" s="792">
        <f>IF($CB$25=0,0,IF(AND($BP$66=1,$CB$48-SUM($BP59:BV59)&lt;(Costs!$CB$48/'Set up'!$D$7)),Costs!$CB$48-SUM($BP59:BV59),IF($BP$66=1,Costs!$CB$48*'Set up'!$D$8,0)))</f>
        <v>0</v>
      </c>
      <c r="BX59" s="792">
        <f>IF($CB$25=0,0,IF(AND($BP$66=1,$CB$48-SUM($BP59:BW59)&lt;(Costs!$CB$48/'Set up'!$D$7)),Costs!$CB$48-SUM($BP59:BW59),IF($BP$66=1,Costs!$CB$48*'Set up'!$D$8,0)))</f>
        <v>0</v>
      </c>
      <c r="BY59" s="792">
        <f>IF($CB$25=0,0,IF(AND($BP$66=1,$CB$48-SUM($BP59:BX59)&lt;(Costs!$CB$48/'Set up'!$D$7)),Costs!$CB$48-SUM($BP59:BX59),IF($BP$66=1,Costs!$CB$48*'Set up'!$D$8,0)))</f>
        <v>0</v>
      </c>
      <c r="BZ59" s="792">
        <f>IF($CB$25=0,0,IF(AND($BP$66=1,$CB$48-SUM($BP59:BY59)&lt;(Costs!$CB$48/'Set up'!$D$7)),Costs!$CB$48-SUM($BP59:BY59),IF($BP$66=1,Costs!$CB$48*'Set up'!$D$8,0)))</f>
        <v>0</v>
      </c>
      <c r="CA59" s="792">
        <f>IF($CB$25=0,0,IF(AND($BP$66=1,$CB$48-SUM($BP59:BZ59)&lt;(Costs!$CB$48/'Set up'!$D$7)),Costs!$CB$48-SUM($BP59:BZ59),IF($BP$66=1,Costs!$CB$48*'Set up'!$D$8,0)))</f>
        <v>0</v>
      </c>
      <c r="CB59" s="768">
        <f t="shared" si="223"/>
        <v>0</v>
      </c>
    </row>
    <row r="60" spans="2:80">
      <c r="B60" s="51">
        <f t="shared" si="217"/>
        <v>2024</v>
      </c>
      <c r="C60" s="791"/>
      <c r="D60" s="793"/>
      <c r="E60" s="793"/>
      <c r="F60" s="793"/>
      <c r="G60" s="793"/>
      <c r="H60" s="792">
        <f>IF($S$25=0,0,IF($H$66=1,Costs!$S$48*'Set up'!$D$8,0))</f>
        <v>0</v>
      </c>
      <c r="I60" s="792">
        <f>IF($S$25=0,0,IF(AND($H$66=1,$S$48-H60&lt;(Costs!$S$48/'Set up'!$D$7)),Costs!$S$48-Costs!H60,IF($H$66=1,Costs!$S$48*'Set up'!$D$8,0)))</f>
        <v>0</v>
      </c>
      <c r="J60" s="792">
        <f>IF($S$25=0,0,IF(AND($H$66=1,$S$48-SUM($H60:I60)&lt;(Costs!$S$48/'Set up'!$D$7)),Costs!$S$48-SUM($H60:I60),IF($H$66=1,Costs!$S$48*'Set up'!$D$8,0)))</f>
        <v>0</v>
      </c>
      <c r="K60" s="792">
        <f>IF($S$25=0,0,IF(AND($H$66=1,$S$48-SUM($H60:J60)&lt;(Costs!$S$48/'Set up'!$D$7)),Costs!$S$48-SUM($H60:J60),IF($H$66=1,Costs!$S$48*'Set up'!$D$8,0)))</f>
        <v>0</v>
      </c>
      <c r="L60" s="792">
        <f>IF($S$25=0,0,IF(AND($H$66=1,$S$48-SUM($H60:K60)&lt;(Costs!$S$48/'Set up'!$D$7)),Costs!$S$48-SUM($H60:K60),IF($H$66=1,Costs!$S$48*'Set up'!$D$8,0)))</f>
        <v>0</v>
      </c>
      <c r="M60" s="792">
        <f>IF($S$25=0,0,IF(AND($H$66=1,$S$48-SUM($H60:L60)&lt;(Costs!$S$48/'Set up'!$D$7)),Costs!$S$48-SUM($H60:L60),IF($H$66=1,Costs!$S$48*'Set up'!$D$8,0)))</f>
        <v>0</v>
      </c>
      <c r="N60" s="792">
        <f>IF($S$25=0,0,IF(AND($H$66=1,$S$48-SUM($H60:M60)&lt;(Costs!$S$48/'Set up'!$D$7)),Costs!$S$48-SUM($H60:M60),IF($H$66=1,Costs!$S$48*'Set up'!$D$8,0)))</f>
        <v>0</v>
      </c>
      <c r="O60" s="792">
        <f>IF($S$25=0,0,IF(AND($H$66=1,$S$48-SUM($H60:N60)&lt;(Costs!$S$48/'Set up'!$D$7)),Costs!$S$48-SUM($H60:N60),IF($H$66=1,Costs!$S$48*'Set up'!$D$8,0)))</f>
        <v>0</v>
      </c>
      <c r="P60" s="792">
        <f>IF($S$25=0,0,IF(AND($H$66=1,$S$48-SUM($H60:O60)&lt;(Costs!$S$48/'Set up'!$D$7)),Costs!$S$48-SUM($H60:O60),IF($H$66=1,Costs!$S$48*'Set up'!$D$8,0)))</f>
        <v>0</v>
      </c>
      <c r="Q60" s="792">
        <f>IF($S$25=0,0,IF(AND($H$66=1,$S$48-SUM($H60:P60)&lt;(Costs!$S$48/'Set up'!$D$7)),Costs!$S$48-SUM($H60:P60),IF($H$66=1,Costs!$S$48*'Set up'!$D$8,0)))</f>
        <v>0</v>
      </c>
      <c r="R60" s="792">
        <f>IF($S$25=0,0,IF(AND($H$66=1,$S$48-SUM($H60:Q60)&lt;(Costs!$S$48/'Set up'!$D$7)),Costs!$S$48-SUM($H60:Q60),IF($H$66=1,Costs!$S$48*'Set up'!$D$8,0)))</f>
        <v>0</v>
      </c>
      <c r="S60" s="768">
        <f t="shared" si="216"/>
        <v>0</v>
      </c>
      <c r="W60" s="51">
        <f t="shared" si="218"/>
        <v>2024</v>
      </c>
      <c r="X60" s="791"/>
      <c r="Y60" s="805"/>
      <c r="Z60" s="805"/>
      <c r="AA60" s="805"/>
      <c r="AB60" s="805"/>
      <c r="AC60" s="804">
        <f>IF($AN$25=0,0,IF($AC$66=1,Costs!$AN$48*'Set up'!$D$8,0))</f>
        <v>0</v>
      </c>
      <c r="AD60" s="804">
        <f>IF($AN$25=0,0,IF(AND($AC$66=1,$AN$48-SUM($AC60:AC60)&lt;(Costs!$AN$48/'Set up'!$D$7)),Costs!$AN$48-SUM($AC60:AC60),IF($AC$66=1,Costs!$AN$48*'Set up'!$D$8,0)))</f>
        <v>0</v>
      </c>
      <c r="AE60" s="804">
        <f>IF($AN$25=0,0,IF(AND($AC$66=1,$AN$48-SUM($AC60:AD60)&lt;(Costs!$AN$48/'Set up'!$D$7)),Costs!$AN$48-SUM($AC60:AD60),IF($AC$66=1,Costs!$AN$48*'Set up'!$D$8,0)))</f>
        <v>0</v>
      </c>
      <c r="AF60" s="804">
        <f>IF($AN$25=0,0,IF(AND($AC$66=1,$AN$48-SUM($AC60:AE60)&lt;(Costs!$AN$48/'Set up'!$D$7)),Costs!$AN$48-SUM($AC60:AE60),IF($AC$66=1,Costs!$AN$48*'Set up'!$D$8,0)))</f>
        <v>0</v>
      </c>
      <c r="AG60" s="804">
        <f>IF($AN$25=0,0,IF(AND($AC$66=1,$AN$48-SUM($AC60:AF60)&lt;(Costs!$AN$48/'Set up'!$D$7)),Costs!$AN$48-SUM($AC60:AF60),IF($AC$66=1,Costs!$AN$48*'Set up'!$D$8,0)))</f>
        <v>0</v>
      </c>
      <c r="AH60" s="804">
        <f>IF($AN$25=0,0,IF(AND($AC$66=1,$AN$48-SUM($AC60:AG60)&lt;(Costs!$AN$48/'Set up'!$D$7)),Costs!$AN$48-SUM($AC60:AG60),IF($AC$66=1,Costs!$AN$48*'Set up'!$D$8,0)))</f>
        <v>0</v>
      </c>
      <c r="AI60" s="804">
        <f>IF($AN$25=0,0,IF(AND($AC$66=1,$AN$48-SUM($AC60:AH60)&lt;(Costs!$AN$48/'Set up'!$D$7)),Costs!$AN$48-SUM($AC60:AH60),IF($AC$66=1,Costs!$AN$48*'Set up'!$D$8,0)))</f>
        <v>0</v>
      </c>
      <c r="AJ60" s="804">
        <f>IF($AN$25=0,0,IF(AND($AC$66=1,$AN$48-SUM($AC60:AI60)&lt;(Costs!$AN$48/'Set up'!$D$7)),Costs!$AN$48-SUM($AC60:AI60),IF($AC$66=1,Costs!$AN$48*'Set up'!$D$8,0)))</f>
        <v>0</v>
      </c>
      <c r="AK60" s="804">
        <f>IF($AN$25=0,0,IF(AND($AC$66=1,$AN$48-SUM($AC60:AJ60)&lt;(Costs!$AN$48/'Set up'!$D$7)),Costs!$AN$48-SUM($AC60:AJ60),IF($AC$66=1,Costs!$AN$48*'Set up'!$D$8,0)))</f>
        <v>0</v>
      </c>
      <c r="AL60" s="804">
        <f>IF($AN$25=0,0,IF(AND($AC$66=1,$AN$48-SUM($AC60:AK60)&lt;(Costs!$AN$48/'Set up'!$D$7)),Costs!$AN$48-SUM($AC60:AK60),IF($AC$66=1,Costs!$AN$48*'Set up'!$D$8,0)))</f>
        <v>0</v>
      </c>
      <c r="AM60" s="804">
        <f>IF($AN$25=0,0,IF(AND($AC$66=1,$AN$48-SUM($AC60:AL60)&lt;(Costs!$AN$48/'Set up'!$D$7)),Costs!$AN$48-SUM($AC60:AL60),IF($AC$66=1,Costs!$AN$48*'Set up'!$D$8,0)))</f>
        <v>0</v>
      </c>
      <c r="AN60" s="768">
        <f t="shared" si="219"/>
        <v>0</v>
      </c>
      <c r="AR60" s="68">
        <f t="shared" si="220"/>
        <v>2024</v>
      </c>
      <c r="AS60" s="791"/>
      <c r="AT60" s="808"/>
      <c r="AU60" s="808"/>
      <c r="AV60" s="808"/>
      <c r="AW60" s="808"/>
      <c r="AX60" s="807">
        <f>IF($BI$25=0,0,IF($AX$66=1,Costs!$BI$48*'Set up'!$D$8,0))</f>
        <v>0</v>
      </c>
      <c r="AY60" s="807">
        <f>IF($BI$25=0,0,IF(AND($AX$66=1,$BI$48-AX60&lt;(Costs!$BI$48/'Set up'!$D$7)),Costs!$BI$48-Costs!AX60,IF($AX$66=1,Costs!$BI$48*'Set up'!$D$8,0)))</f>
        <v>0</v>
      </c>
      <c r="AZ60" s="807">
        <f>IF($BI$25=0,0,IF(AND($AX$66=1,$BI$48-SUM($AX60:AY60)&lt;(Costs!$BI$48/'Set up'!$D$7)),Costs!$BI$48-SUM($AX60:AY60),IF($AX$66=1,Costs!$BI$48*'Set up'!$D$8,0)))</f>
        <v>0</v>
      </c>
      <c r="BA60" s="807">
        <f>IF($BI$25=0,0,IF(AND($AX$66=1,$BI$48-SUM($AX60:AZ60)&lt;(Costs!$BI$48/'Set up'!$D$7)),Costs!$BI$48-SUM($AX60:AZ60),IF($AX$66=1,Costs!$BI$48*'Set up'!$D$8,0)))</f>
        <v>0</v>
      </c>
      <c r="BB60" s="807">
        <f>IF($BI$25=0,0,IF(AND($AX$66=1,$BI$48-SUM($AX60:BA60)&lt;(Costs!$BI$48/'Set up'!$D$7)),Costs!$BI$48-SUM($AX60:BA60),IF($AX$66=1,Costs!$BI$48*'Set up'!$D$8,0)))</f>
        <v>0</v>
      </c>
      <c r="BC60" s="792">
        <f>IF($BI$25=0,0,IF(AND($AX$66=1,$BI$48-SUM($AX60:BB60)&lt;(Costs!$BI$48/'Set up'!$D$7)),Costs!$BI$48-SUM($AX60:BB60),IF($AX$66=1,Costs!$BI$48*'Set up'!$D$8,0)))</f>
        <v>0</v>
      </c>
      <c r="BD60" s="792">
        <f>IF($BI$25=0,0,IF(AND($AX$66=1,$BI$48-SUM($AX60:BC60)&lt;(Costs!$BI$48/'Set up'!$D$7)),Costs!$BI$48-SUM($AX60:BC60),IF($AX$66=1,Costs!$BI$48*'Set up'!$D$8,0)))</f>
        <v>0</v>
      </c>
      <c r="BE60" s="792">
        <f>IF($BI$25=0,0,IF(AND($AX$66=1,$BI$48-SUM($AX60:BD60)&lt;(Costs!$BI$48/'Set up'!$D$7)),Costs!$BI$48-SUM($AX60:BD60),IF($AX$66=1,Costs!$BI$48*'Set up'!$D$8,0)))</f>
        <v>0</v>
      </c>
      <c r="BF60" s="792">
        <f>IF($BI$25=0,0,IF(AND($AX$66=1,$BI$48-SUM($AX60:BE60)&lt;(Costs!$BI$48/'Set up'!$D$7)),Costs!$BI$48-SUM($AX60:BE60),IF($AX$66=1,Costs!$BI$48*'Set up'!$D$8,0)))</f>
        <v>0</v>
      </c>
      <c r="BG60" s="792">
        <f>IF($BI$25=0,0,IF(AND($AX$66=1,$BI$48-SUM($AX60:BF60)&lt;(Costs!$BI$48/'Set up'!$D$7)),Costs!$BI$48-SUM($AX60:BF60),IF($AX$66=1,Costs!$BI$48*'Set up'!$D$8,0)))</f>
        <v>0</v>
      </c>
      <c r="BH60" s="792">
        <f>IF($BI$25=0,0,IF(AND($AX$66=1,$BI$48-SUM($AX60:BG60)&lt;(Costs!$BI$48/'Set up'!$D$7)),Costs!$BI$48-SUM($AX60:BG60),IF($AX$66=1,Costs!$BI$48*'Set up'!$D$8,0)))</f>
        <v>0</v>
      </c>
      <c r="BI60" s="768">
        <f t="shared" si="221"/>
        <v>0</v>
      </c>
      <c r="BK60" s="68">
        <f t="shared" si="222"/>
        <v>2024</v>
      </c>
      <c r="BL60" s="791"/>
      <c r="BM60" s="793"/>
      <c r="BN60" s="793"/>
      <c r="BO60" s="793"/>
      <c r="BP60" s="793"/>
      <c r="BQ60" s="792">
        <f>IF($CB$25=0,0,IF(BQ$66=1,Costs!$CB$48*'Set up'!$D$8,0))</f>
        <v>0</v>
      </c>
      <c r="BR60" s="807">
        <f>IF($CB$25=0,0,IF(AND(BQ$66=1,$CB$48-BQ60&lt;(Costs!$CB$48/'Set up'!$D$7)),Costs!$CB$48-Costs!BQ60,IF(BQ$66=1,Costs!$CB$48*'Set up'!$D$8,0)))</f>
        <v>0</v>
      </c>
      <c r="BS60" s="807">
        <f>IF($CB$25=0,0,IF(AND(BQ$66=1,$CB$48-SUM(BQ60:BR60)&lt;(Costs!$CB$48/'Set up'!$D$7)),Costs!$CB$48-SUM(BQ60:BR60),IF(BQ$66=1,Costs!$CB$48*'Set up'!$D$8,0)))</f>
        <v>0</v>
      </c>
      <c r="BT60" s="807">
        <f>IF($CB$25=0,0,IF(AND($BQ$66=1,$CB$48-SUM($BQ60:BS60)&lt;(Costs!$CB$48/'Set up'!$D$7)),Costs!$CB$48-SUM($BQ60:BS60),IF($BQ$66=1,Costs!$CB$48*'Set up'!$D$8,0)))</f>
        <v>0</v>
      </c>
      <c r="BU60" s="807">
        <f>IF($CB$25=0,0,IF(AND($BQ$66=1,$CB$48-SUM($BQ60:BT60)&lt;(Costs!$CB$48/'Set up'!$D$7)),Costs!$CB$48-SUM($BQ60:BT60),IF($BQ$66=1,Costs!$CB$48*'Set up'!$D$8,0)))</f>
        <v>0</v>
      </c>
      <c r="BV60" s="807">
        <f>IF($CB$25=0,0,IF(AND($BQ$66=1,$CB$48-SUM($BQ60:BU60)&lt;(Costs!$CB$48/'Set up'!$D$7)),Costs!$CB$48-SUM($BQ60:BU60),IF($BQ$66=1,Costs!$CB$48*'Set up'!$D$8,0)))</f>
        <v>0</v>
      </c>
      <c r="BW60" s="792">
        <f>IF($CB$25=0,0,IF(AND($BQ$66=1,$CB$48-SUM($BQ60:BV60)&lt;(Costs!$CB$48/'Set up'!$D$7)),Costs!$CB$48-SUM($BQ60:BV60),IF($BQ$66=1,Costs!$CB$48*'Set up'!$D$8,0)))</f>
        <v>0</v>
      </c>
      <c r="BX60" s="792">
        <f>IF($CB$25=0,0,IF(AND($BQ$66=1,$CB$48-SUM($BQ60:BW60)&lt;(Costs!$CB$48/'Set up'!$D$7)),Costs!$CB$48-SUM($BQ60:BW60),IF($BQ$66=1,Costs!$CB$48*'Set up'!$D$8,0)))</f>
        <v>0</v>
      </c>
      <c r="BY60" s="792">
        <f>IF($CB$25=0,0,IF(AND($BQ$66=1,$CB$48-SUM($BQ60:BX60)&lt;(Costs!$CB$48/'Set up'!$D$7)),Costs!$CB$48-SUM($BQ60:BX60),IF($BQ$66=1,Costs!$CB$48*'Set up'!$D$8,0)))</f>
        <v>0</v>
      </c>
      <c r="BZ60" s="792">
        <f>IF($CB$25=0,0,IF(AND($BQ$66=1,$CB$48-SUM($BQ60:BY60)&lt;(Costs!$CB$48/'Set up'!$D$7)),Costs!$CB$48-SUM($BQ60:BY60),IF($BQ$66=1,Costs!$CB$48*'Set up'!$D$8,0)))</f>
        <v>0</v>
      </c>
      <c r="CA60" s="792">
        <f>IF($CB$25=0,0,IF(AND($BQ$66=1,$CB$48-SUM($BQ60:BZ60)&lt;(Costs!$CB$48/'Set up'!$D$7)),Costs!$CB$48-SUM($BQ60:BZ60),IF($BQ$66=1,Costs!$CB$48*'Set up'!$D$8,0)))</f>
        <v>0</v>
      </c>
      <c r="CB60" s="768">
        <f t="shared" si="223"/>
        <v>0</v>
      </c>
    </row>
    <row r="61" spans="2:80">
      <c r="B61" s="51">
        <f t="shared" si="217"/>
        <v>2025</v>
      </c>
      <c r="C61" s="791"/>
      <c r="D61" s="793"/>
      <c r="E61" s="793"/>
      <c r="F61" s="793"/>
      <c r="G61" s="793"/>
      <c r="H61" s="793"/>
      <c r="I61" s="792">
        <f>IF($S$25=0,0,IF($I$66=1,Costs!$S$48*'Set up'!$D$8,0))</f>
        <v>0</v>
      </c>
      <c r="J61" s="792">
        <f>IF($S$25=0,0,IF(AND($I$66=1,$S$48-I61&lt;(Costs!$S$48/'Set up'!$D$7)),Costs!$S$48-Costs!I61,IF($I$66=1,Costs!$S$48*'Set up'!$D$8,0)))</f>
        <v>0</v>
      </c>
      <c r="K61" s="792">
        <f>IF($S$25=0,0,IF(AND($I$66=1,$S$48-SUM($I61:J61)&lt;(Costs!$S$48/'Set up'!$D$7)),Costs!$S$48-SUM($I61:J61),IF($I$66=1,Costs!$S$48*'Set up'!$D$8,0)))</f>
        <v>0</v>
      </c>
      <c r="L61" s="792">
        <f>IF($S$25=0,0,IF(AND($I$66=1,$S$48-SUM($I61:K61)&lt;(Costs!$S$48/'Set up'!$D$7)),Costs!$S$48-SUM($I61:K61),IF($I$66=1,Costs!$S$48*'Set up'!$D$8,0)))</f>
        <v>0</v>
      </c>
      <c r="M61" s="792">
        <f>IF($S$25=0,0,IF(AND($I$66=1,$S$48-SUM($I61:L61)&lt;(Costs!$S$48/'Set up'!$D$7)),Costs!$S$48-SUM($I61:L61),IF($I$66=1,Costs!$S$48*'Set up'!$D$8,0)))</f>
        <v>0</v>
      </c>
      <c r="N61" s="792">
        <f>IF($S$25=0,0,IF(AND($I$66=1,$S$48-SUM($I61:M61)&lt;(Costs!$S$48/'Set up'!$D$7)),Costs!$S$48-SUM($I61:M61),IF($I$66=1,Costs!$S$48*'Set up'!$D$8,0)))</f>
        <v>0</v>
      </c>
      <c r="O61" s="792">
        <f>IF($S$25=0,0,IF(AND($I$66=1,$S$48-SUM($I61:N61)&lt;(Costs!$S$48/'Set up'!$D$7)),Costs!$S$48-SUM($I61:N61),IF($I$66=1,Costs!$S$48*'Set up'!$D$8,0)))</f>
        <v>0</v>
      </c>
      <c r="P61" s="792">
        <f>IF($S$25=0,0,IF(AND($I$66=1,$S$48-SUM($I61:O61)&lt;(Costs!$S$48/'Set up'!$D$7)),Costs!$S$48-SUM($I61:O61),IF($I$66=1,Costs!$S$48*'Set up'!$D$8,0)))</f>
        <v>0</v>
      </c>
      <c r="Q61" s="792">
        <f>IF($S$25=0,0,IF(AND($I$66=1,$S$48-SUM($I61:P61)&lt;(Costs!$S$48/'Set up'!$D$7)),Costs!$S$48-SUM($I61:P61),IF($I$66=1,Costs!$S$48*'Set up'!$D$8,0)))</f>
        <v>0</v>
      </c>
      <c r="R61" s="792">
        <f>IF($S$25=0,0,IF(AND($I$66=1,$S$48-SUM($I61:Q61)&lt;(Costs!$S$48/'Set up'!$D$7)),Costs!$S$48-SUM($I61:Q61),IF($I$66=1,Costs!$S$48*'Set up'!$D$8,0)))</f>
        <v>0</v>
      </c>
      <c r="S61" s="768">
        <f t="shared" si="216"/>
        <v>0</v>
      </c>
      <c r="W61" s="51">
        <f t="shared" si="218"/>
        <v>2025</v>
      </c>
      <c r="X61" s="791"/>
      <c r="Y61" s="805"/>
      <c r="Z61" s="805"/>
      <c r="AA61" s="805"/>
      <c r="AB61" s="805"/>
      <c r="AC61" s="805"/>
      <c r="AD61" s="804">
        <f>IF($AN$25=0,0,IF($AD$66=1,Costs!$AN$48*'Set up'!$D$8,0))</f>
        <v>0</v>
      </c>
      <c r="AE61" s="804">
        <f>IF($AN$25=0,0,IF(AND($AD$66=1,$AN$48-SUM($AD61:AD61)&lt;(Costs!$AN$48/'Set up'!$D$7)),Costs!$AN$48-SUM($AD61:AD61),IF($AD$66=1,Costs!$AN$48*'Set up'!$D$8,0)))</f>
        <v>0</v>
      </c>
      <c r="AF61" s="804">
        <f>IF($AN$25=0,0,IF(AND($AD$66=1,$AN$48-SUM($AD61:AE61)&lt;(Costs!$AN$48/'Set up'!$D$7)),Costs!$AN$48-SUM($AD61:AE61),IF($AD$66=1,Costs!$AN$48*'Set up'!$D$8,0)))</f>
        <v>0</v>
      </c>
      <c r="AG61" s="804">
        <f>IF($AN$25=0,0,IF(AND($AD$66=1,$AN$48-SUM($AD61:AF61)&lt;(Costs!$AN$48/'Set up'!$D$7)),Costs!$AN$48-SUM($AD61:AF61),IF($AD$66=1,Costs!$AN$48*'Set up'!$D$8,0)))</f>
        <v>0</v>
      </c>
      <c r="AH61" s="804">
        <f>IF($AN$25=0,0,IF(AND($AD$66=1,$AN$48-SUM($AD61:AG61)&lt;(Costs!$AN$48/'Set up'!$D$7)),Costs!$AN$48-SUM($AD61:AG61),IF($AD$66=1,Costs!$AN$48*'Set up'!$D$8,0)))</f>
        <v>0</v>
      </c>
      <c r="AI61" s="804">
        <f>IF($AN$25=0,0,IF(AND($AD$66=1,$AN$48-SUM($AD61:AH61)&lt;(Costs!$AN$48/'Set up'!$D$7)),Costs!$AN$48-SUM($AD61:AH61),IF($AD$66=1,Costs!$AN$48*'Set up'!$D$8,0)))</f>
        <v>0</v>
      </c>
      <c r="AJ61" s="804">
        <f>IF($AN$25=0,0,IF(AND($AD$66=1,$AN$48-SUM($AD61:AI61)&lt;(Costs!$AN$48/'Set up'!$D$7)),Costs!$AN$48-SUM($AD61:AI61),IF($AD$66=1,Costs!$AN$48*'Set up'!$D$8,0)))</f>
        <v>0</v>
      </c>
      <c r="AK61" s="804">
        <f>IF($AN$25=0,0,IF(AND($AD$66=1,$AN$48-SUM($AD61:AJ61)&lt;(Costs!$AN$48/'Set up'!$D$7)),Costs!$AN$48-SUM($AD61:AJ61),IF($AD$66=1,Costs!$AN$48*'Set up'!$D$8,0)))</f>
        <v>0</v>
      </c>
      <c r="AL61" s="804">
        <f>IF($AN$25=0,0,IF(AND($AD$66=1,$AN$48-SUM($AD61:AK61)&lt;(Costs!$AN$48/'Set up'!$D$7)),Costs!$AN$48-SUM($AD61:AK61),IF($AD$66=1,Costs!$AN$48*'Set up'!$D$8,0)))</f>
        <v>0</v>
      </c>
      <c r="AM61" s="804">
        <f>IF($AN$25=0,0,IF(AND($AD$66=1,$AN$48-SUM($AD61:AL61)&lt;(Costs!$AN$48/'Set up'!$D$7)),Costs!$AN$48-SUM($AD61:AL61),IF($AD$66=1,Costs!$AN$48*'Set up'!$D$8,0)))</f>
        <v>0</v>
      </c>
      <c r="AN61" s="768">
        <f t="shared" si="219"/>
        <v>0</v>
      </c>
      <c r="AR61" s="68">
        <f t="shared" si="220"/>
        <v>2025</v>
      </c>
      <c r="AS61" s="791"/>
      <c r="AT61" s="808"/>
      <c r="AU61" s="808"/>
      <c r="AV61" s="808"/>
      <c r="AW61" s="808"/>
      <c r="AX61" s="808"/>
      <c r="AY61" s="807">
        <f>IF($BI$25=0,0,IF($AY$66=1,Costs!$BI$48*'Set up'!$D$8,0))</f>
        <v>0</v>
      </c>
      <c r="AZ61" s="807">
        <f>IF($BI$25=0,0,IF(AND($AY$66=1,$BI$48-AY61&lt;(Costs!$BI$48/'Set up'!$D$7)),Costs!$BI$48-Costs!AY61,IF($AY$66=1,Costs!$BI$48*'Set up'!$D$8,0)))</f>
        <v>0</v>
      </c>
      <c r="BA61" s="807">
        <f>IF($BI$25=0,0,IF(AND($AY$66=1,$BI$48-SUM($AY61:AZ61)&lt;(Costs!$BI$48/'Set up'!$D$7)),Costs!$BI$48-SUM($AY61:AZ61),IF($AY$66=1,Costs!$BI$48*'Set up'!$D$8,0)))</f>
        <v>0</v>
      </c>
      <c r="BB61" s="807">
        <f>IF($BI$25=0,0,IF(AND($AY$66=1,$BI$48-SUM($AY61:BA61)&lt;(Costs!$BI$48/'Set up'!$D$7)),Costs!$BI$48-SUM($AY61:BA61),IF($AY$66=1,Costs!$BI$48*'Set up'!$D$8,0)))</f>
        <v>0</v>
      </c>
      <c r="BC61" s="792">
        <f>IF($BI$25=0,0,IF(AND($AY$66=1,$BI$48-SUM($AY61:BB61)&lt;(Costs!$BI$48/'Set up'!$D$7)),Costs!$BI$48-SUM($AY61:BB61),IF($AY$66=1,Costs!$BI$48*'Set up'!$D$8,0)))</f>
        <v>0</v>
      </c>
      <c r="BD61" s="792">
        <f>IF($BI$25=0,0,IF(AND($AY$66=1,$BI$48-SUM($AY61:BC61)&lt;(Costs!$BI$48/'Set up'!$D$7)),Costs!$BI$48-SUM($AY61:BC61),IF($AY$66=1,Costs!$BI$48*'Set up'!$D$8,0)))</f>
        <v>0</v>
      </c>
      <c r="BE61" s="792">
        <f>IF($BI$25=0,0,IF(AND($AY$66=1,$BI$48-SUM($AY61:BD61)&lt;(Costs!$BI$48/'Set up'!$D$7)),Costs!$BI$48-SUM($AY61:BD61),IF($AY$66=1,Costs!$BI$48*'Set up'!$D$8,0)))</f>
        <v>0</v>
      </c>
      <c r="BF61" s="792">
        <f>IF($BI$25=0,0,IF(AND($AY$66=1,$BI$48-SUM($AY61:BE61)&lt;(Costs!$BI$48/'Set up'!$D$7)),Costs!$BI$48-SUM($AY61:BE61),IF($AY$66=1,Costs!$BI$48*'Set up'!$D$8,0)))</f>
        <v>0</v>
      </c>
      <c r="BG61" s="792">
        <f>IF($BI$25=0,0,IF(AND($AY$66=1,$BI$48-SUM($AY61:BF61)&lt;(Costs!$BI$48/'Set up'!$D$7)),Costs!$BI$48-SUM($AY61:BF61),IF($AY$66=1,Costs!$BI$48*'Set up'!$D$8,0)))</f>
        <v>0</v>
      </c>
      <c r="BH61" s="792">
        <f>IF($BI$25=0,0,IF(AND($AY$66=1,$BI$48-SUM($AY61:BG61)&lt;(Costs!$BI$48/'Set up'!$D$7)),Costs!$BI$48-SUM($AY61:BG61),IF($AY$66=1,Costs!$BI$48*'Set up'!$D$8,0)))</f>
        <v>0</v>
      </c>
      <c r="BI61" s="768">
        <f t="shared" si="221"/>
        <v>0</v>
      </c>
      <c r="BK61" s="68">
        <f t="shared" si="222"/>
        <v>2025</v>
      </c>
      <c r="BL61" s="791"/>
      <c r="BM61" s="793"/>
      <c r="BN61" s="793"/>
      <c r="BO61" s="793"/>
      <c r="BP61" s="793"/>
      <c r="BQ61" s="793"/>
      <c r="BR61" s="807">
        <f>IF($CB$25=0,0,IF(BR$66=1,Costs!$CB$48*'Set up'!$D$8,0))</f>
        <v>0</v>
      </c>
      <c r="BS61" s="807">
        <f>IF($CB$25=0,0,IF(AND(BR$66=1,$CB$48-BR61&lt;(Costs!$CB$48/'Set up'!$D$7)),Costs!$CB$48-Costs!BR61,IF(BR$66=1,Costs!$CB$48*'Set up'!$D$8,0)))</f>
        <v>0</v>
      </c>
      <c r="BT61" s="807">
        <f>IF($CB$25=0,0,IF(AND(BR$66=1,$CB$48-SUM(BR61:BS61)&lt;(Costs!$CB$48/'Set up'!$D$7)),Costs!$CB$48-SUM(BR61:BS61),IF(BR$66=1,Costs!$CB$48*'Set up'!$D$8,0)))</f>
        <v>0</v>
      </c>
      <c r="BU61" s="807">
        <f>IF($CB$25=0,0,IF(AND($BR$66=1,$CB$48-SUM($BR61:BT61)&lt;(Costs!$CB$48/'Set up'!$D$7)),Costs!$CB$48-SUM($BR61:BT61),IF($BR$66=1,Costs!$CB$48*'Set up'!$D$8,0)))</f>
        <v>0</v>
      </c>
      <c r="BV61" s="807">
        <f>IF($CB$25=0,0,IF(AND($BR$66=1,$CB$48-SUM($BR61:BU61)&lt;(Costs!$CB$48/'Set up'!$D$7)),Costs!$CB$48-SUM($BR61:BU61),IF($BR$66=1,Costs!$CB$48*'Set up'!$D$8,0)))</f>
        <v>0</v>
      </c>
      <c r="BW61" s="792">
        <f>IF($CB$25=0,0,IF(AND($BR$66=1,$CB$48-SUM($BR61:BV61)&lt;(Costs!$CB$48/'Set up'!$D$7)),Costs!$CB$48-SUM($BR61:BV61),IF($BR$66=1,Costs!$CB$48*'Set up'!$D$8,0)))</f>
        <v>0</v>
      </c>
      <c r="BX61" s="792">
        <f>IF($CB$25=0,0,IF(AND($BR$66=1,$CB$48-SUM($BR61:BW61)&lt;(Costs!$CB$48/'Set up'!$D$7)),Costs!$CB$48-SUM($BR61:BW61),IF($BR$66=1,Costs!$CB$48*'Set up'!$D$8,0)))</f>
        <v>0</v>
      </c>
      <c r="BY61" s="792">
        <f>IF($CB$25=0,0,IF(AND($BR$66=1,$CB$48-SUM($BR61:BX61)&lt;(Costs!$CB$48/'Set up'!$D$7)),Costs!$CB$48-SUM($BR61:BX61),IF($BR$66=1,Costs!$CB$48*'Set up'!$D$8,0)))</f>
        <v>0</v>
      </c>
      <c r="BZ61" s="792">
        <f>IF($CB$25=0,0,IF(AND($BR$66=1,$CB$48-SUM($BR61:BY61)&lt;(Costs!$CB$48/'Set up'!$D$7)),Costs!$CB$48-SUM($BR61:BY61),IF($BR$66=1,Costs!$CB$48*'Set up'!$D$8,0)))</f>
        <v>0</v>
      </c>
      <c r="CA61" s="792">
        <f>IF($CB$25=0,0,IF(AND($BR$66=1,$CB$48-SUM($BR61:BZ61)&lt;(Costs!$CB$48/'Set up'!$D$7)),Costs!$CB$48-SUM($BR61:BZ61),IF($BR$66=1,Costs!$CB$48*'Set up'!$D$8,0)))</f>
        <v>0</v>
      </c>
      <c r="CB61" s="768">
        <f t="shared" si="223"/>
        <v>0</v>
      </c>
    </row>
    <row r="62" spans="2:80">
      <c r="B62" s="53" t="s">
        <v>20</v>
      </c>
      <c r="C62" s="791"/>
      <c r="D62" s="791"/>
      <c r="E62" s="791"/>
      <c r="F62" s="791"/>
      <c r="G62" s="791"/>
      <c r="H62" s="791"/>
      <c r="I62" s="791"/>
      <c r="J62" s="791"/>
      <c r="K62" s="791"/>
      <c r="L62" s="791"/>
      <c r="M62" s="791"/>
      <c r="N62" s="791"/>
      <c r="O62" s="791"/>
      <c r="P62" s="791"/>
      <c r="Q62" s="791"/>
      <c r="R62" s="791"/>
      <c r="S62" s="794"/>
      <c r="W62" s="53" t="s">
        <v>201</v>
      </c>
      <c r="X62" s="791"/>
      <c r="Y62" s="791"/>
      <c r="Z62" s="791"/>
      <c r="AA62" s="791"/>
      <c r="AB62" s="791"/>
      <c r="AC62" s="791"/>
      <c r="AD62" s="791"/>
      <c r="AE62" s="791"/>
      <c r="AF62" s="791"/>
      <c r="AG62" s="791"/>
      <c r="AH62" s="791"/>
      <c r="AI62" s="791"/>
      <c r="AJ62" s="791"/>
      <c r="AK62" s="791"/>
      <c r="AL62" s="791"/>
      <c r="AM62" s="791"/>
      <c r="AN62" s="768">
        <f t="shared" si="219"/>
        <v>0</v>
      </c>
      <c r="AR62" s="53" t="s">
        <v>201</v>
      </c>
      <c r="AS62" s="791"/>
      <c r="AT62" s="791"/>
      <c r="AU62" s="791"/>
      <c r="AV62" s="791"/>
      <c r="AW62" s="791"/>
      <c r="AX62" s="791"/>
      <c r="AY62" s="791"/>
      <c r="AZ62" s="791"/>
      <c r="BA62" s="791"/>
      <c r="BB62" s="791"/>
      <c r="BC62" s="791"/>
      <c r="BD62" s="791"/>
      <c r="BE62" s="791"/>
      <c r="BF62" s="791"/>
      <c r="BG62" s="791"/>
      <c r="BH62" s="791"/>
      <c r="BI62" s="768">
        <f t="shared" si="221"/>
        <v>0</v>
      </c>
      <c r="BK62" s="53" t="s">
        <v>201</v>
      </c>
      <c r="BL62" s="791"/>
      <c r="BM62" s="791"/>
      <c r="BN62" s="791"/>
      <c r="BO62" s="791"/>
      <c r="BP62" s="791"/>
      <c r="BQ62" s="791"/>
      <c r="BR62" s="791"/>
      <c r="BS62" s="791"/>
      <c r="BT62" s="791"/>
      <c r="BU62" s="791"/>
      <c r="BV62" s="791"/>
      <c r="BW62" s="791"/>
      <c r="BX62" s="791"/>
      <c r="BY62" s="791"/>
      <c r="BZ62" s="791"/>
      <c r="CA62" s="791"/>
      <c r="CB62" s="768">
        <f t="shared" si="223"/>
        <v>0</v>
      </c>
    </row>
    <row r="63" spans="2:80">
      <c r="B63" s="53"/>
      <c r="C63" s="769">
        <f t="shared" ref="C63:S63" si="224">SUM(C56:C62)</f>
        <v>0</v>
      </c>
      <c r="D63" s="769">
        <f t="shared" si="224"/>
        <v>0</v>
      </c>
      <c r="E63" s="769">
        <f t="shared" si="224"/>
        <v>0</v>
      </c>
      <c r="F63" s="769">
        <f t="shared" si="224"/>
        <v>0</v>
      </c>
      <c r="G63" s="769">
        <f t="shared" si="224"/>
        <v>0</v>
      </c>
      <c r="H63" s="769">
        <f t="shared" si="224"/>
        <v>0</v>
      </c>
      <c r="I63" s="769">
        <f t="shared" si="224"/>
        <v>0</v>
      </c>
      <c r="J63" s="769">
        <f t="shared" si="224"/>
        <v>0</v>
      </c>
      <c r="K63" s="769">
        <f t="shared" si="224"/>
        <v>0</v>
      </c>
      <c r="L63" s="769">
        <f t="shared" si="224"/>
        <v>0</v>
      </c>
      <c r="M63" s="769">
        <f t="shared" si="224"/>
        <v>0</v>
      </c>
      <c r="N63" s="769">
        <f t="shared" si="224"/>
        <v>0</v>
      </c>
      <c r="O63" s="769">
        <f t="shared" si="224"/>
        <v>0</v>
      </c>
      <c r="P63" s="769">
        <f t="shared" si="224"/>
        <v>0</v>
      </c>
      <c r="Q63" s="769">
        <f t="shared" si="224"/>
        <v>0</v>
      </c>
      <c r="R63" s="769">
        <f t="shared" si="224"/>
        <v>0</v>
      </c>
      <c r="S63" s="769">
        <f t="shared" si="224"/>
        <v>0</v>
      </c>
      <c r="W63" s="40"/>
      <c r="X63" s="769">
        <f t="shared" ref="X63:AN63" si="225">SUM(X56:X62)</f>
        <v>0</v>
      </c>
      <c r="Y63" s="769">
        <f t="shared" si="225"/>
        <v>0</v>
      </c>
      <c r="Z63" s="769">
        <f t="shared" si="225"/>
        <v>0</v>
      </c>
      <c r="AA63" s="769">
        <f t="shared" si="225"/>
        <v>0</v>
      </c>
      <c r="AB63" s="769">
        <f t="shared" si="225"/>
        <v>0</v>
      </c>
      <c r="AC63" s="769">
        <f t="shared" si="225"/>
        <v>0</v>
      </c>
      <c r="AD63" s="769">
        <f t="shared" si="225"/>
        <v>0</v>
      </c>
      <c r="AE63" s="769">
        <f t="shared" si="225"/>
        <v>0</v>
      </c>
      <c r="AF63" s="769">
        <f t="shared" si="225"/>
        <v>0</v>
      </c>
      <c r="AG63" s="769">
        <f t="shared" si="225"/>
        <v>0</v>
      </c>
      <c r="AH63" s="769">
        <f t="shared" si="225"/>
        <v>0</v>
      </c>
      <c r="AI63" s="769">
        <f t="shared" si="225"/>
        <v>0</v>
      </c>
      <c r="AJ63" s="769">
        <f t="shared" si="225"/>
        <v>0</v>
      </c>
      <c r="AK63" s="769">
        <f t="shared" si="225"/>
        <v>0</v>
      </c>
      <c r="AL63" s="769">
        <f t="shared" si="225"/>
        <v>0</v>
      </c>
      <c r="AM63" s="769">
        <f t="shared" si="225"/>
        <v>0</v>
      </c>
      <c r="AN63" s="769">
        <f t="shared" si="225"/>
        <v>0</v>
      </c>
      <c r="AR63" s="40"/>
      <c r="AS63" s="769">
        <f t="shared" ref="AS63:BI63" si="226">SUM(AS56:AS62)</f>
        <v>0</v>
      </c>
      <c r="AT63" s="769">
        <f t="shared" si="226"/>
        <v>0</v>
      </c>
      <c r="AU63" s="769">
        <f t="shared" si="226"/>
        <v>0</v>
      </c>
      <c r="AV63" s="769">
        <f t="shared" si="226"/>
        <v>0</v>
      </c>
      <c r="AW63" s="769">
        <f t="shared" si="226"/>
        <v>0</v>
      </c>
      <c r="AX63" s="769">
        <f t="shared" si="226"/>
        <v>0</v>
      </c>
      <c r="AY63" s="769">
        <f t="shared" si="226"/>
        <v>0</v>
      </c>
      <c r="AZ63" s="769">
        <f t="shared" si="226"/>
        <v>0</v>
      </c>
      <c r="BA63" s="769">
        <f t="shared" si="226"/>
        <v>0</v>
      </c>
      <c r="BB63" s="769">
        <f t="shared" si="226"/>
        <v>0</v>
      </c>
      <c r="BC63" s="769">
        <f t="shared" si="226"/>
        <v>0</v>
      </c>
      <c r="BD63" s="769">
        <f t="shared" si="226"/>
        <v>0</v>
      </c>
      <c r="BE63" s="769">
        <f t="shared" si="226"/>
        <v>0</v>
      </c>
      <c r="BF63" s="769">
        <f t="shared" si="226"/>
        <v>0</v>
      </c>
      <c r="BG63" s="769">
        <f t="shared" si="226"/>
        <v>0</v>
      </c>
      <c r="BH63" s="769">
        <f t="shared" si="226"/>
        <v>0</v>
      </c>
      <c r="BI63" s="769">
        <f t="shared" si="226"/>
        <v>0</v>
      </c>
      <c r="BK63" s="40"/>
      <c r="BL63" s="769">
        <f t="shared" ref="BL63" si="227">SUM(BL56:BL62)</f>
        <v>0</v>
      </c>
      <c r="BM63" s="769">
        <f t="shared" ref="BM63" si="228">SUM(BM56:BM62)</f>
        <v>0</v>
      </c>
      <c r="BN63" s="769">
        <f t="shared" ref="BN63" si="229">SUM(BN56:BN62)</f>
        <v>0</v>
      </c>
      <c r="BO63" s="769">
        <f t="shared" ref="BO63" si="230">SUM(BO56:BO62)</f>
        <v>0</v>
      </c>
      <c r="BP63" s="769">
        <f t="shared" ref="BP63" si="231">SUM(BP56:BP62)</f>
        <v>0</v>
      </c>
      <c r="BQ63" s="769">
        <f t="shared" ref="BQ63" si="232">SUM(BQ56:BQ62)</f>
        <v>0</v>
      </c>
      <c r="BR63" s="769">
        <f t="shared" ref="BR63" si="233">SUM(BR56:BR62)</f>
        <v>0</v>
      </c>
      <c r="BS63" s="769">
        <f t="shared" ref="BS63" si="234">SUM(BS56:BS62)</f>
        <v>0</v>
      </c>
      <c r="BT63" s="769">
        <f t="shared" ref="BT63" si="235">SUM(BT56:BT62)</f>
        <v>0</v>
      </c>
      <c r="BU63" s="769">
        <f t="shared" ref="BU63" si="236">SUM(BU56:BU62)</f>
        <v>0</v>
      </c>
      <c r="BV63" s="769">
        <f t="shared" ref="BV63" si="237">SUM(BV56:BV62)</f>
        <v>0</v>
      </c>
      <c r="BW63" s="769">
        <f t="shared" ref="BW63" si="238">SUM(BW56:BW62)</f>
        <v>0</v>
      </c>
      <c r="BX63" s="769">
        <f t="shared" ref="BX63" si="239">SUM(BX56:BX62)</f>
        <v>0</v>
      </c>
      <c r="BY63" s="769">
        <f t="shared" ref="BY63" si="240">SUM(BY56:BY62)</f>
        <v>0</v>
      </c>
      <c r="BZ63" s="769">
        <f t="shared" ref="BZ63" si="241">SUM(BZ56:BZ62)</f>
        <v>0</v>
      </c>
      <c r="CA63" s="769">
        <f t="shared" ref="CA63" si="242">SUM(CA56:CA62)</f>
        <v>0</v>
      </c>
      <c r="CB63" s="769">
        <f t="shared" ref="CB63" si="243">SUM(CB56:CB62)</f>
        <v>0</v>
      </c>
    </row>
    <row r="64" spans="2:80">
      <c r="C64" s="40"/>
      <c r="D64" s="40"/>
      <c r="E64" s="40"/>
      <c r="F64" s="40"/>
      <c r="G64" s="40"/>
      <c r="H64" s="40"/>
      <c r="I64" s="40"/>
      <c r="J64" s="40"/>
      <c r="K64" s="40"/>
      <c r="L64" s="40"/>
      <c r="M64" s="40"/>
      <c r="N64" s="40"/>
      <c r="O64" s="40"/>
      <c r="P64" s="40"/>
      <c r="Q64" s="40"/>
      <c r="R64" s="40"/>
      <c r="X64" s="40"/>
      <c r="Y64" s="40"/>
      <c r="Z64" s="40"/>
      <c r="AA64" s="40"/>
      <c r="AB64" s="40"/>
      <c r="AC64" s="40"/>
      <c r="AD64" s="40"/>
      <c r="AE64" s="40"/>
      <c r="AF64" s="40"/>
      <c r="AG64" s="40"/>
      <c r="AH64" s="40"/>
      <c r="AI64" s="40"/>
      <c r="AJ64" s="40"/>
      <c r="AK64" s="40"/>
      <c r="AL64" s="40"/>
      <c r="AM64" s="40"/>
      <c r="AS64" s="40"/>
      <c r="AT64" s="40"/>
      <c r="AU64" s="40"/>
      <c r="AV64" s="40"/>
      <c r="AW64" s="40"/>
      <c r="AX64" s="40"/>
      <c r="AY64" s="40"/>
      <c r="AZ64" s="40"/>
      <c r="BA64" s="40"/>
      <c r="BB64" s="40"/>
      <c r="BC64" s="40"/>
      <c r="BD64" s="40"/>
      <c r="BE64" s="40"/>
      <c r="BF64" s="40"/>
      <c r="BG64" s="40"/>
      <c r="BH64" s="40"/>
      <c r="BL64" s="40"/>
      <c r="BM64" s="40"/>
      <c r="BN64" s="40"/>
      <c r="BO64" s="40"/>
      <c r="BP64" s="40"/>
      <c r="BQ64" s="40"/>
      <c r="BR64" s="40"/>
      <c r="BS64" s="40"/>
      <c r="BT64" s="40"/>
      <c r="BU64" s="40"/>
      <c r="BV64" s="40"/>
      <c r="BW64" s="40"/>
      <c r="BX64" s="40"/>
      <c r="BY64" s="40"/>
      <c r="BZ64" s="40"/>
      <c r="CA64" s="40"/>
    </row>
    <row r="65" spans="2:80">
      <c r="B65" s="263"/>
      <c r="Y65" s="94"/>
      <c r="Z65" s="94"/>
      <c r="AA65" s="94"/>
      <c r="AB65" s="94"/>
      <c r="AC65" s="94"/>
      <c r="AD65" s="94"/>
      <c r="AE65" s="94"/>
      <c r="AF65" s="94"/>
      <c r="AG65" s="94"/>
      <c r="AH65" s="94"/>
    </row>
    <row r="66" spans="2:80">
      <c r="B66" s="263" t="s">
        <v>382</v>
      </c>
      <c r="D66">
        <f>IF($C25=S25,1,0)</f>
        <v>1</v>
      </c>
      <c r="E66" s="94">
        <f>IF(AND(ROUND(SUM($C25:D25),4)=ROUND($S$25,4),SUM(D25:E25)&gt;0),1,0)</f>
        <v>0</v>
      </c>
      <c r="F66" s="94">
        <f>IF(AND(ROUND(SUM($C25:E25),4)=ROUND($S$25,4),SUM(E25:F25)&gt;0),1,0)</f>
        <v>0</v>
      </c>
      <c r="G66" s="94">
        <f>IF(AND(ROUND(SUM($C25:F25),4)=ROUND($S$25,4),SUM(F25:G25)&gt;0),1,0)</f>
        <v>0</v>
      </c>
      <c r="H66" s="94">
        <f>IF(AND(ROUND(SUM($C25:G25),4)=ROUND($S$25,4),SUM(G25:H25)&gt;0),1,0)</f>
        <v>0</v>
      </c>
      <c r="I66" s="94">
        <f>IF(AND(ROUND(SUM($C25:H25),4)=ROUND($S$25,4),SUM(H25:I25)&gt;0),1,0)</f>
        <v>0</v>
      </c>
      <c r="J66" s="94">
        <f>IF(AND(ROUND(SUM($C25:I25),4)=ROUND($S$25,4),SUM(I25:J25)&gt;0),1,0)</f>
        <v>0</v>
      </c>
      <c r="K66" s="94">
        <f>IF(AND(ROUND(SUM($C25:J25),4)=ROUND($S$25,4),SUM(J25:K25)&gt;0),1,0)</f>
        <v>0</v>
      </c>
      <c r="L66" s="94">
        <f>IF(AND(ROUND(SUM($C25:K25),4)=ROUND($S$25,4),SUM(K25:L25)&gt;0),1,0)</f>
        <v>0</v>
      </c>
      <c r="M66" s="94">
        <f>IF(AND(ROUND(SUM($C25:L25),4)=ROUND($S$25,4),SUM(L25:M25)&gt;0),1,0)</f>
        <v>0</v>
      </c>
      <c r="N66" s="94">
        <f>IF(AND(ROUND(SUM($C25:M25),4)=ROUND($S$25,4),SUM(M25:N25)&gt;0),1,0)</f>
        <v>0</v>
      </c>
      <c r="O66" s="94">
        <f>IF(AND(ROUND(SUM($C25:N25),4)=ROUND($S$25,4),SUM(N25:O25)&gt;0),1,0)</f>
        <v>0</v>
      </c>
      <c r="P66" s="94">
        <f>IF(AND(ROUND(SUM($C25:O25),4)=ROUND($S$25,4),SUM(O25:P25)&gt;0),1,0)</f>
        <v>0</v>
      </c>
      <c r="Q66" s="94">
        <f>IF(AND(ROUND(SUM($C25:P25),4)=ROUND($S$25,4),SUM(P25:Q25)&gt;0),1,0)</f>
        <v>0</v>
      </c>
      <c r="R66" s="94">
        <f>IF(AND(ROUND(SUM($C25:Q25),4)=ROUND($S$25,4),SUM(Q25:R25)&gt;0),1,0)</f>
        <v>0</v>
      </c>
      <c r="Y66" s="94">
        <f>IF($X25=AN25,1,0)</f>
        <v>1</v>
      </c>
      <c r="Z66" s="94">
        <f>IF(AND(ROUND(SUM($X25:Y25),4)=ROUND($AN$25,4),SUM(Y25:Z25)&gt;0),1,0)</f>
        <v>0</v>
      </c>
      <c r="AA66" s="94">
        <f>IF(AND(ROUND(SUM($X25:Z25),4)=ROUND($AN$25,4),SUM(Z25:AA25)&gt;0),1,0)</f>
        <v>0</v>
      </c>
      <c r="AB66" s="94">
        <f>IF(AND(ROUND(SUM($X25:AA25),4)=ROUND($AN$25,4),SUM(AA25:AB25)&gt;0),1,0)</f>
        <v>0</v>
      </c>
      <c r="AC66" s="94">
        <f>IF(AND(ROUND(SUM($X25:AB25),4)=ROUND($AN$25,4),SUM(AB25:AC25)&gt;0),1,0)</f>
        <v>0</v>
      </c>
      <c r="AD66" s="94">
        <f>IF(AND(ROUND(SUM($X25:AC25),4)=ROUND($AN$25,4),SUM(AC25:AD25)&gt;0),1,0)</f>
        <v>0</v>
      </c>
      <c r="AE66" s="94">
        <f>IF(AND(ROUND(SUM($X25:AD25),4)=ROUND($AN$25,4),SUM(AD25:AE25)&gt;0),1,0)</f>
        <v>0</v>
      </c>
      <c r="AF66" s="94">
        <f>IF(AND(ROUND(SUM($X25:AE25),4)=ROUND($AN$25,4),SUM(AE25:AF25)&gt;0),1,0)</f>
        <v>0</v>
      </c>
      <c r="AG66" s="94">
        <f>IF(AND(ROUND(SUM($X25:AF25),4)=ROUND($AN$25,4),SUM(AF25:AG25)&gt;0),1,0)</f>
        <v>0</v>
      </c>
      <c r="AH66" s="94">
        <f>IF(AND(ROUND(SUM($X25:AG25),4)=ROUND($AN$25,4),SUM(AG25:AH25)&gt;0),1,0)</f>
        <v>0</v>
      </c>
      <c r="AI66" s="94">
        <f>IF(AND(ROUND(SUM($X25:AH25),4)=ROUND($AN$25,4),SUM(AH25:AI25)&gt;0),1,0)</f>
        <v>0</v>
      </c>
      <c r="AJ66" s="94">
        <f>IF(AND(ROUND(SUM($X25:AI25),4)=ROUND($AN$25,4),SUM(AI25:AJ25)&gt;0),1,0)</f>
        <v>0</v>
      </c>
      <c r="AK66" s="94">
        <f>IF(AND(ROUND(SUM($X25:AJ25),4)=ROUND($AN$25,4),SUM(AJ25:AK25)&gt;0),1,0)</f>
        <v>0</v>
      </c>
      <c r="AL66" s="94">
        <f>IF(AND(ROUND(SUM($X25:AK25),4)=ROUND($AN$25,4),SUM(AK25:AL25)&gt;0),1,0)</f>
        <v>0</v>
      </c>
      <c r="AM66" s="94">
        <f>IF(AND(ROUND(SUM($X25:AL25),4)=ROUND($AN$25,4),SUM(AL25:AM25)&gt;0),1,0)</f>
        <v>0</v>
      </c>
      <c r="AT66" s="94">
        <f>IF($AS25=BI25,1,0)</f>
        <v>1</v>
      </c>
      <c r="AU66" s="94">
        <f>IF(AND(ROUND(SUM($AS25:AT25),4)=ROUND($BI$25,4),SUM(AT25:AU25)&gt;0),1,0)</f>
        <v>0</v>
      </c>
      <c r="AV66" s="94">
        <f>IF(AND(ROUND(SUM($AS25:AU25),4)=ROUND($BI$25,4),SUM(AU25:AV25)&gt;0),1,0)</f>
        <v>0</v>
      </c>
      <c r="AW66" s="94">
        <f>IF(AND(ROUND(SUM($AS25:AV25),4)=ROUND($BI$25,4),SUM(AV25:AW25)&gt;0),1,0)</f>
        <v>0</v>
      </c>
      <c r="AX66" s="94">
        <f>IF(AND(ROUND(SUM($AS25:AW25),4)=ROUND($BI$25,4),SUM(AW25:AX25)&gt;0),1,0)</f>
        <v>0</v>
      </c>
      <c r="AY66" s="94">
        <f>IF(AND(ROUND(SUM($AS25:AX25),4)=ROUND($BI$25,4),SUM(AX25:AY25)&gt;0),1,0)</f>
        <v>0</v>
      </c>
      <c r="AZ66" s="94">
        <f>IF(AND(ROUND(SUM($AS25:AY25),4)=ROUND($BI$25,4),SUM(AY25:AZ25)&gt;0),1,0)</f>
        <v>0</v>
      </c>
      <c r="BA66" s="94">
        <f>IF(AND(ROUND(SUM($AS25:AZ25),4)=ROUND($BI$25,4),SUM(AZ25:BA25)&gt;0),1,0)</f>
        <v>0</v>
      </c>
      <c r="BB66" s="94">
        <f>IF(AND(ROUND(SUM($AS25:BA25),4)=ROUND($BI$25,4),SUM(BA25:BB25)&gt;0),1,0)</f>
        <v>0</v>
      </c>
      <c r="BC66" s="94">
        <f>IF(AND(ROUND(SUM($AS25:BB25),4)=ROUND($BI$25,4),SUM(BB25:BC25)&gt;0),1,0)</f>
        <v>0</v>
      </c>
      <c r="BD66" s="94">
        <f>IF(AND(ROUND(SUM($AS25:BC25),4)=ROUND($BI$25,4),SUM(BC25:BD25)&gt;0),1,0)</f>
        <v>0</v>
      </c>
      <c r="BE66" s="94">
        <f>IF(AND(ROUND(SUM($AS25:BD25),4)=ROUND($BI$25,4),SUM(BD25:BE25)&gt;0),1,0)</f>
        <v>0</v>
      </c>
      <c r="BF66" s="94">
        <f>IF(AND(ROUND(SUM($AS25:BE25),4)=ROUND($BI$25,4),SUM(BE25:BF25)&gt;0),1,0)</f>
        <v>0</v>
      </c>
      <c r="BG66" s="94">
        <f>IF(AND(ROUND(SUM($AS25:BF25),4)=ROUND($BI$25,4),SUM(BF25:BG25)&gt;0),1,0)</f>
        <v>0</v>
      </c>
      <c r="BH66" s="94">
        <f>IF(AND(ROUND(SUM($AS25:BG25),4)=ROUND($BI$25,4),SUM(BG25:BH25)&gt;0),1,0)</f>
        <v>0</v>
      </c>
      <c r="BM66" s="94">
        <f>IF($BL25=CB25,1,0)</f>
        <v>1</v>
      </c>
      <c r="BN66" s="94">
        <f>IF(AND(ROUND(SUM($BL25:BM25),4)=ROUND($CB$25,4),SUM(BM25:BN25)&gt;0),1,0)</f>
        <v>0</v>
      </c>
      <c r="BO66" s="94">
        <f>IF(AND(ROUND(SUM($BL25:BN25),4)=ROUND($CB$25,4),SUM(BN25:BO25)&gt;0),1,0)</f>
        <v>0</v>
      </c>
      <c r="BP66" s="94">
        <f>IF(AND(ROUND(SUM($BL25:BO25),4)=ROUND($CB$25,4),SUM(BO25:BP25)&gt;0),1,0)</f>
        <v>0</v>
      </c>
      <c r="BQ66" s="94">
        <f>IF(AND(ROUND(SUM($BL25:BP25),4)=ROUND($CB$25,4),SUM(BP25:BQ25)&gt;0),1,0)</f>
        <v>0</v>
      </c>
      <c r="BR66" s="94">
        <f>IF(AND(ROUND(SUM($BL25:BQ25),4)=ROUND($CB$25,4),SUM(BQ25:BR25)&gt;0),1,0)</f>
        <v>0</v>
      </c>
      <c r="BS66" s="94">
        <f>IF(AND(ROUND(SUM($BL25:BR25),4)=ROUND($CB$25,4),SUM(BR25:BS25)&gt;0),1,0)</f>
        <v>0</v>
      </c>
      <c r="BT66" s="94">
        <f>IF(AND(ROUND(SUM($BL25:BS25),4)=ROUND($CB$25,4),SUM(BS25:BT25)&gt;0),1,0)</f>
        <v>0</v>
      </c>
      <c r="BU66" s="94">
        <f>IF(AND(ROUND(SUM($BL25:BT25),4)=ROUND($CB$25,4),SUM(BT25:BU25)&gt;0),1,0)</f>
        <v>0</v>
      </c>
      <c r="BV66" s="94">
        <f>IF(AND(ROUND(SUM($BL25:BU25),4)=ROUND($CB$25,4),SUM(BU25:BV25)&gt;0),1,0)</f>
        <v>0</v>
      </c>
      <c r="BW66" s="94">
        <f>IF(AND(ROUND(SUM($BL25:BV25),4)=ROUND($CB$25,4),SUM(BV25:BW25)&gt;0),1,0)</f>
        <v>0</v>
      </c>
      <c r="BX66" s="94">
        <f>IF(AND(ROUND(SUM($BL25:BW25),4)=ROUND($CB$25,4),SUM(BW25:BX25)&gt;0),1,0)</f>
        <v>0</v>
      </c>
      <c r="BY66" s="94">
        <f>IF(AND(ROUND(SUM($BL25:BX25),4)=ROUND($CB$25,4),SUM(BX25:BY25)&gt;0),1,0)</f>
        <v>0</v>
      </c>
      <c r="BZ66" s="94">
        <f>IF(AND(ROUND(SUM($BL25:BY25),4)=ROUND($CB$25,4),SUM(BY25:BZ25)&gt;0),1,0)</f>
        <v>0</v>
      </c>
      <c r="CA66" s="94">
        <f>IF(AND(ROUND(SUM($BL25:BZ25),4)=ROUND($CB$25,4),SUM(BZ25:CA25)&gt;0),1,0)</f>
        <v>0</v>
      </c>
    </row>
    <row r="67" spans="2:80" ht="15">
      <c r="E67" s="695"/>
    </row>
    <row r="68" spans="2:80">
      <c r="B68" s="53" t="s">
        <v>906</v>
      </c>
      <c r="C68" s="68">
        <f>C35</f>
        <v>2020</v>
      </c>
      <c r="D68" s="68">
        <f t="shared" ref="D68:R68" si="244">D35</f>
        <v>2021</v>
      </c>
      <c r="E68" s="68">
        <f t="shared" si="244"/>
        <v>2022</v>
      </c>
      <c r="F68" s="68">
        <f t="shared" si="244"/>
        <v>2023</v>
      </c>
      <c r="G68" s="68">
        <f t="shared" si="244"/>
        <v>2024</v>
      </c>
      <c r="H68" s="68">
        <f t="shared" si="244"/>
        <v>2025</v>
      </c>
      <c r="I68" s="68">
        <f t="shared" si="244"/>
        <v>2026</v>
      </c>
      <c r="J68" s="68">
        <f t="shared" si="244"/>
        <v>2027</v>
      </c>
      <c r="K68" s="68">
        <f t="shared" si="244"/>
        <v>2028</v>
      </c>
      <c r="L68" s="68">
        <f t="shared" si="244"/>
        <v>2029</v>
      </c>
      <c r="M68" s="68">
        <f t="shared" si="244"/>
        <v>2030</v>
      </c>
      <c r="N68" s="68">
        <f t="shared" si="244"/>
        <v>2031</v>
      </c>
      <c r="O68" s="68">
        <f t="shared" si="244"/>
        <v>2032</v>
      </c>
      <c r="P68" s="68">
        <f t="shared" si="244"/>
        <v>2033</v>
      </c>
      <c r="Q68" s="68">
        <f t="shared" si="244"/>
        <v>2034</v>
      </c>
      <c r="R68" s="68">
        <f t="shared" si="244"/>
        <v>2035</v>
      </c>
      <c r="S68" s="53" t="s">
        <v>20</v>
      </c>
      <c r="T68" s="94"/>
      <c r="W68" s="53" t="s">
        <v>906</v>
      </c>
      <c r="X68" s="68">
        <f>X35</f>
        <v>2020</v>
      </c>
      <c r="Y68" s="68">
        <f t="shared" ref="Y68:AM68" si="245">Y35</f>
        <v>2021</v>
      </c>
      <c r="Z68" s="68">
        <f t="shared" si="245"/>
        <v>2022</v>
      </c>
      <c r="AA68" s="68">
        <f t="shared" si="245"/>
        <v>2023</v>
      </c>
      <c r="AB68" s="68">
        <f t="shared" si="245"/>
        <v>2024</v>
      </c>
      <c r="AC68" s="68">
        <f t="shared" si="245"/>
        <v>2025</v>
      </c>
      <c r="AD68" s="68">
        <f t="shared" si="245"/>
        <v>2026</v>
      </c>
      <c r="AE68" s="68">
        <f t="shared" si="245"/>
        <v>2027</v>
      </c>
      <c r="AF68" s="68">
        <f t="shared" si="245"/>
        <v>2028</v>
      </c>
      <c r="AG68" s="68">
        <f t="shared" si="245"/>
        <v>2029</v>
      </c>
      <c r="AH68" s="68">
        <f t="shared" si="245"/>
        <v>2030</v>
      </c>
      <c r="AI68" s="68">
        <f t="shared" si="245"/>
        <v>2031</v>
      </c>
      <c r="AJ68" s="68">
        <f t="shared" si="245"/>
        <v>2032</v>
      </c>
      <c r="AK68" s="68">
        <f t="shared" si="245"/>
        <v>2033</v>
      </c>
      <c r="AL68" s="68">
        <f t="shared" si="245"/>
        <v>2034</v>
      </c>
      <c r="AM68" s="68">
        <f t="shared" si="245"/>
        <v>2035</v>
      </c>
      <c r="AN68" s="53" t="s">
        <v>20</v>
      </c>
      <c r="AR68" s="53" t="s">
        <v>906</v>
      </c>
      <c r="AS68" s="68">
        <f>AS35</f>
        <v>2020</v>
      </c>
      <c r="AT68" s="68">
        <f t="shared" ref="AT68:BH68" si="246">AT35</f>
        <v>2021</v>
      </c>
      <c r="AU68" s="68">
        <f t="shared" si="246"/>
        <v>2022</v>
      </c>
      <c r="AV68" s="68">
        <f t="shared" si="246"/>
        <v>2023</v>
      </c>
      <c r="AW68" s="68">
        <f t="shared" si="246"/>
        <v>2024</v>
      </c>
      <c r="AX68" s="68">
        <f t="shared" si="246"/>
        <v>2025</v>
      </c>
      <c r="AY68" s="68">
        <f t="shared" si="246"/>
        <v>2026</v>
      </c>
      <c r="AZ68" s="68">
        <f t="shared" si="246"/>
        <v>2027</v>
      </c>
      <c r="BA68" s="68">
        <f t="shared" si="246"/>
        <v>2028</v>
      </c>
      <c r="BB68" s="68">
        <f t="shared" si="246"/>
        <v>2029</v>
      </c>
      <c r="BC68" s="68">
        <f t="shared" si="246"/>
        <v>2030</v>
      </c>
      <c r="BD68" s="68">
        <f t="shared" si="246"/>
        <v>2031</v>
      </c>
      <c r="BE68" s="68">
        <f t="shared" si="246"/>
        <v>2032</v>
      </c>
      <c r="BF68" s="68">
        <f t="shared" si="246"/>
        <v>2033</v>
      </c>
      <c r="BG68" s="68">
        <f t="shared" si="246"/>
        <v>2034</v>
      </c>
      <c r="BH68" s="68">
        <f t="shared" si="246"/>
        <v>2035</v>
      </c>
      <c r="BI68" s="53" t="s">
        <v>20</v>
      </c>
      <c r="BK68" s="53" t="s">
        <v>906</v>
      </c>
      <c r="BL68" s="68">
        <f>BL35</f>
        <v>2020</v>
      </c>
      <c r="BM68" s="68">
        <f t="shared" ref="BM68:CA68" si="247">BM35</f>
        <v>2021</v>
      </c>
      <c r="BN68" s="68">
        <f t="shared" si="247"/>
        <v>2022</v>
      </c>
      <c r="BO68" s="68">
        <f t="shared" si="247"/>
        <v>2023</v>
      </c>
      <c r="BP68" s="68">
        <f t="shared" si="247"/>
        <v>2024</v>
      </c>
      <c r="BQ68" s="68">
        <f t="shared" si="247"/>
        <v>2025</v>
      </c>
      <c r="BR68" s="68">
        <f t="shared" si="247"/>
        <v>2026</v>
      </c>
      <c r="BS68" s="68">
        <f t="shared" si="247"/>
        <v>2027</v>
      </c>
      <c r="BT68" s="68">
        <f t="shared" si="247"/>
        <v>2028</v>
      </c>
      <c r="BU68" s="68">
        <f t="shared" si="247"/>
        <v>2029</v>
      </c>
      <c r="BV68" s="68">
        <f t="shared" si="247"/>
        <v>2030</v>
      </c>
      <c r="BW68" s="68">
        <f t="shared" si="247"/>
        <v>2031</v>
      </c>
      <c r="BX68" s="68">
        <f t="shared" si="247"/>
        <v>2032</v>
      </c>
      <c r="BY68" s="68">
        <f t="shared" si="247"/>
        <v>2033</v>
      </c>
      <c r="BZ68" s="68">
        <f t="shared" si="247"/>
        <v>2034</v>
      </c>
      <c r="CA68" s="68">
        <f t="shared" si="247"/>
        <v>2035</v>
      </c>
      <c r="CB68" s="53" t="s">
        <v>20</v>
      </c>
    </row>
    <row r="69" spans="2:80" s="94" customFormat="1">
      <c r="B69" s="68">
        <f>C68</f>
        <v>2020</v>
      </c>
      <c r="C69" s="791"/>
      <c r="D69" s="792">
        <f>IF($S$25=0,0,IF($D$79=1,Costs!$S$48*'Set up'!$D$10,0))</f>
        <v>0</v>
      </c>
      <c r="E69" s="792">
        <f>IF($S$25=0,0,IF(AND($D$79=1,S48-D69&lt;(Costs!S48/'Set up'!D9)),Costs!S48-Costs!D69,IF($D$79=1,Costs!$S$48*'Set up'!$D$10,0)))</f>
        <v>0</v>
      </c>
      <c r="F69" s="792">
        <f>IF($S$25=0,0,IF(AND($D$79=1,$S48-SUM($D69:E69)&lt;(Costs!$S48/'Set up'!$D$9)),Costs!$S48-SUM($D69:E69),IF($D$79=1,Costs!$S$48*'Set up'!$D$10,0)))</f>
        <v>0</v>
      </c>
      <c r="G69" s="792">
        <f>IF($S$25=0,0,IF(AND($D$79=1,$S48-SUM($D69:F69)&lt;(Costs!$S48/'Set up'!$D$9)),Costs!$S48-SUM($D69:F69),IF($D$79=1,Costs!$S$48*'Set up'!$D$10,0)))</f>
        <v>0</v>
      </c>
      <c r="H69" s="792">
        <f>IF($S$25=0,0,IF(AND($D$79=1,$S48-SUM($D69:G69)&lt;(Costs!$S48/'Set up'!$D$9)),Costs!$S48-SUM($D69:G69),IF($D$79=1,Costs!$S$48*'Set up'!$D$10,0)))</f>
        <v>0</v>
      </c>
      <c r="I69" s="792">
        <f>IF($S$25=0,0,IF(AND($D$79=1,$S48-SUM($D69:H69)&lt;(Costs!$S48/'Set up'!$D$9)),Costs!$S48-SUM($D69:H69),IF($D$79=1,Costs!$S$48*'Set up'!$D$10,0)))</f>
        <v>0</v>
      </c>
      <c r="J69" s="792">
        <f>IF($S$25=0,0,IF(AND($D$79=1,$S48-SUM($D69:I69)&lt;(Costs!$S48/'Set up'!$D$9)),Costs!$S48-SUM($D69:I69),IF($D$79=1,Costs!$S$48*'Set up'!$D$10,0)))</f>
        <v>0</v>
      </c>
      <c r="K69" s="792">
        <f>IF($S$25=0,0,IF(AND($D$79=1,$S48-SUM($D69:J69)&lt;(Costs!$S48/'Set up'!$D$9)),Costs!$S48-SUM($D69:J69),IF($D$79=1,Costs!$S$48*'Set up'!$D$10,0)))</f>
        <v>0</v>
      </c>
      <c r="L69" s="792">
        <f>IF($S$25=0,0,IF(AND($D$79=1,$S48-SUM($D69:K69)&lt;(Costs!$S48/'Set up'!$D$9)),Costs!$S48-SUM($D69:K69),IF($D$79=1,Costs!$S$48*'Set up'!$D$10,0)))</f>
        <v>0</v>
      </c>
      <c r="M69" s="792">
        <f>IF($S$25=0,0,IF(AND($D$79=1,$S48-SUM($D69:L69)&lt;(Costs!$S48/'Set up'!$D$9)),Costs!$S48-SUM($D69:L69),IF($D$79=1,Costs!$S$48*'Set up'!$D$10,0)))</f>
        <v>0</v>
      </c>
      <c r="N69" s="792">
        <f>IF($S$25=0,0,IF(AND($D$79=1,$S48-SUM($D69:M69)&lt;(Costs!$S48/'Set up'!$D$9)),Costs!$S48-SUM($D69:M69),IF($D$79=1,Costs!$S$48*'Set up'!$D$10,0)))</f>
        <v>0</v>
      </c>
      <c r="O69" s="792">
        <f>IF($S$25=0,0,IF(AND($D$79=1,$S48-SUM($D69:N69)&lt;(Costs!$S48/'Set up'!$D$9)),Costs!$S48-SUM($D69:N69),IF($D$79=1,Costs!$S$48*'Set up'!$D$10,0)))</f>
        <v>0</v>
      </c>
      <c r="P69" s="792">
        <f>IF($S$25=0,0,IF(AND($D$79=1,$S48-SUM($D69:O69)&lt;(Costs!$S48/'Set up'!$D$9)),Costs!$S48-SUM($D69:O69),IF($D$79=1,Costs!$S$48*'Set up'!$D$10,0)))</f>
        <v>0</v>
      </c>
      <c r="Q69" s="792">
        <f>IF($S$25=0,0,IF(AND($D$79=1,$S48-SUM($D69:P69)&lt;(Costs!$S48/'Set up'!$D$9)),Costs!$S48-SUM($D69:P69),IF($D$79=1,Costs!$S$48*'Set up'!$D$10,0)))</f>
        <v>0</v>
      </c>
      <c r="R69" s="792">
        <f>IF($S$25=0,0,IF(AND($D$79=1,$S48-SUM($D69:Q69)&lt;(Costs!$S48/'Set up'!$D$9)),Costs!$S48-SUM($D69:Q69),IF($D$79=1,Costs!$S$48*'Set up'!$D$10,0)))</f>
        <v>0</v>
      </c>
      <c r="S69" s="768">
        <f t="shared" ref="S69:S74" si="248">SUM(D69:R69)</f>
        <v>0</v>
      </c>
      <c r="W69" s="68">
        <f>X68</f>
        <v>2020</v>
      </c>
      <c r="X69" s="791"/>
      <c r="Y69" s="804">
        <f>IF($AN$25=0,0,IF($Y$79=1,Costs!$AN$48*'Set up'!$D$10,0))</f>
        <v>0</v>
      </c>
      <c r="Z69" s="804">
        <f>IF($AN$25=0,0,IF(AND($Y$79=1,AN48-Y69&lt;(Costs!AN48/'Set up'!$D$9)),Costs!AN48-Costs!Y69,IF($Y$79=1,Costs!$AN$48*'Set up'!$D$10,0)))</f>
        <v>0</v>
      </c>
      <c r="AA69" s="804">
        <f>IF($AN$25=0,0,IF(AND($Y$79=1,$AN48-SUM($Y69:Z69)&lt;(Costs!$AN48/'Set up'!$D$9)),Costs!$AN48-SUM($Y69:Z69),IF($Y$79=1,Costs!$AN$48*'Set up'!$D$10,0)))</f>
        <v>0</v>
      </c>
      <c r="AB69" s="804">
        <f>IF($AN$25=0,0,IF(AND($Y$79=1,$AN48-SUM($Y69:AA69)&lt;(Costs!$AN48/'Set up'!$D$9)),Costs!$AN48-SUM($Y69:AA69),IF($Y$79=1,Costs!$AN$48*'Set up'!$D$10,0)))</f>
        <v>0</v>
      </c>
      <c r="AC69" s="804">
        <f>IF($AN$25=0,0,IF(AND($Y$79=1,$AN48-SUM($Y69:AB69)&lt;(Costs!$AN48/'Set up'!$D$9)),Costs!$AN48-SUM($Y69:AB69),IF($Y$79=1,Costs!$AN$48*'Set up'!$D$10,0)))</f>
        <v>0</v>
      </c>
      <c r="AD69" s="804">
        <f>IF($AN$25=0,0,IF(AND($Y$79=1,$AN48-SUM($Y69:AC69)&lt;(Costs!$AN48/'Set up'!$D$9)),Costs!$AN48-SUM($Y69:AC69),IF($Y$79=1,Costs!$AN$48*'Set up'!$D$10,0)))</f>
        <v>0</v>
      </c>
      <c r="AE69" s="804">
        <f>IF($AN$25=0,0,IF(AND($Y$79=1,$AN48-SUM($Y69:AD69)&lt;(Costs!$AN48/'Set up'!$D$9)),Costs!$AN48-SUM($Y69:AD69),IF($Y$79=1,Costs!$AN$48*'Set up'!$D$10,0)))</f>
        <v>0</v>
      </c>
      <c r="AF69" s="804">
        <f>IF($AN$25=0,0,IF(AND($Y$79=1,$AN48-SUM($Y69:AE69)&lt;(Costs!$AN48/'Set up'!$D$9)),Costs!$AN48-SUM($Y69:AE69),IF($Y$79=1,Costs!$AN$48*'Set up'!$D$10,0)))</f>
        <v>0</v>
      </c>
      <c r="AG69" s="804">
        <f>IF($AN$25=0,0,IF(AND($Y$79=1,$AN48-SUM($Y69:AF69)&lt;(Costs!$AN48/'Set up'!$D$9)),Costs!$AN48-SUM($Y69:AF69),IF($Y$79=1,Costs!$AN$48*'Set up'!$D$10,0)))</f>
        <v>0</v>
      </c>
      <c r="AH69" s="804">
        <f>IF($AN$25=0,0,IF(AND($Y$79=1,$AN48-SUM($Y69:AG69)&lt;(Costs!$AN48/'Set up'!$D$9)),Costs!$AN48-SUM($Y69:AG69),IF($Y$79=1,Costs!$AN$48*'Set up'!$D$10,0)))</f>
        <v>0</v>
      </c>
      <c r="AI69" s="804">
        <f>IF($AN$25=0,0,IF(AND($Y$79=1,$AN48-SUM($Y69:AH69)&lt;(Costs!$AN48/'Set up'!$D$9)),Costs!$AN48-SUM($Y69:AH69),IF($Y$79=1,Costs!$AN$48*'Set up'!$D$10,0)))</f>
        <v>0</v>
      </c>
      <c r="AJ69" s="804">
        <f>IF($AN$25=0,0,IF(AND($Y$79=1,$AN48-SUM($Y69:AI69)&lt;(Costs!$AN48/'Set up'!$D$9)),Costs!$AN48-SUM($Y69:AI69),IF($Y$79=1,Costs!$AN$48*'Set up'!$D$10,0)))</f>
        <v>0</v>
      </c>
      <c r="AK69" s="804">
        <f>IF($AN$25=0,0,IF(AND($Y$79=1,$AN48-SUM($Y69:AJ69)&lt;(Costs!$AN48/'Set up'!$D$9)),Costs!$AN48-SUM($Y69:AJ69),IF($Y$79=1,Costs!$AN$48*'Set up'!$D$10,0)))</f>
        <v>0</v>
      </c>
      <c r="AL69" s="804">
        <f>IF($AN$25=0,0,IF(AND($Y$79=1,$AN48-SUM($Y69:AK69)&lt;(Costs!$AN48/'Set up'!$D$9)),Costs!$AN48-SUM($Y69:AK69),IF($Y$79=1,Costs!$AN$48*'Set up'!$D$10,0)))</f>
        <v>0</v>
      </c>
      <c r="AM69" s="804">
        <f>IF($AN$25=0,0,IF(AND($Y$79=1,$AN48-SUM($Y69:AL69)&lt;(Costs!$AN48/'Set up'!$D$9)),Costs!$AN48-SUM($Y69:AL69),IF($Y$79=1,Costs!$AN$48*'Set up'!$D$10,0)))</f>
        <v>0</v>
      </c>
      <c r="AN69" s="768">
        <f t="shared" ref="AN69:AN74" si="249">SUM(Y69:AM69)</f>
        <v>0</v>
      </c>
      <c r="AR69" s="68">
        <f>AS68</f>
        <v>2020</v>
      </c>
      <c r="AS69" s="791"/>
      <c r="AT69" s="807">
        <f>IF($BI$25=0,0,IF($AT$79=1,Costs!$BI$48*'Set up'!$D$10,0))</f>
        <v>0</v>
      </c>
      <c r="AU69" s="807">
        <f>IF($BI$25=0,0,IF(AND($AT$79=1,BI48-AT69&lt;(Costs!BI48/'Set up'!$D$9)),Costs!BI48-Costs!AT69,IF($AT$79=1,Costs!$BI$48*'Set up'!$D$10,0)))</f>
        <v>0</v>
      </c>
      <c r="AV69" s="807">
        <f>IF($BI$25=0,0,IF(AND($AT$79=1,$BI48-SUM($AT69:AU69)&lt;(Costs!$BI48/'Set up'!$D$9)),Costs!$BI48-SUM($AT69:AU69),IF($AT$79=1,Costs!$BI$48*'Set up'!$D$10,0)))</f>
        <v>0</v>
      </c>
      <c r="AW69" s="807">
        <f>IF($BI$25=0,0,IF(AND($AT$79=1,$BI48-SUM($AT69:AV69)&lt;(Costs!$BI48/'Set up'!$D$9)),Costs!$BI48-SUM($AT69:AV69),IF($AT$79=1,Costs!$BI$48*'Set up'!$D$10,0)))</f>
        <v>0</v>
      </c>
      <c r="AX69" s="807">
        <f>IF($BI$25=0,0,IF(AND($AT$79=1,$BI48-SUM($AT69:AW69)&lt;(Costs!$BI48/'Set up'!$D$9)),Costs!$BI48-SUM($AT69:AW69),IF($AT$79=1,Costs!$BI$48*'Set up'!$D$10,0)))</f>
        <v>0</v>
      </c>
      <c r="AY69" s="807">
        <f>IF($BI$25=0,0,IF(AND($AT$79=1,$BI48-SUM($AT69:AX69)&lt;(Costs!$BI48/'Set up'!$D$9)),Costs!$BI48-SUM($AT69:AX69),IF($AT$79=1,Costs!$BI$48*'Set up'!$D$10,0)))</f>
        <v>0</v>
      </c>
      <c r="AZ69" s="807">
        <f>IF($BI$25=0,0,IF(AND($AT$79=1,$BI48-SUM($AT69:AY69)&lt;(Costs!$BI48/'Set up'!$D$9)),Costs!$BI48-SUM($AT69:AY69),IF($AT$79=1,Costs!$BI$48*'Set up'!$D$10,0)))</f>
        <v>0</v>
      </c>
      <c r="BA69" s="807">
        <f>IF($BI$25=0,0,IF(AND($AT$79=1,$BI48-SUM($AT69:AZ69)&lt;(Costs!$BI48/'Set up'!$D$9)),Costs!$BI48-SUM($AT69:AZ69),IF($AT$79=1,Costs!$BI$48*'Set up'!$D$10,0)))</f>
        <v>0</v>
      </c>
      <c r="BB69" s="807">
        <f>IF($BI$25=0,0,IF(AND($AT$79=1,$BI48-SUM($AT69:BA69)&lt;(Costs!$BI48/'Set up'!$D$9)),Costs!$BI48-SUM($AT69:BA69),IF($AT$79=1,Costs!$BI$48*'Set up'!$D$10,0)))</f>
        <v>0</v>
      </c>
      <c r="BC69" s="807">
        <f>IF($BI$25=0,0,IF(AND($AT$79=1,$BI48-SUM($AT69:BB69)&lt;(Costs!$BI48/'Set up'!$D$9)),Costs!$BI48-SUM($AT69:BB69),IF($AT$79=1,Costs!$BI$48*'Set up'!$D$10,0)))</f>
        <v>0</v>
      </c>
      <c r="BD69" s="807">
        <f>IF($BI$25=0,0,IF(AND($AT$79=1,$BI48-SUM($AT69:BC69)&lt;(Costs!$BI48/'Set up'!$D$9)),Costs!$BI48-SUM($AT69:BC69),IF($AT$79=1,Costs!$BI$48*'Set up'!$D$10,0)))</f>
        <v>0</v>
      </c>
      <c r="BE69" s="807">
        <f>IF($BI$25=0,0,IF(AND($AT$79=1,$BI48-SUM($AT69:BD69)&lt;(Costs!$BI48/'Set up'!$D$9)),Costs!$BI48-SUM($AT69:BD69),IF($AT$79=1,Costs!$BI$48*'Set up'!$D$10,0)))</f>
        <v>0</v>
      </c>
      <c r="BF69" s="807">
        <f>IF($BI$25=0,0,IF(AND($AT$79=1,$BI48-SUM($AT69:BE69)&lt;(Costs!$BI48/'Set up'!$D$9)),Costs!$BI48-SUM($AT69:BE69),IF($AT$79=1,Costs!$BI$48*'Set up'!$D$10,0)))</f>
        <v>0</v>
      </c>
      <c r="BG69" s="807">
        <f>IF($BI$25=0,0,IF(AND($AT$79=1,$BI48-SUM($AT69:BF69)&lt;(Costs!$BI48/'Set up'!$D$9)),Costs!$BI48-SUM($AT69:BF69),IF($AT$79=1,Costs!$BI$48*'Set up'!$D$10,0)))</f>
        <v>0</v>
      </c>
      <c r="BH69" s="807">
        <f>IF($BI$25=0,0,IF(AND($AT$79=1,$BI48-SUM($AT69:BG69)&lt;(Costs!$BI48/'Set up'!$D$9)),Costs!$BI48-SUM($AT69:BG69),IF($AT$79=1,Costs!$BI$48*'Set up'!$D$10,0)))</f>
        <v>0</v>
      </c>
      <c r="BI69" s="768">
        <f>SUM(AT69:BH69)</f>
        <v>0</v>
      </c>
      <c r="BK69" s="68">
        <f>BL68</f>
        <v>2020</v>
      </c>
      <c r="BL69" s="791"/>
      <c r="BM69" s="792">
        <f>IF($CB$25=0,0,IF($BM$79=1,Costs!$CB$48*'Set up'!$D$10,0))</f>
        <v>0</v>
      </c>
      <c r="BN69" s="792">
        <f>IF($CB$25=0,0,IF(AND($BM$79=1,CB48-BM69&lt;(Costs!CB48/'Set up'!$D$9)),Costs!CB48-Costs!BM69,IF($BM$79=1,Costs!$CB$48*'Set up'!$D$10,0)))</f>
        <v>0</v>
      </c>
      <c r="BO69" s="792">
        <f>IF($CB$25=0,0,IF(AND($BM$79=1,$CB48-SUM($BM69:BN69)&lt;(Costs!$CB48/'Set up'!$D$9)),Costs!$CB48-SUM($BM69:BN69),IF($BM$79=1,Costs!$CB$48*'Set up'!$D$10,0)))</f>
        <v>0</v>
      </c>
      <c r="BP69" s="792">
        <f>IF($CB$25=0,0,IF(AND($BM$79=1,$CB48-SUM($BM69:BO69)&lt;(Costs!$CB48/'Set up'!$D$9)),Costs!$CB48-SUM($BM69:BO69),IF($BM$79=1,Costs!$CB$48*'Set up'!$D$10,0)))</f>
        <v>0</v>
      </c>
      <c r="BQ69" s="792">
        <f>IF($CB$25=0,0,IF(AND($BM$79=1,$CB48-SUM($BM69:BP69)&lt;(Costs!$CB48/'Set up'!$D$9)),Costs!$CB48-SUM($BM69:BP69),IF($BM$79=1,Costs!$CB$48*'Set up'!$D$10,0)))</f>
        <v>0</v>
      </c>
      <c r="BR69" s="792">
        <f>IF($CB$25=0,0,IF(AND($BM$79=1,$CB48-SUM($BM69:BQ69)&lt;(Costs!$CB48/'Set up'!$D$9)),Costs!$CB48-SUM($BM69:BQ69),IF($BM$79=1,Costs!$CB$48*'Set up'!$D$10,0)))</f>
        <v>0</v>
      </c>
      <c r="BS69" s="792">
        <f>IF($CB$25=0,0,IF(AND($BM$79=1,$CB48-SUM($BM69:BR69)&lt;(Costs!$CB48/'Set up'!$D$9)),Costs!$CB48-SUM($BM69:BR69),IF($BM$79=1,Costs!$CB$48*'Set up'!$D$10,0)))</f>
        <v>0</v>
      </c>
      <c r="BT69" s="792">
        <f>IF($CB$25=0,0,IF(AND($BM$79=1,$CB48-SUM($BM69:BS69)&lt;(Costs!$CB48/'Set up'!$D$9)),Costs!$CB48-SUM($BM69:BS69),IF($BM$79=1,Costs!$CB$48*'Set up'!$D$10,0)))</f>
        <v>0</v>
      </c>
      <c r="BU69" s="792">
        <f>IF($CB$25=0,0,IF(AND($BM$79=1,$CB48-SUM($BM69:BT69)&lt;(Costs!$CB48/'Set up'!$D$9)),Costs!$CB48-SUM($BM69:BT69),IF($BM$79=1,Costs!$CB$48*'Set up'!$D$10,0)))</f>
        <v>0</v>
      </c>
      <c r="BV69" s="792">
        <f>IF($CB$25=0,0,IF(AND($BM$79=1,$CB48-SUM($BM69:BU69)&lt;(Costs!$CB48/'Set up'!$D$9)),Costs!$CB48-SUM($BM69:BU69),IF($BM$79=1,Costs!$CB$48*'Set up'!$D$10,0)))</f>
        <v>0</v>
      </c>
      <c r="BW69" s="792">
        <f>IF($CB$25=0,0,IF(AND($BM$79=1,$CB48-SUM($BM69:BV69)&lt;(Costs!$CB48/'Set up'!$D$9)),Costs!$CB48-SUM($BM69:BV69),IF($BM$79=1,Costs!$CB$48*'Set up'!$D$10,0)))</f>
        <v>0</v>
      </c>
      <c r="BX69" s="792">
        <f>IF($CB$25=0,0,IF(AND($BM$79=1,$CB48-SUM($BM69:BW69)&lt;(Costs!$CB48/'Set up'!$D$9)),Costs!$CB48-SUM($BM69:BW69),IF($BM$79=1,Costs!$CB$48*'Set up'!$D$10,0)))</f>
        <v>0</v>
      </c>
      <c r="BY69" s="792">
        <f>IF($CB$25=0,0,IF(AND($BM$79=1,$CB48-SUM($BM69:BX69)&lt;(Costs!$CB48/'Set up'!$D$9)),Costs!$CB48-SUM($BM69:BX69),IF($BM$79=1,Costs!$CB$48*'Set up'!$D$10,0)))</f>
        <v>0</v>
      </c>
      <c r="BZ69" s="792">
        <f>IF($CB$25=0,0,IF(AND($BM$79=1,$CB48-SUM($BM69:BY69)&lt;(Costs!$CB48/'Set up'!$D$9)),Costs!$CB48-SUM($BM69:BY69),IF($BM$79=1,Costs!$CB$48*'Set up'!$D$10,0)))</f>
        <v>0</v>
      </c>
      <c r="CA69" s="792">
        <f>IF($CB$25=0,0,IF(AND($BM$79=1,$CB48-SUM($BM69:BZ69)&lt;(Costs!$CB48/'Set up'!$D$9)),Costs!$CB48-SUM($BM69:BZ69),IF($BM$79=1,Costs!$CB$48*'Set up'!$D$10,0)))</f>
        <v>0</v>
      </c>
      <c r="CB69" s="768">
        <f>SUM(BM69:CA69)</f>
        <v>0</v>
      </c>
    </row>
    <row r="70" spans="2:80" s="94" customFormat="1">
      <c r="B70" s="68">
        <f t="shared" ref="B70:B74" si="250">B69+1</f>
        <v>2021</v>
      </c>
      <c r="C70" s="791"/>
      <c r="D70" s="793"/>
      <c r="E70" s="792">
        <f>IF($S$25=0,0,IF($E$79=1,Costs!$S$48*'Set up'!$D$10,0))</f>
        <v>0</v>
      </c>
      <c r="F70" s="792">
        <f>IF($S$25=0,0,IF(AND($E$79=1,$S$48-E70&lt;(Costs!$S$48/'Set up'!$D$9)),Costs!$S$48-Costs!E70,IF($E$79=1,Costs!$S$48*'Set up'!$D$10,0)))</f>
        <v>0</v>
      </c>
      <c r="G70" s="792">
        <f>IF($S$25=0,0,IF(AND($E$79=1,$S$48-SUM($E70:F70)&lt;(Costs!$S$48/'Set up'!$D$9)),Costs!$S$48-SUM($E70:F70),IF($E$79=1,Costs!$S$48*'Set up'!$D$10,0)))</f>
        <v>0</v>
      </c>
      <c r="H70" s="792">
        <f>IF($S$25=0,0,IF(AND($E$79=1,$S$48-SUM($E70:G70)&lt;(Costs!$S$48/'Set up'!$D$9)),Costs!$S$48-SUM($E70:G70),IF($E$79=1,Costs!$S$48*'Set up'!$D$10,0)))</f>
        <v>0</v>
      </c>
      <c r="I70" s="792">
        <f>IF($S$25=0,0,IF(AND($E$79=1,$S$48-SUM($E70:H70)&lt;(Costs!$S$48/'Set up'!$D$9)),Costs!$S$48-SUM($E70:H70),IF($E$79=1,Costs!$S$48*'Set up'!$D$10,0)))</f>
        <v>0</v>
      </c>
      <c r="J70" s="792">
        <f>IF($S$25=0,0,IF(AND($E$79=1,$S$48-SUM($E70:I70)&lt;(Costs!$S$48/'Set up'!$D$9)),Costs!$S$48-SUM($E70:I70),IF($E$79=1,Costs!$S$48*'Set up'!$D$10,0)))</f>
        <v>0</v>
      </c>
      <c r="K70" s="792">
        <f>IF($S$25=0,0,IF(AND($E$79=1,$S$48-SUM($E70:J70)&lt;(Costs!$S$48/'Set up'!$D$9)),Costs!$S$48-SUM($E70:J70),IF($E$79=1,Costs!$S$48*'Set up'!$D$10,0)))</f>
        <v>0</v>
      </c>
      <c r="L70" s="792">
        <f>IF($S$25=0,0,IF(AND($E$79=1,$S$48-SUM($E70:K70)&lt;(Costs!$S$48/'Set up'!$D$9)),Costs!$S$48-SUM($E70:K70),IF($E$79=1,Costs!$S$48*'Set up'!$D$10,0)))</f>
        <v>0</v>
      </c>
      <c r="M70" s="792">
        <f>IF($S$25=0,0,IF(AND($E$79=1,$S$48-SUM($E70:L70)&lt;(Costs!$S$48/'Set up'!$D$9)),Costs!$S$48-SUM($E70:L70),IF($E$79=1,Costs!$S$48*'Set up'!$D$10,0)))</f>
        <v>0</v>
      </c>
      <c r="N70" s="792">
        <f>IF($S$25=0,0,IF(AND($E$79=1,$S$48-SUM($E70:M70)&lt;(Costs!$S$48/'Set up'!$D$9)),Costs!$S$48-SUM($E70:M70),IF($E$79=1,Costs!$S$48*'Set up'!$D$10,0)))</f>
        <v>0</v>
      </c>
      <c r="O70" s="792">
        <f>IF($S$25=0,0,IF(AND($E$79=1,$S$48-SUM($E70:N70)&lt;(Costs!$S$48/'Set up'!$D$9)),Costs!$S$48-SUM($E70:N70),IF($E$79=1,Costs!$S$48*'Set up'!$D$10,0)))</f>
        <v>0</v>
      </c>
      <c r="P70" s="792">
        <f>IF($S$25=0,0,IF(AND($E$79=1,$S$48-SUM($E70:O70)&lt;(Costs!$S$48/'Set up'!$D$9)),Costs!$S$48-SUM($E70:O70),IF($E$79=1,Costs!$S$48*'Set up'!$D$10,0)))</f>
        <v>0</v>
      </c>
      <c r="Q70" s="792">
        <f>IF($S$25=0,0,IF(AND($E$79=1,$S$48-SUM($E70:P70)&lt;(Costs!$S$48/'Set up'!$D$9)),Costs!$S$48-SUM($E70:P70),IF($E$79=1,Costs!$S$48*'Set up'!$D$10,0)))</f>
        <v>0</v>
      </c>
      <c r="R70" s="792">
        <f>IF($S$25=0,0,IF(AND($E$79=1,$S$48-SUM($E70:Q70)&lt;(Costs!$S$48/'Set up'!$D$9)),Costs!$S$48-SUM($E70:Q70),IF($E$79=1,Costs!$S$48*'Set up'!$D$10,0)))</f>
        <v>0</v>
      </c>
      <c r="S70" s="768">
        <f t="shared" si="248"/>
        <v>0</v>
      </c>
      <c r="W70" s="68">
        <f t="shared" ref="W70:W74" si="251">W69+1</f>
        <v>2021</v>
      </c>
      <c r="X70" s="791"/>
      <c r="Y70" s="793"/>
      <c r="Z70" s="804">
        <f>IF($AN$25=0,0,IF($Z$79=1,Costs!$AN$48*'Set up'!$D$10,0))</f>
        <v>0</v>
      </c>
      <c r="AA70" s="804">
        <f>IF($AN$25=0,0,IF(AND($Z$79=1,$AN$48-Z70&lt;(Costs!$AN$48/'Set up'!$D$9)),Costs!$AN$48-Costs!Z70,IF($Z$79=1,Costs!$AN$48*'Set up'!$D$10,0)))</f>
        <v>0</v>
      </c>
      <c r="AB70" s="804">
        <f>IF($AN$25=0,0,IF(AND($Z$79=1,$AN$48-SUM($Z70:AA70)&lt;(Costs!$AN$48/'Set up'!$D$9)),Costs!$AN$48-SUM($Z70:AA70),IF($Z$79=1,Costs!$AN$48*'Set up'!$D$10,0)))</f>
        <v>0</v>
      </c>
      <c r="AC70" s="804">
        <f>IF($AN$25=0,0,IF(AND($Z$79=1,$AN$48-SUM($Z70:AB70)&lt;(Costs!$AN$48/'Set up'!$D$9)),Costs!$AN$48-SUM($Z70:AB70),IF($Z$79=1,Costs!$AN$48*'Set up'!$D$10,0)))</f>
        <v>0</v>
      </c>
      <c r="AD70" s="804">
        <f>IF($AN$25=0,0,IF(AND($Z$79=1,$AN$48-SUM($Z70:AC70)&lt;(Costs!$AN$48/'Set up'!$D$9)),Costs!$AN$48-SUM($Z70:AC70),IF($Z$79=1,Costs!$AN$48*'Set up'!$D$10,0)))</f>
        <v>0</v>
      </c>
      <c r="AE70" s="804">
        <f>IF($AN$25=0,0,IF(AND($Z$79=1,$AN$48-SUM($Z70:AD70)&lt;(Costs!$AN$48/'Set up'!$D$9)),Costs!$AN$48-SUM($Z70:AD70),IF($Z$79=1,Costs!$AN$48*'Set up'!$D$10,0)))</f>
        <v>0</v>
      </c>
      <c r="AF70" s="804">
        <f>IF($AN$25=0,0,IF(AND($Z$79=1,$AN$48-SUM($Z70:AE70)&lt;(Costs!$AN$48/'Set up'!$D$9)),Costs!$AN$48-SUM($Z70:AE70),IF($Z$79=1,Costs!$AN$48*'Set up'!$D$10,0)))</f>
        <v>0</v>
      </c>
      <c r="AG70" s="804">
        <f>IF($AN$25=0,0,IF(AND($Z$79=1,$AN$48-SUM($Z70:AF70)&lt;(Costs!$AN$48/'Set up'!$D$9)),Costs!$AN$48-SUM($Z70:AF70),IF($Z$79=1,Costs!$AN$48*'Set up'!$D$10,0)))</f>
        <v>0</v>
      </c>
      <c r="AH70" s="804">
        <f>IF($AN$25=0,0,IF(AND($Z$79=1,$AN$48-SUM($Z70:AG70)&lt;(Costs!$AN$48/'Set up'!$D$9)),Costs!$AN$48-SUM($Z70:AG70),IF($Z$79=1,Costs!$AN$48*'Set up'!$D$10,0)))</f>
        <v>0</v>
      </c>
      <c r="AI70" s="804">
        <f>IF($AN$25=0,0,IF(AND($Z$79=1,$AN$48-SUM($Z70:AH70)&lt;(Costs!$AN$48/'Set up'!$D$9)),Costs!$AN$48-SUM($Z70:AH70),IF($Z$79=1,Costs!$AN$48*'Set up'!$D$10,0)))</f>
        <v>0</v>
      </c>
      <c r="AJ70" s="804">
        <f>IF($AN$25=0,0,IF(AND($Z$79=1,$AN$48-SUM($Z70:AI70)&lt;(Costs!$AN$48/'Set up'!$D$9)),Costs!$AN$48-SUM($Z70:AI70),IF($Z$79=1,Costs!$AN$48*'Set up'!$D$10,0)))</f>
        <v>0</v>
      </c>
      <c r="AK70" s="804">
        <f>IF($AN$25=0,0,IF(AND($Z$79=1,$AN$48-SUM($Z70:AJ70)&lt;(Costs!$AN$48/'Set up'!$D$9)),Costs!$AN$48-SUM($Z70:AJ70),IF($Z$79=1,Costs!$AN$48*'Set up'!$D$10,0)))</f>
        <v>0</v>
      </c>
      <c r="AL70" s="804">
        <f>IF($AN$25=0,0,IF(AND($Z$79=1,$AN$48-SUM($Z70:AK70)&lt;(Costs!$AN$48/'Set up'!$D$9)),Costs!$AN$48-SUM($Z70:AK70),IF($Z$79=1,Costs!$AN$48*'Set up'!$D$10,0)))</f>
        <v>0</v>
      </c>
      <c r="AM70" s="804">
        <f>IF($AN$25=0,0,IF(AND($Z$79=1,$AN$48-SUM($Z70:AL70)&lt;(Costs!$AN$48/'Set up'!$D$9)),Costs!$AN$48-SUM($Z70:AL70),IF($Z$79=1,Costs!$AN$48*'Set up'!$D$10,0)))</f>
        <v>0</v>
      </c>
      <c r="AN70" s="768">
        <f t="shared" si="249"/>
        <v>0</v>
      </c>
      <c r="AR70" s="68">
        <f t="shared" ref="AR70:AR74" si="252">AR69+1</f>
        <v>2021</v>
      </c>
      <c r="AS70" s="791"/>
      <c r="AT70" s="793"/>
      <c r="AU70" s="807">
        <f>IF($BI$25=0,0,IF($AU$79=1,Costs!$BI$48*'Set up'!$D$10,0))</f>
        <v>0</v>
      </c>
      <c r="AV70" s="807">
        <f>IF($BI$25=0,0,IF(AND($AU$79=1,$BI$48-AU70&lt;(Costs!$BI$48/'Set up'!$D$9)),Costs!$BI$48-Costs!AU70,IF($AU$79=1,Costs!$BI$48*'Set up'!$D$10,0)))</f>
        <v>0</v>
      </c>
      <c r="AW70" s="807">
        <f>IF($BI$25=0,0,IF(AND($AU$79=1,$BI$48-SUM($AU70:AV70)&lt;(Costs!$BI$48/'Set up'!$D$9)),Costs!$BI$48-SUM($AU70:AV70),IF($AU$79=1,Costs!$BI$48*'Set up'!$D$10,0)))</f>
        <v>0</v>
      </c>
      <c r="AX70" s="807">
        <f>IF($BI$25=0,0,IF(AND($AU$79=1,$BI$48-SUM($AU70:AW70)&lt;(Costs!$BI$48/'Set up'!$D$9)),Costs!$BI$48-SUM($AU70:AW70),IF($AU$79=1,Costs!$BI$48*'Set up'!$D$10,0)))</f>
        <v>0</v>
      </c>
      <c r="AY70" s="807">
        <f>IF($BI$25=0,0,IF(AND($AU$79=1,$BI$48-SUM($AU70:AX70)&lt;(Costs!$BI$48/'Set up'!$D$9)),Costs!$BI$48-SUM($AU70:AX70),IF($AU$79=1,Costs!$BI$48*'Set up'!$D$10,0)))</f>
        <v>0</v>
      </c>
      <c r="AZ70" s="807">
        <f>IF($BI$25=0,0,IF(AND($AU$79=1,$BI$48-SUM($AU70:AY70)&lt;(Costs!$BI$48/'Set up'!$D$9)),Costs!$BI$48-SUM($AU70:AY70),IF($AU$79=1,Costs!$BI$48*'Set up'!$D$10,0)))</f>
        <v>0</v>
      </c>
      <c r="BA70" s="807">
        <f>IF($BI$25=0,0,IF(AND($AU$79=1,$BI$48-SUM($AU70:AZ70)&lt;(Costs!$BI$48/'Set up'!$D$9)),Costs!$BI$48-SUM($AU70:AZ70),IF($AU$79=1,Costs!$BI$48*'Set up'!$D$10,0)))</f>
        <v>0</v>
      </c>
      <c r="BB70" s="807">
        <f>IF($BI$25=0,0,IF(AND($AU$79=1,$BI$48-SUM($AU70:BA70)&lt;(Costs!$BI$48/'Set up'!$D$9)),Costs!$BI$48-SUM($AU70:BA70),IF($AU$79=1,Costs!$BI$48*'Set up'!$D$10,0)))</f>
        <v>0</v>
      </c>
      <c r="BC70" s="807">
        <f>IF($BI$25=0,0,IF(AND($AU$79=1,$BI$48-SUM($AU70:BB70)&lt;(Costs!$BI$48/'Set up'!$D$9)),Costs!$BI$48-SUM($AU70:BB70),IF($AU$79=1,Costs!$BI$48*'Set up'!$D$10,0)))</f>
        <v>0</v>
      </c>
      <c r="BD70" s="807">
        <f>IF($BI$25=0,0,IF(AND($AU$79=1,$BI$48-SUM($AU70:BC70)&lt;(Costs!$BI$48/'Set up'!$D$9)),Costs!$BI$48-SUM($AU70:BC70),IF($AU$79=1,Costs!$BI$48*'Set up'!$D$10,0)))</f>
        <v>0</v>
      </c>
      <c r="BE70" s="807">
        <f>IF($BI$25=0,0,IF(AND($AU$79=1,$BI$48-SUM($AU70:BD70)&lt;(Costs!$BI$48/'Set up'!$D$9)),Costs!$BI$48-SUM($AU70:BD70),IF($AU$79=1,Costs!$BI$48*'Set up'!$D$10,0)))</f>
        <v>0</v>
      </c>
      <c r="BF70" s="807">
        <f>IF($BI$25=0,0,IF(AND($AU$79=1,$BI$48-SUM($AU70:BE70)&lt;(Costs!$BI$48/'Set up'!$D$9)),Costs!$BI$48-SUM($AU70:BE70),IF($AU$79=1,Costs!$BI$48*'Set up'!$D$10,0)))</f>
        <v>0</v>
      </c>
      <c r="BG70" s="807">
        <f>IF($BI$25=0,0,IF(AND($AU$79=1,$BI$48-SUM($AU70:BF70)&lt;(Costs!$BI$48/'Set up'!$D$9)),Costs!$BI$48-SUM($AU70:BF70),IF($AU$79=1,Costs!$BI$48*'Set up'!$D$10,0)))</f>
        <v>0</v>
      </c>
      <c r="BH70" s="807">
        <f>IF($BI$25=0,0,IF(AND($AU$79=1,$BI$48-SUM($AU70:BG70)&lt;(Costs!$BI$48/'Set up'!$D$9)),Costs!$BI$48-SUM($AU70:BG70),IF($AU$79=1,Costs!$BI$48*'Set up'!$D$10,0)))</f>
        <v>0</v>
      </c>
      <c r="BI70" s="768">
        <f>SUM(AU70:BH70)</f>
        <v>0</v>
      </c>
      <c r="BK70" s="68">
        <f t="shared" ref="BK70:BK74" si="253">BK69+1</f>
        <v>2021</v>
      </c>
      <c r="BL70" s="791"/>
      <c r="BM70" s="793"/>
      <c r="BN70" s="792">
        <f>IF($CB$25=0,0,IF($AU$79=1,Costs!$CB$48*'Set up'!$D$10,0))</f>
        <v>0</v>
      </c>
      <c r="BO70" s="792">
        <f>IF($CB$25=0,0,IF(AND($AU$79=1,$CB$48-BN70&lt;(Costs!$CB$48/'Set up'!$D$9)),Costs!$CB$48-Costs!BN70,IF($AU$79=1,Costs!$CB$48*'Set up'!$D$10,0)))</f>
        <v>0</v>
      </c>
      <c r="BP70" s="792">
        <f>IF($CB$25=0,0,IF(AND($AU$79=1,$CB$48-SUM($AU70:BO70)&lt;(Costs!$CB$48/'Set up'!$D$9)),Costs!$CB$48-SUM($AU70:BO70),IF($AU$79=1,Costs!$CB$48*'Set up'!$D$10,0)))</f>
        <v>0</v>
      </c>
      <c r="BQ70" s="792">
        <f>IF($CB$25=0,0,IF(AND($AU$79=1,$CB$48-SUM($AU70:BP70)&lt;(Costs!$CB$48/'Set up'!$D$9)),Costs!$CB$48-SUM($AU70:BP70),IF($AU$79=1,Costs!$CB$48*'Set up'!$D$10,0)))</f>
        <v>0</v>
      </c>
      <c r="BR70" s="792">
        <f>IF($CB$25=0,0,IF(AND($AU$79=1,$CB$48-SUM($AU70:BQ70)&lt;(Costs!$CB$48/'Set up'!$D$9)),Costs!$CB$48-SUM($AU70:BQ70),IF($AU$79=1,Costs!$CB$48*'Set up'!$D$10,0)))</f>
        <v>0</v>
      </c>
      <c r="BS70" s="792">
        <f>IF($CB$25=0,0,IF(AND($AU$79=1,$CB$48-SUM($AU70:BR70)&lt;(Costs!$CB$48/'Set up'!$D$9)),Costs!$CB$48-SUM($AU70:BR70),IF($AU$79=1,Costs!$CB$48*'Set up'!$D$10,0)))</f>
        <v>0</v>
      </c>
      <c r="BT70" s="792">
        <f>IF($CB$25=0,0,IF(AND($AU$79=1,$CB$48-SUM($AU70:BS70)&lt;(Costs!$CB$48/'Set up'!$D$9)),Costs!$CB$48-SUM($AU70:BS70),IF($AU$79=1,Costs!$CB$48*'Set up'!$D$10,0)))</f>
        <v>0</v>
      </c>
      <c r="BU70" s="792">
        <f>IF($CB$25=0,0,IF(AND($AU$79=1,$CB$48-SUM($AU70:BT70)&lt;(Costs!$CB$48/'Set up'!$D$9)),Costs!$CB$48-SUM($AU70:BT70),IF($AU$79=1,Costs!$CB$48*'Set up'!$D$10,0)))</f>
        <v>0</v>
      </c>
      <c r="BV70" s="792">
        <f>IF($CB$25=0,0,IF(AND($AU$79=1,$CB$48-SUM($AU70:BU70)&lt;(Costs!$CB$48/'Set up'!$D$9)),Costs!$CB$48-SUM($AU70:BU70),IF($AU$79=1,Costs!$CB$48*'Set up'!$D$10,0)))</f>
        <v>0</v>
      </c>
      <c r="BW70" s="792">
        <f>IF($CB$25=0,0,IF(AND($AU$79=1,$CB$48-SUM($AU70:BV70)&lt;(Costs!$CB$48/'Set up'!$D$9)),Costs!$CB$48-SUM($AU70:BV70),IF($AU$79=1,Costs!$CB$48*'Set up'!$D$10,0)))</f>
        <v>0</v>
      </c>
      <c r="BX70" s="792">
        <f>IF($CB$25=0,0,IF(AND($AU$79=1,$CB$48-SUM($AU70:BW70)&lt;(Costs!$CB$48/'Set up'!$D$9)),Costs!$CB$48-SUM($AU70:BW70),IF($AU$79=1,Costs!$CB$48*'Set up'!$D$10,0)))</f>
        <v>0</v>
      </c>
      <c r="BY70" s="792">
        <f>IF($CB$25=0,0,IF(AND($AU$79=1,$CB$48-SUM($AU70:BX70)&lt;(Costs!$CB$48/'Set up'!$D$9)),Costs!$CB$48-SUM($AU70:BX70),IF($AU$79=1,Costs!$CB$48*'Set up'!$D$10,0)))</f>
        <v>0</v>
      </c>
      <c r="BZ70" s="792">
        <f>IF($CB$25=0,0,IF(AND($AU$79=1,$CB$48-SUM($AU70:BY70)&lt;(Costs!$CB$48/'Set up'!$D$9)),Costs!$CB$48-SUM($AU70:BY70),IF($AU$79=1,Costs!$CB$48*'Set up'!$D$10,0)))</f>
        <v>0</v>
      </c>
      <c r="CA70" s="792">
        <f>IF($CB$25=0,0,IF(AND($AU$79=1,$CB$48-SUM($AU70:BZ70)&lt;(Costs!$CB$48/'Set up'!$D$9)),Costs!$CB$48-SUM($AU70:BZ70),IF($AU$79=1,Costs!$CB$48*'Set up'!$D$10,0)))</f>
        <v>0</v>
      </c>
      <c r="CB70" s="768">
        <f>SUM(BN70:CA70)</f>
        <v>0</v>
      </c>
    </row>
    <row r="71" spans="2:80" s="94" customFormat="1">
      <c r="B71" s="68">
        <f t="shared" si="250"/>
        <v>2022</v>
      </c>
      <c r="C71" s="791"/>
      <c r="D71" s="793"/>
      <c r="E71" s="793"/>
      <c r="F71" s="792">
        <f>IF($S$25=0,0,IF($F$79=1,Costs!$S$48*'Set up'!$D$10,0))</f>
        <v>0</v>
      </c>
      <c r="G71" s="792">
        <f>IF($S$25=0,0,IF(AND($F$79=1,$S$48-F71&lt;(Costs!$S$48/'Set up'!$D$9)),Costs!$S$48-Costs!F71,IF($F$79=1,Costs!$S$48*'Set up'!$D$10,0)))</f>
        <v>0</v>
      </c>
      <c r="H71" s="792">
        <f>IF($S$25=0,0,IF(AND($F$79=1,$S$48-SUM($F71:G71)&lt;(Costs!$S$48/'Set up'!$D$9)),Costs!$S$48-SUM($F71:G71),IF($F$79=1,Costs!$S$48*'Set up'!$D$10,0)))</f>
        <v>0</v>
      </c>
      <c r="I71" s="792">
        <f>IF($S$25=0,0,IF(AND($F$79=1,$S$48-SUM($F71:H71)&lt;(Costs!$S$48/'Set up'!$D$9)),Costs!$S$48-SUM($F71:H71),IF($F$79=1,Costs!$S$48*'Set up'!$D$10,0)))</f>
        <v>0</v>
      </c>
      <c r="J71" s="792">
        <f>IF($S$25=0,0,IF(AND($F$79=1,$S$48-SUM($F71:I71)&lt;(Costs!$S$48/'Set up'!$D$9)),Costs!$S$48-SUM($F71:I71),IF($F$79=1,Costs!$S$48*'Set up'!$D$10,0)))</f>
        <v>0</v>
      </c>
      <c r="K71" s="792">
        <f>IF($S$25=0,0,IF(AND($F$79=1,$S$48-SUM($F71:J71)&lt;(Costs!$S$48/'Set up'!$D$9)),Costs!$S$48-SUM($F71:J71),IF($F$79=1,Costs!$S$48*'Set up'!$D$10,0)))</f>
        <v>0</v>
      </c>
      <c r="L71" s="792">
        <f>IF($S$25=0,0,IF(AND($F$79=1,$S$48-SUM($F71:K71)&lt;(Costs!$S$48/'Set up'!$D$9)),Costs!$S$48-SUM($F71:K71),IF($F$79=1,Costs!$S$48*'Set up'!$D$10,0)))</f>
        <v>0</v>
      </c>
      <c r="M71" s="792">
        <f>IF($S$25=0,0,IF(AND($F$79=1,$S$48-SUM($F71:L71)&lt;(Costs!$S$48/'Set up'!$D$9)),Costs!$S$48-SUM($F71:L71),IF($F$79=1,Costs!$S$48*'Set up'!$D$10,0)))</f>
        <v>0</v>
      </c>
      <c r="N71" s="792">
        <f>IF($S$25=0,0,IF(AND($F$79=1,$S$48-SUM($F71:M71)&lt;(Costs!$S$48/'Set up'!$D$9)),Costs!$S$48-SUM($F71:M71),IF($F$79=1,Costs!$S$48*'Set up'!$D$10,0)))</f>
        <v>0</v>
      </c>
      <c r="O71" s="792">
        <f>IF($S$25=0,0,IF(AND($F$79=1,$S$48-SUM($F71:N71)&lt;(Costs!$S$48/'Set up'!$D$9)),Costs!$S$48-SUM($F71:N71),IF($F$79=1,Costs!$S$48*'Set up'!$D$10,0)))</f>
        <v>0</v>
      </c>
      <c r="P71" s="792">
        <f>IF($S$25=0,0,IF(AND($F$79=1,$S$48-SUM($F71:O71)&lt;(Costs!$S$48/'Set up'!$D$9)),Costs!$S$48-SUM($F71:O71),IF($F$79=1,Costs!$S$48*'Set up'!$D$10,0)))</f>
        <v>0</v>
      </c>
      <c r="Q71" s="792">
        <f>IF($S$25=0,0,IF(AND($F$79=1,$S$48-SUM($F71:P71)&lt;(Costs!$S$48/'Set up'!$D$9)),Costs!$S$48-SUM($F71:P71),IF($F$79=1,Costs!$S$48*'Set up'!$D$10,0)))</f>
        <v>0</v>
      </c>
      <c r="R71" s="792">
        <f>IF($S$25=0,0,IF(AND($F$79=1,$S$48-SUM($F71:Q71)&lt;(Costs!$S$48/'Set up'!$D$9)),Costs!$S$48-SUM($F71:Q71),IF($F$79=1,Costs!$S$48*'Set up'!$D$10,0)))</f>
        <v>0</v>
      </c>
      <c r="S71" s="768">
        <f t="shared" si="248"/>
        <v>0</v>
      </c>
      <c r="W71" s="68">
        <f t="shared" si="251"/>
        <v>2022</v>
      </c>
      <c r="X71" s="791"/>
      <c r="Y71" s="793"/>
      <c r="Z71" s="793"/>
      <c r="AA71" s="804">
        <f>IF($AN$25=0,0,IF($AA$79=1,Costs!$AN$48*'Set up'!$D$10,0))</f>
        <v>0</v>
      </c>
      <c r="AB71" s="804">
        <f>IF($AN$25=0,0,IF(AND($AA$79=1,$AN$48-AA71&lt;(Costs!$AN$48/'Set up'!$D$9)),Costs!$AN$48-Costs!AA71,IF($AA$79=1,Costs!$AN$48*'Set up'!$D$10,0)))</f>
        <v>0</v>
      </c>
      <c r="AC71" s="804">
        <f>IF($AN$25=0,0,IF(AND($AA$79=1,$AN$48-SUM($AA71:AB71)&lt;(Costs!$AN$48/'Set up'!$D$9)),Costs!$AN$48-SUM($AA71:AB71),IF($AA$79=1,Costs!$AN$48*'Set up'!$D$10,0)))</f>
        <v>0</v>
      </c>
      <c r="AD71" s="804">
        <f>IF($AN$25=0,0,IF(AND($AA$79=1,$AN$48-SUM($AA71:AC71)&lt;(Costs!$AN$48/'Set up'!$D$9)),Costs!$AN$48-SUM($AA71:AC71),IF($AA$79=1,Costs!$AN$48*'Set up'!$D$10,0)))</f>
        <v>0</v>
      </c>
      <c r="AE71" s="804">
        <f>IF($AN$25=0,0,IF(AND($AA$79=1,$AN$48-SUM($AA71:AD71)&lt;(Costs!$AN$48/'Set up'!$D$9)),Costs!$AN$48-SUM($AA71:AD71),IF($AA$79=1,Costs!$AN$48*'Set up'!$D$10,0)))</f>
        <v>0</v>
      </c>
      <c r="AF71" s="804">
        <f>IF($AN$25=0,0,IF(AND($AA$79=1,$AN$48-SUM($AA71:AE71)&lt;(Costs!$AN$48/'Set up'!$D$9)),Costs!$AN$48-SUM($AA71:AE71),IF($AA$79=1,Costs!$AN$48*'Set up'!$D$10,0)))</f>
        <v>0</v>
      </c>
      <c r="AG71" s="804">
        <f>IF($AN$25=0,0,IF(AND($AA$79=1,$AN$48-SUM($AA71:AF71)&lt;(Costs!$AN$48/'Set up'!$D$9)),Costs!$AN$48-SUM($AA71:AF71),IF($AA$79=1,Costs!$AN$48*'Set up'!$D$10,0)))</f>
        <v>0</v>
      </c>
      <c r="AH71" s="804">
        <f>IF($AN$25=0,0,IF(AND($AA$79=1,$AN$48-SUM($AA71:AG71)&lt;(Costs!$AN$48/'Set up'!$D$9)),Costs!$AN$48-SUM($AA71:AG71),IF($AA$79=1,Costs!$AN$48*'Set up'!$D$10,0)))</f>
        <v>0</v>
      </c>
      <c r="AI71" s="804">
        <f>IF($AN$25=0,0,IF(AND($AA$79=1,$AN$48-SUM($AA71:AH71)&lt;(Costs!$AN$48/'Set up'!$D$9)),Costs!$AN$48-SUM($AA71:AH71),IF($AA$79=1,Costs!$AN$48*'Set up'!$D$10,0)))</f>
        <v>0</v>
      </c>
      <c r="AJ71" s="804">
        <f>IF($AN$25=0,0,IF(AND($AA$79=1,$AN$48-SUM($AA71:AI71)&lt;(Costs!$AN$48/'Set up'!$D$9)),Costs!$AN$48-SUM($AA71:AI71),IF($AA$79=1,Costs!$AN$48*'Set up'!$D$10,0)))</f>
        <v>0</v>
      </c>
      <c r="AK71" s="804">
        <f>IF($AN$25=0,0,IF(AND($AA$79=1,$AN$48-SUM($AA71:AJ71)&lt;(Costs!$AN$48/'Set up'!$D$9)),Costs!$AN$48-SUM($AA71:AJ71),IF($AA$79=1,Costs!$AN$48*'Set up'!$D$10,0)))</f>
        <v>0</v>
      </c>
      <c r="AL71" s="804">
        <f>IF($AN$25=0,0,IF(AND($AA$79=1,$AN$48-SUM($AA71:AK71)&lt;(Costs!$AN$48/'Set up'!$D$9)),Costs!$AN$48-SUM($AA71:AK71),IF($AA$79=1,Costs!$AN$48*'Set up'!$D$10,0)))</f>
        <v>0</v>
      </c>
      <c r="AM71" s="804">
        <f>IF($AN$25=0,0,IF(AND($AA$79=1,$AN$48-SUM($AA71:AL71)&lt;(Costs!$AN$48/'Set up'!$D$9)),Costs!$AN$48-SUM($AA71:AL71),IF($AA$79=1,Costs!$AN$48*'Set up'!$D$10,0)))</f>
        <v>0</v>
      </c>
      <c r="AN71" s="768">
        <f t="shared" si="249"/>
        <v>0</v>
      </c>
      <c r="AR71" s="68">
        <f t="shared" si="252"/>
        <v>2022</v>
      </c>
      <c r="AS71" s="791"/>
      <c r="AT71" s="793"/>
      <c r="AU71" s="793"/>
      <c r="AV71" s="807">
        <f>IF($BI$25=0,0,IF($AV$79=1,Costs!$BI$48*'Set up'!$D$10,0))</f>
        <v>0</v>
      </c>
      <c r="AW71" s="807">
        <f>IF($BI$25=0,0,IF(AND($AV$79=1,$BI$48-AV71&lt;(Costs!$BI$48/'Set up'!$D$9)),Costs!$BI$48-Costs!AV71,IF($AV$79=1,Costs!$BI$48*'Set up'!$D$10,0)))</f>
        <v>0</v>
      </c>
      <c r="AX71" s="807">
        <f>IF($BI$25=0,0,IF(AND($AV$79=1,$BI$48-SUM($AV71:AW71)&lt;(Costs!$BI$48/'Set up'!$D$9)),Costs!$BI$48-SUM($AV71:AW71),IF($AV$79=1,Costs!$BI$48*'Set up'!$D$10,0)))</f>
        <v>0</v>
      </c>
      <c r="AY71" s="807">
        <f>IF($BI$25=0,0,IF(AND($AV$79=1,$BI$48-SUM($AV71:AX71)&lt;(Costs!$BI$48/'Set up'!$D$9)),Costs!$BI$48-SUM($AV71:AX71),IF($AV$79=1,Costs!$BI$48*'Set up'!$D$10,0)))</f>
        <v>0</v>
      </c>
      <c r="AZ71" s="807">
        <f>IF($BI$25=0,0,IF(AND($AV$79=1,$BI$48-SUM($AV71:AY71)&lt;(Costs!$BI$48/'Set up'!$D$9)),Costs!$BI$48-SUM($AV71:AY71),IF($AV$79=1,Costs!$BI$48*'Set up'!$D$10,0)))</f>
        <v>0</v>
      </c>
      <c r="BA71" s="807">
        <f>IF($BI$25=0,0,IF(AND($AV$79=1,$BI$48-SUM($AV71:AZ71)&lt;(Costs!$BI$48/'Set up'!$D$9)),Costs!$BI$48-SUM($AV71:AZ71),IF($AV$79=1,Costs!$BI$48*'Set up'!$D$10,0)))</f>
        <v>0</v>
      </c>
      <c r="BB71" s="807">
        <f>IF($BI$25=0,0,IF(AND($AV$79=1,$BI$48-SUM($AV71:BA71)&lt;(Costs!$BI$48/'Set up'!$D$9)),Costs!$BI$48-SUM($AV71:BA71),IF($AV$79=1,Costs!$BI$48*'Set up'!$D$10,0)))</f>
        <v>0</v>
      </c>
      <c r="BC71" s="807">
        <f>IF($BI$25=0,0,IF(AND($AV$79=1,$BI$48-SUM($AV71:BB71)&lt;(Costs!$BI$48/'Set up'!$D$9)),Costs!$BI$48-SUM($AV71:BB71),IF($AV$79=1,Costs!$BI$48*'Set up'!$D$10,0)))</f>
        <v>0</v>
      </c>
      <c r="BD71" s="807">
        <f>IF($BI$25=0,0,IF(AND($AV$79=1,$BI$48-SUM($AV71:BC71)&lt;(Costs!$BI$48/'Set up'!$D$9)),Costs!$BI$48-SUM($AV71:BC71),IF($AV$79=1,Costs!$BI$48*'Set up'!$D$10,0)))</f>
        <v>0</v>
      </c>
      <c r="BE71" s="807">
        <f>IF($BI$25=0,0,IF(AND($AV$79=1,$BI$48-SUM($AV71:BD71)&lt;(Costs!$BI$48/'Set up'!$D$9)),Costs!$BI$48-SUM($AV71:BD71),IF($AV$79=1,Costs!$BI$48*'Set up'!$D$10,0)))</f>
        <v>0</v>
      </c>
      <c r="BF71" s="807">
        <f>IF($BI$25=0,0,IF(AND($AV$79=1,$BI$48-SUM($AV71:BE71)&lt;(Costs!$BI$48/'Set up'!$D$9)),Costs!$BI$48-SUM($AV71:BE71),IF($AV$79=1,Costs!$BI$48*'Set up'!$D$10,0)))</f>
        <v>0</v>
      </c>
      <c r="BG71" s="807">
        <f>IF($BI$25=0,0,IF(AND($AV$79=1,$BI$48-SUM($AV71:BF71)&lt;(Costs!$BI$48/'Set up'!$D$9)),Costs!$BI$48-SUM($AV71:BF71),IF($AV$79=1,Costs!$BI$48*'Set up'!$D$10,0)))</f>
        <v>0</v>
      </c>
      <c r="BH71" s="807">
        <f>IF($BI$25=0,0,IF(AND($AV$79=1,$BI$48-SUM($AV71:BG71)&lt;(Costs!$BI$48/'Set up'!$D$9)),Costs!$BI$48-SUM($AV71:BG71),IF($AV$79=1,Costs!$BI$48*'Set up'!$D$10,0)))</f>
        <v>0</v>
      </c>
      <c r="BI71" s="768">
        <f>SUM(AV71:BH71)</f>
        <v>0</v>
      </c>
      <c r="BJ71" s="909"/>
      <c r="BK71" s="68">
        <f t="shared" si="253"/>
        <v>2022</v>
      </c>
      <c r="BL71" s="791"/>
      <c r="BM71" s="793"/>
      <c r="BN71" s="793"/>
      <c r="BO71" s="792">
        <f>IF($CB$25=0,0,IF($BO$79=1,Costs!$CB$48*'Set up'!$D$10,0))</f>
        <v>0</v>
      </c>
      <c r="BP71" s="792">
        <f>IF($CB$25=0,0,IF(AND($BO$79=1,$CB$48-BO71&lt;(Costs!$CB$48/'Set up'!$D$9)),Costs!$CB$48-Costs!BO71,IF($BO$79=1,Costs!$CB$48*'Set up'!$D$10,0)))</f>
        <v>0</v>
      </c>
      <c r="BQ71" s="792">
        <f>IF($CB$25=0,0,IF(AND($BO$79=1,$CB$48-SUM($BO71:BP71)&lt;(Costs!$CB$48/'Set up'!$D$9)),Costs!$CB$48-SUM($BO71:BP71),IF($BO$79=1,Costs!$CB$48*'Set up'!$D$10,0)))</f>
        <v>0</v>
      </c>
      <c r="BR71" s="792">
        <f>IF($CB$25=0,0,IF(AND($BO$79=1,$CB$48-SUM($BO71:BQ71)&lt;(Costs!$CB$48/'Set up'!$D$9)),Costs!$CB$48-SUM($BO71:BQ71),IF($BO$79=1,Costs!$CB$48*'Set up'!$D$10,0)))</f>
        <v>0</v>
      </c>
      <c r="BS71" s="792">
        <f>IF($CB$25=0,0,IF(AND($BO$79=1,$CB$48-SUM($BO71:BR71)&lt;(Costs!$CB$48/'Set up'!$D$9)),Costs!$CB$48-SUM($BO71:BR71),IF($BO$79=1,Costs!$CB$48*'Set up'!$D$10,0)))</f>
        <v>0</v>
      </c>
      <c r="BT71" s="792">
        <f>IF($CB$25=0,0,IF(AND($BO$79=1,$CB$48-SUM($BO71:BS71)&lt;(Costs!$CB$48/'Set up'!$D$9)),Costs!$CB$48-SUM($BO71:BS71),IF($BO$79=1,Costs!$CB$48*'Set up'!$D$10,0)))</f>
        <v>0</v>
      </c>
      <c r="BU71" s="792">
        <f>IF($CB$25=0,0,IF(AND($BO$79=1,$CB$48-SUM($BO71:BT71)&lt;(Costs!$CB$48/'Set up'!$D$9)),Costs!$CB$48-SUM($BO71:BT71),IF($BO$79=1,Costs!$CB$48*'Set up'!$D$10,0)))</f>
        <v>0</v>
      </c>
      <c r="BV71" s="792">
        <f>IF($CB$25=0,0,IF(AND($BO$79=1,$CB$48-SUM($BO71:BU71)&lt;(Costs!$CB$48/'Set up'!$D$9)),Costs!$CB$48-SUM($BO71:BU71),IF($BO$79=1,Costs!$CB$48*'Set up'!$D$10,0)))</f>
        <v>0</v>
      </c>
      <c r="BW71" s="792">
        <f>IF($CB$25=0,0,IF(AND($BO$79=1,$CB$48-SUM($BO71:BV71)&lt;(Costs!$CB$48/'Set up'!$D$9)),Costs!$CB$48-SUM($BO71:BV71),IF($BO$79=1,Costs!$CB$48*'Set up'!$D$10,0)))</f>
        <v>0</v>
      </c>
      <c r="BX71" s="792">
        <f>IF($CB$25=0,0,IF(AND($BO$79=1,$CB$48-SUM($BO71:BW71)&lt;(Costs!$CB$48/'Set up'!$D$9)),Costs!$CB$48-SUM($BO71:BW71),IF($BO$79=1,Costs!$CB$48*'Set up'!$D$10,0)))</f>
        <v>0</v>
      </c>
      <c r="BY71" s="792">
        <f>IF($CB$25=0,0,IF(AND($BO$79=1,$CB$48-SUM($BO71:BX71)&lt;(Costs!$CB$48/'Set up'!$D$9)),Costs!$CB$48-SUM($BO71:BX71),IF($BO$79=1,Costs!$CB$48*'Set up'!$D$10,0)))</f>
        <v>0</v>
      </c>
      <c r="BZ71" s="792">
        <f>IF($CB$25=0,0,IF(AND($BO$79=1,$CB$48-SUM($BO71:BY71)&lt;(Costs!$CB$48/'Set up'!$D$9)),Costs!$CB$48-SUM($BO71:BY71),IF($BO$79=1,Costs!$CB$48*'Set up'!$D$10,0)))</f>
        <v>0</v>
      </c>
      <c r="CA71" s="792">
        <f>IF($CB$25=0,0,IF(AND($BO$79=1,$CB$48-SUM($BO71:BZ71)&lt;(Costs!$CB$48/'Set up'!$D$9)),Costs!$CB$48-SUM($BO71:BZ71),IF($BO$79=1,Costs!$CB$48*'Set up'!$D$10,0)))</f>
        <v>0</v>
      </c>
      <c r="CB71" s="768">
        <f>SUM(BO71:CA71)</f>
        <v>0</v>
      </c>
    </row>
    <row r="72" spans="2:80" s="94" customFormat="1">
      <c r="B72" s="68">
        <f t="shared" si="250"/>
        <v>2023</v>
      </c>
      <c r="C72" s="791"/>
      <c r="D72" s="793"/>
      <c r="E72" s="793"/>
      <c r="F72" s="793"/>
      <c r="G72" s="792">
        <f>IF($S$25=0,0,IF($G$79=1,Costs!$S$48*'Set up'!$D$10,0))</f>
        <v>0</v>
      </c>
      <c r="H72" s="792">
        <f>IF($S$25=0,0,IF(AND($G$79=1,$S$48-G72&lt;(Costs!$S$48/'Set up'!$D$9)),Costs!$S$48-Costs!G72,IF($G$79=1,Costs!$S$48*'Set up'!$D$10,0)))</f>
        <v>0</v>
      </c>
      <c r="I72" s="792">
        <f>IF($S$25=0,0,IF(AND($G$79=1,$S$48-SUM($G72:H72)&lt;(Costs!$S$48/'Set up'!$D$9)),Costs!$S$48-SUM($G72:H72),IF($G$79=1,Costs!$S$48*'Set up'!$D$10,0)))</f>
        <v>0</v>
      </c>
      <c r="J72" s="792">
        <f>IF($S$25=0,0,IF(AND($G$79=1,$S$48-SUM($G72:I72)&lt;(Costs!$S$48/'Set up'!$D$9)),Costs!$S$48-SUM($G72:I72),IF($G$79=1,Costs!$S$48*'Set up'!$D$10,0)))</f>
        <v>0</v>
      </c>
      <c r="K72" s="792">
        <f>IF($S$25=0,0,IF(AND($G$79=1,$S$48-SUM($G72:J72)&lt;(Costs!$S$48/'Set up'!$D$9)),Costs!$S$48-SUM($G72:J72),IF($G$79=1,Costs!$S$48*'Set up'!$D$10,0)))</f>
        <v>0</v>
      </c>
      <c r="L72" s="792">
        <f>IF($S$25=0,0,IF(AND($G$79=1,$S$48-SUM($G72:K72)&lt;(Costs!$S$48/'Set up'!$D$9)),Costs!$S$48-SUM($G72:K72),IF($G$79=1,Costs!$S$48*'Set up'!$D$10,0)))</f>
        <v>0</v>
      </c>
      <c r="M72" s="792">
        <f>IF($S$25=0,0,IF(AND($G$79=1,$S$48-SUM($G72:L72)&lt;(Costs!$S$48/'Set up'!$D$9)),Costs!$S$48-SUM($G72:L72),IF($G$79=1,Costs!$S$48*'Set up'!$D$10,0)))</f>
        <v>0</v>
      </c>
      <c r="N72" s="792">
        <f>IF($S$25=0,0,IF(AND($G$79=1,$S$48-SUM($G72:M72)&lt;(Costs!$S$48/'Set up'!$D$9)),Costs!$S$48-SUM($G72:M72),IF($G$79=1,Costs!$S$48*'Set up'!$D$10,0)))</f>
        <v>0</v>
      </c>
      <c r="O72" s="792">
        <f>IF($S$25=0,0,IF(AND($G$79=1,$S$48-SUM($G72:N72)&lt;(Costs!$S$48/'Set up'!$D$9)),Costs!$S$48-SUM($G72:N72),IF($G$79=1,Costs!$S$48*'Set up'!$D$10,0)))</f>
        <v>0</v>
      </c>
      <c r="P72" s="792">
        <f>IF($S$25=0,0,IF(AND($G$79=1,$S$48-SUM($G72:O72)&lt;(Costs!$S$48/'Set up'!$D$9)),Costs!$S$48-SUM($G72:O72),IF($G$79=1,Costs!$S$48*'Set up'!$D$10,0)))</f>
        <v>0</v>
      </c>
      <c r="Q72" s="792">
        <f>IF($S$25=0,0,IF(AND($G$79=1,$S$48-SUM($G72:P72)&lt;(Costs!$S$48/'Set up'!$D$9)),Costs!$S$48-SUM($G72:P72),IF($G$79=1,Costs!$S$48*'Set up'!$D$10,0)))</f>
        <v>0</v>
      </c>
      <c r="R72" s="792">
        <f>IF($S$25=0,0,IF(AND($G$79=1,$S$48-SUM($G72:Q72)&lt;(Costs!$S$48/'Set up'!$D$9)),Costs!$S$48-SUM($G72:Q72),IF($G$79=1,Costs!$S$48*'Set up'!$D$10,0)))</f>
        <v>0</v>
      </c>
      <c r="S72" s="768">
        <f t="shared" si="248"/>
        <v>0</v>
      </c>
      <c r="W72" s="68">
        <f t="shared" si="251"/>
        <v>2023</v>
      </c>
      <c r="X72" s="791"/>
      <c r="Y72" s="793"/>
      <c r="Z72" s="793"/>
      <c r="AA72" s="793"/>
      <c r="AB72" s="804">
        <f>IF($AN$25=0,0,IF($AB$79=1,Costs!$AN$48*'Set up'!$D$10,0))</f>
        <v>0</v>
      </c>
      <c r="AC72" s="804">
        <f>IF($AN$25=0,0,IF(AND($AB$79=1,$AN$48-AB72&lt;(Costs!$AN$48/'Set up'!$D$9)),Costs!$AN$48-Costs!AB72,IF($AB$79=1,Costs!$AN$48*'Set up'!$D$10,0)))</f>
        <v>0</v>
      </c>
      <c r="AD72" s="804">
        <f>IF($AN$25=0,0,IF(AND($AB$79=1,$AN$48-SUM($AB72:AC72)&lt;(Costs!$AN$48/'Set up'!$D$9)),Costs!$AN$48-SUM($AB72:AC72),IF($AB$79=1,Costs!$AN$48*'Set up'!$D$10,0)))</f>
        <v>0</v>
      </c>
      <c r="AE72" s="804">
        <f>IF($AN$25=0,0,IF(AND($AB$79=1,$AN$48-SUM($AB72:AD72)&lt;(Costs!$AN$48/'Set up'!$D$9)),Costs!$AN$48-SUM($AB72:AD72),IF($AB$79=1,Costs!$AN$48*'Set up'!$D$10,0)))</f>
        <v>0</v>
      </c>
      <c r="AF72" s="804">
        <f>IF($AN$25=0,0,IF(AND($AB$79=1,$AN$48-SUM($AB72:AE72)&lt;(Costs!$AN$48/'Set up'!$D$9)),Costs!$AN$48-SUM($AB72:AE72),IF($AB$79=1,Costs!$AN$48*'Set up'!$D$10,0)))</f>
        <v>0</v>
      </c>
      <c r="AG72" s="804">
        <f>IF($AN$25=0,0,IF(AND($AB$79=1,$AN$48-SUM($AB72:AF72)&lt;(Costs!$AN$48/'Set up'!$D$9)),Costs!$AN$48-SUM($AB72:AF72),IF($AB$79=1,Costs!$AN$48*'Set up'!$D$10,0)))</f>
        <v>0</v>
      </c>
      <c r="AH72" s="804">
        <f>IF($AN$25=0,0,IF(AND($AB$79=1,$AN$48-SUM($AB72:AG72)&lt;(Costs!$AN$48/'Set up'!$D$9)),Costs!$AN$48-SUM($AB72:AG72),IF($AB$79=1,Costs!$AN$48*'Set up'!$D$10,0)))</f>
        <v>0</v>
      </c>
      <c r="AI72" s="804">
        <f>IF($AN$25=0,0,IF(AND($AB$79=1,$AN$48-SUM($AB72:AH72)&lt;(Costs!$AN$48/'Set up'!$D$9)),Costs!$AN$48-SUM($AB72:AH72),IF($AB$79=1,Costs!$AN$48*'Set up'!$D$10,0)))</f>
        <v>0</v>
      </c>
      <c r="AJ72" s="804">
        <f>IF($AN$25=0,0,IF(AND($AB$79=1,$AN$48-SUM($AB72:AI72)&lt;(Costs!$AN$48/'Set up'!$D$9)),Costs!$AN$48-SUM($AB72:AI72),IF($AB$79=1,Costs!$AN$48*'Set up'!$D$10,0)))</f>
        <v>0</v>
      </c>
      <c r="AK72" s="804">
        <f>IF($AN$25=0,0,IF(AND($AB$79=1,$AN$48-SUM($AB72:AJ72)&lt;(Costs!$AN$48/'Set up'!$D$9)),Costs!$AN$48-SUM($AB72:AJ72),IF($AB$79=1,Costs!$AN$48*'Set up'!$D$10,0)))</f>
        <v>0</v>
      </c>
      <c r="AL72" s="804">
        <f>IF($AN$25=0,0,IF(AND($AB$79=1,$AN$48-SUM($AB72:AK72)&lt;(Costs!$AN$48/'Set up'!$D$9)),Costs!$AN$48-SUM($AB72:AK72),IF($AB$79=1,Costs!$AN$48*'Set up'!$D$10,0)))</f>
        <v>0</v>
      </c>
      <c r="AM72" s="804">
        <f>IF($AN$25=0,0,IF(AND($AB$79=1,$AN$48-SUM($AB72:AL72)&lt;(Costs!$AN$48/'Set up'!$D$9)),Costs!$AN$48-SUM($AB72:AL72),IF($AB$79=1,Costs!$AN$48*'Set up'!$D$10,0)))</f>
        <v>0</v>
      </c>
      <c r="AN72" s="768">
        <f t="shared" si="249"/>
        <v>0</v>
      </c>
      <c r="AR72" s="68">
        <f t="shared" si="252"/>
        <v>2023</v>
      </c>
      <c r="AS72" s="791"/>
      <c r="AT72" s="793"/>
      <c r="AU72" s="793"/>
      <c r="AV72" s="793"/>
      <c r="AW72" s="807">
        <f>IF($BI$25=0,0,IF($AW$79=1,Costs!$BI$48*'Set up'!$D$10,0))</f>
        <v>0</v>
      </c>
      <c r="AX72" s="807">
        <f>IF($BI$25=0,0,IF(AND($AW$79=1,$BI$48-AW72&lt;(Costs!$BI$48/'Set up'!$D$9)),Costs!$BI$48-Costs!AW72,IF($AW$79=1,Costs!$BI$48*'Set up'!$D$10,0)))</f>
        <v>0</v>
      </c>
      <c r="AY72" s="807">
        <f>IF($BI$25=0,0,IF(AND($AW$79=1,$BI$48-SUM($AW72:AX72)&lt;(Costs!$BI$48/'Set up'!$D$9)),Costs!$BI$48-SUM($AW72:AX72),IF($AW$79=1,Costs!$BI$48*'Set up'!$D$10,0)))</f>
        <v>0</v>
      </c>
      <c r="AZ72" s="807">
        <f>IF($BI$25=0,0,IF(AND($AW$79=1,$BI$48-SUM($AW72:AY72)&lt;(Costs!$BI$48/'Set up'!$D$9)),Costs!$BI$48-SUM($AW72:AY72),IF($AW$79=1,Costs!$BI$48*'Set up'!$D$10,0)))</f>
        <v>0</v>
      </c>
      <c r="BA72" s="807">
        <f>IF($BI$25=0,0,IF(AND($AW$79=1,$BI$48-SUM($AW72:AZ72)&lt;(Costs!$BI$48/'Set up'!$D$9)),Costs!$BI$48-SUM($AW72:AZ72),IF($AW$79=1,Costs!$BI$48*'Set up'!$D$10,0)))</f>
        <v>0</v>
      </c>
      <c r="BB72" s="807">
        <f>IF($BI$25=0,0,IF(AND($AW$79=1,$BI$48-SUM($AW72:BA72)&lt;(Costs!$BI$48/'Set up'!$D$9)),Costs!$BI$48-SUM($AW72:BA72),IF($AW$79=1,Costs!$BI$48*'Set up'!$D$10,0)))</f>
        <v>0</v>
      </c>
      <c r="BC72" s="807">
        <f>IF($BI$25=0,0,IF(AND($AW$79=1,$BI$48-SUM($AW72:BB72)&lt;(Costs!$BI$48/'Set up'!$D$9)),Costs!$BI$48-SUM($AW72:BB72),IF($AW$79=1,Costs!$BI$48*'Set up'!$D$10,0)))</f>
        <v>0</v>
      </c>
      <c r="BD72" s="807">
        <f>IF($BI$25=0,0,IF(AND($AW$79=1,$BI$48-SUM($AW72:BC72)&lt;(Costs!$BI$48/'Set up'!$D$9)),Costs!$BI$48-SUM($AW72:BC72),IF($AW$79=1,Costs!$BI$48*'Set up'!$D$10,0)))</f>
        <v>0</v>
      </c>
      <c r="BE72" s="807">
        <f>IF($BI$25=0,0,IF(AND($AW$79=1,$BI$48-SUM($AW72:BD72)&lt;(Costs!$BI$48/'Set up'!$D$9)),Costs!$BI$48-SUM($AW72:BD72),IF($AW$79=1,Costs!$BI$48*'Set up'!$D$10,0)))</f>
        <v>0</v>
      </c>
      <c r="BF72" s="807">
        <f>IF($BI$25=0,0,IF(AND($AW$79=1,$BI$48-SUM($AW72:BE72)&lt;(Costs!$BI$48/'Set up'!$D$9)),Costs!$BI$48-SUM($AW72:BE72),IF($AW$79=1,Costs!$BI$48*'Set up'!$D$10,0)))</f>
        <v>0</v>
      </c>
      <c r="BG72" s="807">
        <f>IF($BI$25=0,0,IF(AND($AW$79=1,$BI$48-SUM($AW72:BF72)&lt;(Costs!$BI$48/'Set up'!$D$9)),Costs!$BI$48-SUM($AW72:BF72),IF($AW$79=1,Costs!$BI$48*'Set up'!$D$10,0)))</f>
        <v>0</v>
      </c>
      <c r="BH72" s="807">
        <f>IF($BI$25=0,0,IF(AND($AW$79=1,$BI$48-SUM($AW72:BG72)&lt;(Costs!$BI$48/'Set up'!$D$9)),Costs!$BI$48-SUM($AW72:BG72),IF($AW$79=1,Costs!$BI$48*'Set up'!$D$10,0)))</f>
        <v>0</v>
      </c>
      <c r="BI72" s="768">
        <f>SUM(AW72:BH72)</f>
        <v>0</v>
      </c>
      <c r="BK72" s="68">
        <f t="shared" si="253"/>
        <v>2023</v>
      </c>
      <c r="BL72" s="791"/>
      <c r="BM72" s="793"/>
      <c r="BN72" s="793"/>
      <c r="BO72" s="793"/>
      <c r="BP72" s="792">
        <f>IF($CB$25=0,0,IF($BP$79=1,Costs!$CB$48*'Set up'!$D$10,0))</f>
        <v>0</v>
      </c>
      <c r="BQ72" s="792">
        <f>IF($CB$25=0,0,IF(AND($BP$79=1,$CB$48-BP72&lt;(Costs!$CB$48/'Set up'!$D$9)),Costs!$CB$48-Costs!BP72,IF($BP$79=1,Costs!$CB$48*'Set up'!$D$10,0)))</f>
        <v>0</v>
      </c>
      <c r="BR72" s="792">
        <f>IF($CB$25=0,0,IF(AND($BP$79=1,$CB$48-SUM($BP72:BQ72)&lt;(Costs!$CB$48/'Set up'!$D$9)),Costs!$CB$48-SUM($BP72:BQ72),IF($BP$79=1,Costs!$CB$48*'Set up'!$D$10,0)))</f>
        <v>0</v>
      </c>
      <c r="BS72" s="792">
        <f>IF($CB$25=0,0,IF(AND($BP$79=1,$CB$48-SUM($BP72:BR72)&lt;(Costs!$CB$48/'Set up'!$D$9)),Costs!$CB$48-SUM($BP72:BR72),IF($BP$79=1,Costs!$CB$48*'Set up'!$D$10,0)))</f>
        <v>0</v>
      </c>
      <c r="BT72" s="792">
        <f>IF($CB$25=0,0,IF(AND($BP$79=1,$CB$48-SUM($BP72:BS72)&lt;(Costs!$CB$48/'Set up'!$D$9)),Costs!$CB$48-SUM($BP72:BS72),IF($BP$79=1,Costs!$CB$48*'Set up'!$D$10,0)))</f>
        <v>0</v>
      </c>
      <c r="BU72" s="792">
        <f>IF($CB$25=0,0,IF(AND($BP$79=1,$CB$48-SUM($BP72:BT72)&lt;(Costs!$CB$48/'Set up'!$D$9)),Costs!$CB$48-SUM($BP72:BT72),IF($BP$79=1,Costs!$CB$48*'Set up'!$D$10,0)))</f>
        <v>0</v>
      </c>
      <c r="BV72" s="792">
        <f>IF($CB$25=0,0,IF(AND($BP$79=1,$CB$48-SUM($BP72:BU72)&lt;(Costs!$CB$48/'Set up'!$D$9)),Costs!$CB$48-SUM($BP72:BU72),IF($BP$79=1,Costs!$CB$48*'Set up'!$D$10,0)))</f>
        <v>0</v>
      </c>
      <c r="BW72" s="792">
        <f>IF($CB$25=0,0,IF(AND($BP$79=1,$CB$48-SUM($BP72:BV72)&lt;(Costs!$CB$48/'Set up'!$D$9)),Costs!$CB$48-SUM($BP72:BV72),IF($BP$79=1,Costs!$CB$48*'Set up'!$D$10,0)))</f>
        <v>0</v>
      </c>
      <c r="BX72" s="792">
        <f>IF($CB$25=0,0,IF(AND($BP$79=1,$CB$48-SUM($BP72:BW72)&lt;(Costs!$CB$48/'Set up'!$D$9)),Costs!$CB$48-SUM($BP72:BW72),IF($BP$79=1,Costs!$CB$48*'Set up'!$D$10,0)))</f>
        <v>0</v>
      </c>
      <c r="BY72" s="792">
        <f>IF($CB$25=0,0,IF(AND($BP$79=1,$CB$48-SUM($BP72:BX72)&lt;(Costs!$CB$48/'Set up'!$D$9)),Costs!$CB$48-SUM($BP72:BX72),IF($BP$79=1,Costs!$CB$48*'Set up'!$D$10,0)))</f>
        <v>0</v>
      </c>
      <c r="BZ72" s="792">
        <f>IF($CB$25=0,0,IF(AND($BP$79=1,$CB$48-SUM($BP72:BY72)&lt;(Costs!$CB$48/'Set up'!$D$9)),Costs!$CB$48-SUM($BP72:BY72),IF($BP$79=1,Costs!$CB$48*'Set up'!$D$10,0)))</f>
        <v>0</v>
      </c>
      <c r="CA72" s="792">
        <f>IF($CB$25=0,0,IF(AND($BP$79=1,$CB$48-SUM($BP72:BZ72)&lt;(Costs!$CB$48/'Set up'!$D$9)),Costs!$CB$48-SUM($BP72:BZ72),IF($BP$79=1,Costs!$CB$48*'Set up'!$D$10,0)))</f>
        <v>0</v>
      </c>
      <c r="CB72" s="768">
        <f>SUM(BP72:CA72)</f>
        <v>0</v>
      </c>
    </row>
    <row r="73" spans="2:80" s="94" customFormat="1">
      <c r="B73" s="68">
        <f t="shared" si="250"/>
        <v>2024</v>
      </c>
      <c r="C73" s="791"/>
      <c r="D73" s="793"/>
      <c r="E73" s="793"/>
      <c r="F73" s="793"/>
      <c r="G73" s="793"/>
      <c r="H73" s="792">
        <f>IF($S$25=0,0,IF($H$79=1,Costs!$S$48*'Set up'!$D$10,0))</f>
        <v>0</v>
      </c>
      <c r="I73" s="792">
        <f>IF($S$25=0,0,IF(AND($H$79=1,$S$48-H73&lt;(Costs!$S$48/'Set up'!$D$9)),Costs!$S$48-Costs!H73,IF($H$79=1,Costs!$S$48*'Set up'!$D$10,0)))</f>
        <v>0</v>
      </c>
      <c r="J73" s="792">
        <f>IF($S$25=0,0,IF(AND($H$79=1,$S$48-SUM($H73:I73)&lt;(Costs!$S$48/'Set up'!$D$9)),Costs!$S$48-SUM($H73:I73),IF($H$79=1,Costs!$S$48*'Set up'!$D$10,0)))</f>
        <v>0</v>
      </c>
      <c r="K73" s="792">
        <f>IF($S$25=0,0,IF(AND($H$79=1,$S$48-SUM($H73:J73)&lt;(Costs!$S$48/'Set up'!$D$9)),Costs!$S$48-SUM($H73:J73),IF($H$79=1,Costs!$S$48*'Set up'!$D$10,0)))</f>
        <v>0</v>
      </c>
      <c r="L73" s="792">
        <f>IF($S$25=0,0,IF(AND($H$79=1,$S$48-SUM($H73:K73)&lt;(Costs!$S$48/'Set up'!$D$9)),Costs!$S$48-SUM($H73:K73),IF($H$79=1,Costs!$S$48*'Set up'!$D$10,0)))</f>
        <v>0</v>
      </c>
      <c r="M73" s="792">
        <f>IF($S$25=0,0,IF(AND($H$79=1,$S$48-SUM($H73:L73)&lt;(Costs!$S$48/'Set up'!$D$9)),Costs!$S$48-SUM($H73:L73),IF($H$79=1,Costs!$S$48*'Set up'!$D$10,0)))</f>
        <v>0</v>
      </c>
      <c r="N73" s="792">
        <f>IF($S$25=0,0,IF(AND($H$79=1,$S$48-SUM($H73:M73)&lt;(Costs!$S$48/'Set up'!$D$9)),Costs!$S$48-SUM($H73:M73),IF($H$79=1,Costs!$S$48*'Set up'!$D$10,0)))</f>
        <v>0</v>
      </c>
      <c r="O73" s="792">
        <f>IF($S$25=0,0,IF(AND($H$79=1,$S$48-SUM($H73:N73)&lt;(Costs!$S$48/'Set up'!$D$9)),Costs!$S$48-SUM($H73:N73),IF($H$79=1,Costs!$S$48*'Set up'!$D$10,0)))</f>
        <v>0</v>
      </c>
      <c r="P73" s="792">
        <f>IF($S$25=0,0,IF(AND($H$79=1,$S$48-SUM($H73:O73)&lt;(Costs!$S$48/'Set up'!$D$9)),Costs!$S$48-SUM($H73:O73),IF($H$79=1,Costs!$S$48*'Set up'!$D$10,0)))</f>
        <v>0</v>
      </c>
      <c r="Q73" s="792">
        <f>IF($S$25=0,0,IF(AND($H$79=1,$S$48-SUM($H73:P73)&lt;(Costs!$S$48/'Set up'!$D$9)),Costs!$S$48-SUM($H73:P73),IF($H$79=1,Costs!$S$48*'Set up'!$D$10,0)))</f>
        <v>0</v>
      </c>
      <c r="R73" s="792">
        <f>IF($S$25=0,0,IF(AND($H$79=1,$S$48-SUM($H73:Q73)&lt;(Costs!$S$48/'Set up'!$D$9)),Costs!$S$48-SUM($H73:Q73),IF($H$79=1,Costs!$S$48*'Set up'!$D$10,0)))</f>
        <v>0</v>
      </c>
      <c r="S73" s="768">
        <f t="shared" si="248"/>
        <v>0</v>
      </c>
      <c r="W73" s="68">
        <f t="shared" si="251"/>
        <v>2024</v>
      </c>
      <c r="X73" s="791"/>
      <c r="Y73" s="793"/>
      <c r="Z73" s="793"/>
      <c r="AA73" s="793"/>
      <c r="AB73" s="793"/>
      <c r="AC73" s="804">
        <f>IF($AN$25=0,0,IF($AC$79=1,Costs!$AN$48*'Set up'!$D$10,0))</f>
        <v>0</v>
      </c>
      <c r="AD73" s="804">
        <f>IF($AN$25=0,0,IF(AND($AC$79=1,$AN$48-AC73&lt;(Costs!$AN$48/'Set up'!$D$9)),Costs!$AN$48-Costs!AC73,IF($AC$79=1,Costs!$AN$48*'Set up'!$D$10,0)))</f>
        <v>0</v>
      </c>
      <c r="AE73" s="804">
        <f>IF($AN$25=0,0,IF(AND($AC$79=1,$AN$48-SUM($AC73:AD73)&lt;(Costs!$AN$48/'Set up'!$D$9)),Costs!$AN$48-SUM($AC73:AD73),IF($AC$79=1,Costs!$AN$48*'Set up'!$D$10,0)))</f>
        <v>0</v>
      </c>
      <c r="AF73" s="804">
        <f>IF($AN$25=0,0,IF(AND($AC$79=1,$AN$48-SUM($AC73:AE73)&lt;(Costs!$AN$48/'Set up'!$D$9)),Costs!$AN$48-SUM($AC73:AE73),IF($AC$79=1,Costs!$AN$48*'Set up'!$D$10,0)))</f>
        <v>0</v>
      </c>
      <c r="AG73" s="804">
        <f>IF($AN$25=0,0,IF(AND($AC$79=1,$AN$48-SUM($AC73:AF73)&lt;(Costs!$AN$48/'Set up'!$D$9)),Costs!$AN$48-SUM($AC73:AF73),IF($AC$79=1,Costs!$AN$48*'Set up'!$D$10,0)))</f>
        <v>0</v>
      </c>
      <c r="AH73" s="804">
        <f>IF($AN$25=0,0,IF(AND($AC$79=1,$AN$48-SUM($AC73:AG73)&lt;(Costs!$AN$48/'Set up'!$D$9)),Costs!$AN$48-SUM($AC73:AG73),IF($AC$79=1,Costs!$AN$48*'Set up'!$D$10,0)))</f>
        <v>0</v>
      </c>
      <c r="AI73" s="804">
        <f>IF($AN$25=0,0,IF(AND($AC$79=1,$AN$48-SUM($AC73:AH73)&lt;(Costs!$AN$48/'Set up'!$D$9)),Costs!$AN$48-SUM($AC73:AH73),IF($AC$79=1,Costs!$AN$48*'Set up'!$D$10,0)))</f>
        <v>0</v>
      </c>
      <c r="AJ73" s="804">
        <f>IF($AN$25=0,0,IF(AND($AC$79=1,$AN$48-SUM($AC73:AI73)&lt;(Costs!$AN$48/'Set up'!$D$9)),Costs!$AN$48-SUM($AC73:AI73),IF($AC$79=1,Costs!$AN$48*'Set up'!$D$10,0)))</f>
        <v>0</v>
      </c>
      <c r="AK73" s="804">
        <f>IF($AN$25=0,0,IF(AND($AC$79=1,$AN$48-SUM($AC73:AJ73)&lt;(Costs!$AN$48/'Set up'!$D$9)),Costs!$AN$48-SUM($AC73:AJ73),IF($AC$79=1,Costs!$AN$48*'Set up'!$D$10,0)))</f>
        <v>0</v>
      </c>
      <c r="AL73" s="804">
        <f>IF($AN$25=0,0,IF(AND($AC$79=1,$AN$48-SUM($AC73:AK73)&lt;(Costs!$AN$48/'Set up'!$D$9)),Costs!$AN$48-SUM($AC73:AK73),IF($AC$79=1,Costs!$AN$48*'Set up'!$D$10,0)))</f>
        <v>0</v>
      </c>
      <c r="AM73" s="804">
        <f>IF($AN$25=0,0,IF(AND($AC$79=1,$AN$48-SUM($AC73:AL73)&lt;(Costs!$AN$48/'Set up'!$D$9)),Costs!$AN$48-SUM($AC73:AL73),IF($AC$79=1,Costs!$AN$48*'Set up'!$D$10,0)))</f>
        <v>0</v>
      </c>
      <c r="AN73" s="768">
        <f t="shared" si="249"/>
        <v>0</v>
      </c>
      <c r="AR73" s="68">
        <f t="shared" si="252"/>
        <v>2024</v>
      </c>
      <c r="AS73" s="791"/>
      <c r="AT73" s="793"/>
      <c r="AU73" s="793"/>
      <c r="AV73" s="793"/>
      <c r="AW73" s="793"/>
      <c r="AX73" s="807">
        <f>IF($BI$25=0,0,IF($AX$79=1,Costs!$BI$48*'Set up'!$D$10,0))</f>
        <v>0</v>
      </c>
      <c r="AY73" s="807">
        <f>IF($BI$25=0,0,IF(AND($AX$79=1,$BI$48-AX73&lt;(Costs!$BI$48/'Set up'!$D$9)),Costs!$BI$48-Costs!AX73,IF($AX$79=1,Costs!$BI$48*'Set up'!$D$10,0)))</f>
        <v>0</v>
      </c>
      <c r="AZ73" s="807">
        <f>IF($BI$25=0,0,IF(AND($AX$79=1,$BI$48-SUM($AX73:AY73)&lt;(Costs!$BI$48/'Set up'!$D$9)),Costs!$BI$48-SUM($AX73:AY73),IF($AX$79=1,Costs!$BI$48*'Set up'!$D$10,0)))</f>
        <v>0</v>
      </c>
      <c r="BA73" s="807">
        <f>IF($BI$25=0,0,IF(AND($AX$79=1,$BI$48-SUM($AX73:AZ73)&lt;(Costs!$BI$48/'Set up'!$D$9)),Costs!$BI$48-SUM($AX73:AZ73),IF($AX$79=1,Costs!$BI$48*'Set up'!$D$10,0)))</f>
        <v>0</v>
      </c>
      <c r="BB73" s="807">
        <f>IF($BI$25=0,0,IF(AND($AX$79=1,$BI$48-SUM($AX73:BA73)&lt;(Costs!$BI$48/'Set up'!$D$9)),Costs!$BI$48-SUM($AX73:BA73),IF($AX$79=1,Costs!$BI$48*'Set up'!$D$10,0)))</f>
        <v>0</v>
      </c>
      <c r="BC73" s="807">
        <f>IF($BI$25=0,0,IF(AND($AX$79=1,$BI$48-SUM($AX73:BB73)&lt;(Costs!$BI$48/'Set up'!$D$9)),Costs!$BI$48-SUM($AX73:BB73),IF($AX$79=1,Costs!$BI$48*'Set up'!$D$10,0)))</f>
        <v>0</v>
      </c>
      <c r="BD73" s="807">
        <f>IF($BI$25=0,0,IF(AND($AX$79=1,$BI$48-SUM($AX73:BC73)&lt;(Costs!$BI$48/'Set up'!$D$9)),Costs!$BI$48-SUM($AX73:BC73),IF($AX$79=1,Costs!$BI$48*'Set up'!$D$10,0)))</f>
        <v>0</v>
      </c>
      <c r="BE73" s="807">
        <f>IF($BI$25=0,0,IF(AND($AX$79=1,$BI$48-SUM($AX73:BD73)&lt;(Costs!$BI$48/'Set up'!$D$9)),Costs!$BI$48-SUM($AX73:BD73),IF($AX$79=1,Costs!$BI$48*'Set up'!$D$10,0)))</f>
        <v>0</v>
      </c>
      <c r="BF73" s="807">
        <f>IF($BI$25=0,0,IF(AND($AX$79=1,$BI$48-SUM($AX73:BE73)&lt;(Costs!$BI$48/'Set up'!$D$9)),Costs!$BI$48-SUM($AX73:BE73),IF($AX$79=1,Costs!$BI$48*'Set up'!$D$10,0)))</f>
        <v>0</v>
      </c>
      <c r="BG73" s="807">
        <f>IF($BI$25=0,0,IF(AND($AX$79=1,$BI$48-SUM($AX73:BF73)&lt;(Costs!$BI$48/'Set up'!$D$9)),Costs!$BI$48-SUM($AX73:BF73),IF($AX$79=1,Costs!$BI$48*'Set up'!$D$10,0)))</f>
        <v>0</v>
      </c>
      <c r="BH73" s="807">
        <f>IF($BI$25=0,0,IF(AND($AX$79=1,$BI$48-SUM($AX73:BG73)&lt;(Costs!$BI$48/'Set up'!$D$9)),Costs!$BI$48-SUM($AX73:BG73),IF($AX$79=1,Costs!$BI$48*'Set up'!$D$10,0)))</f>
        <v>0</v>
      </c>
      <c r="BI73" s="768">
        <f>SUM(AX73:BH73)</f>
        <v>0</v>
      </c>
      <c r="BK73" s="68">
        <f t="shared" si="253"/>
        <v>2024</v>
      </c>
      <c r="BL73" s="791"/>
      <c r="BM73" s="793"/>
      <c r="BN73" s="793"/>
      <c r="BO73" s="793"/>
      <c r="BP73" s="793"/>
      <c r="BQ73" s="792">
        <f>IF($CB$25=0,0,IF($BQ$79=1,Costs!$CB$48*'Set up'!$D$10,0))</f>
        <v>0</v>
      </c>
      <c r="BR73" s="792">
        <f>IF($CB$25=0,0,IF(AND($BQ$79=1,$CB$48-BQ73&lt;(Costs!$CB$48/'Set up'!$D$9)),Costs!$CB$48-Costs!BQ73,IF($BQ$79=1,Costs!$CB$48*'Set up'!$D$10,0)))</f>
        <v>0</v>
      </c>
      <c r="BS73" s="792">
        <f>IF($CB$25=0,0,IF(AND($BQ$79=1,$CB$48-SUM($BQ73:BR73)&lt;(Costs!$CB$48/'Set up'!$D$9)),Costs!$CB$48-SUM($BQ73:BR73),IF($BQ$79=1,Costs!$CB$48*'Set up'!$D$10,0)))</f>
        <v>0</v>
      </c>
      <c r="BT73" s="792">
        <f>IF($CB$25=0,0,IF(AND($BQ$79=1,$CB$48-SUM($BQ73:BS73)&lt;(Costs!$CB$48/'Set up'!$D$9)),Costs!$CB$48-SUM($BQ73:BS73),IF($BQ$79=1,Costs!$CB$48*'Set up'!$D$10,0)))</f>
        <v>0</v>
      </c>
      <c r="BU73" s="792">
        <f>IF($CB$25=0,0,IF(AND($BQ$79=1,$CB$48-SUM($BQ73:BT73)&lt;(Costs!$CB$48/'Set up'!$D$9)),Costs!$CB$48-SUM($BQ73:BT73),IF($BQ$79=1,Costs!$CB$48*'Set up'!$D$10,0)))</f>
        <v>0</v>
      </c>
      <c r="BV73" s="792">
        <f>IF($CB$25=0,0,IF(AND($BQ$79=1,$CB$48-SUM($BQ73:BU73)&lt;(Costs!$CB$48/'Set up'!$D$9)),Costs!$CB$48-SUM($BQ73:BU73),IF($BQ$79=1,Costs!$CB$48*'Set up'!$D$10,0)))</f>
        <v>0</v>
      </c>
      <c r="BW73" s="792">
        <f>IF($CB$25=0,0,IF(AND($BQ$79=1,$CB$48-SUM($BQ73:BV73)&lt;(Costs!$CB$48/'Set up'!$D$9)),Costs!$CB$48-SUM($BQ73:BV73),IF($BQ$79=1,Costs!$CB$48*'Set up'!$D$10,0)))</f>
        <v>0</v>
      </c>
      <c r="BX73" s="792">
        <f>IF($CB$25=0,0,IF(AND($BQ$79=1,$CB$48-SUM($BQ73:BW73)&lt;(Costs!$CB$48/'Set up'!$D$9)),Costs!$CB$48-SUM($BQ73:BW73),IF($BQ$79=1,Costs!$CB$48*'Set up'!$D$10,0)))</f>
        <v>0</v>
      </c>
      <c r="BY73" s="792">
        <f>IF($CB$25=0,0,IF(AND($BQ$79=1,$CB$48-SUM($BQ73:BX73)&lt;(Costs!$CB$48/'Set up'!$D$9)),Costs!$CB$48-SUM($BQ73:BX73),IF($BQ$79=1,Costs!$CB$48*'Set up'!$D$10,0)))</f>
        <v>0</v>
      </c>
      <c r="BZ73" s="792">
        <f>IF($CB$25=0,0,IF(AND($BQ$79=1,$CB$48-SUM($BQ73:BY73)&lt;(Costs!$CB$48/'Set up'!$D$9)),Costs!$CB$48-SUM($BQ73:BY73),IF($BQ$79=1,Costs!$CB$48*'Set up'!$D$10,0)))</f>
        <v>0</v>
      </c>
      <c r="CA73" s="792">
        <f>IF($CB$25=0,0,IF(AND($BQ$79=1,$CB$48-SUM($BQ73:BZ73)&lt;(Costs!$CB$48/'Set up'!$D$9)),Costs!$CB$48-SUM($BQ73:BZ73),IF($BQ$79=1,Costs!$CB$48*'Set up'!$D$10,0)))</f>
        <v>0</v>
      </c>
      <c r="CB73" s="768">
        <f>SUM(BQ73:CA73)</f>
        <v>0</v>
      </c>
    </row>
    <row r="74" spans="2:80" s="94" customFormat="1">
      <c r="B74" s="68">
        <f t="shared" si="250"/>
        <v>2025</v>
      </c>
      <c r="C74" s="791"/>
      <c r="D74" s="793"/>
      <c r="E74" s="793"/>
      <c r="F74" s="793"/>
      <c r="G74" s="793"/>
      <c r="H74" s="793"/>
      <c r="I74" s="792">
        <f>IF($S$25=0,0,IF($I$79=1,Costs!$S$48*'Set up'!$D$10,0))</f>
        <v>0</v>
      </c>
      <c r="J74" s="792">
        <f>IF($S$25=0,0,IF(AND($I$79=1,$S$48-I74&lt;(Costs!$S$48/'Set up'!$D$9)),Costs!$S$48-Costs!I74,IF($I$79=1,Costs!$S$48*'Set up'!$D$10,0)))</f>
        <v>0</v>
      </c>
      <c r="K74" s="792">
        <f>IF($S$25=0,0,IF(AND($I$79=1,$S$48-SUM($I74:J74)&lt;(Costs!$S$48/'Set up'!$D$9)),Costs!$S$48-SUM($I74:J74),IF($I$79=1,Costs!$S$48*'Set up'!$D$10,0)))</f>
        <v>0</v>
      </c>
      <c r="L74" s="792">
        <f>IF($S$25=0,0,IF(AND($I$79=1,$S$48-SUM($I74:K74)&lt;(Costs!$S$48/'Set up'!$D$9)),Costs!$S$48-SUM($I74:K74),IF($I$79=1,Costs!$S$48*'Set up'!$D$10,0)))</f>
        <v>0</v>
      </c>
      <c r="M74" s="792">
        <f>IF($S$25=0,0,IF(AND($I$79=1,$S$48-SUM($I74:L74)&lt;(Costs!$S$48/'Set up'!$D$9)),Costs!$S$48-SUM($I74:L74),IF($I$79=1,Costs!$S$48*'Set up'!$D$10,0)))</f>
        <v>0</v>
      </c>
      <c r="N74" s="792">
        <f>IF($S$25=0,0,IF(AND($I$79=1,$S$48-SUM($I74:M74)&lt;(Costs!$S$48/'Set up'!$D$9)),Costs!$S$48-SUM($I74:M74),IF($I$79=1,Costs!$S$48*'Set up'!$D$10,0)))</f>
        <v>0</v>
      </c>
      <c r="O74" s="792">
        <f>IF($S$25=0,0,IF(AND($I$79=1,$S$48-SUM($I74:N74)&lt;(Costs!$S$48/'Set up'!$D$9)),Costs!$S$48-SUM($I74:N74),IF($I$79=1,Costs!$S$48*'Set up'!$D$10,0)))</f>
        <v>0</v>
      </c>
      <c r="P74" s="792">
        <f>IF($S$25=0,0,IF(AND($I$79=1,$S$48-SUM($I74:O74)&lt;(Costs!$S$48/'Set up'!$D$9)),Costs!$S$48-SUM($I74:O74),IF($I$79=1,Costs!$S$48*'Set up'!$D$10,0)))</f>
        <v>0</v>
      </c>
      <c r="Q74" s="792">
        <f>IF($S$25=0,0,IF(AND($I$79=1,$S$48-SUM($I74:P74)&lt;(Costs!$S$48/'Set up'!$D$9)),Costs!$S$48-SUM($I74:P74),IF($I$79=1,Costs!$S$48*'Set up'!$D$10,0)))</f>
        <v>0</v>
      </c>
      <c r="R74" s="792">
        <f>IF($S$25=0,0,IF(AND($I$79=1,$S$48-SUM($I74:Q74)&lt;(Costs!$S$48/'Set up'!$D$9)),Costs!$S$48-SUM($I74:Q74),IF($I$79=1,Costs!$S$48*'Set up'!$D$10,0)))</f>
        <v>0</v>
      </c>
      <c r="S74" s="768">
        <f t="shared" si="248"/>
        <v>0</v>
      </c>
      <c r="W74" s="68">
        <f t="shared" si="251"/>
        <v>2025</v>
      </c>
      <c r="X74" s="791"/>
      <c r="Y74" s="793"/>
      <c r="Z74" s="793"/>
      <c r="AA74" s="793"/>
      <c r="AB74" s="793"/>
      <c r="AC74" s="793"/>
      <c r="AD74" s="804">
        <f>IF($AN$25=0,0,IF($AD$79=1,Costs!$AN$48*'Set up'!$D$10,0))</f>
        <v>0</v>
      </c>
      <c r="AE74" s="804">
        <f>IF($AN$25=0,0,IF(AND($AD$79=1,$AN$48-AD74&lt;(Costs!$AN$48/'Set up'!$D$9)),Costs!$AN$48-Costs!AD74,IF($AD$79=1,Costs!$AN$48*'Set up'!$D$10,0)))</f>
        <v>0</v>
      </c>
      <c r="AF74" s="804">
        <f>IF($AN$25=0,0,IF(AND($AD$79=1,$AN$48-SUM($AD74:AE74)&lt;(Costs!$AN$48/'Set up'!$D$9)),Costs!$AN$48-SUM($AD74:AE74),IF($AD$79=1,Costs!$AN$48*'Set up'!$D$10,0)))</f>
        <v>0</v>
      </c>
      <c r="AG74" s="804">
        <f>IF($AN$25=0,0,IF(AND($AD$79=1,$AN$48-SUM($AD74:AF74)&lt;(Costs!$AN$48/'Set up'!$D$9)),Costs!$AN$48-SUM($AD74:AF74),IF($AD$79=1,Costs!$AN$48*'Set up'!$D$10,0)))</f>
        <v>0</v>
      </c>
      <c r="AH74" s="804">
        <f>IF($AN$25=0,0,IF(AND($AD$79=1,$AN$48-SUM($AD74:AG74)&lt;(Costs!$AN$48/'Set up'!$D$9)),Costs!$AN$48-SUM($AD74:AG74),IF($AD$79=1,Costs!$AN$48*'Set up'!$D$10,0)))</f>
        <v>0</v>
      </c>
      <c r="AI74" s="804">
        <f>IF($AN$25=0,0,IF(AND($AD$79=1,$AN$48-SUM($AD74:AH74)&lt;(Costs!$AN$48/'Set up'!$D$9)),Costs!$AN$48-SUM($AD74:AH74),IF($AD$79=1,Costs!$AN$48*'Set up'!$D$10,0)))</f>
        <v>0</v>
      </c>
      <c r="AJ74" s="804">
        <f>IF($AN$25=0,0,IF(AND($AD$79=1,$AN$48-SUM($AD74:AI74)&lt;(Costs!$AN$48/'Set up'!$D$9)),Costs!$AN$48-SUM($AD74:AI74),IF($AD$79=1,Costs!$AN$48*'Set up'!$D$10,0)))</f>
        <v>0</v>
      </c>
      <c r="AK74" s="804">
        <f>IF($AN$25=0,0,IF(AND($AD$79=1,$AN$48-SUM($AD74:AJ74)&lt;(Costs!$AN$48/'Set up'!$D$9)),Costs!$AN$48-SUM($AD74:AJ74),IF($AD$79=1,Costs!$AN$48*'Set up'!$D$10,0)))</f>
        <v>0</v>
      </c>
      <c r="AL74" s="804">
        <f>IF($AN$25=0,0,IF(AND($AD$79=1,$AN$48-SUM($AD74:AK74)&lt;(Costs!$AN$48/'Set up'!$D$9)),Costs!$AN$48-SUM($AD74:AK74),IF($AD$79=1,Costs!$AN$48*'Set up'!$D$10,0)))</f>
        <v>0</v>
      </c>
      <c r="AM74" s="804">
        <f>IF($AN$25=0,0,IF(AND($AD$79=1,$AN$48-SUM($AD74:AL74)&lt;(Costs!$AN$48/'Set up'!$D$9)),Costs!$AN$48-SUM($AD74:AL74),IF($AD$79=1,Costs!$AN$48*'Set up'!$D$10,0)))</f>
        <v>0</v>
      </c>
      <c r="AN74" s="768">
        <f t="shared" si="249"/>
        <v>0</v>
      </c>
      <c r="AR74" s="68">
        <f t="shared" si="252"/>
        <v>2025</v>
      </c>
      <c r="AS74" s="791"/>
      <c r="AT74" s="793"/>
      <c r="AU74" s="793"/>
      <c r="AV74" s="793"/>
      <c r="AW74" s="793"/>
      <c r="AX74" s="793"/>
      <c r="AY74" s="807">
        <f>IF($BI$25=0,0,IF($AX$79=1,Costs!$BI$48*'Set up'!$D$10,0))</f>
        <v>0</v>
      </c>
      <c r="AZ74" s="807">
        <f>IF($BI$25=0,0,IF(AND($AX$79=1,$BI$48-AY74&lt;(Costs!$BI$48/'Set up'!$D$9)),Costs!$BI$48-Costs!AY74,IF($AX$79=1,Costs!$BI$48*'Set up'!$D$10,0)))</f>
        <v>0</v>
      </c>
      <c r="BA74" s="807">
        <f>IF($BI$25=0,0,IF(AND($AX$79=1,$BI$48-SUM($AD74:AZ74)&lt;(Costs!$BI$48/'Set up'!$D$9)),Costs!$BI$48-SUM($AD74:AZ74),IF($AX$79=1,Costs!$BI$48*'Set up'!$D$10,0)))</f>
        <v>0</v>
      </c>
      <c r="BB74" s="807">
        <f>IF($BI$25=0,0,IF(AND($AX$79=1,$BI$48-SUM($AD74:BA74)&lt;(Costs!$BI$48/'Set up'!$D$9)),Costs!$BI$48-SUM($AD74:BA74),IF($AX$79=1,Costs!$BI$48*'Set up'!$D$10,0)))</f>
        <v>0</v>
      </c>
      <c r="BC74" s="807">
        <f>IF($BI$25=0,0,IF(AND($AX$79=1,$BI$48-SUM($AD74:BB74)&lt;(Costs!$BI$48/'Set up'!$D$9)),Costs!$BI$48-SUM($AD74:BB74),IF($AX$79=1,Costs!$BI$48*'Set up'!$D$10,0)))</f>
        <v>0</v>
      </c>
      <c r="BD74" s="807">
        <f>IF($BI$25=0,0,IF(AND($AX$79=1,$BI$48-SUM($AD74:BC74)&lt;(Costs!$BI$48/'Set up'!$D$9)),Costs!$BI$48-SUM($AD74:BC74),IF($AX$79=1,Costs!$BI$48*'Set up'!$D$10,0)))</f>
        <v>0</v>
      </c>
      <c r="BE74" s="807">
        <f>IF($BI$25=0,0,IF(AND($AX$79=1,$BI$48-SUM($AD74:BD74)&lt;(Costs!$BI$48/'Set up'!$D$9)),Costs!$BI$48-SUM($AD74:BD74),IF($AX$79=1,Costs!$BI$48*'Set up'!$D$10,0)))</f>
        <v>0</v>
      </c>
      <c r="BF74" s="807">
        <f>IF($BI$25=0,0,IF(AND($AX$79=1,$BI$48-SUM($AD74:BE74)&lt;(Costs!$BI$48/'Set up'!$D$9)),Costs!$BI$48-SUM($AD74:BE74),IF($AX$79=1,Costs!$BI$48*'Set up'!$D$10,0)))</f>
        <v>0</v>
      </c>
      <c r="BG74" s="807">
        <f>IF($BI$25=0,0,IF(AND($AX$79=1,$BI$48-SUM($AD74:BF74)&lt;(Costs!$BI$48/'Set up'!$D$9)),Costs!$BI$48-SUM($AD74:BF74),IF($AX$79=1,Costs!$BI$48*'Set up'!$D$10,0)))</f>
        <v>0</v>
      </c>
      <c r="BH74" s="807">
        <f>IF($BI$25=0,0,IF(AND($AX$79=1,$BI$48-SUM($AD74:BG74)&lt;(Costs!$BI$48/'Set up'!$D$9)),Costs!$BI$48-SUM($AD74:BG74),IF($AX$79=1,Costs!$BI$48*'Set up'!$D$10,0)))</f>
        <v>0</v>
      </c>
      <c r="BI74" s="768">
        <f>SUM(AY74:BH74)</f>
        <v>0</v>
      </c>
      <c r="BK74" s="68">
        <f t="shared" si="253"/>
        <v>2025</v>
      </c>
      <c r="BL74" s="791"/>
      <c r="BM74" s="793"/>
      <c r="BN74" s="793"/>
      <c r="BO74" s="793"/>
      <c r="BP74" s="793"/>
      <c r="BQ74" s="793"/>
      <c r="BR74" s="792">
        <f>IF($CB$25=0,0,IF($BQ$79=1,Costs!$CB$48*'Set up'!$D$10,0))</f>
        <v>0</v>
      </c>
      <c r="BS74" s="792">
        <f>IF($CB$25=0,0,IF(AND($BQ$79=1,$CB$48-BR74&lt;(Costs!$CB$48/'Set up'!$D$9)),Costs!$CB$48-Costs!BR74,IF($BQ$79=1,Costs!$CB$48*'Set up'!$D$10,0)))</f>
        <v>0</v>
      </c>
      <c r="BT74" s="792">
        <f>IF($CB$25=0,0,IF(AND($BQ$79=1,$CB$48-SUM($AD74:BS74)&lt;(Costs!$CB$48/'Set up'!$D$9)),Costs!$CB$48-SUM($AD74:BS74),IF($BQ$79=1,Costs!$CB$48*'Set up'!$D$10,0)))</f>
        <v>0</v>
      </c>
      <c r="BU74" s="792">
        <f>IF($CB$25=0,0,IF(AND($BQ$79=1,$CB$48-SUM($AD74:BT74)&lt;(Costs!$CB$48/'Set up'!$D$9)),Costs!$CB$48-SUM($AD74:BT74),IF($BQ$79=1,Costs!$CB$48*'Set up'!$D$10,0)))</f>
        <v>0</v>
      </c>
      <c r="BV74" s="792">
        <f>IF($CB$25=0,0,IF(AND($BQ$79=1,$CB$48-SUM($AD74:BU74)&lt;(Costs!$CB$48/'Set up'!$D$9)),Costs!$CB$48-SUM($AD74:BU74),IF($BQ$79=1,Costs!$CB$48*'Set up'!$D$10,0)))</f>
        <v>0</v>
      </c>
      <c r="BW74" s="792">
        <f>IF($CB$25=0,0,IF(AND($BQ$79=1,$CB$48-SUM($AD74:BV74)&lt;(Costs!$CB$48/'Set up'!$D$9)),Costs!$CB$48-SUM($AD74:BV74),IF($BQ$79=1,Costs!$CB$48*'Set up'!$D$10,0)))</f>
        <v>0</v>
      </c>
      <c r="BX74" s="792">
        <f>IF($CB$25=0,0,IF(AND($BQ$79=1,$CB$48-SUM($AD74:BW74)&lt;(Costs!$CB$48/'Set up'!$D$9)),Costs!$CB$48-SUM($AD74:BW74),IF($BQ$79=1,Costs!$CB$48*'Set up'!$D$10,0)))</f>
        <v>0</v>
      </c>
      <c r="BY74" s="792">
        <f>IF($CB$25=0,0,IF(AND($BQ$79=1,$CB$48-SUM($AD74:BX74)&lt;(Costs!$CB$48/'Set up'!$D$9)),Costs!$CB$48-SUM($AD74:BX74),IF($BQ$79=1,Costs!$CB$48*'Set up'!$D$10,0)))</f>
        <v>0</v>
      </c>
      <c r="BZ74" s="792">
        <f>IF($CB$25=0,0,IF(AND($BQ$79=1,$CB$48-SUM($AD74:BY74)&lt;(Costs!$CB$48/'Set up'!$D$9)),Costs!$CB$48-SUM($AD74:BY74),IF($BQ$79=1,Costs!$CB$48*'Set up'!$D$10,0)))</f>
        <v>0</v>
      </c>
      <c r="CA74" s="792">
        <f>IF($CB$25=0,0,IF(AND($BQ$79=1,$CB$48-SUM($AD74:BZ74)&lt;(Costs!$CB$48/'Set up'!$D$9)),Costs!$CB$48-SUM($AD74:BZ74),IF($BQ$79=1,Costs!$CB$48*'Set up'!$D$10,0)))</f>
        <v>0</v>
      </c>
      <c r="CB74" s="768">
        <f>SUM(BR74:CA74)</f>
        <v>0</v>
      </c>
    </row>
    <row r="75" spans="2:80" s="94" customFormat="1">
      <c r="B75" s="53" t="s">
        <v>20</v>
      </c>
      <c r="C75" s="791"/>
      <c r="D75" s="791"/>
      <c r="E75" s="791"/>
      <c r="F75" s="791"/>
      <c r="G75" s="791"/>
      <c r="H75" s="791"/>
      <c r="I75" s="791"/>
      <c r="J75" s="791"/>
      <c r="K75" s="791"/>
      <c r="L75" s="791"/>
      <c r="M75" s="791"/>
      <c r="N75" s="791"/>
      <c r="O75" s="791"/>
      <c r="P75" s="791"/>
      <c r="Q75" s="791"/>
      <c r="R75" s="791"/>
      <c r="S75" s="794"/>
      <c r="W75" s="53" t="s">
        <v>20</v>
      </c>
      <c r="X75" s="791"/>
      <c r="Y75" s="791"/>
      <c r="Z75" s="791"/>
      <c r="AA75" s="791"/>
      <c r="AB75" s="791"/>
      <c r="AC75" s="791"/>
      <c r="AD75" s="791"/>
      <c r="AE75" s="791"/>
      <c r="AF75" s="791"/>
      <c r="AG75" s="791"/>
      <c r="AH75" s="791"/>
      <c r="AI75" s="791"/>
      <c r="AJ75" s="791"/>
      <c r="AK75" s="791"/>
      <c r="AL75" s="791"/>
      <c r="AM75" s="791"/>
      <c r="AN75" s="794"/>
      <c r="AR75" s="53" t="s">
        <v>20</v>
      </c>
      <c r="AS75" s="791"/>
      <c r="AT75" s="791"/>
      <c r="AU75" s="791"/>
      <c r="AV75" s="791"/>
      <c r="AW75" s="791"/>
      <c r="AX75" s="791"/>
      <c r="AY75" s="791"/>
      <c r="AZ75" s="791"/>
      <c r="BA75" s="791"/>
      <c r="BB75" s="791"/>
      <c r="BC75" s="791"/>
      <c r="BD75" s="791"/>
      <c r="BE75" s="791"/>
      <c r="BF75" s="791"/>
      <c r="BG75" s="791"/>
      <c r="BH75" s="791"/>
      <c r="BI75" s="794"/>
      <c r="BK75" s="53" t="s">
        <v>20</v>
      </c>
      <c r="BL75" s="791"/>
      <c r="BM75" s="791"/>
      <c r="BN75" s="791"/>
      <c r="BO75" s="791"/>
      <c r="BP75" s="791"/>
      <c r="BQ75" s="791"/>
      <c r="BR75" s="791"/>
      <c r="BS75" s="791"/>
      <c r="BT75" s="791"/>
      <c r="BU75" s="791"/>
      <c r="BV75" s="791"/>
      <c r="BW75" s="791"/>
      <c r="BX75" s="791"/>
      <c r="BY75" s="791"/>
      <c r="BZ75" s="791"/>
      <c r="CA75" s="791"/>
      <c r="CB75" s="794"/>
    </row>
    <row r="76" spans="2:80" s="94" customFormat="1">
      <c r="B76" s="53"/>
      <c r="C76" s="769">
        <f t="shared" ref="C76:S76" si="254">SUM(C69:C75)</f>
        <v>0</v>
      </c>
      <c r="D76" s="769">
        <f t="shared" si="254"/>
        <v>0</v>
      </c>
      <c r="E76" s="769">
        <f t="shared" si="254"/>
        <v>0</v>
      </c>
      <c r="F76" s="769">
        <f t="shared" si="254"/>
        <v>0</v>
      </c>
      <c r="G76" s="769">
        <f t="shared" si="254"/>
        <v>0</v>
      </c>
      <c r="H76" s="769">
        <f t="shared" si="254"/>
        <v>0</v>
      </c>
      <c r="I76" s="769">
        <f t="shared" si="254"/>
        <v>0</v>
      </c>
      <c r="J76" s="769">
        <f t="shared" si="254"/>
        <v>0</v>
      </c>
      <c r="K76" s="769">
        <f t="shared" si="254"/>
        <v>0</v>
      </c>
      <c r="L76" s="769">
        <f t="shared" si="254"/>
        <v>0</v>
      </c>
      <c r="M76" s="769">
        <f t="shared" si="254"/>
        <v>0</v>
      </c>
      <c r="N76" s="769">
        <f t="shared" si="254"/>
        <v>0</v>
      </c>
      <c r="O76" s="769">
        <f t="shared" si="254"/>
        <v>0</v>
      </c>
      <c r="P76" s="769">
        <f t="shared" si="254"/>
        <v>0</v>
      </c>
      <c r="Q76" s="769">
        <f t="shared" si="254"/>
        <v>0</v>
      </c>
      <c r="R76" s="769">
        <f t="shared" si="254"/>
        <v>0</v>
      </c>
      <c r="S76" s="769">
        <f t="shared" si="254"/>
        <v>0</v>
      </c>
      <c r="W76" s="53"/>
      <c r="X76" s="769">
        <f t="shared" ref="X76:AN76" si="255">SUM(X69:X75)</f>
        <v>0</v>
      </c>
      <c r="Y76" s="769">
        <f t="shared" si="255"/>
        <v>0</v>
      </c>
      <c r="Z76" s="769">
        <f t="shared" si="255"/>
        <v>0</v>
      </c>
      <c r="AA76" s="769">
        <f t="shared" si="255"/>
        <v>0</v>
      </c>
      <c r="AB76" s="769">
        <f t="shared" si="255"/>
        <v>0</v>
      </c>
      <c r="AC76" s="769">
        <f t="shared" si="255"/>
        <v>0</v>
      </c>
      <c r="AD76" s="769">
        <f t="shared" si="255"/>
        <v>0</v>
      </c>
      <c r="AE76" s="769">
        <f t="shared" si="255"/>
        <v>0</v>
      </c>
      <c r="AF76" s="769">
        <f t="shared" si="255"/>
        <v>0</v>
      </c>
      <c r="AG76" s="769">
        <f t="shared" si="255"/>
        <v>0</v>
      </c>
      <c r="AH76" s="769">
        <f t="shared" si="255"/>
        <v>0</v>
      </c>
      <c r="AI76" s="769">
        <f t="shared" si="255"/>
        <v>0</v>
      </c>
      <c r="AJ76" s="769">
        <f t="shared" si="255"/>
        <v>0</v>
      </c>
      <c r="AK76" s="769">
        <f t="shared" si="255"/>
        <v>0</v>
      </c>
      <c r="AL76" s="769">
        <f t="shared" si="255"/>
        <v>0</v>
      </c>
      <c r="AM76" s="769">
        <f t="shared" si="255"/>
        <v>0</v>
      </c>
      <c r="AN76" s="769">
        <f t="shared" si="255"/>
        <v>0</v>
      </c>
      <c r="AR76" s="53"/>
      <c r="AS76" s="769">
        <f t="shared" ref="AS76:BH76" si="256">SUM(AS69:AS75)</f>
        <v>0</v>
      </c>
      <c r="AT76" s="769">
        <f t="shared" si="256"/>
        <v>0</v>
      </c>
      <c r="AU76" s="769">
        <f t="shared" si="256"/>
        <v>0</v>
      </c>
      <c r="AV76" s="769">
        <f t="shared" si="256"/>
        <v>0</v>
      </c>
      <c r="AW76" s="769">
        <f t="shared" si="256"/>
        <v>0</v>
      </c>
      <c r="AX76" s="769">
        <f t="shared" si="256"/>
        <v>0</v>
      </c>
      <c r="AY76" s="769">
        <f t="shared" si="256"/>
        <v>0</v>
      </c>
      <c r="AZ76" s="769">
        <f t="shared" si="256"/>
        <v>0</v>
      </c>
      <c r="BA76" s="769">
        <f t="shared" si="256"/>
        <v>0</v>
      </c>
      <c r="BB76" s="769">
        <f t="shared" si="256"/>
        <v>0</v>
      </c>
      <c r="BC76" s="769">
        <f t="shared" si="256"/>
        <v>0</v>
      </c>
      <c r="BD76" s="769">
        <f t="shared" si="256"/>
        <v>0</v>
      </c>
      <c r="BE76" s="769">
        <f t="shared" si="256"/>
        <v>0</v>
      </c>
      <c r="BF76" s="769">
        <f t="shared" si="256"/>
        <v>0</v>
      </c>
      <c r="BG76" s="769">
        <f t="shared" si="256"/>
        <v>0</v>
      </c>
      <c r="BH76" s="769">
        <f t="shared" si="256"/>
        <v>0</v>
      </c>
      <c r="BI76" s="769">
        <f>SUM(BI69:BI75)</f>
        <v>0</v>
      </c>
      <c r="BK76" s="53"/>
      <c r="BL76" s="769">
        <f t="shared" ref="BL76:CA76" si="257">SUM(BL69:BL75)</f>
        <v>0</v>
      </c>
      <c r="BM76" s="769">
        <f t="shared" si="257"/>
        <v>0</v>
      </c>
      <c r="BN76" s="769">
        <f t="shared" si="257"/>
        <v>0</v>
      </c>
      <c r="BO76" s="769">
        <f t="shared" si="257"/>
        <v>0</v>
      </c>
      <c r="BP76" s="769">
        <f t="shared" si="257"/>
        <v>0</v>
      </c>
      <c r="BQ76" s="769">
        <f t="shared" si="257"/>
        <v>0</v>
      </c>
      <c r="BR76" s="769">
        <f t="shared" si="257"/>
        <v>0</v>
      </c>
      <c r="BS76" s="769">
        <f t="shared" si="257"/>
        <v>0</v>
      </c>
      <c r="BT76" s="769">
        <f t="shared" si="257"/>
        <v>0</v>
      </c>
      <c r="BU76" s="769">
        <f t="shared" si="257"/>
        <v>0</v>
      </c>
      <c r="BV76" s="769">
        <f t="shared" si="257"/>
        <v>0</v>
      </c>
      <c r="BW76" s="769">
        <f t="shared" si="257"/>
        <v>0</v>
      </c>
      <c r="BX76" s="769">
        <f t="shared" si="257"/>
        <v>0</v>
      </c>
      <c r="BY76" s="769">
        <f t="shared" si="257"/>
        <v>0</v>
      </c>
      <c r="BZ76" s="769">
        <f t="shared" si="257"/>
        <v>0</v>
      </c>
      <c r="CA76" s="769">
        <f t="shared" si="257"/>
        <v>0</v>
      </c>
      <c r="CB76" s="769">
        <f>SUM(CB69:CB75)</f>
        <v>0</v>
      </c>
    </row>
    <row r="77" spans="2:80">
      <c r="B77" s="94"/>
      <c r="C77" s="40"/>
      <c r="D77" s="40"/>
      <c r="E77" s="40"/>
      <c r="F77" s="40"/>
      <c r="G77" s="40"/>
      <c r="H77" s="40"/>
      <c r="I77" s="40"/>
      <c r="J77" s="40"/>
      <c r="K77" s="40"/>
      <c r="L77" s="40"/>
      <c r="M77" s="40"/>
      <c r="N77" s="40"/>
      <c r="O77" s="40"/>
      <c r="P77" s="40"/>
      <c r="Q77" s="40"/>
      <c r="R77" s="40"/>
      <c r="S77" s="94"/>
      <c r="T77" s="94"/>
      <c r="W77" s="94"/>
      <c r="X77" s="40"/>
      <c r="Y77" s="40"/>
      <c r="Z77" s="40"/>
      <c r="AA77" s="40"/>
      <c r="AB77" s="40"/>
      <c r="AC77" s="40"/>
      <c r="AD77" s="40"/>
      <c r="AE77" s="40"/>
      <c r="AF77" s="40"/>
      <c r="AG77" s="40"/>
      <c r="AH77" s="40"/>
      <c r="AI77" s="40"/>
      <c r="AJ77" s="40"/>
      <c r="AK77" s="40"/>
      <c r="AL77" s="40"/>
      <c r="AM77" s="40"/>
      <c r="AN77" s="94"/>
      <c r="AS77" s="40"/>
      <c r="AT77" s="40"/>
      <c r="AU77" s="40"/>
      <c r="AV77" s="40"/>
      <c r="AW77" s="40"/>
      <c r="AX77" s="40"/>
      <c r="AY77" s="40"/>
      <c r="AZ77" s="40"/>
      <c r="BA77" s="40"/>
      <c r="BB77" s="40"/>
      <c r="BC77" s="40"/>
      <c r="BD77" s="40"/>
      <c r="BE77" s="40"/>
      <c r="BF77" s="40"/>
      <c r="BG77" s="40"/>
      <c r="BH77" s="40"/>
      <c r="BI77" s="910"/>
      <c r="BL77" s="40"/>
      <c r="BM77" s="40"/>
      <c r="BN77" s="40"/>
      <c r="BO77" s="40"/>
      <c r="BP77" s="40"/>
      <c r="BQ77" s="40"/>
      <c r="BR77" s="40"/>
      <c r="BS77" s="40"/>
      <c r="BT77" s="40"/>
      <c r="BU77" s="40"/>
      <c r="BV77" s="40"/>
      <c r="BW77" s="40"/>
      <c r="BX77" s="40"/>
      <c r="BY77" s="40"/>
      <c r="BZ77" s="40"/>
      <c r="CA77" s="40"/>
      <c r="CB77" s="910"/>
    </row>
    <row r="78" spans="2:80">
      <c r="B78" s="263"/>
      <c r="C78" s="94"/>
      <c r="D78" s="94"/>
      <c r="E78" s="94"/>
      <c r="F78" s="94"/>
      <c r="G78" s="94"/>
      <c r="H78" s="94"/>
      <c r="I78" s="94"/>
      <c r="J78" s="94"/>
      <c r="K78" s="94"/>
      <c r="L78" s="94"/>
      <c r="M78" s="94"/>
      <c r="S78" s="94"/>
      <c r="T78" s="94"/>
      <c r="W78" s="263"/>
      <c r="X78" s="94"/>
      <c r="Y78" s="94"/>
      <c r="Z78" s="94"/>
      <c r="AA78" s="94"/>
      <c r="AB78" s="94"/>
      <c r="AC78" s="94"/>
      <c r="AD78" s="94"/>
      <c r="AE78" s="94"/>
      <c r="AF78" s="94"/>
      <c r="AG78" s="94"/>
      <c r="AH78" s="94"/>
      <c r="AN78" s="94"/>
      <c r="AR78" s="263"/>
      <c r="BK78" s="263"/>
    </row>
    <row r="79" spans="2:80">
      <c r="B79" s="263" t="s">
        <v>382</v>
      </c>
      <c r="C79" s="94"/>
      <c r="D79" s="94">
        <f>IF($C25=S25,1,0)</f>
        <v>1</v>
      </c>
      <c r="E79" s="94">
        <f>IF(AND(ROUND(SUM($C25:D25),4)=ROUND($S$25,4),SUM(D25:E25)&gt;0),1,0)</f>
        <v>0</v>
      </c>
      <c r="F79" s="94">
        <f>IF(AND(ROUND(SUM($C25:E25),4)=ROUND($S$25,4),SUM(E25:F25)&gt;0),1,0)</f>
        <v>0</v>
      </c>
      <c r="G79" s="94">
        <f>IF(AND(ROUND(SUM($C25:F25),4)=ROUND($S$25,4),SUM(F25:G25)&gt;0),1,0)</f>
        <v>0</v>
      </c>
      <c r="H79" s="94">
        <f>IF(AND(ROUND(SUM($C25:G25),4)=ROUND($S$25,4),SUM(G25:H25)&gt;0),1,0)</f>
        <v>0</v>
      </c>
      <c r="I79" s="94">
        <f>IF(AND(ROUND(SUM($C25:H25),4)=ROUND($S$25,4),SUM(H25:I25)&gt;0),1,0)</f>
        <v>0</v>
      </c>
      <c r="J79" s="94">
        <f>IF(AND(ROUND(SUM($C25:I25),4)=ROUND($S$25,4),SUM(I25:J25)&gt;0),1,0)</f>
        <v>0</v>
      </c>
      <c r="K79" s="94">
        <f>IF(AND(ROUND(SUM($C25:J25),4)=ROUND($S$25,4),SUM(J25:K25)&gt;0),1,0)</f>
        <v>0</v>
      </c>
      <c r="L79" s="94">
        <f>IF(AND(ROUND(SUM($C25:K25),4)=ROUND($S$25,4),SUM(K25:L25)&gt;0),1,0)</f>
        <v>0</v>
      </c>
      <c r="M79" s="94">
        <f>IF(AND(ROUND(SUM($C25:L25),4)=ROUND($S$25,4),SUM(L25:M25)&gt;0),1,0)</f>
        <v>0</v>
      </c>
      <c r="N79" s="94">
        <f>IF(AND(ROUND(SUM($C25:M25),4)=ROUND($S$25,4),SUM(M25:N25)&gt;0),1,0)</f>
        <v>0</v>
      </c>
      <c r="O79" s="94">
        <f>IF(AND(ROUND(SUM($C25:N25),4)=ROUND($S$25,4),SUM(N25:O25)&gt;0),1,0)</f>
        <v>0</v>
      </c>
      <c r="P79" s="94">
        <f>IF(AND(ROUND(SUM($C25:O25),4)=ROUND($S$25,4),SUM(O25:P25)&gt;0),1,0)</f>
        <v>0</v>
      </c>
      <c r="Q79" s="94">
        <f>IF(AND(ROUND(SUM($C25:P25),4)=ROUND($S$25,4),SUM(P25:Q25)&gt;0),1,0)</f>
        <v>0</v>
      </c>
      <c r="R79" s="94">
        <f>IF(AND(ROUND(SUM($C25:Q25),4)=ROUND($S$25,4),SUM(Q25:R25)&gt;0),1,0)</f>
        <v>0</v>
      </c>
      <c r="S79" s="94"/>
      <c r="T79" s="94"/>
      <c r="W79" s="263" t="s">
        <v>382</v>
      </c>
      <c r="X79" s="94"/>
      <c r="Y79" s="94">
        <f>IF($X25=AN25,1,0)</f>
        <v>1</v>
      </c>
      <c r="Z79" s="94">
        <f>IF(AND(ROUND(SUM($X25:Y25),4)=ROUND($AN$25,4),SUM(Y25:Z25)&gt;0),1,0)</f>
        <v>0</v>
      </c>
      <c r="AA79" s="94">
        <f>IF(AND(ROUND(SUM($X25:Z25),4)=ROUND($AN$25,4),SUM(Z25:AA25)&gt;0),1,0)</f>
        <v>0</v>
      </c>
      <c r="AB79" s="94">
        <f>IF(AND(ROUND(SUM($X25:AA25),4)=ROUND($AN$25,4),SUM(AA25:AB25)&gt;0),1,0)</f>
        <v>0</v>
      </c>
      <c r="AC79" s="94">
        <f>IF(AND(ROUND(SUM($X25:AB25),4)=ROUND($AN$25,4),SUM(AB25:AC25)&gt;0),1,0)</f>
        <v>0</v>
      </c>
      <c r="AD79" s="94">
        <f>IF(AND(ROUND(SUM($X25:AC25),4)=ROUND($AN$25,4),SUM(AC25:AD25)&gt;0),1,0)</f>
        <v>0</v>
      </c>
      <c r="AE79" s="94">
        <f>IF(AND(ROUND(SUM($X25:AD25),4)=ROUND($AN$25,4),SUM(AD25:AE25)&gt;0),1,0)</f>
        <v>0</v>
      </c>
      <c r="AF79" s="94">
        <f>IF(AND(ROUND(SUM($X25:AE25),4)=ROUND($AN$25,4),SUM(AE25:AF25)&gt;0),1,0)</f>
        <v>0</v>
      </c>
      <c r="AG79" s="94">
        <f>IF(AND(ROUND(SUM($X25:AF25),4)=ROUND($AN$25,4),SUM(AF25:AG25)&gt;0),1,0)</f>
        <v>0</v>
      </c>
      <c r="AH79" s="94">
        <f>IF(AND(ROUND(SUM($X25:AG25),4)=ROUND($AN$25,4),SUM(AG25:AH25)&gt;0),1,0)</f>
        <v>0</v>
      </c>
      <c r="AI79" s="94">
        <f>IF(AND(ROUND(SUM($X25:AH25),4)=ROUND($AN$25,4),SUM(AH25:AI25)&gt;0),1,0)</f>
        <v>0</v>
      </c>
      <c r="AJ79" s="94">
        <f>IF(AND(ROUND(SUM($X25:AI25),4)=ROUND($AN$25,4),SUM(AI25:AJ25)&gt;0),1,0)</f>
        <v>0</v>
      </c>
      <c r="AK79" s="94">
        <f>IF(AND(ROUND(SUM($X25:AJ25),4)=ROUND($AN$25,4),SUM(AJ25:AK25)&gt;0),1,0)</f>
        <v>0</v>
      </c>
      <c r="AL79" s="94">
        <f>IF(AND(ROUND(SUM($X25:AK25),4)=ROUND($AN$25,4),SUM(AK25:AL25)&gt;0),1,0)</f>
        <v>0</v>
      </c>
      <c r="AM79" s="94">
        <f>IF(AND(ROUND(SUM($X25:AL25),4)=ROUND($AN$25,4),SUM(AL25:AM25)&gt;0),1,0)</f>
        <v>0</v>
      </c>
      <c r="AN79" s="94"/>
      <c r="AR79" s="263" t="s">
        <v>382</v>
      </c>
      <c r="AT79" s="94">
        <f>IF($AS25=BI25,1,0)</f>
        <v>1</v>
      </c>
      <c r="AU79" s="94">
        <f>IF(AND(ROUND(SUM($AS25:AT25),4)=ROUND($BI$25,4),SUM(AT25:AU25)&gt;0),1,0)</f>
        <v>0</v>
      </c>
      <c r="AV79" s="94">
        <f>IF(AND(ROUND(SUM($AS25:AU25),4)=ROUND($BI$25,4),SUM(AU25:AV25)&gt;0),1,0)</f>
        <v>0</v>
      </c>
      <c r="AW79" s="94">
        <f>IF(AND(ROUND(SUM($AS25:AV25),4)=ROUND($BI$25,4),SUM(AV25:AW25)&gt;0),1,0)</f>
        <v>0</v>
      </c>
      <c r="AX79" s="94">
        <f>IF(AND(ROUND(SUM($AS25:AW25),4)=ROUND($BI$25,4),SUM(AW25:AX25)&gt;0),1,0)</f>
        <v>0</v>
      </c>
      <c r="AY79" s="94">
        <f>IF(AND(ROUND(SUM($AS25:AX25),4)=ROUND($BI$25,4),SUM(AX25:AY25)&gt;0),1,0)</f>
        <v>0</v>
      </c>
      <c r="AZ79" s="94">
        <f>IF(AND(ROUND(SUM($AS25:AY25),4)=ROUND($BI$25,4),SUM(AY25:AZ25)&gt;0),1,0)</f>
        <v>0</v>
      </c>
      <c r="BA79" s="94">
        <f>IF(AND(ROUND(SUM($AS25:AZ25),4)=ROUND($BI$25,4),SUM(AZ25:BA25)&gt;0),1,0)</f>
        <v>0</v>
      </c>
      <c r="BB79" s="94">
        <f>IF(AND(ROUND(SUM($AS25:BA25),4)=ROUND($BI$25,4),SUM(BA25:BB25)&gt;0),1,0)</f>
        <v>0</v>
      </c>
      <c r="BC79" s="94">
        <f>IF(AND(ROUND(SUM($AS25:BB25),4)=ROUND($BI$25,4),SUM(BB25:BC25)&gt;0),1,0)</f>
        <v>0</v>
      </c>
      <c r="BD79" s="94">
        <f>IF(AND(ROUND(SUM($AS25:BC25),4)=ROUND($BI$25,4),SUM(BC25:BD25)&gt;0),1,0)</f>
        <v>0</v>
      </c>
      <c r="BE79" s="94">
        <f>IF(AND(ROUND(SUM($AS25:BD25),4)=ROUND($BI$25,4),SUM(BD25:BE25)&gt;0),1,0)</f>
        <v>0</v>
      </c>
      <c r="BF79" s="94">
        <f>IF(AND(ROUND(SUM($AS25:BE25),4)=ROUND($BI$25,4),SUM(BE25:BF25)&gt;0),1,0)</f>
        <v>0</v>
      </c>
      <c r="BG79" s="94">
        <f>IF(AND(ROUND(SUM($AS25:BF25),4)=ROUND($BI$25,4),SUM(BF25:BG25)&gt;0),1,0)</f>
        <v>0</v>
      </c>
      <c r="BH79" s="94">
        <f>IF(AND(ROUND(SUM($AS25:BG25),4)=ROUND($BI$25,4),SUM(BG25:BH25)&gt;0),1,0)</f>
        <v>0</v>
      </c>
      <c r="BK79" s="263" t="s">
        <v>382</v>
      </c>
      <c r="BM79" s="94">
        <f>IF($BL25=CB25,1,0)</f>
        <v>1</v>
      </c>
      <c r="BN79" s="94">
        <f>IF(AND(ROUND(SUM($BL25:BM25),4)=ROUND($CB$25,4),SUM(BM25:BN25)&gt;0),1,0)</f>
        <v>0</v>
      </c>
      <c r="BO79" s="94">
        <f>IF(AND(ROUND(SUM($BL25:BN25),4)=ROUND($CB$25,4),SUM(BN25:BO25)&gt;0),1,0)</f>
        <v>0</v>
      </c>
      <c r="BP79" s="94">
        <f>IF(AND(ROUND(SUM($BL25:BO25),4)=ROUND($CB$25,4),SUM(BO25:BP25)&gt;0),1,0)</f>
        <v>0</v>
      </c>
      <c r="BQ79" s="94">
        <f>IF(AND(ROUND(SUM($BL25:BP25),4)=ROUND($CB$25,4),SUM(BP25:BQ25)&gt;0),1,0)</f>
        <v>0</v>
      </c>
      <c r="BR79" s="94">
        <f>IF(AND(ROUND(SUM($BL25:BQ25),4)=ROUND($CB$25,4),SUM(BQ25:BR25)&gt;0),1,0)</f>
        <v>0</v>
      </c>
      <c r="BS79" s="94">
        <f>IF(AND(ROUND(SUM($BL25:BR25),4)=ROUND($CB$25,4),SUM(BR25:BS25)&gt;0),1,0)</f>
        <v>0</v>
      </c>
      <c r="BT79" s="94">
        <f>IF(AND(ROUND(SUM($BL25:BS25),4)=ROUND($CB$25,4),SUM(BS25:BT25)&gt;0),1,0)</f>
        <v>0</v>
      </c>
      <c r="BU79" s="94">
        <f>IF(AND(ROUND(SUM($BL25:BT25),4)=ROUND($CB$25,4),SUM(BT25:BU25)&gt;0),1,0)</f>
        <v>0</v>
      </c>
      <c r="BV79" s="94">
        <f>IF(AND(ROUND(SUM($BL25:BU25),4)=ROUND($CB$25,4),SUM(BU25:BV25)&gt;0),1,0)</f>
        <v>0</v>
      </c>
      <c r="BW79" s="94">
        <f>IF(AND(ROUND(SUM($BL25:BV25),4)=ROUND($CB$25,4),SUM(BV25:BW25)&gt;0),1,0)</f>
        <v>0</v>
      </c>
      <c r="BX79" s="94">
        <f>IF(AND(ROUND(SUM($BL25:BW25),4)=ROUND($CB$25,4),SUM(BW25:BX25)&gt;0),1,0)</f>
        <v>0</v>
      </c>
      <c r="BY79" s="94">
        <f>IF(AND(ROUND(SUM($BL25:BX25),4)=ROUND($CB$25,4),SUM(BX25:BY25)&gt;0),1,0)</f>
        <v>0</v>
      </c>
      <c r="BZ79" s="94">
        <f>IF(AND(ROUND(SUM($BL25:BY25),4)=ROUND($CB$25,4),SUM(BY25:BZ25)&gt;0),1,0)</f>
        <v>0</v>
      </c>
      <c r="CA79" s="94">
        <f>IF(AND(ROUND(SUM($BL25:BZ25),4)=ROUND($CB$25,4),SUM(BZ25:CA25)&gt;0),1,0)</f>
        <v>0</v>
      </c>
    </row>
    <row r="81" spans="2:70" s="94" customFormat="1"/>
    <row r="82" spans="2:70" s="94" customFormat="1"/>
    <row r="86" spans="2:70">
      <c r="B86" s="329" t="str">
        <f>'Tables &amp; Pivots'!A77</f>
        <v>Status2</v>
      </c>
      <c r="C86" s="329" t="str">
        <f>'Tables &amp; Pivots'!B77</f>
        <v>Point Forward</v>
      </c>
      <c r="D86" s="329"/>
      <c r="E86" s="329"/>
      <c r="F86" s="329"/>
      <c r="G86" s="329"/>
      <c r="H86" s="329"/>
      <c r="I86" s="329"/>
      <c r="W86" s="324" t="str">
        <f>'Tables &amp; Pivots'!A121</f>
        <v>Status2</v>
      </c>
      <c r="X86" s="1462" t="str">
        <f>'Tables &amp; Pivots'!B121</f>
        <v>Point Forward</v>
      </c>
      <c r="Y86" s="1463"/>
      <c r="Z86" s="338"/>
      <c r="AA86" s="338"/>
      <c r="AB86" s="339"/>
      <c r="AC86" s="339"/>
      <c r="AD86" s="339"/>
      <c r="AR86" s="330" t="str">
        <f>'Tables &amp; Pivots'!A165</f>
        <v>Status2</v>
      </c>
      <c r="AS86" s="330">
        <f>'Tables &amp; Pivots'!B273</f>
        <v>0</v>
      </c>
      <c r="AT86" s="331"/>
      <c r="AU86" s="331"/>
      <c r="AV86" s="331"/>
      <c r="AW86" s="332"/>
      <c r="AX86" s="332"/>
      <c r="AY86" s="332"/>
      <c r="BK86" s="330" t="str">
        <f>'Tables &amp; Pivots'!A210</f>
        <v>Status2</v>
      </c>
      <c r="BL86" s="330" t="str">
        <f>'Tables &amp; Pivots'!B210</f>
        <v>(All)</v>
      </c>
      <c r="BM86" s="331">
        <f>'Tables &amp; Pivots'!C210</f>
        <v>0</v>
      </c>
      <c r="BN86" s="331" t="str">
        <f>'Tables &amp; Pivots'!D210</f>
        <v>RCOP Calculation</v>
      </c>
      <c r="BO86" s="331">
        <f>'Tables &amp; Pivots'!E210</f>
        <v>0</v>
      </c>
      <c r="BP86" s="332">
        <f>'Tables &amp; Pivots'!F210</f>
        <v>0</v>
      </c>
      <c r="BQ86" s="332">
        <f>'Tables &amp; Pivots'!G210</f>
        <v>0</v>
      </c>
      <c r="BR86" s="332">
        <f>'Tables &amp; Pivots'!H210</f>
        <v>0</v>
      </c>
    </row>
    <row r="87" spans="2:70">
      <c r="B87" s="329" t="str">
        <f>'Tables &amp; Pivots'!A78</f>
        <v>Spend</v>
      </c>
      <c r="C87" s="337" t="s">
        <v>34</v>
      </c>
      <c r="D87" s="329"/>
      <c r="E87" s="329"/>
      <c r="F87" s="329"/>
      <c r="G87" s="329"/>
      <c r="H87" s="329"/>
      <c r="I87" s="329"/>
      <c r="W87" s="324" t="str">
        <f>'Tables &amp; Pivots'!A122</f>
        <v>Spend</v>
      </c>
      <c r="X87" s="905" t="s">
        <v>74</v>
      </c>
      <c r="Y87" s="338"/>
      <c r="Z87" s="338"/>
      <c r="AA87" s="338"/>
      <c r="AB87" s="339"/>
      <c r="AC87" s="339"/>
      <c r="AD87" s="339"/>
      <c r="AR87" s="330" t="str">
        <f>'Tables &amp; Pivots'!A166</f>
        <v>Spend</v>
      </c>
      <c r="AS87" s="330">
        <f>'Tables &amp; Pivots'!B274</f>
        <v>0</v>
      </c>
      <c r="AT87" s="331"/>
      <c r="AU87" s="331"/>
      <c r="AV87" s="331"/>
      <c r="AW87" s="332"/>
      <c r="AX87" s="332"/>
      <c r="AY87" s="332"/>
      <c r="BK87" s="330" t="str">
        <f>'Tables &amp; Pivots'!A211</f>
        <v>Spend</v>
      </c>
      <c r="BL87" s="330" t="str">
        <f>'Tables &amp; Pivots'!B211</f>
        <v>(All)</v>
      </c>
      <c r="BM87" s="331">
        <f>'Tables &amp; Pivots'!C211</f>
        <v>0</v>
      </c>
      <c r="BN87" s="331">
        <f>'Tables &amp; Pivots'!D211</f>
        <v>0</v>
      </c>
      <c r="BO87" s="331">
        <f>'Tables &amp; Pivots'!E211</f>
        <v>0</v>
      </c>
      <c r="BP87" s="332">
        <f>'Tables &amp; Pivots'!F211</f>
        <v>0</v>
      </c>
      <c r="BQ87" s="332">
        <f>'Tables &amp; Pivots'!G211</f>
        <v>0</v>
      </c>
      <c r="BR87" s="332">
        <f>'Tables &amp; Pivots'!H211</f>
        <v>0</v>
      </c>
    </row>
    <row r="88" spans="2:70">
      <c r="B88" s="329"/>
      <c r="C88" s="329"/>
      <c r="D88" s="329"/>
      <c r="E88" s="329"/>
      <c r="F88" s="329"/>
      <c r="G88" s="329"/>
      <c r="H88" s="329"/>
      <c r="I88" s="329"/>
      <c r="W88" s="324"/>
      <c r="X88" s="324"/>
      <c r="Y88" s="338"/>
      <c r="Z88" s="338"/>
      <c r="AA88" s="338"/>
      <c r="AB88" s="339"/>
      <c r="AC88" s="339"/>
      <c r="AD88" s="339"/>
      <c r="AR88" s="330">
        <f>'Tables &amp; Pivots'!A167</f>
        <v>0</v>
      </c>
      <c r="AS88" s="331"/>
      <c r="AT88" s="331"/>
      <c r="AU88" s="331"/>
      <c r="AV88" s="331"/>
      <c r="AW88" s="332"/>
      <c r="AX88" s="332"/>
      <c r="AY88" s="332"/>
      <c r="BK88" s="330">
        <f>'Tables &amp; Pivots'!A212</f>
        <v>0</v>
      </c>
      <c r="BL88" s="331">
        <f>'Tables &amp; Pivots'!B212</f>
        <v>0</v>
      </c>
      <c r="BM88" s="331">
        <f>'Tables &amp; Pivots'!C212</f>
        <v>0</v>
      </c>
      <c r="BN88" s="331">
        <f>'Tables &amp; Pivots'!D212</f>
        <v>0</v>
      </c>
      <c r="BO88" s="331">
        <f>'Tables &amp; Pivots'!E212</f>
        <v>0</v>
      </c>
      <c r="BP88" s="332">
        <f>'Tables &amp; Pivots'!F212</f>
        <v>0</v>
      </c>
      <c r="BQ88" s="332">
        <f>'Tables &amp; Pivots'!G212</f>
        <v>0</v>
      </c>
      <c r="BR88" s="332">
        <f>'Tables &amp; Pivots'!H212</f>
        <v>0</v>
      </c>
    </row>
    <row r="89" spans="2:70">
      <c r="B89" s="329"/>
      <c r="C89" s="329"/>
      <c r="D89" s="329"/>
      <c r="E89" s="329"/>
      <c r="F89" s="329"/>
      <c r="G89" s="329"/>
      <c r="H89" s="329"/>
      <c r="I89" s="329"/>
      <c r="W89" s="324"/>
      <c r="X89" s="324">
        <f>'Tables &amp; Pivots'!B124</f>
        <v>0</v>
      </c>
      <c r="Y89" s="324"/>
      <c r="Z89" s="324"/>
      <c r="AA89" s="324"/>
      <c r="AB89" s="324"/>
      <c r="AC89" s="324"/>
      <c r="AD89" s="324"/>
      <c r="AR89" s="330">
        <f>'Tables &amp; Pivots'!A168</f>
        <v>0</v>
      </c>
      <c r="AS89" s="330">
        <f>'Tables &amp; Pivots'!B168</f>
        <v>0</v>
      </c>
      <c r="AT89" s="330" t="str">
        <f>'Tables &amp; Pivots'!C168</f>
        <v>Values</v>
      </c>
      <c r="AU89" s="330">
        <f>'Tables &amp; Pivots'!D168</f>
        <v>0</v>
      </c>
      <c r="AV89" s="330">
        <f>'Tables &amp; Pivots'!E168</f>
        <v>0</v>
      </c>
      <c r="AW89" s="330">
        <f>'Tables &amp; Pivots'!F168</f>
        <v>0</v>
      </c>
      <c r="AX89" s="330">
        <f>'Tables &amp; Pivots'!G168</f>
        <v>0</v>
      </c>
      <c r="AY89" s="330">
        <f>'Tables &amp; Pivots'!H168</f>
        <v>0</v>
      </c>
      <c r="BK89" s="330">
        <f>'Tables &amp; Pivots'!A213</f>
        <v>0</v>
      </c>
      <c r="BL89" s="330">
        <f>'Tables &amp; Pivots'!B213</f>
        <v>0</v>
      </c>
      <c r="BM89" s="330" t="str">
        <f>'Tables &amp; Pivots'!C213</f>
        <v>Values</v>
      </c>
      <c r="BN89" s="330">
        <f>'Tables &amp; Pivots'!D213</f>
        <v>0</v>
      </c>
      <c r="BO89" s="330">
        <f>'Tables &amp; Pivots'!E213</f>
        <v>0</v>
      </c>
      <c r="BP89" s="330">
        <f>'Tables &amp; Pivots'!F213</f>
        <v>0</v>
      </c>
      <c r="BQ89" s="330">
        <f>'Tables &amp; Pivots'!G213</f>
        <v>0</v>
      </c>
      <c r="BR89" s="330">
        <f>'Tables &amp; Pivots'!H213</f>
        <v>0</v>
      </c>
    </row>
    <row r="90" spans="2:70">
      <c r="B90" s="329" t="str">
        <f>'Tables &amp; Pivots'!A81</f>
        <v>Cat2_2</v>
      </c>
      <c r="C90" s="329" t="str">
        <f>'Tables &amp; Pivots'!B81</f>
        <v>Cap_Rev</v>
      </c>
      <c r="D90" s="396">
        <f t="shared" ref="D90:I90" si="258">C4</f>
        <v>2020</v>
      </c>
      <c r="E90" s="396">
        <f t="shared" si="258"/>
        <v>2021</v>
      </c>
      <c r="F90" s="396">
        <f t="shared" si="258"/>
        <v>2022</v>
      </c>
      <c r="G90" s="396">
        <f t="shared" si="258"/>
        <v>2023</v>
      </c>
      <c r="H90" s="396">
        <f t="shared" si="258"/>
        <v>2024</v>
      </c>
      <c r="I90" s="396">
        <f t="shared" si="258"/>
        <v>2025</v>
      </c>
      <c r="W90" s="324" t="str">
        <f>'Tables &amp; Pivots'!A125</f>
        <v>Cat2_2</v>
      </c>
      <c r="X90" s="324" t="str">
        <f>'Tables &amp; Pivots'!B125</f>
        <v>Cap_Rev</v>
      </c>
      <c r="Y90" s="324" t="str">
        <f>'Tables &amp; Pivots'!C125</f>
        <v>Sum of _yr0</v>
      </c>
      <c r="Z90" s="324" t="str">
        <f>'Tables &amp; Pivots'!D125</f>
        <v>Sum of _yr1</v>
      </c>
      <c r="AA90" s="324" t="str">
        <f>'Tables &amp; Pivots'!E125</f>
        <v>Sum of _yr2</v>
      </c>
      <c r="AB90" s="324" t="str">
        <f>'Tables &amp; Pivots'!F125</f>
        <v>Sum of _yr3</v>
      </c>
      <c r="AC90" s="324" t="str">
        <f>'Tables &amp; Pivots'!G125</f>
        <v>Sum of _yr4</v>
      </c>
      <c r="AD90" s="324" t="str">
        <f>'Tables &amp; Pivots'!H125</f>
        <v>Sum of _yr5</v>
      </c>
      <c r="AR90" s="330" t="str">
        <f>'Tables &amp; Pivots'!A169</f>
        <v>Cat2_2</v>
      </c>
      <c r="AS90" s="330" t="str">
        <f>'Tables &amp; Pivots'!B169</f>
        <v>Cap_Rev</v>
      </c>
      <c r="AT90" s="396">
        <f t="shared" ref="AT90:AY90" si="259">AS4</f>
        <v>2020</v>
      </c>
      <c r="AU90" s="396">
        <f t="shared" si="259"/>
        <v>2021</v>
      </c>
      <c r="AV90" s="396">
        <f t="shared" si="259"/>
        <v>2022</v>
      </c>
      <c r="AW90" s="396">
        <f t="shared" si="259"/>
        <v>2023</v>
      </c>
      <c r="AX90" s="396">
        <f t="shared" si="259"/>
        <v>2024</v>
      </c>
      <c r="AY90" s="396">
        <f t="shared" si="259"/>
        <v>2025</v>
      </c>
      <c r="BK90" s="330" t="str">
        <f>'Tables &amp; Pivots'!A214</f>
        <v>Cat2_2</v>
      </c>
      <c r="BL90" s="330" t="str">
        <f>'Tables &amp; Pivots'!B214</f>
        <v>Cap_Rev</v>
      </c>
      <c r="BM90" s="396" t="str">
        <f>'Tables &amp; Pivots'!C214</f>
        <v>Sum of _yr0</v>
      </c>
      <c r="BN90" s="396" t="str">
        <f>'Tables &amp; Pivots'!D214</f>
        <v>Sum of _yr1</v>
      </c>
      <c r="BO90" s="396" t="str">
        <f>'Tables &amp; Pivots'!E214</f>
        <v>Sum of _yr2</v>
      </c>
      <c r="BP90" s="396" t="str">
        <f>'Tables &amp; Pivots'!F214</f>
        <v>Sum of _yr3</v>
      </c>
      <c r="BQ90" s="396" t="str">
        <f>'Tables &amp; Pivots'!G214</f>
        <v>Sum of _yr4</v>
      </c>
      <c r="BR90" s="396" t="str">
        <f>'Tables &amp; Pivots'!H214</f>
        <v>Sum of _yr5</v>
      </c>
    </row>
    <row r="91" spans="2:70">
      <c r="B91" s="329" t="str">
        <f>'Tables &amp; Pivots'!A82</f>
        <v>BP Resources</v>
      </c>
      <c r="C91" s="329" t="str">
        <f>'Tables &amp; Pivots'!B82</f>
        <v>RevEx</v>
      </c>
      <c r="D91" s="329">
        <f>'Tables &amp; Pivots'!C82</f>
        <v>0</v>
      </c>
      <c r="E91" s="329">
        <f>'Tables &amp; Pivots'!D82</f>
        <v>0</v>
      </c>
      <c r="F91" s="329">
        <f>'Tables &amp; Pivots'!E82</f>
        <v>0</v>
      </c>
      <c r="G91" s="329">
        <f>'Tables &amp; Pivots'!F82</f>
        <v>0</v>
      </c>
      <c r="H91" s="329">
        <f>'Tables &amp; Pivots'!G82</f>
        <v>0</v>
      </c>
      <c r="I91" s="329">
        <f>'Tables &amp; Pivots'!H82</f>
        <v>0</v>
      </c>
      <c r="W91" s="324" t="str">
        <f>'Tables &amp; Pivots'!A126</f>
        <v>BP Resources</v>
      </c>
      <c r="X91" s="324" t="str">
        <f>'Tables &amp; Pivots'!B126</f>
        <v>RevEx</v>
      </c>
      <c r="Y91" s="324">
        <f>'Tables &amp; Pivots'!C126</f>
        <v>0</v>
      </c>
      <c r="Z91" s="324">
        <f>'Tables &amp; Pivots'!D126</f>
        <v>0</v>
      </c>
      <c r="AA91" s="324">
        <f>'Tables &amp; Pivots'!E126</f>
        <v>0</v>
      </c>
      <c r="AB91" s="324">
        <f>'Tables &amp; Pivots'!F126</f>
        <v>0</v>
      </c>
      <c r="AC91" s="324">
        <f>'Tables &amp; Pivots'!G126</f>
        <v>0</v>
      </c>
      <c r="AD91" s="324">
        <f>'Tables &amp; Pivots'!H126</f>
        <v>0</v>
      </c>
      <c r="AR91" s="330" t="str">
        <f>'Tables &amp; Pivots'!A170</f>
        <v>BP Resources</v>
      </c>
      <c r="AS91" s="330" t="str">
        <f>'Tables &amp; Pivots'!B170</f>
        <v>RevEx</v>
      </c>
      <c r="AT91" s="330">
        <f>'Tables &amp; Pivots'!C170</f>
        <v>0</v>
      </c>
      <c r="AU91" s="330">
        <f>'Tables &amp; Pivots'!D170</f>
        <v>0</v>
      </c>
      <c r="AV91" s="330">
        <f>'Tables &amp; Pivots'!E170</f>
        <v>0</v>
      </c>
      <c r="AW91" s="330">
        <f>'Tables &amp; Pivots'!F170</f>
        <v>0</v>
      </c>
      <c r="AX91" s="330">
        <f>'Tables &amp; Pivots'!G170</f>
        <v>0</v>
      </c>
      <c r="AY91" s="330">
        <f>'Tables &amp; Pivots'!H170</f>
        <v>0</v>
      </c>
      <c r="BK91" s="330" t="str">
        <f>'Tables &amp; Pivots'!A215</f>
        <v>BP Resources</v>
      </c>
      <c r="BL91" s="330" t="str">
        <f>'Tables &amp; Pivots'!B215</f>
        <v>RevEx</v>
      </c>
      <c r="BM91" s="330">
        <f>'Tables &amp; Pivots'!C215</f>
        <v>0</v>
      </c>
      <c r="BN91" s="330">
        <f>'Tables &amp; Pivots'!D215</f>
        <v>0</v>
      </c>
      <c r="BO91" s="330">
        <f>'Tables &amp; Pivots'!E215</f>
        <v>0</v>
      </c>
      <c r="BP91" s="330">
        <f>'Tables &amp; Pivots'!F215</f>
        <v>0</v>
      </c>
      <c r="BQ91" s="330">
        <f>'Tables &amp; Pivots'!G215</f>
        <v>0</v>
      </c>
      <c r="BR91" s="330">
        <f>'Tables &amp; Pivots'!H215</f>
        <v>0</v>
      </c>
    </row>
    <row r="92" spans="2:70">
      <c r="B92" s="329"/>
      <c r="C92" s="329" t="str">
        <f>'Tables &amp; Pivots'!B83</f>
        <v>CapEx</v>
      </c>
      <c r="D92" s="329">
        <f>'Tables &amp; Pivots'!C83</f>
        <v>0</v>
      </c>
      <c r="E92" s="329">
        <f>'Tables &amp; Pivots'!D83</f>
        <v>0</v>
      </c>
      <c r="F92" s="329">
        <f>'Tables &amp; Pivots'!E83</f>
        <v>0</v>
      </c>
      <c r="G92" s="329">
        <f>'Tables &amp; Pivots'!F83</f>
        <v>0</v>
      </c>
      <c r="H92" s="329">
        <f>'Tables &amp; Pivots'!G83</f>
        <v>0</v>
      </c>
      <c r="I92" s="329">
        <f>'Tables &amp; Pivots'!H83</f>
        <v>0</v>
      </c>
      <c r="W92" s="324">
        <f>'Tables &amp; Pivots'!A127</f>
        <v>0</v>
      </c>
      <c r="X92" s="324" t="str">
        <f>'Tables &amp; Pivots'!B127</f>
        <v>CapEx</v>
      </c>
      <c r="Y92" s="324">
        <f>'Tables &amp; Pivots'!C127</f>
        <v>0</v>
      </c>
      <c r="Z92" s="324">
        <f>'Tables &amp; Pivots'!D127</f>
        <v>0</v>
      </c>
      <c r="AA92" s="324">
        <f>'Tables &amp; Pivots'!E127</f>
        <v>0</v>
      </c>
      <c r="AB92" s="324">
        <f>'Tables &amp; Pivots'!F127</f>
        <v>0</v>
      </c>
      <c r="AC92" s="324">
        <f>'Tables &amp; Pivots'!G127</f>
        <v>0</v>
      </c>
      <c r="AD92" s="324">
        <f>'Tables &amp; Pivots'!H127</f>
        <v>0</v>
      </c>
      <c r="AR92" s="330">
        <f>'Tables &amp; Pivots'!A171</f>
        <v>0</v>
      </c>
      <c r="AS92" s="330" t="str">
        <f>'Tables &amp; Pivots'!B171</f>
        <v>CapEx</v>
      </c>
      <c r="AT92" s="330">
        <f>'Tables &amp; Pivots'!C171</f>
        <v>0</v>
      </c>
      <c r="AU92" s="330">
        <f>'Tables &amp; Pivots'!D171</f>
        <v>0</v>
      </c>
      <c r="AV92" s="330">
        <f>'Tables &amp; Pivots'!E171</f>
        <v>0</v>
      </c>
      <c r="AW92" s="330">
        <f>'Tables &amp; Pivots'!F171</f>
        <v>0</v>
      </c>
      <c r="AX92" s="330">
        <f>'Tables &amp; Pivots'!G171</f>
        <v>0</v>
      </c>
      <c r="AY92" s="330">
        <f>'Tables &amp; Pivots'!H171</f>
        <v>0</v>
      </c>
      <c r="BK92" s="330">
        <f>'Tables &amp; Pivots'!A216</f>
        <v>0</v>
      </c>
      <c r="BL92" s="330" t="str">
        <f>'Tables &amp; Pivots'!B216</f>
        <v>CapEx</v>
      </c>
      <c r="BM92" s="330">
        <f>'Tables &amp; Pivots'!C216</f>
        <v>0</v>
      </c>
      <c r="BN92" s="330">
        <f>'Tables &amp; Pivots'!D216</f>
        <v>0</v>
      </c>
      <c r="BO92" s="330">
        <f>'Tables &amp; Pivots'!E216</f>
        <v>0</v>
      </c>
      <c r="BP92" s="330">
        <f>'Tables &amp; Pivots'!F216</f>
        <v>0</v>
      </c>
      <c r="BQ92" s="330">
        <f>'Tables &amp; Pivots'!G216</f>
        <v>0</v>
      </c>
      <c r="BR92" s="330">
        <f>'Tables &amp; Pivots'!H216</f>
        <v>0</v>
      </c>
    </row>
    <row r="93" spans="2:70">
      <c r="B93" s="329" t="str">
        <f>'Tables &amp; Pivots'!A84</f>
        <v>BP Resources Total</v>
      </c>
      <c r="C93" s="329">
        <f>'Tables &amp; Pivots'!B84</f>
        <v>0</v>
      </c>
      <c r="D93" s="329">
        <f>'Tables &amp; Pivots'!C84</f>
        <v>0</v>
      </c>
      <c r="E93" s="329">
        <f>'Tables &amp; Pivots'!D84</f>
        <v>0</v>
      </c>
      <c r="F93" s="329">
        <f>'Tables &amp; Pivots'!E84</f>
        <v>0</v>
      </c>
      <c r="G93" s="329">
        <f>'Tables &amp; Pivots'!F84</f>
        <v>0</v>
      </c>
      <c r="H93" s="329">
        <f>'Tables &amp; Pivots'!G84</f>
        <v>0</v>
      </c>
      <c r="I93" s="329">
        <f>'Tables &amp; Pivots'!H84</f>
        <v>0</v>
      </c>
      <c r="W93" s="324" t="str">
        <f>'Tables &amp; Pivots'!A128</f>
        <v>BP Resources Total</v>
      </c>
      <c r="X93" s="324">
        <f>'Tables &amp; Pivots'!B128</f>
        <v>0</v>
      </c>
      <c r="Y93" s="324">
        <f>'Tables &amp; Pivots'!C128</f>
        <v>0</v>
      </c>
      <c r="Z93" s="324">
        <f>'Tables &amp; Pivots'!D128</f>
        <v>0</v>
      </c>
      <c r="AA93" s="324">
        <f>'Tables &amp; Pivots'!E128</f>
        <v>0</v>
      </c>
      <c r="AB93" s="324">
        <f>'Tables &amp; Pivots'!F128</f>
        <v>0</v>
      </c>
      <c r="AC93" s="324">
        <f>'Tables &amp; Pivots'!G128</f>
        <v>0</v>
      </c>
      <c r="AD93" s="324">
        <f>'Tables &amp; Pivots'!H128</f>
        <v>0</v>
      </c>
      <c r="AR93" s="330" t="str">
        <f>'Tables &amp; Pivots'!A172</f>
        <v>BP Resources Total</v>
      </c>
      <c r="AS93" s="330">
        <f>'Tables &amp; Pivots'!B172</f>
        <v>0</v>
      </c>
      <c r="AT93" s="330">
        <f>'Tables &amp; Pivots'!C172</f>
        <v>0</v>
      </c>
      <c r="AU93" s="330">
        <f>'Tables &amp; Pivots'!D172</f>
        <v>0</v>
      </c>
      <c r="AV93" s="330">
        <f>'Tables &amp; Pivots'!E172</f>
        <v>0</v>
      </c>
      <c r="AW93" s="330">
        <f>'Tables &amp; Pivots'!F172</f>
        <v>0</v>
      </c>
      <c r="AX93" s="330">
        <f>'Tables &amp; Pivots'!G172</f>
        <v>0</v>
      </c>
      <c r="AY93" s="330">
        <f>'Tables &amp; Pivots'!H172</f>
        <v>0</v>
      </c>
      <c r="BK93" s="330" t="str">
        <f>'Tables &amp; Pivots'!A217</f>
        <v>BP Resources Total</v>
      </c>
      <c r="BL93" s="330">
        <f>'Tables &amp; Pivots'!B217</f>
        <v>0</v>
      </c>
      <c r="BM93" s="330">
        <f>'Tables &amp; Pivots'!C217</f>
        <v>0</v>
      </c>
      <c r="BN93" s="330">
        <f>'Tables &amp; Pivots'!D217</f>
        <v>0</v>
      </c>
      <c r="BO93" s="330">
        <f>'Tables &amp; Pivots'!E217</f>
        <v>0</v>
      </c>
      <c r="BP93" s="330">
        <f>'Tables &amp; Pivots'!F217</f>
        <v>0</v>
      </c>
      <c r="BQ93" s="330">
        <f>'Tables &amp; Pivots'!G217</f>
        <v>0</v>
      </c>
      <c r="BR93" s="330">
        <f>'Tables &amp; Pivots'!H217</f>
        <v>0</v>
      </c>
    </row>
    <row r="94" spans="2:70">
      <c r="B94" s="329" t="str">
        <f>'Tables &amp; Pivots'!A85</f>
        <v>Hardware and Infrastructure cost</v>
      </c>
      <c r="C94" s="329" t="str">
        <f>'Tables &amp; Pivots'!B85</f>
        <v>RevEx</v>
      </c>
      <c r="D94" s="329">
        <f>'Tables &amp; Pivots'!C85</f>
        <v>0</v>
      </c>
      <c r="E94" s="329">
        <f>'Tables &amp; Pivots'!D85</f>
        <v>0</v>
      </c>
      <c r="F94" s="329">
        <f>'Tables &amp; Pivots'!E85</f>
        <v>0</v>
      </c>
      <c r="G94" s="329">
        <f>'Tables &amp; Pivots'!F85</f>
        <v>0</v>
      </c>
      <c r="H94" s="329">
        <f>'Tables &amp; Pivots'!G85</f>
        <v>0</v>
      </c>
      <c r="I94" s="329">
        <f>'Tables &amp; Pivots'!H85</f>
        <v>0</v>
      </c>
      <c r="W94" s="324" t="str">
        <f>'Tables &amp; Pivots'!A129</f>
        <v>Hardware and Infrastructure cost</v>
      </c>
      <c r="X94" s="324" t="str">
        <f>'Tables &amp; Pivots'!B129</f>
        <v>RevEx</v>
      </c>
      <c r="Y94" s="324">
        <f>'Tables &amp; Pivots'!C129</f>
        <v>0</v>
      </c>
      <c r="Z94" s="324">
        <f>'Tables &amp; Pivots'!D129</f>
        <v>0</v>
      </c>
      <c r="AA94" s="324">
        <f>'Tables &amp; Pivots'!E129</f>
        <v>0</v>
      </c>
      <c r="AB94" s="324">
        <f>'Tables &amp; Pivots'!F129</f>
        <v>0</v>
      </c>
      <c r="AC94" s="324">
        <f>'Tables &amp; Pivots'!G129</f>
        <v>0</v>
      </c>
      <c r="AD94" s="324">
        <f>'Tables &amp; Pivots'!H129</f>
        <v>0</v>
      </c>
      <c r="AR94" s="330" t="str">
        <f>'Tables &amp; Pivots'!A173</f>
        <v>Hardware and Infrastructure cost</v>
      </c>
      <c r="AS94" s="330" t="str">
        <f>'Tables &amp; Pivots'!B173</f>
        <v>RevEx</v>
      </c>
      <c r="AT94" s="330">
        <f>'Tables &amp; Pivots'!C173</f>
        <v>0</v>
      </c>
      <c r="AU94" s="330">
        <f>'Tables &amp; Pivots'!D173</f>
        <v>0</v>
      </c>
      <c r="AV94" s="330">
        <f>'Tables &amp; Pivots'!E173</f>
        <v>0</v>
      </c>
      <c r="AW94" s="330">
        <f>'Tables &amp; Pivots'!F173</f>
        <v>0</v>
      </c>
      <c r="AX94" s="330">
        <f>'Tables &amp; Pivots'!G173</f>
        <v>0</v>
      </c>
      <c r="AY94" s="330">
        <f>'Tables &amp; Pivots'!H173</f>
        <v>0</v>
      </c>
      <c r="BK94" s="330" t="str">
        <f>'Tables &amp; Pivots'!A218</f>
        <v>Hardware and Infrastructure cost</v>
      </c>
      <c r="BL94" s="330" t="str">
        <f>'Tables &amp; Pivots'!B218</f>
        <v>RevEx</v>
      </c>
      <c r="BM94" s="330">
        <f>'Tables &amp; Pivots'!C218</f>
        <v>0</v>
      </c>
      <c r="BN94" s="330">
        <f>'Tables &amp; Pivots'!D218</f>
        <v>0</v>
      </c>
      <c r="BO94" s="330">
        <f>'Tables &amp; Pivots'!E218</f>
        <v>0</v>
      </c>
      <c r="BP94" s="330">
        <f>'Tables &amp; Pivots'!F218</f>
        <v>0</v>
      </c>
      <c r="BQ94" s="330">
        <f>'Tables &amp; Pivots'!G218</f>
        <v>0</v>
      </c>
      <c r="BR94" s="330">
        <f>'Tables &amp; Pivots'!H218</f>
        <v>0</v>
      </c>
    </row>
    <row r="95" spans="2:70">
      <c r="B95" s="329"/>
      <c r="C95" s="329" t="str">
        <f>'Tables &amp; Pivots'!B86</f>
        <v>CapEx</v>
      </c>
      <c r="D95" s="329">
        <f>'Tables &amp; Pivots'!C86</f>
        <v>0</v>
      </c>
      <c r="E95" s="329">
        <f>'Tables &amp; Pivots'!D86</f>
        <v>0</v>
      </c>
      <c r="F95" s="329">
        <f>'Tables &amp; Pivots'!E86</f>
        <v>0</v>
      </c>
      <c r="G95" s="329">
        <f>'Tables &amp; Pivots'!F86</f>
        <v>0</v>
      </c>
      <c r="H95" s="329">
        <f>'Tables &amp; Pivots'!G86</f>
        <v>0</v>
      </c>
      <c r="I95" s="329">
        <f>'Tables &amp; Pivots'!H86</f>
        <v>0</v>
      </c>
      <c r="W95" s="324">
        <f>'Tables &amp; Pivots'!A130</f>
        <v>0</v>
      </c>
      <c r="X95" s="324" t="str">
        <f>'Tables &amp; Pivots'!B130</f>
        <v>CapEx</v>
      </c>
      <c r="Y95" s="324">
        <f>'Tables &amp; Pivots'!C130</f>
        <v>0</v>
      </c>
      <c r="Z95" s="324">
        <f>'Tables &amp; Pivots'!D130</f>
        <v>0</v>
      </c>
      <c r="AA95" s="324">
        <f>'Tables &amp; Pivots'!E130</f>
        <v>0</v>
      </c>
      <c r="AB95" s="324">
        <f>'Tables &amp; Pivots'!F130</f>
        <v>0</v>
      </c>
      <c r="AC95" s="324">
        <f>'Tables &amp; Pivots'!G130</f>
        <v>0</v>
      </c>
      <c r="AD95" s="324">
        <f>'Tables &amp; Pivots'!H130</f>
        <v>0</v>
      </c>
      <c r="AR95" s="330">
        <f>'Tables &amp; Pivots'!A174</f>
        <v>0</v>
      </c>
      <c r="AS95" s="330" t="str">
        <f>'Tables &amp; Pivots'!B174</f>
        <v>CapEx</v>
      </c>
      <c r="AT95" s="330">
        <f>'Tables &amp; Pivots'!C174</f>
        <v>0</v>
      </c>
      <c r="AU95" s="330">
        <f>'Tables &amp; Pivots'!D174</f>
        <v>0</v>
      </c>
      <c r="AV95" s="330">
        <f>'Tables &amp; Pivots'!E174</f>
        <v>0</v>
      </c>
      <c r="AW95" s="330">
        <f>'Tables &amp; Pivots'!F174</f>
        <v>0</v>
      </c>
      <c r="AX95" s="330">
        <f>'Tables &amp; Pivots'!G174</f>
        <v>0</v>
      </c>
      <c r="AY95" s="330">
        <f>'Tables &amp; Pivots'!H174</f>
        <v>0</v>
      </c>
      <c r="BK95" s="330">
        <f>'Tables &amp; Pivots'!A219</f>
        <v>0</v>
      </c>
      <c r="BL95" s="330" t="str">
        <f>'Tables &amp; Pivots'!B219</f>
        <v>CapEx</v>
      </c>
      <c r="BM95" s="330">
        <f>'Tables &amp; Pivots'!C219</f>
        <v>0</v>
      </c>
      <c r="BN95" s="330">
        <f>'Tables &amp; Pivots'!D219</f>
        <v>0</v>
      </c>
      <c r="BO95" s="330">
        <f>'Tables &amp; Pivots'!E219</f>
        <v>0</v>
      </c>
      <c r="BP95" s="330">
        <f>'Tables &amp; Pivots'!F219</f>
        <v>0</v>
      </c>
      <c r="BQ95" s="330">
        <f>'Tables &amp; Pivots'!G219</f>
        <v>0</v>
      </c>
      <c r="BR95" s="330">
        <f>'Tables &amp; Pivots'!H219</f>
        <v>0</v>
      </c>
    </row>
    <row r="96" spans="2:70">
      <c r="B96" s="329" t="str">
        <f>'Tables &amp; Pivots'!A87</f>
        <v>Hardware and Infrastructure cost Total</v>
      </c>
      <c r="C96" s="329">
        <f>'Tables &amp; Pivots'!B87</f>
        <v>0</v>
      </c>
      <c r="D96" s="329">
        <f>'Tables &amp; Pivots'!C87</f>
        <v>0</v>
      </c>
      <c r="E96" s="329">
        <f>'Tables &amp; Pivots'!D87</f>
        <v>0</v>
      </c>
      <c r="F96" s="329">
        <f>'Tables &amp; Pivots'!E87</f>
        <v>0</v>
      </c>
      <c r="G96" s="329">
        <f>'Tables &amp; Pivots'!F87</f>
        <v>0</v>
      </c>
      <c r="H96" s="329">
        <f>'Tables &amp; Pivots'!G87</f>
        <v>0</v>
      </c>
      <c r="I96" s="329">
        <f>'Tables &amp; Pivots'!H87</f>
        <v>0</v>
      </c>
      <c r="W96" s="324" t="str">
        <f>'Tables &amp; Pivots'!A131</f>
        <v>Hardware and Infrastructure cost Total</v>
      </c>
      <c r="X96" s="324">
        <f>'Tables &amp; Pivots'!B131</f>
        <v>0</v>
      </c>
      <c r="Y96" s="324">
        <f>'Tables &amp; Pivots'!C131</f>
        <v>0</v>
      </c>
      <c r="Z96" s="324">
        <f>'Tables &amp; Pivots'!D131</f>
        <v>0</v>
      </c>
      <c r="AA96" s="324">
        <f>'Tables &amp; Pivots'!E131</f>
        <v>0</v>
      </c>
      <c r="AB96" s="324">
        <f>'Tables &amp; Pivots'!F131</f>
        <v>0</v>
      </c>
      <c r="AC96" s="324">
        <f>'Tables &amp; Pivots'!G131</f>
        <v>0</v>
      </c>
      <c r="AD96" s="324">
        <f>'Tables &amp; Pivots'!H131</f>
        <v>0</v>
      </c>
      <c r="AR96" s="330" t="str">
        <f>'Tables &amp; Pivots'!A175</f>
        <v>Hardware and Infrastructure cost Total</v>
      </c>
      <c r="AS96" s="330">
        <f>'Tables &amp; Pivots'!B175</f>
        <v>0</v>
      </c>
      <c r="AT96" s="330">
        <f>'Tables &amp; Pivots'!C175</f>
        <v>0</v>
      </c>
      <c r="AU96" s="330">
        <f>'Tables &amp; Pivots'!D175</f>
        <v>0</v>
      </c>
      <c r="AV96" s="330">
        <f>'Tables &amp; Pivots'!E175</f>
        <v>0</v>
      </c>
      <c r="AW96" s="330">
        <f>'Tables &amp; Pivots'!F175</f>
        <v>0</v>
      </c>
      <c r="AX96" s="330">
        <f>'Tables &amp; Pivots'!G175</f>
        <v>0</v>
      </c>
      <c r="AY96" s="330">
        <f>'Tables &amp; Pivots'!H175</f>
        <v>0</v>
      </c>
      <c r="BK96" s="330" t="str">
        <f>'Tables &amp; Pivots'!A220</f>
        <v>Hardware and Infrastructure cost Total</v>
      </c>
      <c r="BL96" s="330">
        <f>'Tables &amp; Pivots'!B220</f>
        <v>0</v>
      </c>
      <c r="BM96" s="330">
        <f>'Tables &amp; Pivots'!C220</f>
        <v>0</v>
      </c>
      <c r="BN96" s="330">
        <f>'Tables &amp; Pivots'!D220</f>
        <v>0</v>
      </c>
      <c r="BO96" s="330">
        <f>'Tables &amp; Pivots'!E220</f>
        <v>0</v>
      </c>
      <c r="BP96" s="330">
        <f>'Tables &amp; Pivots'!F220</f>
        <v>0</v>
      </c>
      <c r="BQ96" s="330">
        <f>'Tables &amp; Pivots'!G220</f>
        <v>0</v>
      </c>
      <c r="BR96" s="330">
        <f>'Tables &amp; Pivots'!H220</f>
        <v>0</v>
      </c>
    </row>
    <row r="97" spans="2:70">
      <c r="B97" s="329" t="str">
        <f>'Tables &amp; Pivots'!A88</f>
        <v>First Year Other IT&amp;S Opex</v>
      </c>
      <c r="C97" s="329" t="str">
        <f>'Tables &amp; Pivots'!B88</f>
        <v>RevEx</v>
      </c>
      <c r="D97" s="329">
        <f>'Tables &amp; Pivots'!C88</f>
        <v>0</v>
      </c>
      <c r="E97" s="329">
        <f>'Tables &amp; Pivots'!D88</f>
        <v>0</v>
      </c>
      <c r="F97" s="329">
        <f>'Tables &amp; Pivots'!E88</f>
        <v>0</v>
      </c>
      <c r="G97" s="329">
        <f>'Tables &amp; Pivots'!F88</f>
        <v>0</v>
      </c>
      <c r="H97" s="329">
        <f>'Tables &amp; Pivots'!G88</f>
        <v>0</v>
      </c>
      <c r="I97" s="329">
        <f>'Tables &amp; Pivots'!H88</f>
        <v>0</v>
      </c>
      <c r="W97" s="324" t="str">
        <f>'Tables &amp; Pivots'!A132</f>
        <v>First Year Other IT&amp;S Opex</v>
      </c>
      <c r="X97" s="324" t="str">
        <f>'Tables &amp; Pivots'!B132</f>
        <v>RevEx</v>
      </c>
      <c r="Y97" s="324">
        <f>'Tables &amp; Pivots'!C132</f>
        <v>0</v>
      </c>
      <c r="Z97" s="324">
        <f>'Tables &amp; Pivots'!D132</f>
        <v>0</v>
      </c>
      <c r="AA97" s="324">
        <f>'Tables &amp; Pivots'!E132</f>
        <v>0</v>
      </c>
      <c r="AB97" s="324">
        <f>'Tables &amp; Pivots'!F132</f>
        <v>0</v>
      </c>
      <c r="AC97" s="324">
        <f>'Tables &amp; Pivots'!G132</f>
        <v>0</v>
      </c>
      <c r="AD97" s="324">
        <f>'Tables &amp; Pivots'!H132</f>
        <v>0</v>
      </c>
      <c r="AR97" s="330" t="str">
        <f>'Tables &amp; Pivots'!A176</f>
        <v>First Year Other IT&amp;S Opex</v>
      </c>
      <c r="AS97" s="330" t="str">
        <f>'Tables &amp; Pivots'!B176</f>
        <v>RevEx</v>
      </c>
      <c r="AT97" s="330">
        <f>'Tables &amp; Pivots'!C176</f>
        <v>0</v>
      </c>
      <c r="AU97" s="330">
        <f>'Tables &amp; Pivots'!D176</f>
        <v>0</v>
      </c>
      <c r="AV97" s="330">
        <f>'Tables &amp; Pivots'!E176</f>
        <v>0</v>
      </c>
      <c r="AW97" s="330">
        <f>'Tables &amp; Pivots'!F176</f>
        <v>0</v>
      </c>
      <c r="AX97" s="330">
        <f>'Tables &amp; Pivots'!G176</f>
        <v>0</v>
      </c>
      <c r="AY97" s="330">
        <f>'Tables &amp; Pivots'!H176</f>
        <v>0</v>
      </c>
      <c r="BK97" s="330" t="str">
        <f>'Tables &amp; Pivots'!A221</f>
        <v>First Year Other IT&amp;S Opex</v>
      </c>
      <c r="BL97" s="330" t="str">
        <f>'Tables &amp; Pivots'!B221</f>
        <v>RevEx</v>
      </c>
      <c r="BM97" s="330">
        <f>'Tables &amp; Pivots'!C221</f>
        <v>0</v>
      </c>
      <c r="BN97" s="330">
        <f>'Tables &amp; Pivots'!D221</f>
        <v>0</v>
      </c>
      <c r="BO97" s="330">
        <f>'Tables &amp; Pivots'!E221</f>
        <v>0</v>
      </c>
      <c r="BP97" s="330">
        <f>'Tables &amp; Pivots'!F221</f>
        <v>0</v>
      </c>
      <c r="BQ97" s="330">
        <f>'Tables &amp; Pivots'!G221</f>
        <v>0</v>
      </c>
      <c r="BR97" s="330">
        <f>'Tables &amp; Pivots'!H221</f>
        <v>0</v>
      </c>
    </row>
    <row r="98" spans="2:70">
      <c r="B98" s="329"/>
      <c r="C98" s="329" t="str">
        <f>'Tables &amp; Pivots'!B89</f>
        <v>CapEx</v>
      </c>
      <c r="D98" s="329">
        <f>'Tables &amp; Pivots'!C89</f>
        <v>0</v>
      </c>
      <c r="E98" s="329">
        <f>'Tables &amp; Pivots'!D89</f>
        <v>0</v>
      </c>
      <c r="F98" s="329">
        <f>'Tables &amp; Pivots'!E89</f>
        <v>0</v>
      </c>
      <c r="G98" s="329">
        <f>'Tables &amp; Pivots'!F89</f>
        <v>0</v>
      </c>
      <c r="H98" s="329">
        <f>'Tables &amp; Pivots'!G89</f>
        <v>0</v>
      </c>
      <c r="I98" s="329">
        <f>'Tables &amp; Pivots'!H89</f>
        <v>0</v>
      </c>
      <c r="W98" s="324">
        <f>'Tables &amp; Pivots'!A133</f>
        <v>0</v>
      </c>
      <c r="X98" s="324" t="str">
        <f>'Tables &amp; Pivots'!B133</f>
        <v>CapEx</v>
      </c>
      <c r="Y98" s="324">
        <f>'Tables &amp; Pivots'!C133</f>
        <v>0</v>
      </c>
      <c r="Z98" s="324">
        <f>'Tables &amp; Pivots'!D133</f>
        <v>0</v>
      </c>
      <c r="AA98" s="324">
        <f>'Tables &amp; Pivots'!E133</f>
        <v>0</v>
      </c>
      <c r="AB98" s="324">
        <f>'Tables &amp; Pivots'!F133</f>
        <v>0</v>
      </c>
      <c r="AC98" s="324">
        <f>'Tables &amp; Pivots'!G133</f>
        <v>0</v>
      </c>
      <c r="AD98" s="324">
        <f>'Tables &amp; Pivots'!H133</f>
        <v>0</v>
      </c>
      <c r="AR98" s="330">
        <f>'Tables &amp; Pivots'!A177</f>
        <v>0</v>
      </c>
      <c r="AS98" s="330" t="str">
        <f>'Tables &amp; Pivots'!B177</f>
        <v>CapEx</v>
      </c>
      <c r="AT98" s="330">
        <f>'Tables &amp; Pivots'!C177</f>
        <v>0</v>
      </c>
      <c r="AU98" s="330">
        <f>'Tables &amp; Pivots'!D177</f>
        <v>0</v>
      </c>
      <c r="AV98" s="330">
        <f>'Tables &amp; Pivots'!E177</f>
        <v>0</v>
      </c>
      <c r="AW98" s="330">
        <f>'Tables &amp; Pivots'!F177</f>
        <v>0</v>
      </c>
      <c r="AX98" s="330">
        <f>'Tables &amp; Pivots'!G177</f>
        <v>0</v>
      </c>
      <c r="AY98" s="330">
        <f>'Tables &amp; Pivots'!H177</f>
        <v>0</v>
      </c>
      <c r="BK98" s="330">
        <f>'Tables &amp; Pivots'!A222</f>
        <v>0</v>
      </c>
      <c r="BL98" s="330" t="str">
        <f>'Tables &amp; Pivots'!B222</f>
        <v>CapEx</v>
      </c>
      <c r="BM98" s="330">
        <f>'Tables &amp; Pivots'!C222</f>
        <v>0</v>
      </c>
      <c r="BN98" s="330">
        <f>'Tables &amp; Pivots'!D222</f>
        <v>0</v>
      </c>
      <c r="BO98" s="330">
        <f>'Tables &amp; Pivots'!E222</f>
        <v>0</v>
      </c>
      <c r="BP98" s="330">
        <f>'Tables &amp; Pivots'!F222</f>
        <v>0</v>
      </c>
      <c r="BQ98" s="330">
        <f>'Tables &amp; Pivots'!G222</f>
        <v>0</v>
      </c>
      <c r="BR98" s="330">
        <f>'Tables &amp; Pivots'!H222</f>
        <v>0</v>
      </c>
    </row>
    <row r="99" spans="2:70">
      <c r="B99" s="329" t="str">
        <f>'Tables &amp; Pivots'!A90</f>
        <v>First Year Other IT&amp;S Opex Total</v>
      </c>
      <c r="C99" s="329">
        <f>'Tables &amp; Pivots'!B90</f>
        <v>0</v>
      </c>
      <c r="D99" s="329">
        <f>'Tables &amp; Pivots'!C90</f>
        <v>0</v>
      </c>
      <c r="E99" s="329">
        <f>'Tables &amp; Pivots'!D90</f>
        <v>0</v>
      </c>
      <c r="F99" s="329">
        <f>'Tables &amp; Pivots'!E90</f>
        <v>0</v>
      </c>
      <c r="G99" s="329">
        <f>'Tables &amp; Pivots'!F90</f>
        <v>0</v>
      </c>
      <c r="H99" s="329">
        <f>'Tables &amp; Pivots'!G90</f>
        <v>0</v>
      </c>
      <c r="I99" s="329">
        <f>'Tables &amp; Pivots'!H90</f>
        <v>0</v>
      </c>
      <c r="W99" s="324" t="str">
        <f>'Tables &amp; Pivots'!A134</f>
        <v>First Year Other IT&amp;S Opex Total</v>
      </c>
      <c r="X99" s="324">
        <f>'Tables &amp; Pivots'!B134</f>
        <v>0</v>
      </c>
      <c r="Y99" s="324">
        <f>'Tables &amp; Pivots'!C134</f>
        <v>0</v>
      </c>
      <c r="Z99" s="324">
        <f>'Tables &amp; Pivots'!D134</f>
        <v>0</v>
      </c>
      <c r="AA99" s="324">
        <f>'Tables &amp; Pivots'!E134</f>
        <v>0</v>
      </c>
      <c r="AB99" s="324">
        <f>'Tables &amp; Pivots'!F134</f>
        <v>0</v>
      </c>
      <c r="AC99" s="324">
        <f>'Tables &amp; Pivots'!G134</f>
        <v>0</v>
      </c>
      <c r="AD99" s="324">
        <f>'Tables &amp; Pivots'!H134</f>
        <v>0</v>
      </c>
      <c r="AR99" s="330" t="str">
        <f>'Tables &amp; Pivots'!A178</f>
        <v>First Year Other IT&amp;S Opex Total</v>
      </c>
      <c r="AS99" s="330">
        <f>'Tables &amp; Pivots'!B178</f>
        <v>0</v>
      </c>
      <c r="AT99" s="330">
        <f>'Tables &amp; Pivots'!C178</f>
        <v>0</v>
      </c>
      <c r="AU99" s="330">
        <f>'Tables &amp; Pivots'!D178</f>
        <v>0</v>
      </c>
      <c r="AV99" s="330">
        <f>'Tables &amp; Pivots'!E178</f>
        <v>0</v>
      </c>
      <c r="AW99" s="330">
        <f>'Tables &amp; Pivots'!F178</f>
        <v>0</v>
      </c>
      <c r="AX99" s="330">
        <f>'Tables &amp; Pivots'!G178</f>
        <v>0</v>
      </c>
      <c r="AY99" s="330">
        <f>'Tables &amp; Pivots'!H178</f>
        <v>0</v>
      </c>
      <c r="BK99" s="330" t="str">
        <f>'Tables &amp; Pivots'!A223</f>
        <v>First Year Other IT&amp;S Opex Total</v>
      </c>
      <c r="BL99" s="330">
        <f>'Tables &amp; Pivots'!B223</f>
        <v>0</v>
      </c>
      <c r="BM99" s="330">
        <f>'Tables &amp; Pivots'!C223</f>
        <v>0</v>
      </c>
      <c r="BN99" s="330">
        <f>'Tables &amp; Pivots'!D223</f>
        <v>0</v>
      </c>
      <c r="BO99" s="330">
        <f>'Tables &amp; Pivots'!E223</f>
        <v>0</v>
      </c>
      <c r="BP99" s="330">
        <f>'Tables &amp; Pivots'!F223</f>
        <v>0</v>
      </c>
      <c r="BQ99" s="330">
        <f>'Tables &amp; Pivots'!G223</f>
        <v>0</v>
      </c>
      <c r="BR99" s="330">
        <f>'Tables &amp; Pivots'!H223</f>
        <v>0</v>
      </c>
    </row>
    <row r="100" spans="2:70">
      <c r="B100" s="329" t="str">
        <f>'Tables &amp; Pivots'!A91</f>
        <v>Software</v>
      </c>
      <c r="C100" s="329" t="str">
        <f>'Tables &amp; Pivots'!B91</f>
        <v>RevEx</v>
      </c>
      <c r="D100" s="329">
        <f>'Tables &amp; Pivots'!C91</f>
        <v>0</v>
      </c>
      <c r="E100" s="329">
        <f>'Tables &amp; Pivots'!D91</f>
        <v>0</v>
      </c>
      <c r="F100" s="329">
        <f>'Tables &amp; Pivots'!E91</f>
        <v>0</v>
      </c>
      <c r="G100" s="329">
        <f>'Tables &amp; Pivots'!F91</f>
        <v>0</v>
      </c>
      <c r="H100" s="329">
        <f>'Tables &amp; Pivots'!G91</f>
        <v>0</v>
      </c>
      <c r="I100" s="329">
        <f>'Tables &amp; Pivots'!H91</f>
        <v>0</v>
      </c>
      <c r="W100" s="324" t="str">
        <f>'Tables &amp; Pivots'!A135</f>
        <v>Software</v>
      </c>
      <c r="X100" s="324" t="str">
        <f>'Tables &amp; Pivots'!B135</f>
        <v>RevEx</v>
      </c>
      <c r="Y100" s="324">
        <f>'Tables &amp; Pivots'!C135</f>
        <v>0</v>
      </c>
      <c r="Z100" s="324">
        <f>'Tables &amp; Pivots'!D135</f>
        <v>0</v>
      </c>
      <c r="AA100" s="324">
        <f>'Tables &amp; Pivots'!E135</f>
        <v>0</v>
      </c>
      <c r="AB100" s="324">
        <f>'Tables &amp; Pivots'!F135</f>
        <v>0</v>
      </c>
      <c r="AC100" s="324">
        <f>'Tables &amp; Pivots'!G135</f>
        <v>0</v>
      </c>
      <c r="AD100" s="324">
        <f>'Tables &amp; Pivots'!H135</f>
        <v>0</v>
      </c>
      <c r="AR100" s="330" t="str">
        <f>'Tables &amp; Pivots'!A179</f>
        <v>Software</v>
      </c>
      <c r="AS100" s="330" t="str">
        <f>'Tables &amp; Pivots'!B179</f>
        <v>RevEx</v>
      </c>
      <c r="AT100" s="330">
        <f>'Tables &amp; Pivots'!C179</f>
        <v>0</v>
      </c>
      <c r="AU100" s="330">
        <f>'Tables &amp; Pivots'!D179</f>
        <v>0</v>
      </c>
      <c r="AV100" s="330">
        <f>'Tables &amp; Pivots'!E179</f>
        <v>0</v>
      </c>
      <c r="AW100" s="330">
        <f>'Tables &amp; Pivots'!F179</f>
        <v>0</v>
      </c>
      <c r="AX100" s="330">
        <f>'Tables &amp; Pivots'!G179</f>
        <v>0</v>
      </c>
      <c r="AY100" s="330">
        <f>'Tables &amp; Pivots'!H179</f>
        <v>0</v>
      </c>
      <c r="BK100" s="330" t="str">
        <f>'Tables &amp; Pivots'!A224</f>
        <v>Software</v>
      </c>
      <c r="BL100" s="330" t="str">
        <f>'Tables &amp; Pivots'!B224</f>
        <v>RevEx</v>
      </c>
      <c r="BM100" s="330">
        <f>'Tables &amp; Pivots'!C224</f>
        <v>0</v>
      </c>
      <c r="BN100" s="330">
        <f>'Tables &amp; Pivots'!D224</f>
        <v>0</v>
      </c>
      <c r="BO100" s="330">
        <f>'Tables &amp; Pivots'!E224</f>
        <v>0</v>
      </c>
      <c r="BP100" s="330">
        <f>'Tables &amp; Pivots'!F224</f>
        <v>0</v>
      </c>
      <c r="BQ100" s="330">
        <f>'Tables &amp; Pivots'!G224</f>
        <v>0</v>
      </c>
      <c r="BR100" s="330">
        <f>'Tables &amp; Pivots'!H224</f>
        <v>0</v>
      </c>
    </row>
    <row r="101" spans="2:70">
      <c r="B101" s="329"/>
      <c r="C101" s="329" t="str">
        <f>'Tables &amp; Pivots'!B92</f>
        <v>CapEx</v>
      </c>
      <c r="D101" s="329">
        <f>'Tables &amp; Pivots'!C92</f>
        <v>0</v>
      </c>
      <c r="E101" s="329">
        <f>'Tables &amp; Pivots'!D92</f>
        <v>0</v>
      </c>
      <c r="F101" s="329">
        <f>'Tables &amp; Pivots'!E92</f>
        <v>0</v>
      </c>
      <c r="G101" s="329">
        <f>'Tables &amp; Pivots'!F92</f>
        <v>0</v>
      </c>
      <c r="H101" s="329">
        <f>'Tables &amp; Pivots'!G92</f>
        <v>0</v>
      </c>
      <c r="I101" s="329">
        <f>'Tables &amp; Pivots'!H92</f>
        <v>0</v>
      </c>
      <c r="W101" s="324">
        <f>'Tables &amp; Pivots'!A136</f>
        <v>0</v>
      </c>
      <c r="X101" s="324" t="str">
        <f>'Tables &amp; Pivots'!B136</f>
        <v>CapEx</v>
      </c>
      <c r="Y101" s="324">
        <f>'Tables &amp; Pivots'!C136</f>
        <v>0</v>
      </c>
      <c r="Z101" s="324">
        <f>'Tables &amp; Pivots'!D136</f>
        <v>0</v>
      </c>
      <c r="AA101" s="324">
        <f>'Tables &amp; Pivots'!E136</f>
        <v>0</v>
      </c>
      <c r="AB101" s="324">
        <f>'Tables &amp; Pivots'!F136</f>
        <v>0</v>
      </c>
      <c r="AC101" s="324">
        <f>'Tables &amp; Pivots'!G136</f>
        <v>0</v>
      </c>
      <c r="AD101" s="324">
        <f>'Tables &amp; Pivots'!H136</f>
        <v>0</v>
      </c>
      <c r="AR101" s="330">
        <f>'Tables &amp; Pivots'!A180</f>
        <v>0</v>
      </c>
      <c r="AS101" s="330" t="str">
        <f>'Tables &amp; Pivots'!B180</f>
        <v>CapEx</v>
      </c>
      <c r="AT101" s="330">
        <f>'Tables &amp; Pivots'!C180</f>
        <v>0</v>
      </c>
      <c r="AU101" s="330">
        <f>'Tables &amp; Pivots'!D180</f>
        <v>0</v>
      </c>
      <c r="AV101" s="330">
        <f>'Tables &amp; Pivots'!E180</f>
        <v>0</v>
      </c>
      <c r="AW101" s="330">
        <f>'Tables &amp; Pivots'!F180</f>
        <v>0</v>
      </c>
      <c r="AX101" s="330">
        <f>'Tables &amp; Pivots'!G180</f>
        <v>0</v>
      </c>
      <c r="AY101" s="330">
        <f>'Tables &amp; Pivots'!H180</f>
        <v>0</v>
      </c>
      <c r="BK101" s="330">
        <f>'Tables &amp; Pivots'!A225</f>
        <v>0</v>
      </c>
      <c r="BL101" s="330" t="str">
        <f>'Tables &amp; Pivots'!B225</f>
        <v>CapEx</v>
      </c>
      <c r="BM101" s="330">
        <f>'Tables &amp; Pivots'!C225</f>
        <v>0</v>
      </c>
      <c r="BN101" s="330">
        <f>'Tables &amp; Pivots'!D225</f>
        <v>0</v>
      </c>
      <c r="BO101" s="330">
        <f>'Tables &amp; Pivots'!E225</f>
        <v>0</v>
      </c>
      <c r="BP101" s="330">
        <f>'Tables &amp; Pivots'!F225</f>
        <v>0</v>
      </c>
      <c r="BQ101" s="330">
        <f>'Tables &amp; Pivots'!G225</f>
        <v>0</v>
      </c>
      <c r="BR101" s="330">
        <f>'Tables &amp; Pivots'!H225</f>
        <v>0</v>
      </c>
    </row>
    <row r="102" spans="2:70">
      <c r="B102" s="329" t="str">
        <f>'Tables &amp; Pivots'!A93</f>
        <v>Software Total</v>
      </c>
      <c r="C102" s="329">
        <f>'Tables &amp; Pivots'!B93</f>
        <v>0</v>
      </c>
      <c r="D102" s="329">
        <f>'Tables &amp; Pivots'!C93</f>
        <v>0</v>
      </c>
      <c r="E102" s="329">
        <f>'Tables &amp; Pivots'!D93</f>
        <v>0</v>
      </c>
      <c r="F102" s="329">
        <f>'Tables &amp; Pivots'!E93</f>
        <v>0</v>
      </c>
      <c r="G102" s="329">
        <f>'Tables &amp; Pivots'!F93</f>
        <v>0</v>
      </c>
      <c r="H102" s="329">
        <f>'Tables &amp; Pivots'!G93</f>
        <v>0</v>
      </c>
      <c r="I102" s="329">
        <f>'Tables &amp; Pivots'!H93</f>
        <v>0</v>
      </c>
      <c r="W102" s="324" t="str">
        <f>'Tables &amp; Pivots'!A137</f>
        <v>Software Total</v>
      </c>
      <c r="X102" s="324">
        <f>'Tables &amp; Pivots'!B137</f>
        <v>0</v>
      </c>
      <c r="Y102" s="324">
        <f>'Tables &amp; Pivots'!C137</f>
        <v>0</v>
      </c>
      <c r="Z102" s="324">
        <f>'Tables &amp; Pivots'!D137</f>
        <v>0</v>
      </c>
      <c r="AA102" s="324">
        <f>'Tables &amp; Pivots'!E137</f>
        <v>0</v>
      </c>
      <c r="AB102" s="324">
        <f>'Tables &amp; Pivots'!F137</f>
        <v>0</v>
      </c>
      <c r="AC102" s="324">
        <f>'Tables &amp; Pivots'!G137</f>
        <v>0</v>
      </c>
      <c r="AD102" s="324">
        <f>'Tables &amp; Pivots'!H137</f>
        <v>0</v>
      </c>
      <c r="AR102" s="330" t="str">
        <f>'Tables &amp; Pivots'!A181</f>
        <v>Software Total</v>
      </c>
      <c r="AS102" s="330">
        <f>'Tables &amp; Pivots'!B181</f>
        <v>0</v>
      </c>
      <c r="AT102" s="330">
        <f>'Tables &amp; Pivots'!C181</f>
        <v>0</v>
      </c>
      <c r="AU102" s="330">
        <f>'Tables &amp; Pivots'!D181</f>
        <v>0</v>
      </c>
      <c r="AV102" s="330">
        <f>'Tables &amp; Pivots'!E181</f>
        <v>0</v>
      </c>
      <c r="AW102" s="330">
        <f>'Tables &amp; Pivots'!F181</f>
        <v>0</v>
      </c>
      <c r="AX102" s="330">
        <f>'Tables &amp; Pivots'!G181</f>
        <v>0</v>
      </c>
      <c r="AY102" s="330">
        <f>'Tables &amp; Pivots'!H181</f>
        <v>0</v>
      </c>
      <c r="BK102" s="330" t="str">
        <f>'Tables &amp; Pivots'!A226</f>
        <v>Software Total</v>
      </c>
      <c r="BL102" s="330">
        <f>'Tables &amp; Pivots'!B226</f>
        <v>0</v>
      </c>
      <c r="BM102" s="330">
        <f>'Tables &amp; Pivots'!C226</f>
        <v>0</v>
      </c>
      <c r="BN102" s="330">
        <f>'Tables &amp; Pivots'!D226</f>
        <v>0</v>
      </c>
      <c r="BO102" s="330">
        <f>'Tables &amp; Pivots'!E226</f>
        <v>0</v>
      </c>
      <c r="BP102" s="330">
        <f>'Tables &amp; Pivots'!F226</f>
        <v>0</v>
      </c>
      <c r="BQ102" s="330">
        <f>'Tables &amp; Pivots'!G226</f>
        <v>0</v>
      </c>
      <c r="BR102" s="330">
        <f>'Tables &amp; Pivots'!H226</f>
        <v>0</v>
      </c>
    </row>
    <row r="103" spans="2:70">
      <c r="B103" s="329" t="str">
        <f>'Tables &amp; Pivots'!A94</f>
        <v>Other Capex</v>
      </c>
      <c r="C103" s="329" t="str">
        <f>'Tables &amp; Pivots'!B94</f>
        <v>RevEx</v>
      </c>
      <c r="D103" s="329">
        <f>'Tables &amp; Pivots'!C94</f>
        <v>0</v>
      </c>
      <c r="E103" s="329">
        <f>'Tables &amp; Pivots'!D94</f>
        <v>0</v>
      </c>
      <c r="F103" s="329">
        <f>'Tables &amp; Pivots'!E94</f>
        <v>0</v>
      </c>
      <c r="G103" s="329">
        <f>'Tables &amp; Pivots'!F94</f>
        <v>0</v>
      </c>
      <c r="H103" s="329">
        <f>'Tables &amp; Pivots'!G94</f>
        <v>0</v>
      </c>
      <c r="I103" s="329">
        <f>'Tables &amp; Pivots'!H94</f>
        <v>0</v>
      </c>
      <c r="W103" s="324" t="str">
        <f>'Tables &amp; Pivots'!A138</f>
        <v>Other Capex</v>
      </c>
      <c r="X103" s="324" t="str">
        <f>'Tables &amp; Pivots'!B138</f>
        <v>RevEx</v>
      </c>
      <c r="Y103" s="324">
        <f>'Tables &amp; Pivots'!C138</f>
        <v>0</v>
      </c>
      <c r="Z103" s="324">
        <f>'Tables &amp; Pivots'!D138</f>
        <v>0</v>
      </c>
      <c r="AA103" s="324">
        <f>'Tables &amp; Pivots'!E138</f>
        <v>0</v>
      </c>
      <c r="AB103" s="324">
        <f>'Tables &amp; Pivots'!F138</f>
        <v>0</v>
      </c>
      <c r="AC103" s="324">
        <f>'Tables &amp; Pivots'!G138</f>
        <v>0</v>
      </c>
      <c r="AD103" s="324">
        <f>'Tables &amp; Pivots'!H138</f>
        <v>0</v>
      </c>
      <c r="AR103" s="330" t="str">
        <f>'Tables &amp; Pivots'!A182</f>
        <v>Other Capex</v>
      </c>
      <c r="AS103" s="330" t="str">
        <f>'Tables &amp; Pivots'!B182</f>
        <v>RevEx</v>
      </c>
      <c r="AT103" s="330">
        <f>'Tables &amp; Pivots'!C182</f>
        <v>0</v>
      </c>
      <c r="AU103" s="330">
        <f>'Tables &amp; Pivots'!D182</f>
        <v>0</v>
      </c>
      <c r="AV103" s="330">
        <f>'Tables &amp; Pivots'!E182</f>
        <v>0</v>
      </c>
      <c r="AW103" s="330">
        <f>'Tables &amp; Pivots'!F182</f>
        <v>0</v>
      </c>
      <c r="AX103" s="330">
        <f>'Tables &amp; Pivots'!G182</f>
        <v>0</v>
      </c>
      <c r="AY103" s="330">
        <f>'Tables &amp; Pivots'!H182</f>
        <v>0</v>
      </c>
      <c r="BK103" s="330" t="str">
        <f>'Tables &amp; Pivots'!A227</f>
        <v>Other Capex</v>
      </c>
      <c r="BL103" s="330" t="str">
        <f>'Tables &amp; Pivots'!B227</f>
        <v>RevEx</v>
      </c>
      <c r="BM103" s="330">
        <f>'Tables &amp; Pivots'!C227</f>
        <v>0</v>
      </c>
      <c r="BN103" s="330">
        <f>'Tables &amp; Pivots'!D227</f>
        <v>0</v>
      </c>
      <c r="BO103" s="330">
        <f>'Tables &amp; Pivots'!E227</f>
        <v>0</v>
      </c>
      <c r="BP103" s="330">
        <f>'Tables &amp; Pivots'!F227</f>
        <v>0</v>
      </c>
      <c r="BQ103" s="330">
        <f>'Tables &amp; Pivots'!G227</f>
        <v>0</v>
      </c>
      <c r="BR103" s="330">
        <f>'Tables &amp; Pivots'!H227</f>
        <v>0</v>
      </c>
    </row>
    <row r="104" spans="2:70">
      <c r="B104" s="329"/>
      <c r="C104" s="329" t="str">
        <f>'Tables &amp; Pivots'!B95</f>
        <v>CapEx</v>
      </c>
      <c r="D104" s="329">
        <f>'Tables &amp; Pivots'!C95</f>
        <v>0</v>
      </c>
      <c r="E104" s="329">
        <f>'Tables &amp; Pivots'!D95</f>
        <v>0</v>
      </c>
      <c r="F104" s="329">
        <f>'Tables &amp; Pivots'!E95</f>
        <v>0</v>
      </c>
      <c r="G104" s="329">
        <f>'Tables &amp; Pivots'!F95</f>
        <v>0</v>
      </c>
      <c r="H104" s="329">
        <f>'Tables &amp; Pivots'!G95</f>
        <v>0</v>
      </c>
      <c r="I104" s="329">
        <f>'Tables &amp; Pivots'!H95</f>
        <v>0</v>
      </c>
      <c r="W104" s="324">
        <f>'Tables &amp; Pivots'!A139</f>
        <v>0</v>
      </c>
      <c r="X104" s="324" t="str">
        <f>'Tables &amp; Pivots'!B139</f>
        <v>CapEx</v>
      </c>
      <c r="Y104" s="324">
        <f>'Tables &amp; Pivots'!C139</f>
        <v>0</v>
      </c>
      <c r="Z104" s="324">
        <f>'Tables &amp; Pivots'!D139</f>
        <v>0</v>
      </c>
      <c r="AA104" s="324">
        <f>'Tables &amp; Pivots'!E139</f>
        <v>0</v>
      </c>
      <c r="AB104" s="324">
        <f>'Tables &amp; Pivots'!F139</f>
        <v>0</v>
      </c>
      <c r="AC104" s="324">
        <f>'Tables &amp; Pivots'!G139</f>
        <v>0</v>
      </c>
      <c r="AD104" s="324">
        <f>'Tables &amp; Pivots'!H139</f>
        <v>0</v>
      </c>
      <c r="AR104" s="330">
        <f>'Tables &amp; Pivots'!A183</f>
        <v>0</v>
      </c>
      <c r="AS104" s="330" t="str">
        <f>'Tables &amp; Pivots'!B183</f>
        <v>CapEx</v>
      </c>
      <c r="AT104" s="330">
        <f>'Tables &amp; Pivots'!C183</f>
        <v>0</v>
      </c>
      <c r="AU104" s="330">
        <f>'Tables &amp; Pivots'!D183</f>
        <v>0</v>
      </c>
      <c r="AV104" s="330">
        <f>'Tables &amp; Pivots'!E183</f>
        <v>0</v>
      </c>
      <c r="AW104" s="330">
        <f>'Tables &amp; Pivots'!F183</f>
        <v>0</v>
      </c>
      <c r="AX104" s="330">
        <f>'Tables &amp; Pivots'!G183</f>
        <v>0</v>
      </c>
      <c r="AY104" s="330">
        <f>'Tables &amp; Pivots'!H183</f>
        <v>0</v>
      </c>
      <c r="BK104" s="330">
        <f>'Tables &amp; Pivots'!A228</f>
        <v>0</v>
      </c>
      <c r="BL104" s="330" t="str">
        <f>'Tables &amp; Pivots'!B228</f>
        <v>CapEx</v>
      </c>
      <c r="BM104" s="330">
        <f>'Tables &amp; Pivots'!C228</f>
        <v>0</v>
      </c>
      <c r="BN104" s="330">
        <f>'Tables &amp; Pivots'!D228</f>
        <v>0</v>
      </c>
      <c r="BO104" s="330">
        <f>'Tables &amp; Pivots'!E228</f>
        <v>0</v>
      </c>
      <c r="BP104" s="330">
        <f>'Tables &amp; Pivots'!F228</f>
        <v>0</v>
      </c>
      <c r="BQ104" s="330">
        <f>'Tables &amp; Pivots'!G228</f>
        <v>0</v>
      </c>
      <c r="BR104" s="330">
        <f>'Tables &amp; Pivots'!H228</f>
        <v>0</v>
      </c>
    </row>
    <row r="105" spans="2:70">
      <c r="B105" s="329" t="str">
        <f>'Tables &amp; Pivots'!A96</f>
        <v>Other Capex Total</v>
      </c>
      <c r="C105" s="329">
        <f>'Tables &amp; Pivots'!B96</f>
        <v>0</v>
      </c>
      <c r="D105" s="329">
        <f>'Tables &amp; Pivots'!C96</f>
        <v>0</v>
      </c>
      <c r="E105" s="329">
        <f>'Tables &amp; Pivots'!D96</f>
        <v>0</v>
      </c>
      <c r="F105" s="329">
        <f>'Tables &amp; Pivots'!E96</f>
        <v>0</v>
      </c>
      <c r="G105" s="329">
        <f>'Tables &amp; Pivots'!F96</f>
        <v>0</v>
      </c>
      <c r="H105" s="329">
        <f>'Tables &amp; Pivots'!G96</f>
        <v>0</v>
      </c>
      <c r="I105" s="329">
        <f>'Tables &amp; Pivots'!H96</f>
        <v>0</v>
      </c>
      <c r="W105" s="324" t="str">
        <f>'Tables &amp; Pivots'!A140</f>
        <v>Other Capex Total</v>
      </c>
      <c r="X105" s="324">
        <f>'Tables &amp; Pivots'!B140</f>
        <v>0</v>
      </c>
      <c r="Y105" s="324">
        <f>'Tables &amp; Pivots'!C140</f>
        <v>0</v>
      </c>
      <c r="Z105" s="324">
        <f>'Tables &amp; Pivots'!D140</f>
        <v>0</v>
      </c>
      <c r="AA105" s="324">
        <f>'Tables &amp; Pivots'!E140</f>
        <v>0</v>
      </c>
      <c r="AB105" s="324">
        <f>'Tables &amp; Pivots'!F140</f>
        <v>0</v>
      </c>
      <c r="AC105" s="324">
        <f>'Tables &amp; Pivots'!G140</f>
        <v>0</v>
      </c>
      <c r="AD105" s="324">
        <f>'Tables &amp; Pivots'!H140</f>
        <v>0</v>
      </c>
      <c r="AR105" s="330" t="str">
        <f>'Tables &amp; Pivots'!A184</f>
        <v>Other Capex Total</v>
      </c>
      <c r="AS105" s="330">
        <f>'Tables &amp; Pivots'!B184</f>
        <v>0</v>
      </c>
      <c r="AT105" s="330">
        <f>'Tables &amp; Pivots'!C184</f>
        <v>0</v>
      </c>
      <c r="AU105" s="330">
        <f>'Tables &amp; Pivots'!D184</f>
        <v>0</v>
      </c>
      <c r="AV105" s="330">
        <f>'Tables &amp; Pivots'!E184</f>
        <v>0</v>
      </c>
      <c r="AW105" s="330">
        <f>'Tables &amp; Pivots'!F184</f>
        <v>0</v>
      </c>
      <c r="AX105" s="330">
        <f>'Tables &amp; Pivots'!G184</f>
        <v>0</v>
      </c>
      <c r="AY105" s="330">
        <f>'Tables &amp; Pivots'!H184</f>
        <v>0</v>
      </c>
      <c r="BK105" s="330" t="str">
        <f>'Tables &amp; Pivots'!A229</f>
        <v>Other Capex Total</v>
      </c>
      <c r="BL105" s="330">
        <f>'Tables &amp; Pivots'!B229</f>
        <v>0</v>
      </c>
      <c r="BM105" s="330">
        <f>'Tables &amp; Pivots'!C229</f>
        <v>0</v>
      </c>
      <c r="BN105" s="330">
        <f>'Tables &amp; Pivots'!D229</f>
        <v>0</v>
      </c>
      <c r="BO105" s="330">
        <f>'Tables &amp; Pivots'!E229</f>
        <v>0</v>
      </c>
      <c r="BP105" s="330">
        <f>'Tables &amp; Pivots'!F229</f>
        <v>0</v>
      </c>
      <c r="BQ105" s="330">
        <f>'Tables &amp; Pivots'!G229</f>
        <v>0</v>
      </c>
      <c r="BR105" s="330">
        <f>'Tables &amp; Pivots'!H229</f>
        <v>0</v>
      </c>
    </row>
    <row r="106" spans="2:70">
      <c r="B106" s="329" t="str">
        <f>'Tables &amp; Pivots'!A97</f>
        <v>Other Revex</v>
      </c>
      <c r="C106" s="329" t="str">
        <f>'Tables &amp; Pivots'!B97</f>
        <v>RevEx</v>
      </c>
      <c r="D106" s="329">
        <f>'Tables &amp; Pivots'!C97</f>
        <v>0</v>
      </c>
      <c r="E106" s="329">
        <f>'Tables &amp; Pivots'!D97</f>
        <v>0</v>
      </c>
      <c r="F106" s="329">
        <f>'Tables &amp; Pivots'!E97</f>
        <v>0</v>
      </c>
      <c r="G106" s="329">
        <f>'Tables &amp; Pivots'!F97</f>
        <v>0</v>
      </c>
      <c r="H106" s="329">
        <f>'Tables &amp; Pivots'!G97</f>
        <v>0</v>
      </c>
      <c r="I106" s="329">
        <f>'Tables &amp; Pivots'!H97</f>
        <v>0</v>
      </c>
      <c r="W106" s="324" t="str">
        <f>'Tables &amp; Pivots'!A141</f>
        <v>Other Revex</v>
      </c>
      <c r="X106" s="324" t="str">
        <f>'Tables &amp; Pivots'!B141</f>
        <v>RevEx</v>
      </c>
      <c r="Y106" s="324">
        <f>'Tables &amp; Pivots'!C141</f>
        <v>0</v>
      </c>
      <c r="Z106" s="324">
        <f>'Tables &amp; Pivots'!D141</f>
        <v>0</v>
      </c>
      <c r="AA106" s="324">
        <f>'Tables &amp; Pivots'!E141</f>
        <v>0</v>
      </c>
      <c r="AB106" s="324">
        <f>'Tables &amp; Pivots'!F141</f>
        <v>0</v>
      </c>
      <c r="AC106" s="324">
        <f>'Tables &amp; Pivots'!G141</f>
        <v>0</v>
      </c>
      <c r="AD106" s="324">
        <f>'Tables &amp; Pivots'!H141</f>
        <v>0</v>
      </c>
      <c r="AR106" s="330" t="str">
        <f>'Tables &amp; Pivots'!A185</f>
        <v>Other Revex</v>
      </c>
      <c r="AS106" s="330" t="str">
        <f>'Tables &amp; Pivots'!B185</f>
        <v>RevEx</v>
      </c>
      <c r="AT106" s="330">
        <f>'Tables &amp; Pivots'!C185</f>
        <v>0</v>
      </c>
      <c r="AU106" s="330">
        <f>'Tables &amp; Pivots'!D185</f>
        <v>0</v>
      </c>
      <c r="AV106" s="330">
        <f>'Tables &amp; Pivots'!E185</f>
        <v>0</v>
      </c>
      <c r="AW106" s="330">
        <f>'Tables &amp; Pivots'!F185</f>
        <v>0</v>
      </c>
      <c r="AX106" s="330">
        <f>'Tables &amp; Pivots'!G185</f>
        <v>0</v>
      </c>
      <c r="AY106" s="330">
        <f>'Tables &amp; Pivots'!H185</f>
        <v>0</v>
      </c>
      <c r="BK106" s="330" t="str">
        <f>'Tables &amp; Pivots'!A230</f>
        <v>Other Revex</v>
      </c>
      <c r="BL106" s="330" t="str">
        <f>'Tables &amp; Pivots'!B230</f>
        <v>RevEx</v>
      </c>
      <c r="BM106" s="330">
        <f>'Tables &amp; Pivots'!C230</f>
        <v>0</v>
      </c>
      <c r="BN106" s="330">
        <f>'Tables &amp; Pivots'!D230</f>
        <v>0</v>
      </c>
      <c r="BO106" s="330">
        <f>'Tables &amp; Pivots'!E230</f>
        <v>0</v>
      </c>
      <c r="BP106" s="330">
        <f>'Tables &amp; Pivots'!F230</f>
        <v>0</v>
      </c>
      <c r="BQ106" s="330">
        <f>'Tables &amp; Pivots'!G230</f>
        <v>0</v>
      </c>
      <c r="BR106" s="330">
        <f>'Tables &amp; Pivots'!H230</f>
        <v>0</v>
      </c>
    </row>
    <row r="107" spans="2:70">
      <c r="B107" s="329"/>
      <c r="C107" s="329" t="str">
        <f>'Tables &amp; Pivots'!B98</f>
        <v>CapEx</v>
      </c>
      <c r="D107" s="329">
        <f>'Tables &amp; Pivots'!C98</f>
        <v>0</v>
      </c>
      <c r="E107" s="329">
        <f>'Tables &amp; Pivots'!D98</f>
        <v>0</v>
      </c>
      <c r="F107" s="329">
        <f>'Tables &amp; Pivots'!E98</f>
        <v>0</v>
      </c>
      <c r="G107" s="329">
        <f>'Tables &amp; Pivots'!F98</f>
        <v>0</v>
      </c>
      <c r="H107" s="329">
        <f>'Tables &amp; Pivots'!G98</f>
        <v>0</v>
      </c>
      <c r="I107" s="329">
        <f>'Tables &amp; Pivots'!H98</f>
        <v>0</v>
      </c>
      <c r="W107" s="324">
        <f>'Tables &amp; Pivots'!A142</f>
        <v>0</v>
      </c>
      <c r="X107" s="324" t="str">
        <f>'Tables &amp; Pivots'!B142</f>
        <v>CapEx</v>
      </c>
      <c r="Y107" s="324">
        <f>'Tables &amp; Pivots'!C142</f>
        <v>0</v>
      </c>
      <c r="Z107" s="324">
        <f>'Tables &amp; Pivots'!D142</f>
        <v>0</v>
      </c>
      <c r="AA107" s="324">
        <f>'Tables &amp; Pivots'!E142</f>
        <v>0</v>
      </c>
      <c r="AB107" s="324">
        <f>'Tables &amp; Pivots'!F142</f>
        <v>0</v>
      </c>
      <c r="AC107" s="324">
        <f>'Tables &amp; Pivots'!G142</f>
        <v>0</v>
      </c>
      <c r="AD107" s="324">
        <f>'Tables &amp; Pivots'!H142</f>
        <v>0</v>
      </c>
      <c r="AR107" s="330">
        <f>'Tables &amp; Pivots'!A186</f>
        <v>0</v>
      </c>
      <c r="AS107" s="330" t="str">
        <f>'Tables &amp; Pivots'!B186</f>
        <v>CapEx</v>
      </c>
      <c r="AT107" s="330">
        <f>'Tables &amp; Pivots'!C186</f>
        <v>0</v>
      </c>
      <c r="AU107" s="330">
        <f>'Tables &amp; Pivots'!D186</f>
        <v>0</v>
      </c>
      <c r="AV107" s="330">
        <f>'Tables &amp; Pivots'!E186</f>
        <v>0</v>
      </c>
      <c r="AW107" s="330">
        <f>'Tables &amp; Pivots'!F186</f>
        <v>0</v>
      </c>
      <c r="AX107" s="330">
        <f>'Tables &amp; Pivots'!G186</f>
        <v>0</v>
      </c>
      <c r="AY107" s="330">
        <f>'Tables &amp; Pivots'!H186</f>
        <v>0</v>
      </c>
      <c r="BK107" s="330">
        <f>'Tables &amp; Pivots'!A231</f>
        <v>0</v>
      </c>
      <c r="BL107" s="330" t="str">
        <f>'Tables &amp; Pivots'!B231</f>
        <v>CapEx</v>
      </c>
      <c r="BM107" s="330">
        <f>'Tables &amp; Pivots'!C231</f>
        <v>0</v>
      </c>
      <c r="BN107" s="330">
        <f>'Tables &amp; Pivots'!D231</f>
        <v>0</v>
      </c>
      <c r="BO107" s="330">
        <f>'Tables &amp; Pivots'!E231</f>
        <v>0</v>
      </c>
      <c r="BP107" s="330">
        <f>'Tables &amp; Pivots'!F231</f>
        <v>0</v>
      </c>
      <c r="BQ107" s="330">
        <f>'Tables &amp; Pivots'!G231</f>
        <v>0</v>
      </c>
      <c r="BR107" s="330">
        <f>'Tables &amp; Pivots'!H231</f>
        <v>0</v>
      </c>
    </row>
    <row r="108" spans="2:70">
      <c r="B108" s="329" t="str">
        <f>'Tables &amp; Pivots'!A99</f>
        <v>Other Revex Total</v>
      </c>
      <c r="C108" s="329">
        <f>'Tables &amp; Pivots'!B99</f>
        <v>0</v>
      </c>
      <c r="D108" s="329">
        <f>'Tables &amp; Pivots'!C99</f>
        <v>0</v>
      </c>
      <c r="E108" s="329">
        <f>'Tables &amp; Pivots'!D99</f>
        <v>0</v>
      </c>
      <c r="F108" s="329">
        <f>'Tables &amp; Pivots'!E99</f>
        <v>0</v>
      </c>
      <c r="G108" s="329">
        <f>'Tables &amp; Pivots'!F99</f>
        <v>0</v>
      </c>
      <c r="H108" s="329">
        <f>'Tables &amp; Pivots'!G99</f>
        <v>0</v>
      </c>
      <c r="I108" s="329">
        <f>'Tables &amp; Pivots'!H99</f>
        <v>0</v>
      </c>
      <c r="W108" s="324" t="str">
        <f>'Tables &amp; Pivots'!A143</f>
        <v>Other Revex Total</v>
      </c>
      <c r="X108" s="324">
        <f>'Tables &amp; Pivots'!B143</f>
        <v>0</v>
      </c>
      <c r="Y108" s="324">
        <f>'Tables &amp; Pivots'!C143</f>
        <v>0</v>
      </c>
      <c r="Z108" s="324">
        <f>'Tables &amp; Pivots'!D143</f>
        <v>0</v>
      </c>
      <c r="AA108" s="324">
        <f>'Tables &amp; Pivots'!E143</f>
        <v>0</v>
      </c>
      <c r="AB108" s="324">
        <f>'Tables &amp; Pivots'!F143</f>
        <v>0</v>
      </c>
      <c r="AC108" s="324">
        <f>'Tables &amp; Pivots'!G143</f>
        <v>0</v>
      </c>
      <c r="AD108" s="324">
        <f>'Tables &amp; Pivots'!H143</f>
        <v>0</v>
      </c>
      <c r="AR108" s="330" t="str">
        <f>'Tables &amp; Pivots'!A187</f>
        <v>Other Revex Total</v>
      </c>
      <c r="AS108" s="330">
        <f>'Tables &amp; Pivots'!B187</f>
        <v>0</v>
      </c>
      <c r="AT108" s="330">
        <f>'Tables &amp; Pivots'!C187</f>
        <v>0</v>
      </c>
      <c r="AU108" s="330">
        <f>'Tables &amp; Pivots'!D187</f>
        <v>0</v>
      </c>
      <c r="AV108" s="330">
        <f>'Tables &amp; Pivots'!E187</f>
        <v>0</v>
      </c>
      <c r="AW108" s="330">
        <f>'Tables &amp; Pivots'!F187</f>
        <v>0</v>
      </c>
      <c r="AX108" s="330">
        <f>'Tables &amp; Pivots'!G187</f>
        <v>0</v>
      </c>
      <c r="AY108" s="330">
        <f>'Tables &amp; Pivots'!H187</f>
        <v>0</v>
      </c>
      <c r="BK108" s="330" t="str">
        <f>'Tables &amp; Pivots'!A232</f>
        <v>Other Revex Total</v>
      </c>
      <c r="BL108" s="330">
        <f>'Tables &amp; Pivots'!B232</f>
        <v>0</v>
      </c>
      <c r="BM108" s="330">
        <f>'Tables &amp; Pivots'!C232</f>
        <v>0</v>
      </c>
      <c r="BN108" s="330">
        <f>'Tables &amp; Pivots'!D232</f>
        <v>0</v>
      </c>
      <c r="BO108" s="330">
        <f>'Tables &amp; Pivots'!E232</f>
        <v>0</v>
      </c>
      <c r="BP108" s="330">
        <f>'Tables &amp; Pivots'!F232</f>
        <v>0</v>
      </c>
      <c r="BQ108" s="330">
        <f>'Tables &amp; Pivots'!G232</f>
        <v>0</v>
      </c>
      <c r="BR108" s="330">
        <f>'Tables &amp; Pivots'!H232</f>
        <v>0</v>
      </c>
    </row>
    <row r="109" spans="2:70">
      <c r="B109" s="329" t="str">
        <f>'Tables &amp; Pivots'!A100</f>
        <v>Other Opex</v>
      </c>
      <c r="C109" s="329" t="str">
        <f>'Tables &amp; Pivots'!B100</f>
        <v>RevEx</v>
      </c>
      <c r="D109" s="329">
        <f>'Tables &amp; Pivots'!C100</f>
        <v>0</v>
      </c>
      <c r="E109" s="329">
        <f>'Tables &amp; Pivots'!D100</f>
        <v>0</v>
      </c>
      <c r="F109" s="329">
        <f>'Tables &amp; Pivots'!E100</f>
        <v>0</v>
      </c>
      <c r="G109" s="329">
        <f>'Tables &amp; Pivots'!F100</f>
        <v>0</v>
      </c>
      <c r="H109" s="329">
        <f>'Tables &amp; Pivots'!G100</f>
        <v>0</v>
      </c>
      <c r="I109" s="329">
        <f>'Tables &amp; Pivots'!H100</f>
        <v>0</v>
      </c>
      <c r="W109" s="324" t="str">
        <f>'Tables &amp; Pivots'!A144</f>
        <v>Other Opex</v>
      </c>
      <c r="X109" s="324" t="str">
        <f>'Tables &amp; Pivots'!B144</f>
        <v>RevEx</v>
      </c>
      <c r="Y109" s="324">
        <f>'Tables &amp; Pivots'!C144</f>
        <v>0</v>
      </c>
      <c r="Z109" s="324">
        <f>'Tables &amp; Pivots'!D144</f>
        <v>0</v>
      </c>
      <c r="AA109" s="324">
        <f>'Tables &amp; Pivots'!E144</f>
        <v>0</v>
      </c>
      <c r="AB109" s="324">
        <f>'Tables &amp; Pivots'!F144</f>
        <v>0</v>
      </c>
      <c r="AC109" s="324">
        <f>'Tables &amp; Pivots'!G144</f>
        <v>0</v>
      </c>
      <c r="AD109" s="324">
        <f>'Tables &amp; Pivots'!H144</f>
        <v>0</v>
      </c>
      <c r="AR109" s="330" t="str">
        <f>'Tables &amp; Pivots'!A188</f>
        <v>Other Opex</v>
      </c>
      <c r="AS109" s="330" t="str">
        <f>'Tables &amp; Pivots'!B188</f>
        <v>RevEx</v>
      </c>
      <c r="AT109" s="330">
        <f>'Tables &amp; Pivots'!C188</f>
        <v>0</v>
      </c>
      <c r="AU109" s="330">
        <f>'Tables &amp; Pivots'!D188</f>
        <v>0</v>
      </c>
      <c r="AV109" s="330">
        <f>'Tables &amp; Pivots'!E188</f>
        <v>0</v>
      </c>
      <c r="AW109" s="330">
        <f>'Tables &amp; Pivots'!F188</f>
        <v>0</v>
      </c>
      <c r="AX109" s="330">
        <f>'Tables &amp; Pivots'!G188</f>
        <v>0</v>
      </c>
      <c r="AY109" s="330">
        <f>'Tables &amp; Pivots'!H188</f>
        <v>0</v>
      </c>
      <c r="BK109" s="330" t="str">
        <f>'Tables &amp; Pivots'!A233</f>
        <v>Other Opex</v>
      </c>
      <c r="BL109" s="330" t="str">
        <f>'Tables &amp; Pivots'!B233</f>
        <v>RevEx</v>
      </c>
      <c r="BM109" s="330">
        <f>'Tables &amp; Pivots'!C233</f>
        <v>0</v>
      </c>
      <c r="BN109" s="330">
        <f>'Tables &amp; Pivots'!D233</f>
        <v>0</v>
      </c>
      <c r="BO109" s="330">
        <f>'Tables &amp; Pivots'!E233</f>
        <v>0</v>
      </c>
      <c r="BP109" s="330">
        <f>'Tables &amp; Pivots'!F233</f>
        <v>0</v>
      </c>
      <c r="BQ109" s="330">
        <f>'Tables &amp; Pivots'!G233</f>
        <v>0</v>
      </c>
      <c r="BR109" s="330">
        <f>'Tables &amp; Pivots'!H233</f>
        <v>0</v>
      </c>
    </row>
    <row r="110" spans="2:70">
      <c r="B110" s="329"/>
      <c r="C110" s="329" t="str">
        <f>'Tables &amp; Pivots'!B101</f>
        <v>CapEx</v>
      </c>
      <c r="D110" s="329">
        <f>'Tables &amp; Pivots'!C101</f>
        <v>0</v>
      </c>
      <c r="E110" s="329">
        <f>'Tables &amp; Pivots'!D101</f>
        <v>0</v>
      </c>
      <c r="F110" s="329">
        <f>'Tables &amp; Pivots'!E101</f>
        <v>0</v>
      </c>
      <c r="G110" s="329">
        <f>'Tables &amp; Pivots'!F101</f>
        <v>0</v>
      </c>
      <c r="H110" s="329">
        <f>'Tables &amp; Pivots'!G101</f>
        <v>0</v>
      </c>
      <c r="I110" s="329">
        <f>'Tables &amp; Pivots'!H101</f>
        <v>0</v>
      </c>
      <c r="W110" s="324">
        <f>'Tables &amp; Pivots'!A145</f>
        <v>0</v>
      </c>
      <c r="X110" s="324" t="str">
        <f>'Tables &amp; Pivots'!B145</f>
        <v>CapEx</v>
      </c>
      <c r="Y110" s="324">
        <f>'Tables &amp; Pivots'!C145</f>
        <v>0</v>
      </c>
      <c r="Z110" s="324">
        <f>'Tables &amp; Pivots'!D145</f>
        <v>0</v>
      </c>
      <c r="AA110" s="324">
        <f>'Tables &amp; Pivots'!E145</f>
        <v>0</v>
      </c>
      <c r="AB110" s="324">
        <f>'Tables &amp; Pivots'!F145</f>
        <v>0</v>
      </c>
      <c r="AC110" s="324">
        <f>'Tables &amp; Pivots'!G145</f>
        <v>0</v>
      </c>
      <c r="AD110" s="324">
        <f>'Tables &amp; Pivots'!H145</f>
        <v>0</v>
      </c>
      <c r="AR110" s="330">
        <f>'Tables &amp; Pivots'!A189</f>
        <v>0</v>
      </c>
      <c r="AS110" s="330" t="str">
        <f>'Tables &amp; Pivots'!B189</f>
        <v>CapEx</v>
      </c>
      <c r="AT110" s="330">
        <f>'Tables &amp; Pivots'!C189</f>
        <v>0</v>
      </c>
      <c r="AU110" s="330">
        <f>'Tables &amp; Pivots'!D189</f>
        <v>0</v>
      </c>
      <c r="AV110" s="330">
        <f>'Tables &amp; Pivots'!E189</f>
        <v>0</v>
      </c>
      <c r="AW110" s="330">
        <f>'Tables &amp; Pivots'!F189</f>
        <v>0</v>
      </c>
      <c r="AX110" s="330">
        <f>'Tables &amp; Pivots'!G189</f>
        <v>0</v>
      </c>
      <c r="AY110" s="330">
        <f>'Tables &amp; Pivots'!H189</f>
        <v>0</v>
      </c>
      <c r="BK110" s="330">
        <f>'Tables &amp; Pivots'!A234</f>
        <v>0</v>
      </c>
      <c r="BL110" s="330" t="str">
        <f>'Tables &amp; Pivots'!B234</f>
        <v>CapEx</v>
      </c>
      <c r="BM110" s="330">
        <f>'Tables &amp; Pivots'!C234</f>
        <v>0</v>
      </c>
      <c r="BN110" s="330">
        <f>'Tables &amp; Pivots'!D234</f>
        <v>0</v>
      </c>
      <c r="BO110" s="330">
        <f>'Tables &amp; Pivots'!E234</f>
        <v>0</v>
      </c>
      <c r="BP110" s="330">
        <f>'Tables &amp; Pivots'!F234</f>
        <v>0</v>
      </c>
      <c r="BQ110" s="330">
        <f>'Tables &amp; Pivots'!G234</f>
        <v>0</v>
      </c>
      <c r="BR110" s="330">
        <f>'Tables &amp; Pivots'!H234</f>
        <v>0</v>
      </c>
    </row>
    <row r="111" spans="2:70">
      <c r="B111" s="329" t="str">
        <f>'Tables &amp; Pivots'!A102</f>
        <v>Other Opex Total</v>
      </c>
      <c r="C111" s="329">
        <f>'Tables &amp; Pivots'!B102</f>
        <v>0</v>
      </c>
      <c r="D111" s="329">
        <f>'Tables &amp; Pivots'!C102</f>
        <v>0</v>
      </c>
      <c r="E111" s="329">
        <f>'Tables &amp; Pivots'!D102</f>
        <v>0</v>
      </c>
      <c r="F111" s="329">
        <f>'Tables &amp; Pivots'!E102</f>
        <v>0</v>
      </c>
      <c r="G111" s="329">
        <f>'Tables &amp; Pivots'!F102</f>
        <v>0</v>
      </c>
      <c r="H111" s="329">
        <f>'Tables &amp; Pivots'!G102</f>
        <v>0</v>
      </c>
      <c r="I111" s="329">
        <f>'Tables &amp; Pivots'!H102</f>
        <v>0</v>
      </c>
      <c r="W111" s="324" t="str">
        <f>'Tables &amp; Pivots'!A146</f>
        <v>Other Opex Total</v>
      </c>
      <c r="X111" s="324">
        <f>'Tables &amp; Pivots'!B146</f>
        <v>0</v>
      </c>
      <c r="Y111" s="324">
        <f>'Tables &amp; Pivots'!C146</f>
        <v>0</v>
      </c>
      <c r="Z111" s="324">
        <f>'Tables &amp; Pivots'!D146</f>
        <v>0</v>
      </c>
      <c r="AA111" s="324">
        <f>'Tables &amp; Pivots'!E146</f>
        <v>0</v>
      </c>
      <c r="AB111" s="324">
        <f>'Tables &amp; Pivots'!F146</f>
        <v>0</v>
      </c>
      <c r="AC111" s="324">
        <f>'Tables &amp; Pivots'!G146</f>
        <v>0</v>
      </c>
      <c r="AD111" s="324">
        <f>'Tables &amp; Pivots'!H146</f>
        <v>0</v>
      </c>
      <c r="AR111" s="330" t="str">
        <f>'Tables &amp; Pivots'!A190</f>
        <v>Other Opex Total</v>
      </c>
      <c r="AS111" s="330">
        <f>'Tables &amp; Pivots'!B190</f>
        <v>0</v>
      </c>
      <c r="AT111" s="330">
        <f>'Tables &amp; Pivots'!C190</f>
        <v>0</v>
      </c>
      <c r="AU111" s="330">
        <f>'Tables &amp; Pivots'!D190</f>
        <v>0</v>
      </c>
      <c r="AV111" s="330">
        <f>'Tables &amp; Pivots'!E190</f>
        <v>0</v>
      </c>
      <c r="AW111" s="330">
        <f>'Tables &amp; Pivots'!F190</f>
        <v>0</v>
      </c>
      <c r="AX111" s="330">
        <f>'Tables &amp; Pivots'!G190</f>
        <v>0</v>
      </c>
      <c r="AY111" s="330">
        <f>'Tables &amp; Pivots'!H190</f>
        <v>0</v>
      </c>
      <c r="BK111" s="330" t="str">
        <f>'Tables &amp; Pivots'!A235</f>
        <v>Other Opex Total</v>
      </c>
      <c r="BL111" s="330">
        <f>'Tables &amp; Pivots'!B235</f>
        <v>0</v>
      </c>
      <c r="BM111" s="330">
        <f>'Tables &amp; Pivots'!C235</f>
        <v>0</v>
      </c>
      <c r="BN111" s="330">
        <f>'Tables &amp; Pivots'!D235</f>
        <v>0</v>
      </c>
      <c r="BO111" s="330">
        <f>'Tables &amp; Pivots'!E235</f>
        <v>0</v>
      </c>
      <c r="BP111" s="330">
        <f>'Tables &amp; Pivots'!F235</f>
        <v>0</v>
      </c>
      <c r="BQ111" s="330">
        <f>'Tables &amp; Pivots'!G235</f>
        <v>0</v>
      </c>
      <c r="BR111" s="330">
        <f>'Tables &amp; Pivots'!H235</f>
        <v>0</v>
      </c>
    </row>
    <row r="112" spans="2:70">
      <c r="B112" s="329" t="str">
        <f>'Tables &amp; Pivots'!A103</f>
        <v>Outsourced Services</v>
      </c>
      <c r="C112" s="329" t="str">
        <f>'Tables &amp; Pivots'!B103</f>
        <v>RevEx</v>
      </c>
      <c r="D112" s="329">
        <f>'Tables &amp; Pivots'!C103</f>
        <v>0</v>
      </c>
      <c r="E112" s="329">
        <f>'Tables &amp; Pivots'!D103</f>
        <v>0</v>
      </c>
      <c r="F112" s="329">
        <f>'Tables &amp; Pivots'!E103</f>
        <v>0</v>
      </c>
      <c r="G112" s="329">
        <f>'Tables &amp; Pivots'!F103</f>
        <v>0</v>
      </c>
      <c r="H112" s="329">
        <f>'Tables &amp; Pivots'!G103</f>
        <v>0</v>
      </c>
      <c r="I112" s="329">
        <f>'Tables &amp; Pivots'!H103</f>
        <v>0</v>
      </c>
      <c r="W112" s="324" t="str">
        <f>'Tables &amp; Pivots'!A147</f>
        <v>Outsourced Services</v>
      </c>
      <c r="X112" s="324" t="str">
        <f>'Tables &amp; Pivots'!B147</f>
        <v>RevEx</v>
      </c>
      <c r="Y112" s="324">
        <f>'Tables &amp; Pivots'!C147</f>
        <v>0</v>
      </c>
      <c r="Z112" s="324">
        <f>'Tables &amp; Pivots'!D147</f>
        <v>0</v>
      </c>
      <c r="AA112" s="324">
        <f>'Tables &amp; Pivots'!E147</f>
        <v>0</v>
      </c>
      <c r="AB112" s="324">
        <f>'Tables &amp; Pivots'!F147</f>
        <v>0</v>
      </c>
      <c r="AC112" s="324">
        <f>'Tables &amp; Pivots'!G147</f>
        <v>0</v>
      </c>
      <c r="AD112" s="324">
        <f>'Tables &amp; Pivots'!H147</f>
        <v>0</v>
      </c>
      <c r="AR112" s="330" t="str">
        <f>'Tables &amp; Pivots'!A191</f>
        <v>Outsourced Services</v>
      </c>
      <c r="AS112" s="330" t="str">
        <f>'Tables &amp; Pivots'!B191</f>
        <v>RevEx</v>
      </c>
      <c r="AT112" s="330">
        <f>'Tables &amp; Pivots'!C191</f>
        <v>0</v>
      </c>
      <c r="AU112" s="330">
        <f>'Tables &amp; Pivots'!D191</f>
        <v>0</v>
      </c>
      <c r="AV112" s="330">
        <f>'Tables &amp; Pivots'!E191</f>
        <v>0</v>
      </c>
      <c r="AW112" s="330">
        <f>'Tables &amp; Pivots'!F191</f>
        <v>0</v>
      </c>
      <c r="AX112" s="330">
        <f>'Tables &amp; Pivots'!G191</f>
        <v>0</v>
      </c>
      <c r="AY112" s="330">
        <f>'Tables &amp; Pivots'!H191</f>
        <v>0</v>
      </c>
      <c r="BK112" s="330" t="str">
        <f>'Tables &amp; Pivots'!A236</f>
        <v>Outsourced Services</v>
      </c>
      <c r="BL112" s="330" t="str">
        <f>'Tables &amp; Pivots'!B236</f>
        <v>RevEx</v>
      </c>
      <c r="BM112" s="330">
        <f>'Tables &amp; Pivots'!C236</f>
        <v>0</v>
      </c>
      <c r="BN112" s="330">
        <f>'Tables &amp; Pivots'!D236</f>
        <v>0</v>
      </c>
      <c r="BO112" s="330">
        <f>'Tables &amp; Pivots'!E236</f>
        <v>0</v>
      </c>
      <c r="BP112" s="330">
        <f>'Tables &amp; Pivots'!F236</f>
        <v>0</v>
      </c>
      <c r="BQ112" s="330">
        <f>'Tables &amp; Pivots'!G236</f>
        <v>0</v>
      </c>
      <c r="BR112" s="330">
        <f>'Tables &amp; Pivots'!H236</f>
        <v>0</v>
      </c>
    </row>
    <row r="113" spans="2:71">
      <c r="B113" s="329"/>
      <c r="C113" s="329" t="str">
        <f>'Tables &amp; Pivots'!B104</f>
        <v>CapEx</v>
      </c>
      <c r="D113" s="329">
        <f>'Tables &amp; Pivots'!C104</f>
        <v>0</v>
      </c>
      <c r="E113" s="329">
        <f>'Tables &amp; Pivots'!D104</f>
        <v>0</v>
      </c>
      <c r="F113" s="329">
        <f>'Tables &amp; Pivots'!E104</f>
        <v>0</v>
      </c>
      <c r="G113" s="329">
        <f>'Tables &amp; Pivots'!F104</f>
        <v>0</v>
      </c>
      <c r="H113" s="329">
        <f>'Tables &amp; Pivots'!G104</f>
        <v>0</v>
      </c>
      <c r="I113" s="329">
        <f>'Tables &amp; Pivots'!H104</f>
        <v>0</v>
      </c>
      <c r="W113" s="324">
        <f>'Tables &amp; Pivots'!A148</f>
        <v>0</v>
      </c>
      <c r="X113" s="324" t="str">
        <f>'Tables &amp; Pivots'!B148</f>
        <v>CapEx</v>
      </c>
      <c r="Y113" s="324">
        <f>'Tables &amp; Pivots'!C148</f>
        <v>0</v>
      </c>
      <c r="Z113" s="324">
        <f>'Tables &amp; Pivots'!D148</f>
        <v>0</v>
      </c>
      <c r="AA113" s="324">
        <f>'Tables &amp; Pivots'!E148</f>
        <v>0</v>
      </c>
      <c r="AB113" s="324">
        <f>'Tables &amp; Pivots'!F148</f>
        <v>0</v>
      </c>
      <c r="AC113" s="324">
        <f>'Tables &amp; Pivots'!G148</f>
        <v>0</v>
      </c>
      <c r="AD113" s="324">
        <f>'Tables &amp; Pivots'!H148</f>
        <v>0</v>
      </c>
      <c r="AR113" s="330">
        <f>'Tables &amp; Pivots'!A192</f>
        <v>0</v>
      </c>
      <c r="AS113" s="330" t="str">
        <f>'Tables &amp; Pivots'!B192</f>
        <v>CapEx</v>
      </c>
      <c r="AT113" s="330">
        <f>'Tables &amp; Pivots'!C192</f>
        <v>0</v>
      </c>
      <c r="AU113" s="330">
        <f>'Tables &amp; Pivots'!D192</f>
        <v>0</v>
      </c>
      <c r="AV113" s="330">
        <f>'Tables &amp; Pivots'!E192</f>
        <v>0</v>
      </c>
      <c r="AW113" s="330">
        <f>'Tables &amp; Pivots'!F192</f>
        <v>0</v>
      </c>
      <c r="AX113" s="330">
        <f>'Tables &amp; Pivots'!G192</f>
        <v>0</v>
      </c>
      <c r="AY113" s="330">
        <f>'Tables &amp; Pivots'!H192</f>
        <v>0</v>
      </c>
      <c r="BK113" s="330">
        <f>'Tables &amp; Pivots'!A237</f>
        <v>0</v>
      </c>
      <c r="BL113" s="330" t="str">
        <f>'Tables &amp; Pivots'!B237</f>
        <v>CapEx</v>
      </c>
      <c r="BM113" s="330">
        <f>'Tables &amp; Pivots'!C237</f>
        <v>0</v>
      </c>
      <c r="BN113" s="330">
        <f>'Tables &amp; Pivots'!D237</f>
        <v>0</v>
      </c>
      <c r="BO113" s="330">
        <f>'Tables &amp; Pivots'!E237</f>
        <v>0</v>
      </c>
      <c r="BP113" s="330">
        <f>'Tables &amp; Pivots'!F237</f>
        <v>0</v>
      </c>
      <c r="BQ113" s="330">
        <f>'Tables &amp; Pivots'!G237</f>
        <v>0</v>
      </c>
      <c r="BR113" s="330">
        <f>'Tables &amp; Pivots'!H237</f>
        <v>0</v>
      </c>
    </row>
    <row r="114" spans="2:71">
      <c r="B114" s="329" t="str">
        <f>'Tables &amp; Pivots'!A105</f>
        <v>Outsourced Services Total</v>
      </c>
      <c r="C114" s="329">
        <f>'Tables &amp; Pivots'!B105</f>
        <v>0</v>
      </c>
      <c r="D114" s="329">
        <f>'Tables &amp; Pivots'!C105</f>
        <v>0</v>
      </c>
      <c r="E114" s="329">
        <f>'Tables &amp; Pivots'!D105</f>
        <v>0</v>
      </c>
      <c r="F114" s="329">
        <f>'Tables &amp; Pivots'!E105</f>
        <v>0</v>
      </c>
      <c r="G114" s="329">
        <f>'Tables &amp; Pivots'!F105</f>
        <v>0</v>
      </c>
      <c r="H114" s="329">
        <f>'Tables &amp; Pivots'!G105</f>
        <v>0</v>
      </c>
      <c r="I114" s="329">
        <f>'Tables &amp; Pivots'!H105</f>
        <v>0</v>
      </c>
      <c r="W114" s="324" t="str">
        <f>'Tables &amp; Pivots'!A149</f>
        <v>Outsourced Services Total</v>
      </c>
      <c r="X114" s="324">
        <f>'Tables &amp; Pivots'!B149</f>
        <v>0</v>
      </c>
      <c r="Y114" s="324">
        <f>'Tables &amp; Pivots'!C149</f>
        <v>0</v>
      </c>
      <c r="Z114" s="324">
        <f>'Tables &amp; Pivots'!D149</f>
        <v>0</v>
      </c>
      <c r="AA114" s="324">
        <f>'Tables &amp; Pivots'!E149</f>
        <v>0</v>
      </c>
      <c r="AB114" s="324">
        <f>'Tables &amp; Pivots'!F149</f>
        <v>0</v>
      </c>
      <c r="AC114" s="324">
        <f>'Tables &amp; Pivots'!G149</f>
        <v>0</v>
      </c>
      <c r="AD114" s="324">
        <f>'Tables &amp; Pivots'!H149</f>
        <v>0</v>
      </c>
      <c r="AR114" s="330" t="str">
        <f>'Tables &amp; Pivots'!A193</f>
        <v>Outsourced Services Total</v>
      </c>
      <c r="AS114" s="330">
        <f>'Tables &amp; Pivots'!B193</f>
        <v>0</v>
      </c>
      <c r="AT114" s="330">
        <f>'Tables &amp; Pivots'!C193</f>
        <v>0</v>
      </c>
      <c r="AU114" s="330">
        <f>'Tables &amp; Pivots'!D193</f>
        <v>0</v>
      </c>
      <c r="AV114" s="330">
        <f>'Tables &amp; Pivots'!E193</f>
        <v>0</v>
      </c>
      <c r="AW114" s="330">
        <f>'Tables &amp; Pivots'!F193</f>
        <v>0</v>
      </c>
      <c r="AX114" s="330">
        <f>'Tables &amp; Pivots'!G193</f>
        <v>0</v>
      </c>
      <c r="AY114" s="330">
        <f>'Tables &amp; Pivots'!H193</f>
        <v>0</v>
      </c>
      <c r="BK114" s="330" t="str">
        <f>'Tables &amp; Pivots'!A238</f>
        <v>Outsourced Services Total</v>
      </c>
      <c r="BL114" s="330">
        <f>'Tables &amp; Pivots'!B238</f>
        <v>0</v>
      </c>
      <c r="BM114" s="330">
        <f>'Tables &amp; Pivots'!C238</f>
        <v>0</v>
      </c>
      <c r="BN114" s="330">
        <f>'Tables &amp; Pivots'!D238</f>
        <v>0</v>
      </c>
      <c r="BO114" s="330">
        <f>'Tables &amp; Pivots'!E238</f>
        <v>0</v>
      </c>
      <c r="BP114" s="330">
        <f>'Tables &amp; Pivots'!F238</f>
        <v>0</v>
      </c>
      <c r="BQ114" s="330">
        <f>'Tables &amp; Pivots'!G238</f>
        <v>0</v>
      </c>
      <c r="BR114" s="330">
        <f>'Tables &amp; Pivots'!H238</f>
        <v>0</v>
      </c>
    </row>
    <row r="115" spans="2:71">
      <c r="B115" s="329" t="str">
        <f>'Tables &amp; Pivots'!A106</f>
        <v>Contract Labour</v>
      </c>
      <c r="C115" s="329" t="str">
        <f>'Tables &amp; Pivots'!B106</f>
        <v>RevEx</v>
      </c>
      <c r="D115" s="329">
        <f>'Tables &amp; Pivots'!C106</f>
        <v>0</v>
      </c>
      <c r="E115" s="329">
        <f>'Tables &amp; Pivots'!D106</f>
        <v>0</v>
      </c>
      <c r="F115" s="329">
        <f>'Tables &amp; Pivots'!E106</f>
        <v>0</v>
      </c>
      <c r="G115" s="329">
        <f>'Tables &amp; Pivots'!F106</f>
        <v>0</v>
      </c>
      <c r="H115" s="329">
        <f>'Tables &amp; Pivots'!G106</f>
        <v>0</v>
      </c>
      <c r="I115" s="329">
        <f>'Tables &amp; Pivots'!H106</f>
        <v>0</v>
      </c>
      <c r="W115" s="324" t="str">
        <f>'Tables &amp; Pivots'!A150</f>
        <v>Contract Labour</v>
      </c>
      <c r="X115" s="324" t="str">
        <f>'Tables &amp; Pivots'!B150</f>
        <v>RevEx</v>
      </c>
      <c r="Y115" s="324">
        <f>'Tables &amp; Pivots'!C150</f>
        <v>0</v>
      </c>
      <c r="Z115" s="324">
        <f>'Tables &amp; Pivots'!D150</f>
        <v>0</v>
      </c>
      <c r="AA115" s="324">
        <f>'Tables &amp; Pivots'!E150</f>
        <v>0</v>
      </c>
      <c r="AB115" s="324">
        <f>'Tables &amp; Pivots'!F150</f>
        <v>0</v>
      </c>
      <c r="AC115" s="324">
        <f>'Tables &amp; Pivots'!G150</f>
        <v>0</v>
      </c>
      <c r="AD115" s="324">
        <f>'Tables &amp; Pivots'!H150</f>
        <v>0</v>
      </c>
      <c r="AR115" s="330" t="str">
        <f>'Tables &amp; Pivots'!A194</f>
        <v>Contract Labour</v>
      </c>
      <c r="AS115" s="330" t="str">
        <f>'Tables &amp; Pivots'!B194</f>
        <v>RevEx</v>
      </c>
      <c r="AT115" s="330">
        <f>'Tables &amp; Pivots'!C194</f>
        <v>0</v>
      </c>
      <c r="AU115" s="330">
        <f>'Tables &amp; Pivots'!D194</f>
        <v>0</v>
      </c>
      <c r="AV115" s="330">
        <f>'Tables &amp; Pivots'!E194</f>
        <v>0</v>
      </c>
      <c r="AW115" s="330">
        <f>'Tables &amp; Pivots'!F194</f>
        <v>0</v>
      </c>
      <c r="AX115" s="330">
        <f>'Tables &amp; Pivots'!G194</f>
        <v>0</v>
      </c>
      <c r="AY115" s="330">
        <f>'Tables &amp; Pivots'!H194</f>
        <v>0</v>
      </c>
      <c r="BK115" s="330" t="str">
        <f>'Tables &amp; Pivots'!A239</f>
        <v>Contract Labour</v>
      </c>
      <c r="BL115" s="330" t="str">
        <f>'Tables &amp; Pivots'!B239</f>
        <v>RevEx</v>
      </c>
      <c r="BM115" s="330">
        <f>'Tables &amp; Pivots'!C239</f>
        <v>0</v>
      </c>
      <c r="BN115" s="330">
        <f>'Tables &amp; Pivots'!D239</f>
        <v>0</v>
      </c>
      <c r="BO115" s="330">
        <f>'Tables &amp; Pivots'!E239</f>
        <v>0</v>
      </c>
      <c r="BP115" s="330">
        <f>'Tables &amp; Pivots'!F239</f>
        <v>0</v>
      </c>
      <c r="BQ115" s="330">
        <f>'Tables &amp; Pivots'!G239</f>
        <v>0</v>
      </c>
      <c r="BR115" s="330">
        <f>'Tables &amp; Pivots'!H239</f>
        <v>0</v>
      </c>
    </row>
    <row r="116" spans="2:71">
      <c r="B116" s="329"/>
      <c r="C116" s="329" t="str">
        <f>'Tables &amp; Pivots'!B107</f>
        <v>CapEx</v>
      </c>
      <c r="D116" s="329">
        <f>'Tables &amp; Pivots'!C107</f>
        <v>0</v>
      </c>
      <c r="E116" s="329">
        <f>'Tables &amp; Pivots'!D107</f>
        <v>0</v>
      </c>
      <c r="F116" s="329">
        <f>'Tables &amp; Pivots'!E107</f>
        <v>0</v>
      </c>
      <c r="G116" s="329">
        <f>'Tables &amp; Pivots'!F107</f>
        <v>0</v>
      </c>
      <c r="H116" s="329">
        <f>'Tables &amp; Pivots'!G107</f>
        <v>0</v>
      </c>
      <c r="I116" s="329">
        <f>'Tables &amp; Pivots'!H107</f>
        <v>0</v>
      </c>
      <c r="W116" s="324">
        <f>'Tables &amp; Pivots'!A151</f>
        <v>0</v>
      </c>
      <c r="X116" s="324" t="str">
        <f>'Tables &amp; Pivots'!B151</f>
        <v>CapEx</v>
      </c>
      <c r="Y116" s="324">
        <f>'Tables &amp; Pivots'!C151</f>
        <v>0</v>
      </c>
      <c r="Z116" s="324">
        <f>'Tables &amp; Pivots'!D151</f>
        <v>0</v>
      </c>
      <c r="AA116" s="324">
        <f>'Tables &amp; Pivots'!E151</f>
        <v>0</v>
      </c>
      <c r="AB116" s="324">
        <f>'Tables &amp; Pivots'!F151</f>
        <v>0</v>
      </c>
      <c r="AC116" s="324">
        <f>'Tables &amp; Pivots'!G151</f>
        <v>0</v>
      </c>
      <c r="AD116" s="324">
        <f>'Tables &amp; Pivots'!H151</f>
        <v>0</v>
      </c>
      <c r="AR116" s="330">
        <f>'Tables &amp; Pivots'!A195</f>
        <v>0</v>
      </c>
      <c r="AS116" s="330" t="str">
        <f>'Tables &amp; Pivots'!B195</f>
        <v>CapEx</v>
      </c>
      <c r="AT116" s="330">
        <f>'Tables &amp; Pivots'!C195</f>
        <v>0</v>
      </c>
      <c r="AU116" s="330">
        <f>'Tables &amp; Pivots'!D195</f>
        <v>0</v>
      </c>
      <c r="AV116" s="330">
        <f>'Tables &amp; Pivots'!E195</f>
        <v>0</v>
      </c>
      <c r="AW116" s="330">
        <f>'Tables &amp; Pivots'!F195</f>
        <v>0</v>
      </c>
      <c r="AX116" s="330">
        <f>'Tables &amp; Pivots'!G195</f>
        <v>0</v>
      </c>
      <c r="AY116" s="330">
        <f>'Tables &amp; Pivots'!H195</f>
        <v>0</v>
      </c>
      <c r="BK116" s="330">
        <f>'Tables &amp; Pivots'!A240</f>
        <v>0</v>
      </c>
      <c r="BL116" s="330" t="str">
        <f>'Tables &amp; Pivots'!B240</f>
        <v>CapEx</v>
      </c>
      <c r="BM116" s="330">
        <f>'Tables &amp; Pivots'!C240</f>
        <v>0</v>
      </c>
      <c r="BN116" s="330">
        <f>'Tables &amp; Pivots'!D240</f>
        <v>0</v>
      </c>
      <c r="BO116" s="330">
        <f>'Tables &amp; Pivots'!E240</f>
        <v>0</v>
      </c>
      <c r="BP116" s="330">
        <f>'Tables &amp; Pivots'!F240</f>
        <v>0</v>
      </c>
      <c r="BQ116" s="330">
        <f>'Tables &amp; Pivots'!G240</f>
        <v>0</v>
      </c>
      <c r="BR116" s="330">
        <f>'Tables &amp; Pivots'!H240</f>
        <v>0</v>
      </c>
    </row>
    <row r="117" spans="2:71">
      <c r="B117" s="329" t="str">
        <f>'Tables &amp; Pivots'!A108</f>
        <v>Contract Labour Total</v>
      </c>
      <c r="C117" s="329">
        <f>'Tables &amp; Pivots'!B108</f>
        <v>0</v>
      </c>
      <c r="D117" s="329">
        <f>'Tables &amp; Pivots'!C108</f>
        <v>0</v>
      </c>
      <c r="E117" s="329">
        <f>'Tables &amp; Pivots'!D108</f>
        <v>0</v>
      </c>
      <c r="F117" s="329">
        <f>'Tables &amp; Pivots'!E108</f>
        <v>0</v>
      </c>
      <c r="G117" s="329">
        <f>'Tables &amp; Pivots'!F108</f>
        <v>0</v>
      </c>
      <c r="H117" s="329">
        <f>'Tables &amp; Pivots'!G108</f>
        <v>0</v>
      </c>
      <c r="I117" s="329">
        <f>'Tables &amp; Pivots'!H108</f>
        <v>0</v>
      </c>
      <c r="W117" s="324" t="str">
        <f>'Tables &amp; Pivots'!A152</f>
        <v>Contract Labour Total</v>
      </c>
      <c r="X117" s="324">
        <f>'Tables &amp; Pivots'!B152</f>
        <v>0</v>
      </c>
      <c r="Y117" s="324">
        <f>'Tables &amp; Pivots'!C152</f>
        <v>0</v>
      </c>
      <c r="Z117" s="324">
        <f>'Tables &amp; Pivots'!D152</f>
        <v>0</v>
      </c>
      <c r="AA117" s="324">
        <f>'Tables &amp; Pivots'!E152</f>
        <v>0</v>
      </c>
      <c r="AB117" s="324">
        <f>'Tables &amp; Pivots'!F152</f>
        <v>0</v>
      </c>
      <c r="AC117" s="324">
        <f>'Tables &amp; Pivots'!G152</f>
        <v>0</v>
      </c>
      <c r="AD117" s="324">
        <f>'Tables &amp; Pivots'!H152</f>
        <v>0</v>
      </c>
      <c r="AR117" s="330" t="str">
        <f>'Tables &amp; Pivots'!A196</f>
        <v>Contract Labour Total</v>
      </c>
      <c r="AS117" s="330">
        <f>'Tables &amp; Pivots'!B196</f>
        <v>0</v>
      </c>
      <c r="AT117" s="330">
        <f>'Tables &amp; Pivots'!C196</f>
        <v>0</v>
      </c>
      <c r="AU117" s="330">
        <f>'Tables &amp; Pivots'!D196</f>
        <v>0</v>
      </c>
      <c r="AV117" s="330">
        <f>'Tables &amp; Pivots'!E196</f>
        <v>0</v>
      </c>
      <c r="AW117" s="330">
        <f>'Tables &amp; Pivots'!F196</f>
        <v>0</v>
      </c>
      <c r="AX117" s="330">
        <f>'Tables &amp; Pivots'!G196</f>
        <v>0</v>
      </c>
      <c r="AY117" s="330">
        <f>'Tables &amp; Pivots'!H196</f>
        <v>0</v>
      </c>
      <c r="BK117" s="330" t="str">
        <f>'Tables &amp; Pivots'!A241</f>
        <v>Contract Labour Total</v>
      </c>
      <c r="BL117" s="330">
        <f>'Tables &amp; Pivots'!B241</f>
        <v>0</v>
      </c>
      <c r="BM117" s="330">
        <f>'Tables &amp; Pivots'!C241</f>
        <v>0</v>
      </c>
      <c r="BN117" s="330">
        <f>'Tables &amp; Pivots'!D241</f>
        <v>0</v>
      </c>
      <c r="BO117" s="330">
        <f>'Tables &amp; Pivots'!E241</f>
        <v>0</v>
      </c>
      <c r="BP117" s="330">
        <f>'Tables &amp; Pivots'!F241</f>
        <v>0</v>
      </c>
      <c r="BQ117" s="330">
        <f>'Tables &amp; Pivots'!G241</f>
        <v>0</v>
      </c>
      <c r="BR117" s="330">
        <f>'Tables &amp; Pivots'!H241</f>
        <v>0</v>
      </c>
    </row>
    <row r="118" spans="2:71">
      <c r="B118" s="329" t="str">
        <f>'Tables &amp; Pivots'!A109</f>
        <v>First Year I&amp;IS Opex</v>
      </c>
      <c r="C118" s="329" t="str">
        <f>'Tables &amp; Pivots'!B109</f>
        <v>RevEx</v>
      </c>
      <c r="D118" s="329">
        <f>'Tables &amp; Pivots'!C109</f>
        <v>0</v>
      </c>
      <c r="E118" s="329">
        <f>'Tables &amp; Pivots'!D109</f>
        <v>0</v>
      </c>
      <c r="F118" s="329">
        <f>'Tables &amp; Pivots'!E109</f>
        <v>0</v>
      </c>
      <c r="G118" s="329">
        <f>'Tables &amp; Pivots'!F109</f>
        <v>0</v>
      </c>
      <c r="H118" s="329">
        <f>'Tables &amp; Pivots'!G109</f>
        <v>0</v>
      </c>
      <c r="I118" s="329">
        <f>'Tables &amp; Pivots'!H109</f>
        <v>0</v>
      </c>
      <c r="W118" s="324" t="str">
        <f>'Tables &amp; Pivots'!A153</f>
        <v>First Year I&amp;IS Opex</v>
      </c>
      <c r="X118" s="324" t="str">
        <f>'Tables &amp; Pivots'!B153</f>
        <v>RevEx</v>
      </c>
      <c r="Y118" s="324">
        <f>'Tables &amp; Pivots'!C153</f>
        <v>0</v>
      </c>
      <c r="Z118" s="324">
        <f>'Tables &amp; Pivots'!D153</f>
        <v>0</v>
      </c>
      <c r="AA118" s="324">
        <f>'Tables &amp; Pivots'!E153</f>
        <v>0</v>
      </c>
      <c r="AB118" s="324">
        <f>'Tables &amp; Pivots'!F153</f>
        <v>0</v>
      </c>
      <c r="AC118" s="324">
        <f>'Tables &amp; Pivots'!G153</f>
        <v>0</v>
      </c>
      <c r="AD118" s="324">
        <f>'Tables &amp; Pivots'!H153</f>
        <v>0</v>
      </c>
      <c r="AR118" s="330" t="str">
        <f>'Tables &amp; Pivots'!A197</f>
        <v>First Year I&amp;IS Opex</v>
      </c>
      <c r="AS118" s="330" t="str">
        <f>'Tables &amp; Pivots'!B197</f>
        <v>RevEx</v>
      </c>
      <c r="AT118" s="330">
        <f>'Tables &amp; Pivots'!C197</f>
        <v>0</v>
      </c>
      <c r="AU118" s="330">
        <f>'Tables &amp; Pivots'!D197</f>
        <v>0</v>
      </c>
      <c r="AV118" s="330">
        <f>'Tables &amp; Pivots'!E197</f>
        <v>0</v>
      </c>
      <c r="AW118" s="330">
        <f>'Tables &amp; Pivots'!F197</f>
        <v>0</v>
      </c>
      <c r="AX118" s="330">
        <f>'Tables &amp; Pivots'!G197</f>
        <v>0</v>
      </c>
      <c r="AY118" s="330">
        <f>'Tables &amp; Pivots'!H197</f>
        <v>0</v>
      </c>
      <c r="BK118" s="330" t="str">
        <f>'Tables &amp; Pivots'!A242</f>
        <v>First Year I&amp;IS Opex</v>
      </c>
      <c r="BL118" s="330" t="str">
        <f>'Tables &amp; Pivots'!B242</f>
        <v>RevEx</v>
      </c>
      <c r="BM118" s="330">
        <f>'Tables &amp; Pivots'!C242</f>
        <v>0</v>
      </c>
      <c r="BN118" s="330">
        <f>'Tables &amp; Pivots'!D242</f>
        <v>0</v>
      </c>
      <c r="BO118" s="330">
        <f>'Tables &amp; Pivots'!E242</f>
        <v>0</v>
      </c>
      <c r="BP118" s="330">
        <f>'Tables &amp; Pivots'!F242</f>
        <v>0</v>
      </c>
      <c r="BQ118" s="330">
        <f>'Tables &amp; Pivots'!G242</f>
        <v>0</v>
      </c>
      <c r="BR118" s="330">
        <f>'Tables &amp; Pivots'!H242</f>
        <v>0</v>
      </c>
    </row>
    <row r="119" spans="2:71">
      <c r="B119" s="329">
        <f>'Tables &amp; Pivots'!A110</f>
        <v>0</v>
      </c>
      <c r="C119" s="329" t="str">
        <f>'Tables &amp; Pivots'!B110</f>
        <v>CapEx</v>
      </c>
      <c r="D119" s="329">
        <f>'Tables &amp; Pivots'!C110</f>
        <v>0</v>
      </c>
      <c r="E119" s="329">
        <f>'Tables &amp; Pivots'!D110</f>
        <v>0</v>
      </c>
      <c r="F119" s="329">
        <f>'Tables &amp; Pivots'!E110</f>
        <v>0</v>
      </c>
      <c r="G119" s="329">
        <f>'Tables &amp; Pivots'!F110</f>
        <v>0</v>
      </c>
      <c r="H119" s="329">
        <f>'Tables &amp; Pivots'!G110</f>
        <v>0</v>
      </c>
      <c r="I119" s="329">
        <f>'Tables &amp; Pivots'!H110</f>
        <v>0</v>
      </c>
      <c r="W119" s="324">
        <f>'Tables &amp; Pivots'!A154</f>
        <v>0</v>
      </c>
      <c r="X119" s="324" t="str">
        <f>'Tables &amp; Pivots'!B154</f>
        <v>CapEx</v>
      </c>
      <c r="Y119" s="324">
        <f>'Tables &amp; Pivots'!C154</f>
        <v>0</v>
      </c>
      <c r="Z119" s="324">
        <f>'Tables &amp; Pivots'!D154</f>
        <v>0</v>
      </c>
      <c r="AA119" s="324">
        <f>'Tables &amp; Pivots'!E154</f>
        <v>0</v>
      </c>
      <c r="AB119" s="324">
        <f>'Tables &amp; Pivots'!F154</f>
        <v>0</v>
      </c>
      <c r="AC119" s="324">
        <f>'Tables &amp; Pivots'!G154</f>
        <v>0</v>
      </c>
      <c r="AD119" s="324">
        <f>'Tables &amp; Pivots'!H154</f>
        <v>0</v>
      </c>
      <c r="AR119" s="330">
        <f>'Tables &amp; Pivots'!A198</f>
        <v>0</v>
      </c>
      <c r="AS119" s="330" t="str">
        <f>'Tables &amp; Pivots'!B198</f>
        <v>CapEx</v>
      </c>
      <c r="AT119" s="330">
        <f>'Tables &amp; Pivots'!C198</f>
        <v>0</v>
      </c>
      <c r="AU119" s="330">
        <f>'Tables &amp; Pivots'!D198</f>
        <v>0</v>
      </c>
      <c r="AV119" s="330">
        <f>'Tables &amp; Pivots'!E198</f>
        <v>0</v>
      </c>
      <c r="AW119" s="330">
        <f>'Tables &amp; Pivots'!F198</f>
        <v>0</v>
      </c>
      <c r="AX119" s="330">
        <f>'Tables &amp; Pivots'!G198</f>
        <v>0</v>
      </c>
      <c r="AY119" s="330">
        <f>'Tables &amp; Pivots'!H198</f>
        <v>0</v>
      </c>
      <c r="BK119" s="330">
        <f>'Tables &amp; Pivots'!A243</f>
        <v>0</v>
      </c>
      <c r="BL119" s="330" t="str">
        <f>'Tables &amp; Pivots'!B243</f>
        <v>CapEx</v>
      </c>
      <c r="BM119" s="330">
        <f>'Tables &amp; Pivots'!C243</f>
        <v>0</v>
      </c>
      <c r="BN119" s="330">
        <f>'Tables &amp; Pivots'!D243</f>
        <v>0</v>
      </c>
      <c r="BO119" s="330">
        <f>'Tables &amp; Pivots'!E243</f>
        <v>0</v>
      </c>
      <c r="BP119" s="330">
        <f>'Tables &amp; Pivots'!F243</f>
        <v>0</v>
      </c>
      <c r="BQ119" s="330">
        <f>'Tables &amp; Pivots'!G243</f>
        <v>0</v>
      </c>
      <c r="BR119" s="330">
        <f>'Tables &amp; Pivots'!H243</f>
        <v>0</v>
      </c>
    </row>
    <row r="120" spans="2:71">
      <c r="B120" s="329" t="str">
        <f>'Tables &amp; Pivots'!A111</f>
        <v>First Year I&amp;IS Opex Total</v>
      </c>
      <c r="C120" s="329">
        <f>'Tables &amp; Pivots'!B111</f>
        <v>0</v>
      </c>
      <c r="D120" s="329">
        <f>'Tables &amp; Pivots'!C111</f>
        <v>0</v>
      </c>
      <c r="E120" s="329">
        <f>'Tables &amp; Pivots'!D111</f>
        <v>0</v>
      </c>
      <c r="F120" s="329">
        <f>'Tables &amp; Pivots'!E111</f>
        <v>0</v>
      </c>
      <c r="G120" s="329">
        <f>'Tables &amp; Pivots'!F111</f>
        <v>0</v>
      </c>
      <c r="H120" s="329">
        <f>'Tables &amp; Pivots'!G111</f>
        <v>0</v>
      </c>
      <c r="I120" s="329">
        <f>'Tables &amp; Pivots'!H111</f>
        <v>0</v>
      </c>
      <c r="W120" s="324" t="str">
        <f>'Tables &amp; Pivots'!A155</f>
        <v>First Year I&amp;IS Opex Total</v>
      </c>
      <c r="X120" s="324">
        <f>'Tables &amp; Pivots'!B155</f>
        <v>0</v>
      </c>
      <c r="Y120" s="324">
        <f>'Tables &amp; Pivots'!C155</f>
        <v>0</v>
      </c>
      <c r="Z120" s="324">
        <f>'Tables &amp; Pivots'!D155</f>
        <v>0</v>
      </c>
      <c r="AA120" s="324">
        <f>'Tables &amp; Pivots'!E155</f>
        <v>0</v>
      </c>
      <c r="AB120" s="324">
        <f>'Tables &amp; Pivots'!F155</f>
        <v>0</v>
      </c>
      <c r="AC120" s="324">
        <f>'Tables &amp; Pivots'!G155</f>
        <v>0</v>
      </c>
      <c r="AD120" s="324">
        <f>'Tables &amp; Pivots'!H155</f>
        <v>0</v>
      </c>
      <c r="AR120" s="330" t="str">
        <f>'Tables &amp; Pivots'!A199</f>
        <v>First Year I&amp;IS Opex Total</v>
      </c>
      <c r="AS120" s="330">
        <f>'Tables &amp; Pivots'!B199</f>
        <v>0</v>
      </c>
      <c r="AT120" s="330">
        <f>'Tables &amp; Pivots'!C199</f>
        <v>0</v>
      </c>
      <c r="AU120" s="330">
        <f>'Tables &amp; Pivots'!D199</f>
        <v>0</v>
      </c>
      <c r="AV120" s="330">
        <f>'Tables &amp; Pivots'!E199</f>
        <v>0</v>
      </c>
      <c r="AW120" s="330">
        <f>'Tables &amp; Pivots'!F199</f>
        <v>0</v>
      </c>
      <c r="AX120" s="330">
        <f>'Tables &amp; Pivots'!G199</f>
        <v>0</v>
      </c>
      <c r="AY120" s="330">
        <f>'Tables &amp; Pivots'!H199</f>
        <v>0</v>
      </c>
      <c r="BK120" s="330" t="str">
        <f>'Tables &amp; Pivots'!A244</f>
        <v>First Year I&amp;IS Opex Total</v>
      </c>
      <c r="BL120" s="330">
        <f>'Tables &amp; Pivots'!B244</f>
        <v>0</v>
      </c>
      <c r="BM120" s="330">
        <f>'Tables &amp; Pivots'!C244</f>
        <v>0</v>
      </c>
      <c r="BN120" s="330">
        <f>'Tables &amp; Pivots'!D244</f>
        <v>0</v>
      </c>
      <c r="BO120" s="330">
        <f>'Tables &amp; Pivots'!E244</f>
        <v>0</v>
      </c>
      <c r="BP120" s="330">
        <f>'Tables &amp; Pivots'!F244</f>
        <v>0</v>
      </c>
      <c r="BQ120" s="330">
        <f>'Tables &amp; Pivots'!G244</f>
        <v>0</v>
      </c>
      <c r="BR120" s="330">
        <f>'Tables &amp; Pivots'!H244</f>
        <v>0</v>
      </c>
    </row>
    <row r="121" spans="2:71">
      <c r="B121" s="329" t="str">
        <f>'Tables &amp; Pivots'!A112</f>
        <v>First Year BAS Opex</v>
      </c>
      <c r="C121" s="329" t="str">
        <f>'Tables &amp; Pivots'!B112</f>
        <v>RevEx</v>
      </c>
      <c r="D121" s="329">
        <f>'Tables &amp; Pivots'!C112</f>
        <v>0</v>
      </c>
      <c r="E121" s="329">
        <f>'Tables &amp; Pivots'!D112</f>
        <v>0</v>
      </c>
      <c r="F121" s="329">
        <f>'Tables &amp; Pivots'!E112</f>
        <v>0</v>
      </c>
      <c r="G121" s="329">
        <f>'Tables &amp; Pivots'!F112</f>
        <v>0</v>
      </c>
      <c r="H121" s="329">
        <f>'Tables &amp; Pivots'!G112</f>
        <v>0</v>
      </c>
      <c r="I121" s="329">
        <f>'Tables &amp; Pivots'!H112</f>
        <v>0</v>
      </c>
      <c r="J121" s="397"/>
      <c r="W121" s="324" t="str">
        <f>'Tables &amp; Pivots'!A156</f>
        <v>First Year BAS Opex</v>
      </c>
      <c r="X121" s="324" t="str">
        <f>'Tables &amp; Pivots'!B156</f>
        <v>RevEx</v>
      </c>
      <c r="Y121" s="324">
        <f>'Tables &amp; Pivots'!C156</f>
        <v>0</v>
      </c>
      <c r="Z121" s="324">
        <f>'Tables &amp; Pivots'!D156</f>
        <v>0</v>
      </c>
      <c r="AA121" s="324">
        <f>'Tables &amp; Pivots'!E156</f>
        <v>0</v>
      </c>
      <c r="AB121" s="324">
        <f>'Tables &amp; Pivots'!F156</f>
        <v>0</v>
      </c>
      <c r="AC121" s="324">
        <f>'Tables &amp; Pivots'!G156</f>
        <v>0</v>
      </c>
      <c r="AD121" s="324">
        <f>'Tables &amp; Pivots'!H156</f>
        <v>0</v>
      </c>
      <c r="AE121" s="397"/>
      <c r="AR121" s="330" t="str">
        <f>'Tables &amp; Pivots'!A200</f>
        <v>First Year BAS Opex</v>
      </c>
      <c r="AS121" s="330" t="str">
        <f>'Tables &amp; Pivots'!B200</f>
        <v>RevEx</v>
      </c>
      <c r="AT121" s="330">
        <f>'Tables &amp; Pivots'!C200</f>
        <v>0</v>
      </c>
      <c r="AU121" s="330">
        <f>'Tables &amp; Pivots'!D200</f>
        <v>0</v>
      </c>
      <c r="AV121" s="330">
        <f>'Tables &amp; Pivots'!E200</f>
        <v>0</v>
      </c>
      <c r="AW121" s="330">
        <f>'Tables &amp; Pivots'!F200</f>
        <v>0</v>
      </c>
      <c r="AX121" s="330">
        <f>'Tables &amp; Pivots'!G200</f>
        <v>0</v>
      </c>
      <c r="AY121" s="330">
        <f>'Tables &amp; Pivots'!H200</f>
        <v>0</v>
      </c>
      <c r="AZ121" s="397"/>
      <c r="BK121" s="330" t="str">
        <f>'Tables &amp; Pivots'!A245</f>
        <v>First Year BAS Opex</v>
      </c>
      <c r="BL121" s="330" t="str">
        <f>'Tables &amp; Pivots'!B245</f>
        <v>RevEx</v>
      </c>
      <c r="BM121" s="330">
        <f>'Tables &amp; Pivots'!C245</f>
        <v>0</v>
      </c>
      <c r="BN121" s="330">
        <f>'Tables &amp; Pivots'!D245</f>
        <v>0</v>
      </c>
      <c r="BO121" s="330">
        <f>'Tables &amp; Pivots'!E245</f>
        <v>0</v>
      </c>
      <c r="BP121" s="330">
        <f>'Tables &amp; Pivots'!F245</f>
        <v>0</v>
      </c>
      <c r="BQ121" s="330">
        <f>'Tables &amp; Pivots'!G245</f>
        <v>0</v>
      </c>
      <c r="BR121" s="330">
        <f>'Tables &amp; Pivots'!H245</f>
        <v>0</v>
      </c>
      <c r="BS121" s="397"/>
    </row>
    <row r="122" spans="2:71">
      <c r="B122" s="329">
        <f>'Tables &amp; Pivots'!A113</f>
        <v>0</v>
      </c>
      <c r="C122" s="329" t="str">
        <f>'Tables &amp; Pivots'!B113</f>
        <v>CapEx</v>
      </c>
      <c r="D122" s="329">
        <f>'Tables &amp; Pivots'!C113</f>
        <v>0</v>
      </c>
      <c r="E122" s="329">
        <f>'Tables &amp; Pivots'!D113</f>
        <v>0</v>
      </c>
      <c r="F122" s="329">
        <f>'Tables &amp; Pivots'!E113</f>
        <v>0</v>
      </c>
      <c r="G122" s="329">
        <f>'Tables &amp; Pivots'!F113</f>
        <v>0</v>
      </c>
      <c r="H122" s="329">
        <f>'Tables &amp; Pivots'!G113</f>
        <v>0</v>
      </c>
      <c r="I122" s="329">
        <f>'Tables &amp; Pivots'!H113</f>
        <v>0</v>
      </c>
      <c r="W122" s="324">
        <f>'Tables &amp; Pivots'!A157</f>
        <v>0</v>
      </c>
      <c r="X122" s="324" t="str">
        <f>'Tables &amp; Pivots'!B157</f>
        <v>CapEx</v>
      </c>
      <c r="Y122" s="324">
        <f>'Tables &amp; Pivots'!C157</f>
        <v>0</v>
      </c>
      <c r="Z122" s="324">
        <f>'Tables &amp; Pivots'!D157</f>
        <v>0</v>
      </c>
      <c r="AA122" s="324">
        <f>'Tables &amp; Pivots'!E157</f>
        <v>0</v>
      </c>
      <c r="AB122" s="324">
        <f>'Tables &amp; Pivots'!F157</f>
        <v>0</v>
      </c>
      <c r="AC122" s="324">
        <f>'Tables &amp; Pivots'!G157</f>
        <v>0</v>
      </c>
      <c r="AD122" s="324">
        <f>'Tables &amp; Pivots'!H157</f>
        <v>0</v>
      </c>
      <c r="AR122" s="330">
        <f>'Tables &amp; Pivots'!A201</f>
        <v>0</v>
      </c>
      <c r="AS122" s="330" t="str">
        <f>'Tables &amp; Pivots'!B201</f>
        <v>CapEx</v>
      </c>
      <c r="AT122" s="330">
        <f>'Tables &amp; Pivots'!C201</f>
        <v>0</v>
      </c>
      <c r="AU122" s="330">
        <f>'Tables &amp; Pivots'!D201</f>
        <v>0</v>
      </c>
      <c r="AV122" s="330">
        <f>'Tables &amp; Pivots'!E201</f>
        <v>0</v>
      </c>
      <c r="AW122" s="330">
        <f>'Tables &amp; Pivots'!F201</f>
        <v>0</v>
      </c>
      <c r="AX122" s="330">
        <f>'Tables &amp; Pivots'!G201</f>
        <v>0</v>
      </c>
      <c r="AY122" s="330">
        <f>'Tables &amp; Pivots'!H201</f>
        <v>0</v>
      </c>
      <c r="BK122" s="330">
        <f>'Tables &amp; Pivots'!A246</f>
        <v>0</v>
      </c>
      <c r="BL122" s="330" t="str">
        <f>'Tables &amp; Pivots'!B246</f>
        <v>CapEx</v>
      </c>
      <c r="BM122" s="330">
        <f>'Tables &amp; Pivots'!C246</f>
        <v>0</v>
      </c>
      <c r="BN122" s="330">
        <f>'Tables &amp; Pivots'!D246</f>
        <v>0</v>
      </c>
      <c r="BO122" s="330">
        <f>'Tables &amp; Pivots'!E246</f>
        <v>0</v>
      </c>
      <c r="BP122" s="330">
        <f>'Tables &amp; Pivots'!F246</f>
        <v>0</v>
      </c>
      <c r="BQ122" s="330">
        <f>'Tables &amp; Pivots'!G246</f>
        <v>0</v>
      </c>
      <c r="BR122" s="330">
        <f>'Tables &amp; Pivots'!H246</f>
        <v>0</v>
      </c>
    </row>
    <row r="123" spans="2:71">
      <c r="B123" s="329" t="str">
        <f>'Tables &amp; Pivots'!A114</f>
        <v>First Year BAS Opex Total</v>
      </c>
      <c r="C123" s="329">
        <f>'Tables &amp; Pivots'!B114</f>
        <v>0</v>
      </c>
      <c r="D123" s="329">
        <f>'Tables &amp; Pivots'!C114</f>
        <v>0</v>
      </c>
      <c r="E123" s="329">
        <f>'Tables &amp; Pivots'!D114</f>
        <v>0</v>
      </c>
      <c r="F123" s="329">
        <f>'Tables &amp; Pivots'!E114</f>
        <v>0</v>
      </c>
      <c r="G123" s="329">
        <f>'Tables &amp; Pivots'!F114</f>
        <v>0</v>
      </c>
      <c r="H123" s="329">
        <f>'Tables &amp; Pivots'!G114</f>
        <v>0</v>
      </c>
      <c r="I123" s="329">
        <f>'Tables &amp; Pivots'!H114</f>
        <v>0</v>
      </c>
      <c r="W123" s="324" t="str">
        <f>'Tables &amp; Pivots'!A158</f>
        <v>First Year BAS Opex Total</v>
      </c>
      <c r="X123" s="324">
        <f>'Tables &amp; Pivots'!B158</f>
        <v>0</v>
      </c>
      <c r="Y123" s="324">
        <f>'Tables &amp; Pivots'!C158</f>
        <v>0</v>
      </c>
      <c r="Z123" s="324">
        <f>'Tables &amp; Pivots'!D158</f>
        <v>0</v>
      </c>
      <c r="AA123" s="324">
        <f>'Tables &amp; Pivots'!E158</f>
        <v>0</v>
      </c>
      <c r="AB123" s="324">
        <f>'Tables &amp; Pivots'!F158</f>
        <v>0</v>
      </c>
      <c r="AC123" s="324">
        <f>'Tables &amp; Pivots'!G158</f>
        <v>0</v>
      </c>
      <c r="AD123" s="324">
        <f>'Tables &amp; Pivots'!H158</f>
        <v>0</v>
      </c>
      <c r="AR123" s="330" t="str">
        <f>'Tables &amp; Pivots'!A202</f>
        <v>First Year BAS Opex Total</v>
      </c>
      <c r="AS123" s="330">
        <f>'Tables &amp; Pivots'!B202</f>
        <v>0</v>
      </c>
      <c r="AT123" s="330">
        <f>'Tables &amp; Pivots'!C202</f>
        <v>0</v>
      </c>
      <c r="AU123" s="330">
        <f>'Tables &amp; Pivots'!D202</f>
        <v>0</v>
      </c>
      <c r="AV123" s="330">
        <f>'Tables &amp; Pivots'!E202</f>
        <v>0</v>
      </c>
      <c r="AW123" s="330">
        <f>'Tables &amp; Pivots'!F202</f>
        <v>0</v>
      </c>
      <c r="AX123" s="330">
        <f>'Tables &amp; Pivots'!G202</f>
        <v>0</v>
      </c>
      <c r="AY123" s="330">
        <f>'Tables &amp; Pivots'!H202</f>
        <v>0</v>
      </c>
      <c r="BK123" s="330" t="str">
        <f>'Tables &amp; Pivots'!A247</f>
        <v>First Year BAS Opex Total</v>
      </c>
      <c r="BL123" s="330">
        <f>'Tables &amp; Pivots'!B247</f>
        <v>0</v>
      </c>
      <c r="BM123" s="330">
        <f>'Tables &amp; Pivots'!C247</f>
        <v>0</v>
      </c>
      <c r="BN123" s="330">
        <f>'Tables &amp; Pivots'!D247</f>
        <v>0</v>
      </c>
      <c r="BO123" s="330">
        <f>'Tables &amp; Pivots'!E247</f>
        <v>0</v>
      </c>
      <c r="BP123" s="330">
        <f>'Tables &amp; Pivots'!F247</f>
        <v>0</v>
      </c>
      <c r="BQ123" s="330">
        <f>'Tables &amp; Pivots'!G247</f>
        <v>0</v>
      </c>
      <c r="BR123" s="330">
        <f>'Tables &amp; Pivots'!H247</f>
        <v>0</v>
      </c>
    </row>
    <row r="124" spans="2:71">
      <c r="B124" s="329" t="str">
        <f>'Tables &amp; Pivots'!A115</f>
        <v>Grand Total</v>
      </c>
      <c r="C124" s="329">
        <f>'Tables &amp; Pivots'!B115</f>
        <v>0</v>
      </c>
      <c r="D124" s="329">
        <f>'Tables &amp; Pivots'!C115</f>
        <v>0</v>
      </c>
      <c r="E124" s="329">
        <f>'Tables &amp; Pivots'!D115</f>
        <v>0</v>
      </c>
      <c r="F124" s="329">
        <f>'Tables &amp; Pivots'!E115</f>
        <v>0</v>
      </c>
      <c r="G124" s="329">
        <f>'Tables &amp; Pivots'!F115</f>
        <v>0</v>
      </c>
      <c r="H124" s="329">
        <f>'Tables &amp; Pivots'!G115</f>
        <v>0</v>
      </c>
      <c r="I124" s="329">
        <f>'Tables &amp; Pivots'!H115</f>
        <v>0</v>
      </c>
      <c r="J124" s="397">
        <f>SUM(D124:I124)</f>
        <v>0</v>
      </c>
      <c r="W124" s="324" t="str">
        <f>'Tables &amp; Pivots'!A159</f>
        <v>Grand Total</v>
      </c>
      <c r="X124" s="324">
        <f>'Tables &amp; Pivots'!B159</f>
        <v>0</v>
      </c>
      <c r="Y124" s="324">
        <f>'Tables &amp; Pivots'!C159</f>
        <v>0</v>
      </c>
      <c r="Z124" s="324">
        <f>'Tables &amp; Pivots'!D159</f>
        <v>0</v>
      </c>
      <c r="AA124" s="324">
        <f>'Tables &amp; Pivots'!E159</f>
        <v>0</v>
      </c>
      <c r="AB124" s="324">
        <f>'Tables &amp; Pivots'!F159</f>
        <v>0</v>
      </c>
      <c r="AC124" s="324">
        <f>'Tables &amp; Pivots'!G159</f>
        <v>0</v>
      </c>
      <c r="AD124" s="324">
        <f>'Tables &amp; Pivots'!H159</f>
        <v>0</v>
      </c>
      <c r="AE124" s="397">
        <f>SUM(Y124:AD124)</f>
        <v>0</v>
      </c>
      <c r="AR124" s="330" t="str">
        <f>'Tables &amp; Pivots'!A203</f>
        <v>Grand Total</v>
      </c>
      <c r="AS124" s="330">
        <f>'Tables &amp; Pivots'!B203</f>
        <v>0</v>
      </c>
      <c r="AT124" s="330">
        <f>'Tables &amp; Pivots'!C203</f>
        <v>0</v>
      </c>
      <c r="AU124" s="330">
        <f>'Tables &amp; Pivots'!D203</f>
        <v>0</v>
      </c>
      <c r="AV124" s="330">
        <f>'Tables &amp; Pivots'!E203</f>
        <v>0</v>
      </c>
      <c r="AW124" s="330">
        <f>'Tables &amp; Pivots'!F203</f>
        <v>0</v>
      </c>
      <c r="AX124" s="330">
        <f>'Tables &amp; Pivots'!G203</f>
        <v>0</v>
      </c>
      <c r="AY124" s="330">
        <f>'Tables &amp; Pivots'!H203</f>
        <v>0</v>
      </c>
      <c r="AZ124" s="397">
        <f>SUM(AT124:AY124)</f>
        <v>0</v>
      </c>
      <c r="BK124" s="330" t="str">
        <f>'Tables &amp; Pivots'!A248</f>
        <v>Grand Total</v>
      </c>
      <c r="BL124" s="330">
        <f>'Tables &amp; Pivots'!B248</f>
        <v>0</v>
      </c>
      <c r="BM124" s="330">
        <f>'Tables &amp; Pivots'!C248</f>
        <v>0</v>
      </c>
      <c r="BN124" s="330">
        <f>'Tables &amp; Pivots'!D248</f>
        <v>0</v>
      </c>
      <c r="BO124" s="330">
        <f>'Tables &amp; Pivots'!E248</f>
        <v>0</v>
      </c>
      <c r="BP124" s="330">
        <f>'Tables &amp; Pivots'!F248</f>
        <v>0</v>
      </c>
      <c r="BQ124" s="330">
        <f>'Tables &amp; Pivots'!G248</f>
        <v>0</v>
      </c>
      <c r="BR124" s="330">
        <f>'Tables &amp; Pivots'!H248</f>
        <v>0</v>
      </c>
      <c r="BS124" s="397">
        <f>SUM(BM124:BR124)</f>
        <v>0</v>
      </c>
    </row>
    <row r="125" spans="2:71">
      <c r="B125" s="329"/>
      <c r="C125" s="329"/>
      <c r="D125" s="329"/>
      <c r="E125" s="329"/>
      <c r="F125" s="329"/>
      <c r="G125" s="329"/>
      <c r="H125" s="329"/>
      <c r="I125" s="329"/>
      <c r="W125" s="324"/>
      <c r="X125" s="324"/>
      <c r="Y125" s="324"/>
      <c r="Z125" s="324"/>
      <c r="AA125" s="324"/>
      <c r="AB125" s="324"/>
      <c r="AC125" s="324"/>
      <c r="AD125" s="324"/>
      <c r="AR125" s="330"/>
      <c r="AS125" s="330"/>
      <c r="AT125" s="330"/>
      <c r="AU125" s="330"/>
      <c r="AV125" s="330"/>
      <c r="AW125" s="330"/>
      <c r="AX125" s="330"/>
      <c r="AY125" s="330"/>
      <c r="BK125" s="330"/>
      <c r="BL125" s="330"/>
      <c r="BM125" s="330"/>
      <c r="BN125" s="330"/>
      <c r="BO125" s="330"/>
      <c r="BP125" s="330"/>
      <c r="BQ125" s="330"/>
      <c r="BR125" s="330"/>
    </row>
    <row r="126" spans="2:71">
      <c r="B126" s="329"/>
      <c r="C126" s="329"/>
      <c r="D126" s="329"/>
      <c r="E126" s="329"/>
      <c r="F126" s="329"/>
      <c r="G126" s="329"/>
      <c r="H126" s="329"/>
      <c r="I126" s="329"/>
      <c r="W126" s="324"/>
      <c r="X126" s="324"/>
      <c r="Y126" s="324"/>
      <c r="Z126" s="324"/>
      <c r="AA126" s="324"/>
      <c r="AB126" s="324"/>
      <c r="AC126" s="324"/>
      <c r="AD126" s="324"/>
      <c r="AR126" s="330"/>
      <c r="AS126" s="330"/>
      <c r="AT126" s="330"/>
      <c r="AU126" s="330"/>
      <c r="AV126" s="330"/>
      <c r="AW126" s="330"/>
      <c r="AX126" s="330"/>
      <c r="AY126" s="330"/>
      <c r="BK126" s="330"/>
      <c r="BL126" s="330"/>
      <c r="BM126" s="330"/>
      <c r="BN126" s="330"/>
      <c r="BO126" s="330"/>
      <c r="BP126" s="330"/>
      <c r="BQ126" s="330"/>
      <c r="BR126" s="330"/>
    </row>
  </sheetData>
  <sheetProtection password="8629" sheet="1" objects="1" scenarios="1" formatCells="0" formatColumns="0" formatRows="0"/>
  <protectedRanges>
    <protectedRange sqref="B21 K21:R21" name="Other Capex"/>
    <protectedRange sqref="B10 K10:R10" name="Other Revex"/>
    <protectedRange sqref="W21 AF21:AM21 AR21 BA21:BH21" name="Other Capex_1"/>
    <protectedRange sqref="W10 AF10:AM10 AR10 BA10:BH10" name="Other Revex_1"/>
  </protectedRanges>
  <customSheetViews>
    <customSheetView guid="{CF94029E-4C99-41B8-AB48-58E08AD42912}" scale="80" hiddenRows="1" hiddenColumns="1">
      <pageMargins left="0.7" right="0.7" top="0.75" bottom="0.75" header="0.3" footer="0.3"/>
      <pageSetup orientation="portrait" r:id="rId1"/>
    </customSheetView>
    <customSheetView guid="{F8F0BAD9-B904-4308-8BA3-D78AA2F98C88}" scale="80" hiddenRows="1" hiddenColumns="1">
      <pageMargins left="0.7" right="0.7" top="0.75" bottom="0.75" header="0.3" footer="0.3"/>
      <pageSetup orientation="portrait" r:id="rId2"/>
    </customSheetView>
  </customSheetViews>
  <mergeCells count="25">
    <mergeCell ref="BL45:BV45"/>
    <mergeCell ref="BK1:CB1"/>
    <mergeCell ref="BL3:BV3"/>
    <mergeCell ref="BL28:BV28"/>
    <mergeCell ref="BL34:BV34"/>
    <mergeCell ref="BL40:BV40"/>
    <mergeCell ref="AS45:BC45"/>
    <mergeCell ref="AR1:BI1"/>
    <mergeCell ref="AS3:BC3"/>
    <mergeCell ref="AS28:BC28"/>
    <mergeCell ref="AS34:BC34"/>
    <mergeCell ref="AS40:BC40"/>
    <mergeCell ref="X86:Y86"/>
    <mergeCell ref="C45:M45"/>
    <mergeCell ref="B1:S1"/>
    <mergeCell ref="W1:AN1"/>
    <mergeCell ref="C3:M3"/>
    <mergeCell ref="C28:M28"/>
    <mergeCell ref="C34:M34"/>
    <mergeCell ref="C40:M40"/>
    <mergeCell ref="X3:AH3"/>
    <mergeCell ref="X28:AH28"/>
    <mergeCell ref="X34:AH34"/>
    <mergeCell ref="X40:AH40"/>
    <mergeCell ref="X45:AH45"/>
  </mergeCells>
  <conditionalFormatting sqref="B34 B40 B45">
    <cfRule type="cellIs" dxfId="281" priority="15" stopIfTrue="1" operator="equal">
      <formula>"inflation incorporated in nominal assumptions"</formula>
    </cfRule>
    <cfRule type="cellIs" dxfId="280" priority="16" stopIfTrue="1" operator="equal">
      <formula>"inflation added to nominal assumptions"</formula>
    </cfRule>
  </conditionalFormatting>
  <conditionalFormatting sqref="W34 W40 W45">
    <cfRule type="cellIs" dxfId="279" priority="13" stopIfTrue="1" operator="equal">
      <formula>"inflation incorporated in nominal assumptions"</formula>
    </cfRule>
    <cfRule type="cellIs" dxfId="278" priority="14" stopIfTrue="1" operator="equal">
      <formula>"inflation added to nominal assumptions"</formula>
    </cfRule>
  </conditionalFormatting>
  <conditionalFormatting sqref="B28">
    <cfRule type="cellIs" dxfId="277" priority="11" stopIfTrue="1" operator="equal">
      <formula>"inflation incorporated in nominal assumptions"</formula>
    </cfRule>
    <cfRule type="cellIs" dxfId="276" priority="12" stopIfTrue="1" operator="equal">
      <formula>"inflation added to nominal assumptions"</formula>
    </cfRule>
  </conditionalFormatting>
  <conditionalFormatting sqref="W28">
    <cfRule type="cellIs" dxfId="275" priority="9" stopIfTrue="1" operator="equal">
      <formula>"inflation incorporated in nominal assumptions"</formula>
    </cfRule>
    <cfRule type="cellIs" dxfId="274" priority="10" stopIfTrue="1" operator="equal">
      <formula>"inflation added to nominal assumptions"</formula>
    </cfRule>
  </conditionalFormatting>
  <conditionalFormatting sqref="AR34 AR40 AR45">
    <cfRule type="cellIs" dxfId="273" priority="7" stopIfTrue="1" operator="equal">
      <formula>"inflation incorporated in nominal assumptions"</formula>
    </cfRule>
    <cfRule type="cellIs" dxfId="272" priority="8" stopIfTrue="1" operator="equal">
      <formula>"inflation added to nominal assumptions"</formula>
    </cfRule>
  </conditionalFormatting>
  <conditionalFormatting sqref="AR28">
    <cfRule type="cellIs" dxfId="271" priority="5" stopIfTrue="1" operator="equal">
      <formula>"inflation incorporated in nominal assumptions"</formula>
    </cfRule>
    <cfRule type="cellIs" dxfId="270" priority="6" stopIfTrue="1" operator="equal">
      <formula>"inflation added to nominal assumptions"</formula>
    </cfRule>
  </conditionalFormatting>
  <conditionalFormatting sqref="BK34 BK40 BK45">
    <cfRule type="cellIs" dxfId="269" priority="3" stopIfTrue="1" operator="equal">
      <formula>"inflation incorporated in nominal assumptions"</formula>
    </cfRule>
    <cfRule type="cellIs" dxfId="268" priority="4" stopIfTrue="1" operator="equal">
      <formula>"inflation added to nominal assumptions"</formula>
    </cfRule>
  </conditionalFormatting>
  <conditionalFormatting sqref="BK28">
    <cfRule type="cellIs" dxfId="267" priority="1" stopIfTrue="1" operator="equal">
      <formula>"inflation incorporated in nominal assumptions"</formula>
    </cfRule>
    <cfRule type="cellIs" dxfId="266" priority="2" stopIfTrue="1" operator="equal">
      <formula>"inflation added to nominal assumptions"</formula>
    </cfRule>
  </conditionalFormatting>
  <pageMargins left="0.7" right="0.7" top="0.75" bottom="0.75" header="0.3" footer="0.3"/>
  <pageSetup orientation="portrait" r:id="rId3"/>
  <customProperties>
    <customPr name="_pios_id" r:id="rId4"/>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B050"/>
    <pageSetUpPr fitToPage="1"/>
  </sheetPr>
  <dimension ref="A1:WWJ82"/>
  <sheetViews>
    <sheetView showGridLines="0" topLeftCell="Q1" zoomScale="90" zoomScaleNormal="90" workbookViewId="0">
      <selection activeCell="AN37" sqref="AN37"/>
    </sheetView>
  </sheetViews>
  <sheetFormatPr defaultColWidth="0" defaultRowHeight="12.75" zeroHeight="1"/>
  <cols>
    <col min="1" max="1" width="3" style="94" customWidth="1"/>
    <col min="2" max="2" width="12" style="94" customWidth="1"/>
    <col min="3" max="3" width="9.85546875" style="94" customWidth="1"/>
    <col min="4" max="4" width="10" style="94" customWidth="1"/>
    <col min="5" max="5" width="13" style="215" customWidth="1"/>
    <col min="6" max="8" width="11.7109375" style="215" customWidth="1"/>
    <col min="9" max="9" width="13.5703125" style="215" customWidth="1"/>
    <col min="10" max="11" width="11.7109375" style="94" customWidth="1"/>
    <col min="12" max="12" width="11.5703125" style="94" customWidth="1"/>
    <col min="13" max="13" width="9.140625" style="94" customWidth="1"/>
    <col min="14" max="14" width="17.28515625" style="94" customWidth="1"/>
    <col min="15" max="15" width="4" style="94" customWidth="1"/>
    <col min="16" max="16" width="18.140625" style="94" customWidth="1"/>
    <col min="17" max="17" width="10.42578125" style="94" customWidth="1"/>
    <col min="18" max="18" width="9.7109375" style="94" customWidth="1"/>
    <col min="19" max="19" width="11.42578125" style="94" customWidth="1"/>
    <col min="20" max="25" width="9.140625" style="94" customWidth="1"/>
    <col min="26" max="26" width="11" style="94" customWidth="1"/>
    <col min="27" max="27" width="11.42578125" style="94" customWidth="1"/>
    <col min="28" max="28" width="2.28515625" style="94" customWidth="1"/>
    <col min="29" max="29" width="9.140625" style="94" customWidth="1"/>
    <col min="30" max="30" width="13" style="94" customWidth="1"/>
    <col min="31" max="35" width="9.140625" style="94" customWidth="1"/>
    <col min="36" max="36" width="4" style="94" customWidth="1"/>
    <col min="37" max="37" width="18.140625" style="94" customWidth="1"/>
    <col min="38" max="38" width="10.42578125" style="94" customWidth="1"/>
    <col min="39" max="39" width="8.5703125" style="94" customWidth="1"/>
    <col min="40" max="46" width="9.140625" style="94" customWidth="1"/>
    <col min="47" max="266" width="9.140625" style="94" hidden="1"/>
    <col min="267" max="267" width="3" style="94" hidden="1"/>
    <col min="268" max="268" width="12" style="94" hidden="1"/>
    <col min="269" max="269" width="9.85546875" style="94" hidden="1"/>
    <col min="270" max="270" width="10" style="94" hidden="1"/>
    <col min="271" max="271" width="13" style="94" hidden="1"/>
    <col min="272" max="277" width="11.7109375" style="94" hidden="1"/>
    <col min="278" max="278" width="11.5703125" style="94" hidden="1"/>
    <col min="279" max="279" width="9.140625" style="94" hidden="1"/>
    <col min="280" max="280" width="2.140625" style="94" hidden="1"/>
    <col min="281" max="281" width="4" style="94" hidden="1"/>
    <col min="282" max="282" width="14.140625" style="94" hidden="1"/>
    <col min="283" max="283" width="10.42578125" style="94" hidden="1"/>
    <col min="284" max="284" width="8.5703125" style="94" hidden="1"/>
    <col min="285" max="522" width="9.140625" style="94" hidden="1"/>
    <col min="523" max="523" width="3" style="94" hidden="1"/>
    <col min="524" max="524" width="12" style="94" hidden="1"/>
    <col min="525" max="525" width="9.85546875" style="94" hidden="1"/>
    <col min="526" max="526" width="10" style="94" hidden="1"/>
    <col min="527" max="527" width="13" style="94" hidden="1"/>
    <col min="528" max="533" width="11.7109375" style="94" hidden="1"/>
    <col min="534" max="534" width="11.5703125" style="94" hidden="1"/>
    <col min="535" max="535" width="9.140625" style="94" hidden="1"/>
    <col min="536" max="536" width="2.140625" style="94" hidden="1"/>
    <col min="537" max="537" width="4" style="94" hidden="1"/>
    <col min="538" max="538" width="14.140625" style="94" hidden="1"/>
    <col min="539" max="539" width="10.42578125" style="94" hidden="1"/>
    <col min="540" max="540" width="8.5703125" style="94" hidden="1"/>
    <col min="541" max="778" width="9.140625" style="94" hidden="1"/>
    <col min="779" max="779" width="3" style="94" hidden="1"/>
    <col min="780" max="780" width="12" style="94" hidden="1"/>
    <col min="781" max="781" width="9.85546875" style="94" hidden="1"/>
    <col min="782" max="782" width="10" style="94" hidden="1"/>
    <col min="783" max="783" width="13" style="94" hidden="1"/>
    <col min="784" max="789" width="11.7109375" style="94" hidden="1"/>
    <col min="790" max="790" width="11.5703125" style="94" hidden="1"/>
    <col min="791" max="791" width="9.140625" style="94" hidden="1"/>
    <col min="792" max="792" width="2.140625" style="94" hidden="1"/>
    <col min="793" max="793" width="4" style="94" hidden="1"/>
    <col min="794" max="794" width="14.140625" style="94" hidden="1"/>
    <col min="795" max="795" width="10.42578125" style="94" hidden="1"/>
    <col min="796" max="796" width="8.5703125" style="94" hidden="1"/>
    <col min="797" max="1034" width="9.140625" style="94" hidden="1"/>
    <col min="1035" max="1035" width="3" style="94" hidden="1"/>
    <col min="1036" max="1036" width="12" style="94" hidden="1"/>
    <col min="1037" max="1037" width="9.85546875" style="94" hidden="1"/>
    <col min="1038" max="1038" width="10" style="94" hidden="1"/>
    <col min="1039" max="1039" width="13" style="94" hidden="1"/>
    <col min="1040" max="1045" width="11.7109375" style="94" hidden="1"/>
    <col min="1046" max="1046" width="11.5703125" style="94" hidden="1"/>
    <col min="1047" max="1047" width="9.140625" style="94" hidden="1"/>
    <col min="1048" max="1048" width="2.140625" style="94" hidden="1"/>
    <col min="1049" max="1049" width="4" style="94" hidden="1"/>
    <col min="1050" max="1050" width="14.140625" style="94" hidden="1"/>
    <col min="1051" max="1051" width="10.42578125" style="94" hidden="1"/>
    <col min="1052" max="1052" width="8.5703125" style="94" hidden="1"/>
    <col min="1053" max="1290" width="9.140625" style="94" hidden="1"/>
    <col min="1291" max="1291" width="3" style="94" hidden="1"/>
    <col min="1292" max="1292" width="12" style="94" hidden="1"/>
    <col min="1293" max="1293" width="9.85546875" style="94" hidden="1"/>
    <col min="1294" max="1294" width="10" style="94" hidden="1"/>
    <col min="1295" max="1295" width="13" style="94" hidden="1"/>
    <col min="1296" max="1301" width="11.7109375" style="94" hidden="1"/>
    <col min="1302" max="1302" width="11.5703125" style="94" hidden="1"/>
    <col min="1303" max="1303" width="9.140625" style="94" hidden="1"/>
    <col min="1304" max="1304" width="2.140625" style="94" hidden="1"/>
    <col min="1305" max="1305" width="4" style="94" hidden="1"/>
    <col min="1306" max="1306" width="14.140625" style="94" hidden="1"/>
    <col min="1307" max="1307" width="10.42578125" style="94" hidden="1"/>
    <col min="1308" max="1308" width="8.5703125" style="94" hidden="1"/>
    <col min="1309" max="1546" width="9.140625" style="94" hidden="1"/>
    <col min="1547" max="1547" width="3" style="94" hidden="1"/>
    <col min="1548" max="1548" width="12" style="94" hidden="1"/>
    <col min="1549" max="1549" width="9.85546875" style="94" hidden="1"/>
    <col min="1550" max="1550" width="10" style="94" hidden="1"/>
    <col min="1551" max="1551" width="13" style="94" hidden="1"/>
    <col min="1552" max="1557" width="11.7109375" style="94" hidden="1"/>
    <col min="1558" max="1558" width="11.5703125" style="94" hidden="1"/>
    <col min="1559" max="1559" width="9.140625" style="94" hidden="1"/>
    <col min="1560" max="1560" width="2.140625" style="94" hidden="1"/>
    <col min="1561" max="1561" width="4" style="94" hidden="1"/>
    <col min="1562" max="1562" width="14.140625" style="94" hidden="1"/>
    <col min="1563" max="1563" width="10.42578125" style="94" hidden="1"/>
    <col min="1564" max="1564" width="8.5703125" style="94" hidden="1"/>
    <col min="1565" max="1802" width="9.140625" style="94" hidden="1"/>
    <col min="1803" max="1803" width="3" style="94" hidden="1"/>
    <col min="1804" max="1804" width="12" style="94" hidden="1"/>
    <col min="1805" max="1805" width="9.85546875" style="94" hidden="1"/>
    <col min="1806" max="1806" width="10" style="94" hidden="1"/>
    <col min="1807" max="1807" width="13" style="94" hidden="1"/>
    <col min="1808" max="1813" width="11.7109375" style="94" hidden="1"/>
    <col min="1814" max="1814" width="11.5703125" style="94" hidden="1"/>
    <col min="1815" max="1815" width="9.140625" style="94" hidden="1"/>
    <col min="1816" max="1816" width="2.140625" style="94" hidden="1"/>
    <col min="1817" max="1817" width="4" style="94" hidden="1"/>
    <col min="1818" max="1818" width="14.140625" style="94" hidden="1"/>
    <col min="1819" max="1819" width="10.42578125" style="94" hidden="1"/>
    <col min="1820" max="1820" width="8.5703125" style="94" hidden="1"/>
    <col min="1821" max="2058" width="9.140625" style="94" hidden="1"/>
    <col min="2059" max="2059" width="3" style="94" hidden="1"/>
    <col min="2060" max="2060" width="12" style="94" hidden="1"/>
    <col min="2061" max="2061" width="9.85546875" style="94" hidden="1"/>
    <col min="2062" max="2062" width="10" style="94" hidden="1"/>
    <col min="2063" max="2063" width="13" style="94" hidden="1"/>
    <col min="2064" max="2069" width="11.7109375" style="94" hidden="1"/>
    <col min="2070" max="2070" width="11.5703125" style="94" hidden="1"/>
    <col min="2071" max="2071" width="9.140625" style="94" hidden="1"/>
    <col min="2072" max="2072" width="2.140625" style="94" hidden="1"/>
    <col min="2073" max="2073" width="4" style="94" hidden="1"/>
    <col min="2074" max="2074" width="14.140625" style="94" hidden="1"/>
    <col min="2075" max="2075" width="10.42578125" style="94" hidden="1"/>
    <col min="2076" max="2076" width="8.5703125" style="94" hidden="1"/>
    <col min="2077" max="2314" width="9.140625" style="94" hidden="1"/>
    <col min="2315" max="2315" width="3" style="94" hidden="1"/>
    <col min="2316" max="2316" width="12" style="94" hidden="1"/>
    <col min="2317" max="2317" width="9.85546875" style="94" hidden="1"/>
    <col min="2318" max="2318" width="10" style="94" hidden="1"/>
    <col min="2319" max="2319" width="13" style="94" hidden="1"/>
    <col min="2320" max="2325" width="11.7109375" style="94" hidden="1"/>
    <col min="2326" max="2326" width="11.5703125" style="94" hidden="1"/>
    <col min="2327" max="2327" width="9.140625" style="94" hidden="1"/>
    <col min="2328" max="2328" width="2.140625" style="94" hidden="1"/>
    <col min="2329" max="2329" width="4" style="94" hidden="1"/>
    <col min="2330" max="2330" width="14.140625" style="94" hidden="1"/>
    <col min="2331" max="2331" width="10.42578125" style="94" hidden="1"/>
    <col min="2332" max="2332" width="8.5703125" style="94" hidden="1"/>
    <col min="2333" max="2570" width="9.140625" style="94" hidden="1"/>
    <col min="2571" max="2571" width="3" style="94" hidden="1"/>
    <col min="2572" max="2572" width="12" style="94" hidden="1"/>
    <col min="2573" max="2573" width="9.85546875" style="94" hidden="1"/>
    <col min="2574" max="2574" width="10" style="94" hidden="1"/>
    <col min="2575" max="2575" width="13" style="94" hidden="1"/>
    <col min="2576" max="2581" width="11.7109375" style="94" hidden="1"/>
    <col min="2582" max="2582" width="11.5703125" style="94" hidden="1"/>
    <col min="2583" max="2583" width="9.140625" style="94" hidden="1"/>
    <col min="2584" max="2584" width="2.140625" style="94" hidden="1"/>
    <col min="2585" max="2585" width="4" style="94" hidden="1"/>
    <col min="2586" max="2586" width="14.140625" style="94" hidden="1"/>
    <col min="2587" max="2587" width="10.42578125" style="94" hidden="1"/>
    <col min="2588" max="2588" width="8.5703125" style="94" hidden="1"/>
    <col min="2589" max="2826" width="9.140625" style="94" hidden="1"/>
    <col min="2827" max="2827" width="3" style="94" hidden="1"/>
    <col min="2828" max="2828" width="12" style="94" hidden="1"/>
    <col min="2829" max="2829" width="9.85546875" style="94" hidden="1"/>
    <col min="2830" max="2830" width="10" style="94" hidden="1"/>
    <col min="2831" max="2831" width="13" style="94" hidden="1"/>
    <col min="2832" max="2837" width="11.7109375" style="94" hidden="1"/>
    <col min="2838" max="2838" width="11.5703125" style="94" hidden="1"/>
    <col min="2839" max="2839" width="9.140625" style="94" hidden="1"/>
    <col min="2840" max="2840" width="2.140625" style="94" hidden="1"/>
    <col min="2841" max="2841" width="4" style="94" hidden="1"/>
    <col min="2842" max="2842" width="14.140625" style="94" hidden="1"/>
    <col min="2843" max="2843" width="10.42578125" style="94" hidden="1"/>
    <col min="2844" max="2844" width="8.5703125" style="94" hidden="1"/>
    <col min="2845" max="3082" width="9.140625" style="94" hidden="1"/>
    <col min="3083" max="3083" width="3" style="94" hidden="1"/>
    <col min="3084" max="3084" width="12" style="94" hidden="1"/>
    <col min="3085" max="3085" width="9.85546875" style="94" hidden="1"/>
    <col min="3086" max="3086" width="10" style="94" hidden="1"/>
    <col min="3087" max="3087" width="13" style="94" hidden="1"/>
    <col min="3088" max="3093" width="11.7109375" style="94" hidden="1"/>
    <col min="3094" max="3094" width="11.5703125" style="94" hidden="1"/>
    <col min="3095" max="3095" width="9.140625" style="94" hidden="1"/>
    <col min="3096" max="3096" width="2.140625" style="94" hidden="1"/>
    <col min="3097" max="3097" width="4" style="94" hidden="1"/>
    <col min="3098" max="3098" width="14.140625" style="94" hidden="1"/>
    <col min="3099" max="3099" width="10.42578125" style="94" hidden="1"/>
    <col min="3100" max="3100" width="8.5703125" style="94" hidden="1"/>
    <col min="3101" max="3338" width="9.140625" style="94" hidden="1"/>
    <col min="3339" max="3339" width="3" style="94" hidden="1"/>
    <col min="3340" max="3340" width="12" style="94" hidden="1"/>
    <col min="3341" max="3341" width="9.85546875" style="94" hidden="1"/>
    <col min="3342" max="3342" width="10" style="94" hidden="1"/>
    <col min="3343" max="3343" width="13" style="94" hidden="1"/>
    <col min="3344" max="3349" width="11.7109375" style="94" hidden="1"/>
    <col min="3350" max="3350" width="11.5703125" style="94" hidden="1"/>
    <col min="3351" max="3351" width="9.140625" style="94" hidden="1"/>
    <col min="3352" max="3352" width="2.140625" style="94" hidden="1"/>
    <col min="3353" max="3353" width="4" style="94" hidden="1"/>
    <col min="3354" max="3354" width="14.140625" style="94" hidden="1"/>
    <col min="3355" max="3355" width="10.42578125" style="94" hidden="1"/>
    <col min="3356" max="3356" width="8.5703125" style="94" hidden="1"/>
    <col min="3357" max="3594" width="9.140625" style="94" hidden="1"/>
    <col min="3595" max="3595" width="3" style="94" hidden="1"/>
    <col min="3596" max="3596" width="12" style="94" hidden="1"/>
    <col min="3597" max="3597" width="9.85546875" style="94" hidden="1"/>
    <col min="3598" max="3598" width="10" style="94" hidden="1"/>
    <col min="3599" max="3599" width="13" style="94" hidden="1"/>
    <col min="3600" max="3605" width="11.7109375" style="94" hidden="1"/>
    <col min="3606" max="3606" width="11.5703125" style="94" hidden="1"/>
    <col min="3607" max="3607" width="9.140625" style="94" hidden="1"/>
    <col min="3608" max="3608" width="2.140625" style="94" hidden="1"/>
    <col min="3609" max="3609" width="4" style="94" hidden="1"/>
    <col min="3610" max="3610" width="14.140625" style="94" hidden="1"/>
    <col min="3611" max="3611" width="10.42578125" style="94" hidden="1"/>
    <col min="3612" max="3612" width="8.5703125" style="94" hidden="1"/>
    <col min="3613" max="3850" width="9.140625" style="94" hidden="1"/>
    <col min="3851" max="3851" width="3" style="94" hidden="1"/>
    <col min="3852" max="3852" width="12" style="94" hidden="1"/>
    <col min="3853" max="3853" width="9.85546875" style="94" hidden="1"/>
    <col min="3854" max="3854" width="10" style="94" hidden="1"/>
    <col min="3855" max="3855" width="13" style="94" hidden="1"/>
    <col min="3856" max="3861" width="11.7109375" style="94" hidden="1"/>
    <col min="3862" max="3862" width="11.5703125" style="94" hidden="1"/>
    <col min="3863" max="3863" width="9.140625" style="94" hidden="1"/>
    <col min="3864" max="3864" width="2.140625" style="94" hidden="1"/>
    <col min="3865" max="3865" width="4" style="94" hidden="1"/>
    <col min="3866" max="3866" width="14.140625" style="94" hidden="1"/>
    <col min="3867" max="3867" width="10.42578125" style="94" hidden="1"/>
    <col min="3868" max="3868" width="8.5703125" style="94" hidden="1"/>
    <col min="3869" max="4106" width="9.140625" style="94" hidden="1"/>
    <col min="4107" max="4107" width="3" style="94" hidden="1"/>
    <col min="4108" max="4108" width="12" style="94" hidden="1"/>
    <col min="4109" max="4109" width="9.85546875" style="94" hidden="1"/>
    <col min="4110" max="4110" width="10" style="94" hidden="1"/>
    <col min="4111" max="4111" width="13" style="94" hidden="1"/>
    <col min="4112" max="4117" width="11.7109375" style="94" hidden="1"/>
    <col min="4118" max="4118" width="11.5703125" style="94" hidden="1"/>
    <col min="4119" max="4119" width="9.140625" style="94" hidden="1"/>
    <col min="4120" max="4120" width="2.140625" style="94" hidden="1"/>
    <col min="4121" max="4121" width="4" style="94" hidden="1"/>
    <col min="4122" max="4122" width="14.140625" style="94" hidden="1"/>
    <col min="4123" max="4123" width="10.42578125" style="94" hidden="1"/>
    <col min="4124" max="4124" width="8.5703125" style="94" hidden="1"/>
    <col min="4125" max="4362" width="9.140625" style="94" hidden="1"/>
    <col min="4363" max="4363" width="3" style="94" hidden="1"/>
    <col min="4364" max="4364" width="12" style="94" hidden="1"/>
    <col min="4365" max="4365" width="9.85546875" style="94" hidden="1"/>
    <col min="4366" max="4366" width="10" style="94" hidden="1"/>
    <col min="4367" max="4367" width="13" style="94" hidden="1"/>
    <col min="4368" max="4373" width="11.7109375" style="94" hidden="1"/>
    <col min="4374" max="4374" width="11.5703125" style="94" hidden="1"/>
    <col min="4375" max="4375" width="9.140625" style="94" hidden="1"/>
    <col min="4376" max="4376" width="2.140625" style="94" hidden="1"/>
    <col min="4377" max="4377" width="4" style="94" hidden="1"/>
    <col min="4378" max="4378" width="14.140625" style="94" hidden="1"/>
    <col min="4379" max="4379" width="10.42578125" style="94" hidden="1"/>
    <col min="4380" max="4380" width="8.5703125" style="94" hidden="1"/>
    <col min="4381" max="4618" width="9.140625" style="94" hidden="1"/>
    <col min="4619" max="4619" width="3" style="94" hidden="1"/>
    <col min="4620" max="4620" width="12" style="94" hidden="1"/>
    <col min="4621" max="4621" width="9.85546875" style="94" hidden="1"/>
    <col min="4622" max="4622" width="10" style="94" hidden="1"/>
    <col min="4623" max="4623" width="13" style="94" hidden="1"/>
    <col min="4624" max="4629" width="11.7109375" style="94" hidden="1"/>
    <col min="4630" max="4630" width="11.5703125" style="94" hidden="1"/>
    <col min="4631" max="4631" width="9.140625" style="94" hidden="1"/>
    <col min="4632" max="4632" width="2.140625" style="94" hidden="1"/>
    <col min="4633" max="4633" width="4" style="94" hidden="1"/>
    <col min="4634" max="4634" width="14.140625" style="94" hidden="1"/>
    <col min="4635" max="4635" width="10.42578125" style="94" hidden="1"/>
    <col min="4636" max="4636" width="8.5703125" style="94" hidden="1"/>
    <col min="4637" max="4874" width="9.140625" style="94" hidden="1"/>
    <col min="4875" max="4875" width="3" style="94" hidden="1"/>
    <col min="4876" max="4876" width="12" style="94" hidden="1"/>
    <col min="4877" max="4877" width="9.85546875" style="94" hidden="1"/>
    <col min="4878" max="4878" width="10" style="94" hidden="1"/>
    <col min="4879" max="4879" width="13" style="94" hidden="1"/>
    <col min="4880" max="4885" width="11.7109375" style="94" hidden="1"/>
    <col min="4886" max="4886" width="11.5703125" style="94" hidden="1"/>
    <col min="4887" max="4887" width="9.140625" style="94" hidden="1"/>
    <col min="4888" max="4888" width="2.140625" style="94" hidden="1"/>
    <col min="4889" max="4889" width="4" style="94" hidden="1"/>
    <col min="4890" max="4890" width="14.140625" style="94" hidden="1"/>
    <col min="4891" max="4891" width="10.42578125" style="94" hidden="1"/>
    <col min="4892" max="4892" width="8.5703125" style="94" hidden="1"/>
    <col min="4893" max="5130" width="9.140625" style="94" hidden="1"/>
    <col min="5131" max="5131" width="3" style="94" hidden="1"/>
    <col min="5132" max="5132" width="12" style="94" hidden="1"/>
    <col min="5133" max="5133" width="9.85546875" style="94" hidden="1"/>
    <col min="5134" max="5134" width="10" style="94" hidden="1"/>
    <col min="5135" max="5135" width="13" style="94" hidden="1"/>
    <col min="5136" max="5141" width="11.7109375" style="94" hidden="1"/>
    <col min="5142" max="5142" width="11.5703125" style="94" hidden="1"/>
    <col min="5143" max="5143" width="9.140625" style="94" hidden="1"/>
    <col min="5144" max="5144" width="2.140625" style="94" hidden="1"/>
    <col min="5145" max="5145" width="4" style="94" hidden="1"/>
    <col min="5146" max="5146" width="14.140625" style="94" hidden="1"/>
    <col min="5147" max="5147" width="10.42578125" style="94" hidden="1"/>
    <col min="5148" max="5148" width="8.5703125" style="94" hidden="1"/>
    <col min="5149" max="5386" width="9.140625" style="94" hidden="1"/>
    <col min="5387" max="5387" width="3" style="94" hidden="1"/>
    <col min="5388" max="5388" width="12" style="94" hidden="1"/>
    <col min="5389" max="5389" width="9.85546875" style="94" hidden="1"/>
    <col min="5390" max="5390" width="10" style="94" hidden="1"/>
    <col min="5391" max="5391" width="13" style="94" hidden="1"/>
    <col min="5392" max="5397" width="11.7109375" style="94" hidden="1"/>
    <col min="5398" max="5398" width="11.5703125" style="94" hidden="1"/>
    <col min="5399" max="5399" width="9.140625" style="94" hidden="1"/>
    <col min="5400" max="5400" width="2.140625" style="94" hidden="1"/>
    <col min="5401" max="5401" width="4" style="94" hidden="1"/>
    <col min="5402" max="5402" width="14.140625" style="94" hidden="1"/>
    <col min="5403" max="5403" width="10.42578125" style="94" hidden="1"/>
    <col min="5404" max="5404" width="8.5703125" style="94" hidden="1"/>
    <col min="5405" max="5642" width="9.140625" style="94" hidden="1"/>
    <col min="5643" max="5643" width="3" style="94" hidden="1"/>
    <col min="5644" max="5644" width="12" style="94" hidden="1"/>
    <col min="5645" max="5645" width="9.85546875" style="94" hidden="1"/>
    <col min="5646" max="5646" width="10" style="94" hidden="1"/>
    <col min="5647" max="5647" width="13" style="94" hidden="1"/>
    <col min="5648" max="5653" width="11.7109375" style="94" hidden="1"/>
    <col min="5654" max="5654" width="11.5703125" style="94" hidden="1"/>
    <col min="5655" max="5655" width="9.140625" style="94" hidden="1"/>
    <col min="5656" max="5656" width="2.140625" style="94" hidden="1"/>
    <col min="5657" max="5657" width="4" style="94" hidden="1"/>
    <col min="5658" max="5658" width="14.140625" style="94" hidden="1"/>
    <col min="5659" max="5659" width="10.42578125" style="94" hidden="1"/>
    <col min="5660" max="5660" width="8.5703125" style="94" hidden="1"/>
    <col min="5661" max="5898" width="9.140625" style="94" hidden="1"/>
    <col min="5899" max="5899" width="3" style="94" hidden="1"/>
    <col min="5900" max="5900" width="12" style="94" hidden="1"/>
    <col min="5901" max="5901" width="9.85546875" style="94" hidden="1"/>
    <col min="5902" max="5902" width="10" style="94" hidden="1"/>
    <col min="5903" max="5903" width="13" style="94" hidden="1"/>
    <col min="5904" max="5909" width="11.7109375" style="94" hidden="1"/>
    <col min="5910" max="5910" width="11.5703125" style="94" hidden="1"/>
    <col min="5911" max="5911" width="9.140625" style="94" hidden="1"/>
    <col min="5912" max="5912" width="2.140625" style="94" hidden="1"/>
    <col min="5913" max="5913" width="4" style="94" hidden="1"/>
    <col min="5914" max="5914" width="14.140625" style="94" hidden="1"/>
    <col min="5915" max="5915" width="10.42578125" style="94" hidden="1"/>
    <col min="5916" max="5916" width="8.5703125" style="94" hidden="1"/>
    <col min="5917" max="6154" width="9.140625" style="94" hidden="1"/>
    <col min="6155" max="6155" width="3" style="94" hidden="1"/>
    <col min="6156" max="6156" width="12" style="94" hidden="1"/>
    <col min="6157" max="6157" width="9.85546875" style="94" hidden="1"/>
    <col min="6158" max="6158" width="10" style="94" hidden="1"/>
    <col min="6159" max="6159" width="13" style="94" hidden="1"/>
    <col min="6160" max="6165" width="11.7109375" style="94" hidden="1"/>
    <col min="6166" max="6166" width="11.5703125" style="94" hidden="1"/>
    <col min="6167" max="6167" width="9.140625" style="94" hidden="1"/>
    <col min="6168" max="6168" width="2.140625" style="94" hidden="1"/>
    <col min="6169" max="6169" width="4" style="94" hidden="1"/>
    <col min="6170" max="6170" width="14.140625" style="94" hidden="1"/>
    <col min="6171" max="6171" width="10.42578125" style="94" hidden="1"/>
    <col min="6172" max="6172" width="8.5703125" style="94" hidden="1"/>
    <col min="6173" max="6410" width="9.140625" style="94" hidden="1"/>
    <col min="6411" max="6411" width="3" style="94" hidden="1"/>
    <col min="6412" max="6412" width="12" style="94" hidden="1"/>
    <col min="6413" max="6413" width="9.85546875" style="94" hidden="1"/>
    <col min="6414" max="6414" width="10" style="94" hidden="1"/>
    <col min="6415" max="6415" width="13" style="94" hidden="1"/>
    <col min="6416" max="6421" width="11.7109375" style="94" hidden="1"/>
    <col min="6422" max="6422" width="11.5703125" style="94" hidden="1"/>
    <col min="6423" max="6423" width="9.140625" style="94" hidden="1"/>
    <col min="6424" max="6424" width="2.140625" style="94" hidden="1"/>
    <col min="6425" max="6425" width="4" style="94" hidden="1"/>
    <col min="6426" max="6426" width="14.140625" style="94" hidden="1"/>
    <col min="6427" max="6427" width="10.42578125" style="94" hidden="1"/>
    <col min="6428" max="6428" width="8.5703125" style="94" hidden="1"/>
    <col min="6429" max="6666" width="9.140625" style="94" hidden="1"/>
    <col min="6667" max="6667" width="3" style="94" hidden="1"/>
    <col min="6668" max="6668" width="12" style="94" hidden="1"/>
    <col min="6669" max="6669" width="9.85546875" style="94" hidden="1"/>
    <col min="6670" max="6670" width="10" style="94" hidden="1"/>
    <col min="6671" max="6671" width="13" style="94" hidden="1"/>
    <col min="6672" max="6677" width="11.7109375" style="94" hidden="1"/>
    <col min="6678" max="6678" width="11.5703125" style="94" hidden="1"/>
    <col min="6679" max="6679" width="9.140625" style="94" hidden="1"/>
    <col min="6680" max="6680" width="2.140625" style="94" hidden="1"/>
    <col min="6681" max="6681" width="4" style="94" hidden="1"/>
    <col min="6682" max="6682" width="14.140625" style="94" hidden="1"/>
    <col min="6683" max="6683" width="10.42578125" style="94" hidden="1"/>
    <col min="6684" max="6684" width="8.5703125" style="94" hidden="1"/>
    <col min="6685" max="6922" width="9.140625" style="94" hidden="1"/>
    <col min="6923" max="6923" width="3" style="94" hidden="1"/>
    <col min="6924" max="6924" width="12" style="94" hidden="1"/>
    <col min="6925" max="6925" width="9.85546875" style="94" hidden="1"/>
    <col min="6926" max="6926" width="10" style="94" hidden="1"/>
    <col min="6927" max="6927" width="13" style="94" hidden="1"/>
    <col min="6928" max="6933" width="11.7109375" style="94" hidden="1"/>
    <col min="6934" max="6934" width="11.5703125" style="94" hidden="1"/>
    <col min="6935" max="6935" width="9.140625" style="94" hidden="1"/>
    <col min="6936" max="6936" width="2.140625" style="94" hidden="1"/>
    <col min="6937" max="6937" width="4" style="94" hidden="1"/>
    <col min="6938" max="6938" width="14.140625" style="94" hidden="1"/>
    <col min="6939" max="6939" width="10.42578125" style="94" hidden="1"/>
    <col min="6940" max="6940" width="8.5703125" style="94" hidden="1"/>
    <col min="6941" max="7178" width="9.140625" style="94" hidden="1"/>
    <col min="7179" max="7179" width="3" style="94" hidden="1"/>
    <col min="7180" max="7180" width="12" style="94" hidden="1"/>
    <col min="7181" max="7181" width="9.85546875" style="94" hidden="1"/>
    <col min="7182" max="7182" width="10" style="94" hidden="1"/>
    <col min="7183" max="7183" width="13" style="94" hidden="1"/>
    <col min="7184" max="7189" width="11.7109375" style="94" hidden="1"/>
    <col min="7190" max="7190" width="11.5703125" style="94" hidden="1"/>
    <col min="7191" max="7191" width="9.140625" style="94" hidden="1"/>
    <col min="7192" max="7192" width="2.140625" style="94" hidden="1"/>
    <col min="7193" max="7193" width="4" style="94" hidden="1"/>
    <col min="7194" max="7194" width="14.140625" style="94" hidden="1"/>
    <col min="7195" max="7195" width="10.42578125" style="94" hidden="1"/>
    <col min="7196" max="7196" width="8.5703125" style="94" hidden="1"/>
    <col min="7197" max="7434" width="9.140625" style="94" hidden="1"/>
    <col min="7435" max="7435" width="3" style="94" hidden="1"/>
    <col min="7436" max="7436" width="12" style="94" hidden="1"/>
    <col min="7437" max="7437" width="9.85546875" style="94" hidden="1"/>
    <col min="7438" max="7438" width="10" style="94" hidden="1"/>
    <col min="7439" max="7439" width="13" style="94" hidden="1"/>
    <col min="7440" max="7445" width="11.7109375" style="94" hidden="1"/>
    <col min="7446" max="7446" width="11.5703125" style="94" hidden="1"/>
    <col min="7447" max="7447" width="9.140625" style="94" hidden="1"/>
    <col min="7448" max="7448" width="2.140625" style="94" hidden="1"/>
    <col min="7449" max="7449" width="4" style="94" hidden="1"/>
    <col min="7450" max="7450" width="14.140625" style="94" hidden="1"/>
    <col min="7451" max="7451" width="10.42578125" style="94" hidden="1"/>
    <col min="7452" max="7452" width="8.5703125" style="94" hidden="1"/>
    <col min="7453" max="7690" width="9.140625" style="94" hidden="1"/>
    <col min="7691" max="7691" width="3" style="94" hidden="1"/>
    <col min="7692" max="7692" width="12" style="94" hidden="1"/>
    <col min="7693" max="7693" width="9.85546875" style="94" hidden="1"/>
    <col min="7694" max="7694" width="10" style="94" hidden="1"/>
    <col min="7695" max="7695" width="13" style="94" hidden="1"/>
    <col min="7696" max="7701" width="11.7109375" style="94" hidden="1"/>
    <col min="7702" max="7702" width="11.5703125" style="94" hidden="1"/>
    <col min="7703" max="7703" width="9.140625" style="94" hidden="1"/>
    <col min="7704" max="7704" width="2.140625" style="94" hidden="1"/>
    <col min="7705" max="7705" width="4" style="94" hidden="1"/>
    <col min="7706" max="7706" width="14.140625" style="94" hidden="1"/>
    <col min="7707" max="7707" width="10.42578125" style="94" hidden="1"/>
    <col min="7708" max="7708" width="8.5703125" style="94" hidden="1"/>
    <col min="7709" max="7946" width="9.140625" style="94" hidden="1"/>
    <col min="7947" max="7947" width="3" style="94" hidden="1"/>
    <col min="7948" max="7948" width="12" style="94" hidden="1"/>
    <col min="7949" max="7949" width="9.85546875" style="94" hidden="1"/>
    <col min="7950" max="7950" width="10" style="94" hidden="1"/>
    <col min="7951" max="7951" width="13" style="94" hidden="1"/>
    <col min="7952" max="7957" width="11.7109375" style="94" hidden="1"/>
    <col min="7958" max="7958" width="11.5703125" style="94" hidden="1"/>
    <col min="7959" max="7959" width="9.140625" style="94" hidden="1"/>
    <col min="7960" max="7960" width="2.140625" style="94" hidden="1"/>
    <col min="7961" max="7961" width="4" style="94" hidden="1"/>
    <col min="7962" max="7962" width="14.140625" style="94" hidden="1"/>
    <col min="7963" max="7963" width="10.42578125" style="94" hidden="1"/>
    <col min="7964" max="7964" width="8.5703125" style="94" hidden="1"/>
    <col min="7965" max="8202" width="9.140625" style="94" hidden="1"/>
    <col min="8203" max="8203" width="3" style="94" hidden="1"/>
    <col min="8204" max="8204" width="12" style="94" hidden="1"/>
    <col min="8205" max="8205" width="9.85546875" style="94" hidden="1"/>
    <col min="8206" max="8206" width="10" style="94" hidden="1"/>
    <col min="8207" max="8207" width="13" style="94" hidden="1"/>
    <col min="8208" max="8213" width="11.7109375" style="94" hidden="1"/>
    <col min="8214" max="8214" width="11.5703125" style="94" hidden="1"/>
    <col min="8215" max="8215" width="9.140625" style="94" hidden="1"/>
    <col min="8216" max="8216" width="2.140625" style="94" hidden="1"/>
    <col min="8217" max="8217" width="4" style="94" hidden="1"/>
    <col min="8218" max="8218" width="14.140625" style="94" hidden="1"/>
    <col min="8219" max="8219" width="10.42578125" style="94" hidden="1"/>
    <col min="8220" max="8220" width="8.5703125" style="94" hidden="1"/>
    <col min="8221" max="8458" width="9.140625" style="94" hidden="1"/>
    <col min="8459" max="8459" width="3" style="94" hidden="1"/>
    <col min="8460" max="8460" width="12" style="94" hidden="1"/>
    <col min="8461" max="8461" width="9.85546875" style="94" hidden="1"/>
    <col min="8462" max="8462" width="10" style="94" hidden="1"/>
    <col min="8463" max="8463" width="13" style="94" hidden="1"/>
    <col min="8464" max="8469" width="11.7109375" style="94" hidden="1"/>
    <col min="8470" max="8470" width="11.5703125" style="94" hidden="1"/>
    <col min="8471" max="8471" width="9.140625" style="94" hidden="1"/>
    <col min="8472" max="8472" width="2.140625" style="94" hidden="1"/>
    <col min="8473" max="8473" width="4" style="94" hidden="1"/>
    <col min="8474" max="8474" width="14.140625" style="94" hidden="1"/>
    <col min="8475" max="8475" width="10.42578125" style="94" hidden="1"/>
    <col min="8476" max="8476" width="8.5703125" style="94" hidden="1"/>
    <col min="8477" max="8714" width="9.140625" style="94" hidden="1"/>
    <col min="8715" max="8715" width="3" style="94" hidden="1"/>
    <col min="8716" max="8716" width="12" style="94" hidden="1"/>
    <col min="8717" max="8717" width="9.85546875" style="94" hidden="1"/>
    <col min="8718" max="8718" width="10" style="94" hidden="1"/>
    <col min="8719" max="8719" width="13" style="94" hidden="1"/>
    <col min="8720" max="8725" width="11.7109375" style="94" hidden="1"/>
    <col min="8726" max="8726" width="11.5703125" style="94" hidden="1"/>
    <col min="8727" max="8727" width="9.140625" style="94" hidden="1"/>
    <col min="8728" max="8728" width="2.140625" style="94" hidden="1"/>
    <col min="8729" max="8729" width="4" style="94" hidden="1"/>
    <col min="8730" max="8730" width="14.140625" style="94" hidden="1"/>
    <col min="8731" max="8731" width="10.42578125" style="94" hidden="1"/>
    <col min="8732" max="8732" width="8.5703125" style="94" hidden="1"/>
    <col min="8733" max="8970" width="9.140625" style="94" hidden="1"/>
    <col min="8971" max="8971" width="3" style="94" hidden="1"/>
    <col min="8972" max="8972" width="12" style="94" hidden="1"/>
    <col min="8973" max="8973" width="9.85546875" style="94" hidden="1"/>
    <col min="8974" max="8974" width="10" style="94" hidden="1"/>
    <col min="8975" max="8975" width="13" style="94" hidden="1"/>
    <col min="8976" max="8981" width="11.7109375" style="94" hidden="1"/>
    <col min="8982" max="8982" width="11.5703125" style="94" hidden="1"/>
    <col min="8983" max="8983" width="9.140625" style="94" hidden="1"/>
    <col min="8984" max="8984" width="2.140625" style="94" hidden="1"/>
    <col min="8985" max="8985" width="4" style="94" hidden="1"/>
    <col min="8986" max="8986" width="14.140625" style="94" hidden="1"/>
    <col min="8987" max="8987" width="10.42578125" style="94" hidden="1"/>
    <col min="8988" max="8988" width="8.5703125" style="94" hidden="1"/>
    <col min="8989" max="9226" width="9.140625" style="94" hidden="1"/>
    <col min="9227" max="9227" width="3" style="94" hidden="1"/>
    <col min="9228" max="9228" width="12" style="94" hidden="1"/>
    <col min="9229" max="9229" width="9.85546875" style="94" hidden="1"/>
    <col min="9230" max="9230" width="10" style="94" hidden="1"/>
    <col min="9231" max="9231" width="13" style="94" hidden="1"/>
    <col min="9232" max="9237" width="11.7109375" style="94" hidden="1"/>
    <col min="9238" max="9238" width="11.5703125" style="94" hidden="1"/>
    <col min="9239" max="9239" width="9.140625" style="94" hidden="1"/>
    <col min="9240" max="9240" width="2.140625" style="94" hidden="1"/>
    <col min="9241" max="9241" width="4" style="94" hidden="1"/>
    <col min="9242" max="9242" width="14.140625" style="94" hidden="1"/>
    <col min="9243" max="9243" width="10.42578125" style="94" hidden="1"/>
    <col min="9244" max="9244" width="8.5703125" style="94" hidden="1"/>
    <col min="9245" max="9482" width="9.140625" style="94" hidden="1"/>
    <col min="9483" max="9483" width="3" style="94" hidden="1"/>
    <col min="9484" max="9484" width="12" style="94" hidden="1"/>
    <col min="9485" max="9485" width="9.85546875" style="94" hidden="1"/>
    <col min="9486" max="9486" width="10" style="94" hidden="1"/>
    <col min="9487" max="9487" width="13" style="94" hidden="1"/>
    <col min="9488" max="9493" width="11.7109375" style="94" hidden="1"/>
    <col min="9494" max="9494" width="11.5703125" style="94" hidden="1"/>
    <col min="9495" max="9495" width="9.140625" style="94" hidden="1"/>
    <col min="9496" max="9496" width="2.140625" style="94" hidden="1"/>
    <col min="9497" max="9497" width="4" style="94" hidden="1"/>
    <col min="9498" max="9498" width="14.140625" style="94" hidden="1"/>
    <col min="9499" max="9499" width="10.42578125" style="94" hidden="1"/>
    <col min="9500" max="9500" width="8.5703125" style="94" hidden="1"/>
    <col min="9501" max="9738" width="9.140625" style="94" hidden="1"/>
    <col min="9739" max="9739" width="3" style="94" hidden="1"/>
    <col min="9740" max="9740" width="12" style="94" hidden="1"/>
    <col min="9741" max="9741" width="9.85546875" style="94" hidden="1"/>
    <col min="9742" max="9742" width="10" style="94" hidden="1"/>
    <col min="9743" max="9743" width="13" style="94" hidden="1"/>
    <col min="9744" max="9749" width="11.7109375" style="94" hidden="1"/>
    <col min="9750" max="9750" width="11.5703125" style="94" hidden="1"/>
    <col min="9751" max="9751" width="9.140625" style="94" hidden="1"/>
    <col min="9752" max="9752" width="2.140625" style="94" hidden="1"/>
    <col min="9753" max="9753" width="4" style="94" hidden="1"/>
    <col min="9754" max="9754" width="14.140625" style="94" hidden="1"/>
    <col min="9755" max="9755" width="10.42578125" style="94" hidden="1"/>
    <col min="9756" max="9756" width="8.5703125" style="94" hidden="1"/>
    <col min="9757" max="9994" width="9.140625" style="94" hidden="1"/>
    <col min="9995" max="9995" width="3" style="94" hidden="1"/>
    <col min="9996" max="9996" width="12" style="94" hidden="1"/>
    <col min="9997" max="9997" width="9.85546875" style="94" hidden="1"/>
    <col min="9998" max="9998" width="10" style="94" hidden="1"/>
    <col min="9999" max="9999" width="13" style="94" hidden="1"/>
    <col min="10000" max="10005" width="11.7109375" style="94" hidden="1"/>
    <col min="10006" max="10006" width="11.5703125" style="94" hidden="1"/>
    <col min="10007" max="10007" width="9.140625" style="94" hidden="1"/>
    <col min="10008" max="10008" width="2.140625" style="94" hidden="1"/>
    <col min="10009" max="10009" width="4" style="94" hidden="1"/>
    <col min="10010" max="10010" width="14.140625" style="94" hidden="1"/>
    <col min="10011" max="10011" width="10.42578125" style="94" hidden="1"/>
    <col min="10012" max="10012" width="8.5703125" style="94" hidden="1"/>
    <col min="10013" max="10250" width="9.140625" style="94" hidden="1"/>
    <col min="10251" max="10251" width="3" style="94" hidden="1"/>
    <col min="10252" max="10252" width="12" style="94" hidden="1"/>
    <col min="10253" max="10253" width="9.85546875" style="94" hidden="1"/>
    <col min="10254" max="10254" width="10" style="94" hidden="1"/>
    <col min="10255" max="10255" width="13" style="94" hidden="1"/>
    <col min="10256" max="10261" width="11.7109375" style="94" hidden="1"/>
    <col min="10262" max="10262" width="11.5703125" style="94" hidden="1"/>
    <col min="10263" max="10263" width="9.140625" style="94" hidden="1"/>
    <col min="10264" max="10264" width="2.140625" style="94" hidden="1"/>
    <col min="10265" max="10265" width="4" style="94" hidden="1"/>
    <col min="10266" max="10266" width="14.140625" style="94" hidden="1"/>
    <col min="10267" max="10267" width="10.42578125" style="94" hidden="1"/>
    <col min="10268" max="10268" width="8.5703125" style="94" hidden="1"/>
    <col min="10269" max="10506" width="9.140625" style="94" hidden="1"/>
    <col min="10507" max="10507" width="3" style="94" hidden="1"/>
    <col min="10508" max="10508" width="12" style="94" hidden="1"/>
    <col min="10509" max="10509" width="9.85546875" style="94" hidden="1"/>
    <col min="10510" max="10510" width="10" style="94" hidden="1"/>
    <col min="10511" max="10511" width="13" style="94" hidden="1"/>
    <col min="10512" max="10517" width="11.7109375" style="94" hidden="1"/>
    <col min="10518" max="10518" width="11.5703125" style="94" hidden="1"/>
    <col min="10519" max="10519" width="9.140625" style="94" hidden="1"/>
    <col min="10520" max="10520" width="2.140625" style="94" hidden="1"/>
    <col min="10521" max="10521" width="4" style="94" hidden="1"/>
    <col min="10522" max="10522" width="14.140625" style="94" hidden="1"/>
    <col min="10523" max="10523" width="10.42578125" style="94" hidden="1"/>
    <col min="10524" max="10524" width="8.5703125" style="94" hidden="1"/>
    <col min="10525" max="10762" width="9.140625" style="94" hidden="1"/>
    <col min="10763" max="10763" width="3" style="94" hidden="1"/>
    <col min="10764" max="10764" width="12" style="94" hidden="1"/>
    <col min="10765" max="10765" width="9.85546875" style="94" hidden="1"/>
    <col min="10766" max="10766" width="10" style="94" hidden="1"/>
    <col min="10767" max="10767" width="13" style="94" hidden="1"/>
    <col min="10768" max="10773" width="11.7109375" style="94" hidden="1"/>
    <col min="10774" max="10774" width="11.5703125" style="94" hidden="1"/>
    <col min="10775" max="10775" width="9.140625" style="94" hidden="1"/>
    <col min="10776" max="10776" width="2.140625" style="94" hidden="1"/>
    <col min="10777" max="10777" width="4" style="94" hidden="1"/>
    <col min="10778" max="10778" width="14.140625" style="94" hidden="1"/>
    <col min="10779" max="10779" width="10.42578125" style="94" hidden="1"/>
    <col min="10780" max="10780" width="8.5703125" style="94" hidden="1"/>
    <col min="10781" max="11018" width="9.140625" style="94" hidden="1"/>
    <col min="11019" max="11019" width="3" style="94" hidden="1"/>
    <col min="11020" max="11020" width="12" style="94" hidden="1"/>
    <col min="11021" max="11021" width="9.85546875" style="94" hidden="1"/>
    <col min="11022" max="11022" width="10" style="94" hidden="1"/>
    <col min="11023" max="11023" width="13" style="94" hidden="1"/>
    <col min="11024" max="11029" width="11.7109375" style="94" hidden="1"/>
    <col min="11030" max="11030" width="11.5703125" style="94" hidden="1"/>
    <col min="11031" max="11031" width="9.140625" style="94" hidden="1"/>
    <col min="11032" max="11032" width="2.140625" style="94" hidden="1"/>
    <col min="11033" max="11033" width="4" style="94" hidden="1"/>
    <col min="11034" max="11034" width="14.140625" style="94" hidden="1"/>
    <col min="11035" max="11035" width="10.42578125" style="94" hidden="1"/>
    <col min="11036" max="11036" width="8.5703125" style="94" hidden="1"/>
    <col min="11037" max="11274" width="9.140625" style="94" hidden="1"/>
    <col min="11275" max="11275" width="3" style="94" hidden="1"/>
    <col min="11276" max="11276" width="12" style="94" hidden="1"/>
    <col min="11277" max="11277" width="9.85546875" style="94" hidden="1"/>
    <col min="11278" max="11278" width="10" style="94" hidden="1"/>
    <col min="11279" max="11279" width="13" style="94" hidden="1"/>
    <col min="11280" max="11285" width="11.7109375" style="94" hidden="1"/>
    <col min="11286" max="11286" width="11.5703125" style="94" hidden="1"/>
    <col min="11287" max="11287" width="9.140625" style="94" hidden="1"/>
    <col min="11288" max="11288" width="2.140625" style="94" hidden="1"/>
    <col min="11289" max="11289" width="4" style="94" hidden="1"/>
    <col min="11290" max="11290" width="14.140625" style="94" hidden="1"/>
    <col min="11291" max="11291" width="10.42578125" style="94" hidden="1"/>
    <col min="11292" max="11292" width="8.5703125" style="94" hidden="1"/>
    <col min="11293" max="11530" width="9.140625" style="94" hidden="1"/>
    <col min="11531" max="11531" width="3" style="94" hidden="1"/>
    <col min="11532" max="11532" width="12" style="94" hidden="1"/>
    <col min="11533" max="11533" width="9.85546875" style="94" hidden="1"/>
    <col min="11534" max="11534" width="10" style="94" hidden="1"/>
    <col min="11535" max="11535" width="13" style="94" hidden="1"/>
    <col min="11536" max="11541" width="11.7109375" style="94" hidden="1"/>
    <col min="11542" max="11542" width="11.5703125" style="94" hidden="1"/>
    <col min="11543" max="11543" width="9.140625" style="94" hidden="1"/>
    <col min="11544" max="11544" width="2.140625" style="94" hidden="1"/>
    <col min="11545" max="11545" width="4" style="94" hidden="1"/>
    <col min="11546" max="11546" width="14.140625" style="94" hidden="1"/>
    <col min="11547" max="11547" width="10.42578125" style="94" hidden="1"/>
    <col min="11548" max="11548" width="8.5703125" style="94" hidden="1"/>
    <col min="11549" max="11786" width="9.140625" style="94" hidden="1"/>
    <col min="11787" max="11787" width="3" style="94" hidden="1"/>
    <col min="11788" max="11788" width="12" style="94" hidden="1"/>
    <col min="11789" max="11789" width="9.85546875" style="94" hidden="1"/>
    <col min="11790" max="11790" width="10" style="94" hidden="1"/>
    <col min="11791" max="11791" width="13" style="94" hidden="1"/>
    <col min="11792" max="11797" width="11.7109375" style="94" hidden="1"/>
    <col min="11798" max="11798" width="11.5703125" style="94" hidden="1"/>
    <col min="11799" max="11799" width="9.140625" style="94" hidden="1"/>
    <col min="11800" max="11800" width="2.140625" style="94" hidden="1"/>
    <col min="11801" max="11801" width="4" style="94" hidden="1"/>
    <col min="11802" max="11802" width="14.140625" style="94" hidden="1"/>
    <col min="11803" max="11803" width="10.42578125" style="94" hidden="1"/>
    <col min="11804" max="11804" width="8.5703125" style="94" hidden="1"/>
    <col min="11805" max="12042" width="9.140625" style="94" hidden="1"/>
    <col min="12043" max="12043" width="3" style="94" hidden="1"/>
    <col min="12044" max="12044" width="12" style="94" hidden="1"/>
    <col min="12045" max="12045" width="9.85546875" style="94" hidden="1"/>
    <col min="12046" max="12046" width="10" style="94" hidden="1"/>
    <col min="12047" max="12047" width="13" style="94" hidden="1"/>
    <col min="12048" max="12053" width="11.7109375" style="94" hidden="1"/>
    <col min="12054" max="12054" width="11.5703125" style="94" hidden="1"/>
    <col min="12055" max="12055" width="9.140625" style="94" hidden="1"/>
    <col min="12056" max="12056" width="2.140625" style="94" hidden="1"/>
    <col min="12057" max="12057" width="4" style="94" hidden="1"/>
    <col min="12058" max="12058" width="14.140625" style="94" hidden="1"/>
    <col min="12059" max="12059" width="10.42578125" style="94" hidden="1"/>
    <col min="12060" max="12060" width="8.5703125" style="94" hidden="1"/>
    <col min="12061" max="12298" width="9.140625" style="94" hidden="1"/>
    <col min="12299" max="12299" width="3" style="94" hidden="1"/>
    <col min="12300" max="12300" width="12" style="94" hidden="1"/>
    <col min="12301" max="12301" width="9.85546875" style="94" hidden="1"/>
    <col min="12302" max="12302" width="10" style="94" hidden="1"/>
    <col min="12303" max="12303" width="13" style="94" hidden="1"/>
    <col min="12304" max="12309" width="11.7109375" style="94" hidden="1"/>
    <col min="12310" max="12310" width="11.5703125" style="94" hidden="1"/>
    <col min="12311" max="12311" width="9.140625" style="94" hidden="1"/>
    <col min="12312" max="12312" width="2.140625" style="94" hidden="1"/>
    <col min="12313" max="12313" width="4" style="94" hidden="1"/>
    <col min="12314" max="12314" width="14.140625" style="94" hidden="1"/>
    <col min="12315" max="12315" width="10.42578125" style="94" hidden="1"/>
    <col min="12316" max="12316" width="8.5703125" style="94" hidden="1"/>
    <col min="12317" max="12554" width="9.140625" style="94" hidden="1"/>
    <col min="12555" max="12555" width="3" style="94" hidden="1"/>
    <col min="12556" max="12556" width="12" style="94" hidden="1"/>
    <col min="12557" max="12557" width="9.85546875" style="94" hidden="1"/>
    <col min="12558" max="12558" width="10" style="94" hidden="1"/>
    <col min="12559" max="12559" width="13" style="94" hidden="1"/>
    <col min="12560" max="12565" width="11.7109375" style="94" hidden="1"/>
    <col min="12566" max="12566" width="11.5703125" style="94" hidden="1"/>
    <col min="12567" max="12567" width="9.140625" style="94" hidden="1"/>
    <col min="12568" max="12568" width="2.140625" style="94" hidden="1"/>
    <col min="12569" max="12569" width="4" style="94" hidden="1"/>
    <col min="12570" max="12570" width="14.140625" style="94" hidden="1"/>
    <col min="12571" max="12571" width="10.42578125" style="94" hidden="1"/>
    <col min="12572" max="12572" width="8.5703125" style="94" hidden="1"/>
    <col min="12573" max="12810" width="9.140625" style="94" hidden="1"/>
    <col min="12811" max="12811" width="3" style="94" hidden="1"/>
    <col min="12812" max="12812" width="12" style="94" hidden="1"/>
    <col min="12813" max="12813" width="9.85546875" style="94" hidden="1"/>
    <col min="12814" max="12814" width="10" style="94" hidden="1"/>
    <col min="12815" max="12815" width="13" style="94" hidden="1"/>
    <col min="12816" max="12821" width="11.7109375" style="94" hidden="1"/>
    <col min="12822" max="12822" width="11.5703125" style="94" hidden="1"/>
    <col min="12823" max="12823" width="9.140625" style="94" hidden="1"/>
    <col min="12824" max="12824" width="2.140625" style="94" hidden="1"/>
    <col min="12825" max="12825" width="4" style="94" hidden="1"/>
    <col min="12826" max="12826" width="14.140625" style="94" hidden="1"/>
    <col min="12827" max="12827" width="10.42578125" style="94" hidden="1"/>
    <col min="12828" max="12828" width="8.5703125" style="94" hidden="1"/>
    <col min="12829" max="13066" width="9.140625" style="94" hidden="1"/>
    <col min="13067" max="13067" width="3" style="94" hidden="1"/>
    <col min="13068" max="13068" width="12" style="94" hidden="1"/>
    <col min="13069" max="13069" width="9.85546875" style="94" hidden="1"/>
    <col min="13070" max="13070" width="10" style="94" hidden="1"/>
    <col min="13071" max="13071" width="13" style="94" hidden="1"/>
    <col min="13072" max="13077" width="11.7109375" style="94" hidden="1"/>
    <col min="13078" max="13078" width="11.5703125" style="94" hidden="1"/>
    <col min="13079" max="13079" width="9.140625" style="94" hidden="1"/>
    <col min="13080" max="13080" width="2.140625" style="94" hidden="1"/>
    <col min="13081" max="13081" width="4" style="94" hidden="1"/>
    <col min="13082" max="13082" width="14.140625" style="94" hidden="1"/>
    <col min="13083" max="13083" width="10.42578125" style="94" hidden="1"/>
    <col min="13084" max="13084" width="8.5703125" style="94" hidden="1"/>
    <col min="13085" max="13322" width="9.140625" style="94" hidden="1"/>
    <col min="13323" max="13323" width="3" style="94" hidden="1"/>
    <col min="13324" max="13324" width="12" style="94" hidden="1"/>
    <col min="13325" max="13325" width="9.85546875" style="94" hidden="1"/>
    <col min="13326" max="13326" width="10" style="94" hidden="1"/>
    <col min="13327" max="13327" width="13" style="94" hidden="1"/>
    <col min="13328" max="13333" width="11.7109375" style="94" hidden="1"/>
    <col min="13334" max="13334" width="11.5703125" style="94" hidden="1"/>
    <col min="13335" max="13335" width="9.140625" style="94" hidden="1"/>
    <col min="13336" max="13336" width="2.140625" style="94" hidden="1"/>
    <col min="13337" max="13337" width="4" style="94" hidden="1"/>
    <col min="13338" max="13338" width="14.140625" style="94" hidden="1"/>
    <col min="13339" max="13339" width="10.42578125" style="94" hidden="1"/>
    <col min="13340" max="13340" width="8.5703125" style="94" hidden="1"/>
    <col min="13341" max="13578" width="9.140625" style="94" hidden="1"/>
    <col min="13579" max="13579" width="3" style="94" hidden="1"/>
    <col min="13580" max="13580" width="12" style="94" hidden="1"/>
    <col min="13581" max="13581" width="9.85546875" style="94" hidden="1"/>
    <col min="13582" max="13582" width="10" style="94" hidden="1"/>
    <col min="13583" max="13583" width="13" style="94" hidden="1"/>
    <col min="13584" max="13589" width="11.7109375" style="94" hidden="1"/>
    <col min="13590" max="13590" width="11.5703125" style="94" hidden="1"/>
    <col min="13591" max="13591" width="9.140625" style="94" hidden="1"/>
    <col min="13592" max="13592" width="2.140625" style="94" hidden="1"/>
    <col min="13593" max="13593" width="4" style="94" hidden="1"/>
    <col min="13594" max="13594" width="14.140625" style="94" hidden="1"/>
    <col min="13595" max="13595" width="10.42578125" style="94" hidden="1"/>
    <col min="13596" max="13596" width="8.5703125" style="94" hidden="1"/>
    <col min="13597" max="13834" width="9.140625" style="94" hidden="1"/>
    <col min="13835" max="13835" width="3" style="94" hidden="1"/>
    <col min="13836" max="13836" width="12" style="94" hidden="1"/>
    <col min="13837" max="13837" width="9.85546875" style="94" hidden="1"/>
    <col min="13838" max="13838" width="10" style="94" hidden="1"/>
    <col min="13839" max="13839" width="13" style="94" hidden="1"/>
    <col min="13840" max="13845" width="11.7109375" style="94" hidden="1"/>
    <col min="13846" max="13846" width="11.5703125" style="94" hidden="1"/>
    <col min="13847" max="13847" width="9.140625" style="94" hidden="1"/>
    <col min="13848" max="13848" width="2.140625" style="94" hidden="1"/>
    <col min="13849" max="13849" width="4" style="94" hidden="1"/>
    <col min="13850" max="13850" width="14.140625" style="94" hidden="1"/>
    <col min="13851" max="13851" width="10.42578125" style="94" hidden="1"/>
    <col min="13852" max="13852" width="8.5703125" style="94" hidden="1"/>
    <col min="13853" max="14090" width="9.140625" style="94" hidden="1"/>
    <col min="14091" max="14091" width="3" style="94" hidden="1"/>
    <col min="14092" max="14092" width="12" style="94" hidden="1"/>
    <col min="14093" max="14093" width="9.85546875" style="94" hidden="1"/>
    <col min="14094" max="14094" width="10" style="94" hidden="1"/>
    <col min="14095" max="14095" width="13" style="94" hidden="1"/>
    <col min="14096" max="14101" width="11.7109375" style="94" hidden="1"/>
    <col min="14102" max="14102" width="11.5703125" style="94" hidden="1"/>
    <col min="14103" max="14103" width="9.140625" style="94" hidden="1"/>
    <col min="14104" max="14104" width="2.140625" style="94" hidden="1"/>
    <col min="14105" max="14105" width="4" style="94" hidden="1"/>
    <col min="14106" max="14106" width="14.140625" style="94" hidden="1"/>
    <col min="14107" max="14107" width="10.42578125" style="94" hidden="1"/>
    <col min="14108" max="14108" width="8.5703125" style="94" hidden="1"/>
    <col min="14109" max="14346" width="9.140625" style="94" hidden="1"/>
    <col min="14347" max="14347" width="3" style="94" hidden="1"/>
    <col min="14348" max="14348" width="12" style="94" hidden="1"/>
    <col min="14349" max="14349" width="9.85546875" style="94" hidden="1"/>
    <col min="14350" max="14350" width="10" style="94" hidden="1"/>
    <col min="14351" max="14351" width="13" style="94" hidden="1"/>
    <col min="14352" max="14357" width="11.7109375" style="94" hidden="1"/>
    <col min="14358" max="14358" width="11.5703125" style="94" hidden="1"/>
    <col min="14359" max="14359" width="9.140625" style="94" hidden="1"/>
    <col min="14360" max="14360" width="2.140625" style="94" hidden="1"/>
    <col min="14361" max="14361" width="4" style="94" hidden="1"/>
    <col min="14362" max="14362" width="14.140625" style="94" hidden="1"/>
    <col min="14363" max="14363" width="10.42578125" style="94" hidden="1"/>
    <col min="14364" max="14364" width="8.5703125" style="94" hidden="1"/>
    <col min="14365" max="14602" width="9.140625" style="94" hidden="1"/>
    <col min="14603" max="14603" width="3" style="94" hidden="1"/>
    <col min="14604" max="14604" width="12" style="94" hidden="1"/>
    <col min="14605" max="14605" width="9.85546875" style="94" hidden="1"/>
    <col min="14606" max="14606" width="10" style="94" hidden="1"/>
    <col min="14607" max="14607" width="13" style="94" hidden="1"/>
    <col min="14608" max="14613" width="11.7109375" style="94" hidden="1"/>
    <col min="14614" max="14614" width="11.5703125" style="94" hidden="1"/>
    <col min="14615" max="14615" width="9.140625" style="94" hidden="1"/>
    <col min="14616" max="14616" width="2.140625" style="94" hidden="1"/>
    <col min="14617" max="14617" width="4" style="94" hidden="1"/>
    <col min="14618" max="14618" width="14.140625" style="94" hidden="1"/>
    <col min="14619" max="14619" width="10.42578125" style="94" hidden="1"/>
    <col min="14620" max="14620" width="8.5703125" style="94" hidden="1"/>
    <col min="14621" max="14858" width="9.140625" style="94" hidden="1"/>
    <col min="14859" max="14859" width="3" style="94" hidden="1"/>
    <col min="14860" max="14860" width="12" style="94" hidden="1"/>
    <col min="14861" max="14861" width="9.85546875" style="94" hidden="1"/>
    <col min="14862" max="14862" width="10" style="94" hidden="1"/>
    <col min="14863" max="14863" width="13" style="94" hidden="1"/>
    <col min="14864" max="14869" width="11.7109375" style="94" hidden="1"/>
    <col min="14870" max="14870" width="11.5703125" style="94" hidden="1"/>
    <col min="14871" max="14871" width="9.140625" style="94" hidden="1"/>
    <col min="14872" max="14872" width="2.140625" style="94" hidden="1"/>
    <col min="14873" max="14873" width="4" style="94" hidden="1"/>
    <col min="14874" max="14874" width="14.140625" style="94" hidden="1"/>
    <col min="14875" max="14875" width="10.42578125" style="94" hidden="1"/>
    <col min="14876" max="14876" width="8.5703125" style="94" hidden="1"/>
    <col min="14877" max="15114" width="9.140625" style="94" hidden="1"/>
    <col min="15115" max="15115" width="3" style="94" hidden="1"/>
    <col min="15116" max="15116" width="12" style="94" hidden="1"/>
    <col min="15117" max="15117" width="9.85546875" style="94" hidden="1"/>
    <col min="15118" max="15118" width="10" style="94" hidden="1"/>
    <col min="15119" max="15119" width="13" style="94" hidden="1"/>
    <col min="15120" max="15125" width="11.7109375" style="94" hidden="1"/>
    <col min="15126" max="15126" width="11.5703125" style="94" hidden="1"/>
    <col min="15127" max="15127" width="9.140625" style="94" hidden="1"/>
    <col min="15128" max="15128" width="2.140625" style="94" hidden="1"/>
    <col min="15129" max="15129" width="4" style="94" hidden="1"/>
    <col min="15130" max="15130" width="14.140625" style="94" hidden="1"/>
    <col min="15131" max="15131" width="10.42578125" style="94" hidden="1"/>
    <col min="15132" max="15132" width="8.5703125" style="94" hidden="1"/>
    <col min="15133" max="15370" width="9.140625" style="94" hidden="1"/>
    <col min="15371" max="15371" width="3" style="94" hidden="1"/>
    <col min="15372" max="15372" width="12" style="94" hidden="1"/>
    <col min="15373" max="15373" width="9.85546875" style="94" hidden="1"/>
    <col min="15374" max="15374" width="10" style="94" hidden="1"/>
    <col min="15375" max="15375" width="13" style="94" hidden="1"/>
    <col min="15376" max="15381" width="11.7109375" style="94" hidden="1"/>
    <col min="15382" max="15382" width="11.5703125" style="94" hidden="1"/>
    <col min="15383" max="15383" width="9.140625" style="94" hidden="1"/>
    <col min="15384" max="15384" width="2.140625" style="94" hidden="1"/>
    <col min="15385" max="15385" width="4" style="94" hidden="1"/>
    <col min="15386" max="15386" width="14.140625" style="94" hidden="1"/>
    <col min="15387" max="15387" width="10.42578125" style="94" hidden="1"/>
    <col min="15388" max="15388" width="8.5703125" style="94" hidden="1"/>
    <col min="15389" max="15626" width="9.140625" style="94" hidden="1"/>
    <col min="15627" max="15627" width="3" style="94" hidden="1"/>
    <col min="15628" max="15628" width="12" style="94" hidden="1"/>
    <col min="15629" max="15629" width="9.85546875" style="94" hidden="1"/>
    <col min="15630" max="15630" width="10" style="94" hidden="1"/>
    <col min="15631" max="15631" width="13" style="94" hidden="1"/>
    <col min="15632" max="15637" width="11.7109375" style="94" hidden="1"/>
    <col min="15638" max="15638" width="11.5703125" style="94" hidden="1"/>
    <col min="15639" max="15639" width="9.140625" style="94" hidden="1"/>
    <col min="15640" max="15640" width="2.140625" style="94" hidden="1"/>
    <col min="15641" max="15641" width="4" style="94" hidden="1"/>
    <col min="15642" max="15642" width="14.140625" style="94" hidden="1"/>
    <col min="15643" max="15643" width="10.42578125" style="94" hidden="1"/>
    <col min="15644" max="15644" width="8.5703125" style="94" hidden="1"/>
    <col min="15645" max="15882" width="9.140625" style="94" hidden="1"/>
    <col min="15883" max="15883" width="3" style="94" hidden="1"/>
    <col min="15884" max="15884" width="12" style="94" hidden="1"/>
    <col min="15885" max="15885" width="9.85546875" style="94" hidden="1"/>
    <col min="15886" max="15886" width="10" style="94" hidden="1"/>
    <col min="15887" max="15887" width="13" style="94" hidden="1"/>
    <col min="15888" max="15893" width="11.7109375" style="94" hidden="1"/>
    <col min="15894" max="15894" width="11.5703125" style="94" hidden="1"/>
    <col min="15895" max="15895" width="9.140625" style="94" hidden="1"/>
    <col min="15896" max="15896" width="2.140625" style="94" hidden="1"/>
    <col min="15897" max="15897" width="4" style="94" hidden="1"/>
    <col min="15898" max="15898" width="14.140625" style="94" hidden="1"/>
    <col min="15899" max="15899" width="10.42578125" style="94" hidden="1"/>
    <col min="15900" max="15900" width="8.5703125" style="94" hidden="1"/>
    <col min="15901" max="16138" width="9.140625" style="94" hidden="1"/>
    <col min="16139" max="16139" width="3" style="94" hidden="1"/>
    <col min="16140" max="16140" width="12" style="94" hidden="1"/>
    <col min="16141" max="16141" width="9.85546875" style="94" hidden="1"/>
    <col min="16142" max="16142" width="10" style="94" hidden="1"/>
    <col min="16143" max="16143" width="13" style="94" hidden="1"/>
    <col min="16144" max="16149" width="11.7109375" style="94" hidden="1"/>
    <col min="16150" max="16150" width="11.5703125" style="94" hidden="1"/>
    <col min="16151" max="16151" width="9.140625" style="94" hidden="1"/>
    <col min="16152" max="16152" width="2.140625" style="94" hidden="1"/>
    <col min="16153" max="16153" width="4" style="94" hidden="1"/>
    <col min="16154" max="16154" width="14.140625" style="94" hidden="1"/>
    <col min="16155" max="16155" width="10.42578125" style="94" hidden="1"/>
    <col min="16156" max="16156" width="8.5703125" style="94" hidden="1"/>
    <col min="16157" max="16384" width="9.140625" style="94" hidden="1"/>
  </cols>
  <sheetData>
    <row r="1" spans="1:46" ht="24" customHeight="1">
      <c r="B1" s="211" t="s">
        <v>482</v>
      </c>
      <c r="C1" s="212"/>
      <c r="D1" s="212"/>
      <c r="E1" s="213"/>
      <c r="F1" s="213"/>
      <c r="G1" s="213"/>
      <c r="H1" s="213"/>
      <c r="I1" s="213"/>
      <c r="J1" s="212"/>
      <c r="K1" s="214"/>
      <c r="L1" s="214"/>
      <c r="M1" s="214"/>
      <c r="O1" s="211" t="s">
        <v>1276</v>
      </c>
      <c r="P1" s="214"/>
      <c r="Q1" s="214"/>
      <c r="R1" s="214"/>
      <c r="S1" s="214"/>
      <c r="T1" s="214"/>
      <c r="U1" s="214"/>
      <c r="V1" s="214"/>
      <c r="W1" s="214"/>
      <c r="X1" s="214"/>
      <c r="Y1" s="149"/>
      <c r="Z1" s="149"/>
      <c r="AA1" s="149"/>
      <c r="AB1" s="149"/>
      <c r="AC1" s="149"/>
      <c r="AD1" s="149"/>
      <c r="AE1" s="149"/>
      <c r="AF1" s="149"/>
      <c r="AG1" s="149"/>
      <c r="AH1" s="149"/>
      <c r="AI1" s="149"/>
      <c r="AJ1" s="211" t="s">
        <v>1242</v>
      </c>
      <c r="AK1" s="214"/>
      <c r="AL1" s="214"/>
      <c r="AM1" s="214"/>
      <c r="AN1" s="214"/>
      <c r="AO1" s="214"/>
      <c r="AP1" s="214"/>
      <c r="AQ1" s="214"/>
      <c r="AR1" s="214"/>
      <c r="AS1" s="214"/>
      <c r="AT1" s="149"/>
    </row>
    <row r="2" spans="1:46">
      <c r="A2" s="149"/>
      <c r="B2" s="149"/>
      <c r="C2" s="149"/>
      <c r="D2" s="149"/>
      <c r="E2" s="361"/>
      <c r="F2" s="361"/>
      <c r="G2" s="361"/>
      <c r="H2" s="361"/>
      <c r="I2" s="361"/>
      <c r="J2" s="149"/>
      <c r="K2" s="149"/>
      <c r="L2" s="149"/>
      <c r="M2" s="149"/>
      <c r="N2" s="149"/>
      <c r="O2" s="149"/>
      <c r="P2" s="149"/>
      <c r="Q2" s="149"/>
      <c r="R2" s="149"/>
      <c r="S2" s="149"/>
      <c r="T2" s="149"/>
      <c r="U2" s="149"/>
      <c r="V2" s="149"/>
      <c r="W2" s="149"/>
      <c r="X2" s="149"/>
      <c r="Y2" s="149"/>
      <c r="Z2" s="149"/>
      <c r="AA2" s="149"/>
      <c r="AB2" s="149"/>
      <c r="AC2" s="149"/>
      <c r="AD2" s="149"/>
      <c r="AE2" s="149"/>
      <c r="AF2" s="149"/>
      <c r="AG2" s="149"/>
      <c r="AH2" s="149"/>
      <c r="AI2" s="149"/>
      <c r="AJ2" s="149"/>
      <c r="AK2" s="149"/>
      <c r="AL2" s="149"/>
      <c r="AM2" s="149"/>
      <c r="AN2" s="149"/>
      <c r="AO2" s="149"/>
      <c r="AP2" s="149"/>
      <c r="AQ2" s="149"/>
      <c r="AR2" s="149"/>
      <c r="AS2" s="149"/>
      <c r="AT2" s="149"/>
    </row>
    <row r="3" spans="1:46" ht="15" customHeight="1">
      <c r="A3" s="149"/>
      <c r="B3" s="362" t="s">
        <v>316</v>
      </c>
      <c r="C3" s="362"/>
      <c r="D3" s="362"/>
      <c r="E3" s="361"/>
      <c r="F3" s="361"/>
      <c r="G3" s="361"/>
      <c r="H3" s="361"/>
      <c r="I3" s="361"/>
      <c r="J3" s="149"/>
      <c r="K3" s="149"/>
      <c r="L3" s="149"/>
      <c r="M3" s="149"/>
      <c r="N3" s="149"/>
      <c r="O3" s="149"/>
      <c r="P3" s="1479" t="s">
        <v>317</v>
      </c>
      <c r="Q3" s="1479"/>
      <c r="R3" s="1479"/>
      <c r="S3" s="1479"/>
      <c r="T3" s="1479"/>
      <c r="U3" s="1479"/>
      <c r="V3" s="1479"/>
      <c r="W3" s="1479"/>
      <c r="X3" s="149"/>
      <c r="Y3" s="149"/>
      <c r="Z3" s="149"/>
      <c r="AA3" s="149"/>
      <c r="AB3" s="149"/>
      <c r="AC3" s="149"/>
      <c r="AD3" s="149"/>
      <c r="AE3" s="149"/>
      <c r="AF3" s="149"/>
      <c r="AG3" s="149"/>
      <c r="AH3" s="149"/>
      <c r="AI3" s="149"/>
      <c r="AJ3" s="149"/>
      <c r="AK3" s="1479" t="s">
        <v>317</v>
      </c>
      <c r="AL3" s="1479"/>
      <c r="AM3" s="1479"/>
      <c r="AN3" s="1479"/>
      <c r="AO3" s="1479"/>
      <c r="AP3" s="1479"/>
      <c r="AQ3" s="1479"/>
      <c r="AR3" s="1479"/>
      <c r="AS3" s="149"/>
      <c r="AT3" s="149"/>
    </row>
    <row r="4" spans="1:46" ht="7.5" customHeight="1">
      <c r="A4" s="149"/>
      <c r="B4" s="149"/>
      <c r="C4" s="149"/>
      <c r="D4" s="149"/>
      <c r="E4" s="361"/>
      <c r="F4" s="361"/>
      <c r="G4" s="361"/>
      <c r="H4" s="361"/>
      <c r="I4" s="361"/>
      <c r="J4" s="149"/>
      <c r="K4" s="149"/>
      <c r="L4" s="149"/>
      <c r="M4" s="149"/>
      <c r="N4" s="149"/>
      <c r="O4" s="149"/>
      <c r="P4" s="149"/>
      <c r="Q4" s="149"/>
      <c r="R4" s="149"/>
      <c r="S4" s="149"/>
      <c r="T4" s="149"/>
      <c r="U4" s="149"/>
      <c r="V4" s="149"/>
      <c r="W4" s="149"/>
      <c r="X4" s="149"/>
      <c r="Y4" s="149"/>
      <c r="Z4" s="149"/>
      <c r="AA4" s="149"/>
      <c r="AB4" s="149"/>
      <c r="AC4" s="149"/>
      <c r="AD4" s="149"/>
      <c r="AE4" s="149"/>
      <c r="AF4" s="149"/>
      <c r="AG4" s="149"/>
      <c r="AH4" s="149"/>
      <c r="AI4" s="149"/>
      <c r="AJ4" s="149"/>
      <c r="AK4" s="149"/>
      <c r="AL4" s="149"/>
      <c r="AM4" s="149"/>
      <c r="AN4" s="149"/>
      <c r="AO4" s="149"/>
      <c r="AP4" s="149"/>
      <c r="AQ4" s="149"/>
      <c r="AR4" s="149"/>
      <c r="AS4" s="149"/>
      <c r="AT4" s="149"/>
    </row>
    <row r="5" spans="1:46" ht="30.75" customHeight="1">
      <c r="A5" s="149"/>
      <c r="B5" s="1470" t="s">
        <v>44</v>
      </c>
      <c r="C5" s="1471"/>
      <c r="D5" s="1471"/>
      <c r="E5" s="1472"/>
      <c r="F5" s="363" t="s">
        <v>318</v>
      </c>
      <c r="G5" s="363" t="s">
        <v>319</v>
      </c>
      <c r="H5" s="363" t="s">
        <v>320</v>
      </c>
      <c r="I5" s="363" t="s">
        <v>497</v>
      </c>
      <c r="J5" s="363" t="s">
        <v>498</v>
      </c>
      <c r="K5" s="363" t="s">
        <v>251</v>
      </c>
      <c r="L5" s="364" t="s">
        <v>20</v>
      </c>
      <c r="M5" s="149"/>
      <c r="N5" s="149"/>
      <c r="O5" s="149"/>
      <c r="R5" s="1480"/>
      <c r="S5" s="1481"/>
      <c r="T5" s="216" t="s">
        <v>31</v>
      </c>
      <c r="U5" s="216">
        <f>E15</f>
        <v>2020</v>
      </c>
      <c r="V5" s="216">
        <f t="shared" ref="V5:Y5" si="0">F15</f>
        <v>2021</v>
      </c>
      <c r="W5" s="216">
        <f t="shared" si="0"/>
        <v>2022</v>
      </c>
      <c r="X5" s="216">
        <f t="shared" si="0"/>
        <v>2023</v>
      </c>
      <c r="Y5" s="216">
        <f t="shared" si="0"/>
        <v>2024</v>
      </c>
      <c r="Z5" s="1099" t="s">
        <v>1245</v>
      </c>
      <c r="AA5" s="216" t="s">
        <v>20</v>
      </c>
      <c r="AB5" s="149"/>
      <c r="AC5" s="216" t="s">
        <v>11</v>
      </c>
      <c r="AD5" s="216" t="s">
        <v>12</v>
      </c>
      <c r="AE5" s="216" t="s">
        <v>13</v>
      </c>
      <c r="AF5" s="216" t="s">
        <v>14</v>
      </c>
      <c r="AG5" s="216" t="s">
        <v>15</v>
      </c>
      <c r="AH5" s="216" t="s">
        <v>20</v>
      </c>
      <c r="AI5" s="149"/>
      <c r="AJ5" s="149"/>
      <c r="AK5" s="1480"/>
      <c r="AL5" s="1481"/>
      <c r="AM5" s="216" t="s">
        <v>11</v>
      </c>
      <c r="AN5" s="216" t="s">
        <v>12</v>
      </c>
      <c r="AO5" s="216" t="s">
        <v>13</v>
      </c>
      <c r="AP5" s="216" t="s">
        <v>14</v>
      </c>
      <c r="AQ5" s="216" t="s">
        <v>15</v>
      </c>
      <c r="AR5" s="216" t="s">
        <v>20</v>
      </c>
      <c r="AS5" s="149"/>
      <c r="AT5" s="149"/>
    </row>
    <row r="6" spans="1:46" s="217" customFormat="1" ht="20.100000000000001" customHeight="1">
      <c r="A6" s="365"/>
      <c r="B6" s="1474" t="str">
        <f>IF('Data Entry'!CJ7="Released","Previously Approved (Appraise / Select)",IF('Data Entry'!CJ7="Approval Request","Current request (Appraise / Select)","Future request (Appraise / Select)"))</f>
        <v>Previously Approved (Appraise / Select)</v>
      </c>
      <c r="C6" s="1475"/>
      <c r="D6" s="1475"/>
      <c r="E6" s="1476"/>
      <c r="F6" s="1151">
        <f>((GETPIVOTDATA("Sum of CapEx",'Tables &amp; Pivots'!$A$282,"Spend","IT&amp;S","Stage2","Appraise/Select")+GETPIVOTDATA("Sum of CapEx",'Tables &amp; Pivots'!$A$282,"Spend","IT&amp;S Risk","Stage2","Appraise/Select"))/1000)</f>
        <v>0</v>
      </c>
      <c r="G6" s="1151">
        <f>((GETPIVOTDATA("Sum of RevEx",'Tables &amp; Pivots'!$A$282,"Spend","IT&amp;S","Stage2","Appraise/Select")+GETPIVOTDATA("Sum of RevEx",'Tables &amp; Pivots'!$A$282,"Spend","IT&amp;S Risk","Stage2","Appraise/Select"))/1000)</f>
        <v>0</v>
      </c>
      <c r="H6" s="1152">
        <f>SUM(F6:G6)</f>
        <v>0</v>
      </c>
      <c r="I6" s="1151">
        <f>((GETPIVOTDATA("Sum of CapEx",'Tables &amp; Pivots'!$A$282,"Spend","Business","Stage2","Appraise/Select")+GETPIVOTDATA("Sum of CapEx",'Tables &amp; Pivots'!$A$282,"Spend","Business Risk","Stage2","Appraise/Select"))/1000)</f>
        <v>0</v>
      </c>
      <c r="J6" s="1151">
        <f>((GETPIVOTDATA("Sum of RevEx",'Tables &amp; Pivots'!$A$282,"Spend","Business","Stage2","Appraise/Select")+GETPIVOTDATA("Sum of RevEx",'Tables &amp; Pivots'!$A$282,"Spend","Business Risk","Stage2","Appraise/Select"))/1000)</f>
        <v>0</v>
      </c>
      <c r="K6" s="1152">
        <f>I6+J6</f>
        <v>0</v>
      </c>
      <c r="L6" s="1152">
        <f>SUM(H6:J6)</f>
        <v>0</v>
      </c>
      <c r="M6" s="365"/>
      <c r="N6" s="365"/>
      <c r="O6" s="365"/>
      <c r="Q6" s="1482" t="s">
        <v>42</v>
      </c>
      <c r="R6" s="1477" t="s">
        <v>25</v>
      </c>
      <c r="S6" s="1478"/>
      <c r="T6" s="1119"/>
      <c r="U6" s="1119">
        <f>GETPIVOTDATA("Sum of _yr0",'Tables &amp; Pivots'!$R$309,"Spend","IT&amp;S","Cap_Rev","CapEx")/1000</f>
        <v>0</v>
      </c>
      <c r="V6" s="1096">
        <f>GETPIVOTDATA("Sum of _yr1",'Tables &amp; Pivots'!$R$309,"Spend","IT&amp;S","Cap_Rev","CapEx")/1000</f>
        <v>0</v>
      </c>
      <c r="W6" s="1096">
        <f>GETPIVOTDATA("Sum of _yr2",'Tables &amp; Pivots'!$R$309,"Spend","IT&amp;S","Cap_Rev","CapEx")/1000</f>
        <v>0</v>
      </c>
      <c r="X6" s="1096">
        <f>GETPIVOTDATA("Sum of _yr3",'Tables &amp; Pivots'!$R$309,"Spend","IT&amp;S","Cap_Rev","CapEx")/1000</f>
        <v>0</v>
      </c>
      <c r="Y6" s="1096">
        <f>GETPIVOTDATA("Sum of _yr4",'Tables &amp; Pivots'!$R$309,"Spend","IT&amp;S","Cap_Rev","CapEx")/1000</f>
        <v>0</v>
      </c>
      <c r="Z6" s="1096">
        <f>GETPIVOTDATA("Sum of _yr5",'Tables &amp; Pivots'!$R$309,"Spend","IT&amp;S","Cap_Rev","CapEx")/1000</f>
        <v>0</v>
      </c>
      <c r="AA6" s="1096">
        <f>SUM(T6:Z6)</f>
        <v>0</v>
      </c>
      <c r="AB6" s="149"/>
      <c r="AC6" s="1096">
        <f>(GETPIVOTDATA("Total",'Tables &amp; Pivots'!$T$2,"Spend","IT&amp;S","Cap_Rev","CapEx","CVP","Appraise")/1000)</f>
        <v>0</v>
      </c>
      <c r="AD6" s="1096">
        <f>(GETPIVOTDATA("Total",'Tables &amp; Pivots'!$T$2,"Spend","IT&amp;S","Cap_Rev","CapEx","CVP","Select")/1000)</f>
        <v>0</v>
      </c>
      <c r="AE6" s="1096">
        <f>(GETPIVOTDATA("Total",'Tables &amp; Pivots'!$T$2,"Spend","IT&amp;S","Cap_Rev","CapEx","CVP","Define")/1000)</f>
        <v>0</v>
      </c>
      <c r="AF6" s="1096">
        <f>(GETPIVOTDATA("Total",'Tables &amp; Pivots'!$T$2,"Spend","IT&amp;S","Cap_Rev","CapEx","CVP","Execute")/1000)</f>
        <v>0</v>
      </c>
      <c r="AG6" s="1096">
        <f>(GETPIVOTDATA("Total",'Tables &amp; Pivots'!$T$2,"Spend","IT&amp;S","Cap_Rev","CapEx","CVP","Operate")/1000)</f>
        <v>0</v>
      </c>
      <c r="AH6" s="1096">
        <f>(GETPIVOTDATA("Total",'Tables &amp; Pivots'!$T$2,"Spend","IT&amp;S","Cap_Rev","CapEx")/1000)</f>
        <v>0</v>
      </c>
      <c r="AI6" s="365"/>
      <c r="AJ6" s="365"/>
      <c r="AK6" s="1477" t="s">
        <v>25</v>
      </c>
      <c r="AL6" s="1478"/>
      <c r="AM6" s="1096">
        <f>(GETPIVOTDATA("Total",'Tables &amp; Pivots'!$T$2,"Spend","IT&amp;S","Cap_Rev","CapEx","CVP","Appraise")/1000)</f>
        <v>0</v>
      </c>
      <c r="AN6" s="1096">
        <f>(GETPIVOTDATA("Total",'Tables &amp; Pivots'!$T$2,"Spend","IT&amp;S","Cap_Rev","CapEx","CVP","Select")/1000)</f>
        <v>0</v>
      </c>
      <c r="AO6" s="1096">
        <f>(GETPIVOTDATA("Total",'Tables &amp; Pivots'!$T$2,"Spend","IT&amp;S","Cap_Rev","CapEx","CVP","Define")/1000)</f>
        <v>0</v>
      </c>
      <c r="AP6" s="1096">
        <f>(GETPIVOTDATA("Total",'Tables &amp; Pivots'!$T$2,"Spend","IT&amp;S","Cap_Rev","CapEx","CVP","Execute")/1000)</f>
        <v>0</v>
      </c>
      <c r="AQ6" s="1096">
        <f>(GETPIVOTDATA("Total",'Tables &amp; Pivots'!$T$2,"Spend","IT&amp;S","Cap_Rev","CapEx","CVP","Operate")/1000)</f>
        <v>0</v>
      </c>
      <c r="AR6" s="1096">
        <f>(GETPIVOTDATA("Total",'Tables &amp; Pivots'!$T$2,"Spend","IT&amp;S","Cap_Rev","CapEx")/1000)</f>
        <v>0</v>
      </c>
      <c r="AS6" s="365"/>
      <c r="AT6" s="365"/>
    </row>
    <row r="7" spans="1:46" s="217" customFormat="1" ht="20.100000000000001" customHeight="1">
      <c r="A7" s="365"/>
      <c r="B7" s="1474" t="str">
        <f>IF('Data Entry'!CJ9="Released","Previously Approved (Define)",IF('Data Entry'!CJ9="Approval Request","Current request (Define)","Future request (Define)"))</f>
        <v>Future request (Define)</v>
      </c>
      <c r="C7" s="1475"/>
      <c r="D7" s="1475"/>
      <c r="E7" s="1476"/>
      <c r="F7" s="1151">
        <f>((GETPIVOTDATA("Sum of CapEx",'Tables &amp; Pivots'!$A$282,"Spend","IT&amp;S","Stage2","Define")+GETPIVOTDATA("Sum of CapEx",'Tables &amp; Pivots'!$A$282,"Spend","IT&amp;S Risk","Stage2","Define"))/1000)</f>
        <v>0</v>
      </c>
      <c r="G7" s="1151">
        <f>((GETPIVOTDATA("Sum of RevEx",'Tables &amp; Pivots'!$A$282,"Spend","IT&amp;S","Stage2","Define")+GETPIVOTDATA("Sum of RevEx",'Tables &amp; Pivots'!$A$282,"Spend","IT&amp;S Risk","Stage2","Define"))/1000)</f>
        <v>0</v>
      </c>
      <c r="H7" s="1152">
        <f t="shared" ref="H7:H8" si="1">SUM(F7:G7)</f>
        <v>0</v>
      </c>
      <c r="I7" s="1151">
        <f>((GETPIVOTDATA("Sum of CapEx",'Tables &amp; Pivots'!$A$282,"Spend","Business","Stage2","Define")+GETPIVOTDATA("Sum of CapEx",'Tables &amp; Pivots'!$A$282,"Spend","Business Risk","Stage2","Define"))/1000)</f>
        <v>0</v>
      </c>
      <c r="J7" s="1151">
        <f>((GETPIVOTDATA("Sum of RevEx",'Tables &amp; Pivots'!$A$282,"Spend","Business","Stage2","Define")+GETPIVOTDATA("Sum of RevEx",'Tables &amp; Pivots'!$A$282,"Spend","Business Risk","Stage2","Define"))/1000)</f>
        <v>0</v>
      </c>
      <c r="K7" s="1152">
        <f t="shared" ref="K7:K9" si="2">I7+J7</f>
        <v>0</v>
      </c>
      <c r="L7" s="1152">
        <f>SUM(H7:J7)</f>
        <v>0</v>
      </c>
      <c r="M7" s="365"/>
      <c r="N7" s="365"/>
      <c r="O7" s="365"/>
      <c r="Q7" s="1483"/>
      <c r="R7" s="1477" t="s">
        <v>26</v>
      </c>
      <c r="S7" s="1478"/>
      <c r="T7" s="1119"/>
      <c r="U7" s="1119">
        <f>GETPIVOTDATA("Sum of _yr0",'Tables &amp; Pivots'!$R$309,"Spend","IT&amp;S","Cap_Rev","RevEx")/1000</f>
        <v>0</v>
      </c>
      <c r="V7" s="1096">
        <f>GETPIVOTDATA("Sum of _yr1",'Tables &amp; Pivots'!$R$309,"Spend","IT&amp;S","Cap_Rev","RevEx")/1000</f>
        <v>0</v>
      </c>
      <c r="W7" s="1096">
        <f>GETPIVOTDATA("Sum of _yr2",'Tables &amp; Pivots'!$R$309,"Spend","IT&amp;S","Cap_Rev","RevEx")/1000</f>
        <v>0</v>
      </c>
      <c r="X7" s="1096">
        <f>GETPIVOTDATA("Sum of _yr3",'Tables &amp; Pivots'!$R$309,"Spend","IT&amp;S","Cap_Rev","RevEx")/1000</f>
        <v>0</v>
      </c>
      <c r="Y7" s="1096">
        <f>GETPIVOTDATA("Sum of _yr4",'Tables &amp; Pivots'!$R$309,"Spend","IT&amp;S","Cap_Rev","RevEx")/1000</f>
        <v>0</v>
      </c>
      <c r="Z7" s="1096">
        <f>GETPIVOTDATA("Sum of _yr5",'Tables &amp; Pivots'!$R$309,"Spend","IT&amp;S","Cap_Rev","RevEx")/1000</f>
        <v>0</v>
      </c>
      <c r="AA7" s="1096">
        <f>SUM(T7:Z7)</f>
        <v>0</v>
      </c>
      <c r="AB7" s="149"/>
      <c r="AC7" s="1096">
        <f>(GETPIVOTDATA("Total",'Tables &amp; Pivots'!$T$2,"Spend","IT&amp;S","Cap_Rev","revEx","CVP","Appraise")/1000)</f>
        <v>0</v>
      </c>
      <c r="AD7" s="1096">
        <f>(GETPIVOTDATA("Total",'Tables &amp; Pivots'!$T$2,"Spend","IT&amp;S","Cap_Rev","revEx","CVP","Select")/1000)</f>
        <v>0</v>
      </c>
      <c r="AE7" s="1096">
        <f>(GETPIVOTDATA("Total",'Tables &amp; Pivots'!$T$2,"Spend","IT&amp;S","Cap_Rev","revEx","CVP","Define")/1000)</f>
        <v>0</v>
      </c>
      <c r="AF7" s="1096">
        <f>(GETPIVOTDATA("Total",'Tables &amp; Pivots'!$T$2,"Spend","IT&amp;S","Cap_Rev","revEx","CVP","Execute")/1000)</f>
        <v>0</v>
      </c>
      <c r="AG7" s="1096">
        <f>(GETPIVOTDATA("Total",'Tables &amp; Pivots'!$T$2,"Spend","IT&amp;S","Cap_Rev","revEx","CVP","Operate")/1000)</f>
        <v>0</v>
      </c>
      <c r="AH7" s="1096">
        <f>(GETPIVOTDATA("Total",'Tables &amp; Pivots'!$T$2,"Spend","IT&amp;S","Cap_Rev","RevEx")/1000)</f>
        <v>0</v>
      </c>
      <c r="AI7" s="365"/>
      <c r="AJ7" s="365"/>
      <c r="AK7" s="1477" t="s">
        <v>26</v>
      </c>
      <c r="AL7" s="1478"/>
      <c r="AM7" s="1096">
        <f>(GETPIVOTDATA("Total",'Tables &amp; Pivots'!$T$2,"Spend","IT&amp;S","Cap_Rev","revEx","CVP","Appraise")/1000)</f>
        <v>0</v>
      </c>
      <c r="AN7" s="1096">
        <f>(GETPIVOTDATA("Total",'Tables &amp; Pivots'!$T$2,"Spend","IT&amp;S","Cap_Rev","revEx","CVP","Select")/1000)</f>
        <v>0</v>
      </c>
      <c r="AO7" s="1096">
        <f>(GETPIVOTDATA("Total",'Tables &amp; Pivots'!$T$2,"Spend","IT&amp;S","Cap_Rev","revEx","CVP","Define")/1000)</f>
        <v>0</v>
      </c>
      <c r="AP7" s="1096">
        <f>(GETPIVOTDATA("Total",'Tables &amp; Pivots'!$T$2,"Spend","IT&amp;S","Cap_Rev","revEx","CVP","Execute")/1000)</f>
        <v>0</v>
      </c>
      <c r="AQ7" s="1096">
        <f>(GETPIVOTDATA("Total",'Tables &amp; Pivots'!$T$2,"Spend","IT&amp;S","Cap_Rev","revEx","CVP","Operate")/1000)</f>
        <v>0</v>
      </c>
      <c r="AR7" s="1096">
        <f>(GETPIVOTDATA("Total",'Tables &amp; Pivots'!$T$2,"Spend","IT&amp;S","Cap_Rev","RevEx")/1000)</f>
        <v>0</v>
      </c>
      <c r="AS7" s="365"/>
      <c r="AT7" s="365"/>
    </row>
    <row r="8" spans="1:46" s="217" customFormat="1" ht="19.5" customHeight="1">
      <c r="A8" s="365"/>
      <c r="B8" s="1474" t="str">
        <f>IF('Data Entry'!CJ10="Released","Previously Approved (Execute)",IF('Data Entry'!CJ10="Approval Request","Current request (Execute)","Future request (Execute)"))</f>
        <v>Current request (Execute)</v>
      </c>
      <c r="C8" s="1475"/>
      <c r="D8" s="1475"/>
      <c r="E8" s="1476"/>
      <c r="F8" s="1151">
        <f>((GETPIVOTDATA("Sum of CapEx",'Tables &amp; Pivots'!$A$282,"Spend","IT&amp;S","Stage2","Execute")+GETPIVOTDATA("Sum of CapEx",'Tables &amp; Pivots'!$A$282,"Spend","IT&amp;S Risk","Stage2","Execute"))/1000)</f>
        <v>0</v>
      </c>
      <c r="G8" s="1151">
        <f>((GETPIVOTDATA("Sum of RevEx",'Tables &amp; Pivots'!$A$282,"Spend","IT&amp;S","Stage2","Execute")+GETPIVOTDATA("Sum of RevEx",'Tables &amp; Pivots'!$A$282,"Spend","IT&amp;S Risk","Stage2","Execute"))/1000)</f>
        <v>0</v>
      </c>
      <c r="H8" s="1152">
        <f t="shared" si="1"/>
        <v>0</v>
      </c>
      <c r="I8" s="1151">
        <f>((GETPIVOTDATA("Sum of CapEx",'Tables &amp; Pivots'!$A$282,"Spend","Business","Stage2","Execute")+GETPIVOTDATA("Sum of CapEx",'Tables &amp; Pivots'!$A$282,"Spend","Business Risk","Stage2","Execute"))/1000)</f>
        <v>0</v>
      </c>
      <c r="J8" s="1151">
        <f>((GETPIVOTDATA("Sum of RevEx",'Tables &amp; Pivots'!$A$282,"Spend","Business","Stage2","Execute")+GETPIVOTDATA("Sum of RevEx",'Tables &amp; Pivots'!$A$282,"Spend","Business Risk","Stage2","Execute"))/1000)</f>
        <v>0</v>
      </c>
      <c r="K8" s="1152">
        <f t="shared" si="2"/>
        <v>0</v>
      </c>
      <c r="L8" s="1152">
        <f>SUM(H8:J8)</f>
        <v>0</v>
      </c>
      <c r="M8" s="365"/>
      <c r="N8" s="365"/>
      <c r="O8" s="365"/>
      <c r="Q8" s="1483"/>
      <c r="R8" s="1477" t="s">
        <v>252</v>
      </c>
      <c r="S8" s="1478"/>
      <c r="T8" s="1096">
        <f>T6+T7</f>
        <v>0</v>
      </c>
      <c r="U8" s="1096">
        <f t="shared" ref="U8:AA8" si="3">U6+U7</f>
        <v>0</v>
      </c>
      <c r="V8" s="1096">
        <f t="shared" si="3"/>
        <v>0</v>
      </c>
      <c r="W8" s="1096">
        <f t="shared" si="3"/>
        <v>0</v>
      </c>
      <c r="X8" s="1096">
        <f t="shared" si="3"/>
        <v>0</v>
      </c>
      <c r="Y8" s="1096">
        <f t="shared" si="3"/>
        <v>0</v>
      </c>
      <c r="Z8" s="1096">
        <f t="shared" si="3"/>
        <v>0</v>
      </c>
      <c r="AA8" s="1096">
        <f t="shared" si="3"/>
        <v>0</v>
      </c>
      <c r="AB8" s="149"/>
      <c r="AC8" s="1096">
        <f>(GETPIVOTDATA("Total",'Tables &amp; Pivots'!$T$2,"Spend","IT&amp;S","CVP","Appraise")/1000)</f>
        <v>0</v>
      </c>
      <c r="AD8" s="1096">
        <f>(GETPIVOTDATA("Total",'Tables &amp; Pivots'!$T$2,"Spend","IT&amp;S","CVP","Select")/1000)</f>
        <v>0</v>
      </c>
      <c r="AE8" s="1096">
        <f>(GETPIVOTDATA("Total",'Tables &amp; Pivots'!$T$2,"Spend","IT&amp;S","CVP","Define")/1000)</f>
        <v>0</v>
      </c>
      <c r="AF8" s="1096">
        <f>(GETPIVOTDATA("Total",'Tables &amp; Pivots'!$T$2,"Spend","IT&amp;S","CVP","Execute")/1000)</f>
        <v>0</v>
      </c>
      <c r="AG8" s="1096">
        <f>(GETPIVOTDATA("Total",'Tables &amp; Pivots'!$T$2,"Spend","IT&amp;S","CVP","Operate")/1000)</f>
        <v>0</v>
      </c>
      <c r="AH8" s="1096">
        <f>(GETPIVOTDATA("Total",'Tables &amp; Pivots'!$T$2,"Spend","IT&amp;S")/1000)</f>
        <v>0</v>
      </c>
      <c r="AI8" s="365"/>
      <c r="AJ8" s="365"/>
      <c r="AK8" s="1477" t="s">
        <v>252</v>
      </c>
      <c r="AL8" s="1478"/>
      <c r="AM8" s="1096">
        <f>(GETPIVOTDATA("Total",'Tables &amp; Pivots'!$T$2,"Spend","IT&amp;S","CVP","Appraise")/1000)</f>
        <v>0</v>
      </c>
      <c r="AN8" s="1096">
        <f>(GETPIVOTDATA("Total",'Tables &amp; Pivots'!$T$2,"Spend","IT&amp;S","CVP","Select")/1000)</f>
        <v>0</v>
      </c>
      <c r="AO8" s="1096">
        <f>(GETPIVOTDATA("Total",'Tables &amp; Pivots'!$T$2,"Spend","IT&amp;S","CVP","Define")/1000)</f>
        <v>0</v>
      </c>
      <c r="AP8" s="1096">
        <f>(GETPIVOTDATA("Total",'Tables &amp; Pivots'!$T$2,"Spend","IT&amp;S","CVP","Execute")/1000)</f>
        <v>0</v>
      </c>
      <c r="AQ8" s="1096">
        <f>(GETPIVOTDATA("Total",'Tables &amp; Pivots'!$T$2,"Spend","IT&amp;S","CVP","Operate")/1000)</f>
        <v>0</v>
      </c>
      <c r="AR8" s="1143">
        <f>(GETPIVOTDATA("Total",'Tables &amp; Pivots'!$T$2,"Spend","IT&amp;S")/1000)</f>
        <v>0</v>
      </c>
      <c r="AS8" s="365"/>
      <c r="AT8" s="365"/>
    </row>
    <row r="9" spans="1:46" s="217" customFormat="1" ht="20.100000000000001" customHeight="1">
      <c r="A9" s="365"/>
      <c r="B9" s="1474" t="str">
        <f>IF('Data Entry'!CJ11="Released","Previously Approved (Operate)",IF('Data Entry'!CJ11="Approval Request","Current request (Operate)","Future request (Operate)"))</f>
        <v>Current request (Operate)</v>
      </c>
      <c r="C9" s="1475"/>
      <c r="D9" s="1475"/>
      <c r="E9" s="1476"/>
      <c r="F9" s="1151">
        <f>((GETPIVOTDATA("Sum of CapEx",'Tables &amp; Pivots'!$A$282,"Spend","IT&amp;S","Stage2","Operate")+GETPIVOTDATA("Sum of CapEx",'Tables &amp; Pivots'!$A$282,"Spend","IT&amp;S Risk","Stage2","Operate"))/1000)</f>
        <v>0</v>
      </c>
      <c r="G9" s="1151">
        <f>((GETPIVOTDATA("Sum of RevEx",'Tables &amp; Pivots'!$A$282,"Spend","IT&amp;S","Stage2","Operate")+GETPIVOTDATA("Sum of RevEx",'Tables &amp; Pivots'!$A$282,"Spend","IT&amp;S Risk","Stage2","Operate"))/1000)</f>
        <v>0</v>
      </c>
      <c r="H9" s="1152">
        <f t="shared" ref="H9" si="4">SUM(F9:G9)</f>
        <v>0</v>
      </c>
      <c r="I9" s="1151">
        <f>((GETPIVOTDATA("Sum of CapEx",'Tables &amp; Pivots'!$A$282,"Spend","Business","Stage2","Operate")+GETPIVOTDATA("Sum of CapEx",'Tables &amp; Pivots'!$A$282,"Spend","Business Risk","Stage2","Operate"))/1000)</f>
        <v>0</v>
      </c>
      <c r="J9" s="1151">
        <f>((GETPIVOTDATA("Sum of RevEx",'Tables &amp; Pivots'!$A$282,"Spend","Business","Stage2","Operate")+GETPIVOTDATA("Sum of RevEx",'Tables &amp; Pivots'!$A$282,"Spend","Business Risk","Stage2","Operate"))/1000)</f>
        <v>0</v>
      </c>
      <c r="K9" s="1152">
        <f t="shared" si="2"/>
        <v>0</v>
      </c>
      <c r="L9" s="1152">
        <f>SUM(H9:J9)</f>
        <v>0</v>
      </c>
      <c r="M9" s="365"/>
      <c r="N9" s="365"/>
      <c r="O9" s="365"/>
      <c r="Q9" s="1483"/>
      <c r="R9" s="1477" t="s">
        <v>76</v>
      </c>
      <c r="S9" s="1478"/>
      <c r="T9" s="1097"/>
      <c r="U9" s="1096">
        <f>((GETPIVOTDATA("Sum of _yr0",'Tables &amp; Pivots'!$R$309,"Spend","IT&amp;S Risk","Cap_Rev","CapEx")+GETPIVOTDATA("Sum of _yr0",'Tables &amp; Pivots'!$R$309,"Spend","IT&amp;S Risk","Cap_Rev","RevEx"))/1000)</f>
        <v>0</v>
      </c>
      <c r="V9" s="1096">
        <f>((GETPIVOTDATA("Sum of _yr1",'Tables &amp; Pivots'!$R$309,"Spend","IT&amp;S Risk","Cap_Rev","CapEx")+GETPIVOTDATA("Sum of _yr1",'Tables &amp; Pivots'!$R$309,"Spend","IT&amp;S Risk","Cap_Rev","RevEx"))/1000)</f>
        <v>0</v>
      </c>
      <c r="W9" s="1096">
        <f>((GETPIVOTDATA("Sum of _yr2",'Tables &amp; Pivots'!$R$309,"Spend","IT&amp;S Risk","Cap_Rev","CapEx")+GETPIVOTDATA("Sum of _yr2",'Tables &amp; Pivots'!$R$309,"Spend","IT&amp;S Risk","Cap_Rev","RevEx"))/1000)</f>
        <v>0</v>
      </c>
      <c r="X9" s="1096">
        <f>((GETPIVOTDATA("Sum of _yr3",'Tables &amp; Pivots'!$R$309,"Spend","IT&amp;S Risk","Cap_Rev","CapEx")+GETPIVOTDATA("Sum of _yr3",'Tables &amp; Pivots'!$R$309,"Spend","IT&amp;S Risk","Cap_Rev","RevEx"))/1000)</f>
        <v>0</v>
      </c>
      <c r="Y9" s="1096">
        <f>((GETPIVOTDATA("Sum of _yr4",'Tables &amp; Pivots'!$R$309,"Spend","IT&amp;S Risk","Cap_Rev","CapEx")+GETPIVOTDATA("Sum of _yr4",'Tables &amp; Pivots'!$R$309,"Spend","IT&amp;S Risk","Cap_Rev","RevEx"))/1000)</f>
        <v>0</v>
      </c>
      <c r="Z9" s="1096">
        <f>((GETPIVOTDATA("Sum of _yr5",'Tables &amp; Pivots'!$R$309,"Spend","IT&amp;S Risk","Cap_Rev","CapEx")+GETPIVOTDATA("Sum of _yr5",'Tables &amp; Pivots'!$R$309,"Spend","IT&amp;S Risk","Cap_Rev","RevEx"))/1000)</f>
        <v>0</v>
      </c>
      <c r="AA9" s="1096">
        <f>SUM(U9:Z9)</f>
        <v>0</v>
      </c>
      <c r="AB9" s="149"/>
      <c r="AC9" s="1096">
        <f>(GETPIVOTDATA("Total",'Tables &amp; Pivots'!$T$2,"Spend","IT&amp;S Risk","CVP","Appraise")/1000)</f>
        <v>0</v>
      </c>
      <c r="AD9" s="1096">
        <f>(GETPIVOTDATA("Total",'Tables &amp; Pivots'!$T$2,"Spend","IT&amp;S Risk","CVP","Select")/1000)</f>
        <v>0</v>
      </c>
      <c r="AE9" s="1096">
        <f>(GETPIVOTDATA("Total",'Tables &amp; Pivots'!$T$2,"Spend","IT&amp;S Risk","CVP","Define")/1000)</f>
        <v>0</v>
      </c>
      <c r="AF9" s="1096">
        <f>(GETPIVOTDATA("Total",'Tables &amp; Pivots'!$T$2,"Spend","IT&amp;S Risk","CVP","Execute")/1000)</f>
        <v>0</v>
      </c>
      <c r="AG9" s="1096">
        <f>(GETPIVOTDATA("Total",'Tables &amp; Pivots'!$T$2,"Spend","IT&amp;S Risk","CVP","Operate")/1000)</f>
        <v>0</v>
      </c>
      <c r="AH9" s="1096">
        <f>(GETPIVOTDATA("Total",'Tables &amp; Pivots'!$T$2,"Spend","IT&amp;S Risk")/1000)</f>
        <v>0</v>
      </c>
      <c r="AI9" s="365"/>
      <c r="AJ9" s="365"/>
      <c r="AK9" s="1477" t="s">
        <v>24</v>
      </c>
      <c r="AL9" s="1478"/>
      <c r="AM9" s="1096">
        <f>(GETPIVOTDATA("Total",'Tables &amp; Pivots'!$T$2,"Spend","IT&amp;S Risk","CVP","Appraise")/1000)</f>
        <v>0</v>
      </c>
      <c r="AN9" s="1096">
        <f>(GETPIVOTDATA("Total",'Tables &amp; Pivots'!$T$2,"Spend","IT&amp;S Risk","CVP","Select")/1000)</f>
        <v>0</v>
      </c>
      <c r="AO9" s="1096">
        <f>(GETPIVOTDATA("Total",'Tables &amp; Pivots'!$T$2,"Spend","IT&amp;S Risk","CVP","Define")/1000)</f>
        <v>0</v>
      </c>
      <c r="AP9" s="1096">
        <f>(GETPIVOTDATA("Total",'Tables &amp; Pivots'!$T$2,"Spend","IT&amp;S Risk","CVP","Execute")/1000)</f>
        <v>0</v>
      </c>
      <c r="AQ9" s="1096">
        <f>(GETPIVOTDATA("Total",'Tables &amp; Pivots'!$T$2,"Spend","IT&amp;S Risk","CVP","Operate")/1000)</f>
        <v>0</v>
      </c>
      <c r="AR9" s="1096">
        <f>(GETPIVOTDATA("Total",'Tables &amp; Pivots'!$T$2,"Spend","IT&amp;S Risk")/1000)</f>
        <v>0</v>
      </c>
      <c r="AS9" s="365"/>
      <c r="AT9" s="365"/>
    </row>
    <row r="10" spans="1:46" s="217" customFormat="1" ht="20.100000000000001" customHeight="1">
      <c r="A10" s="365"/>
      <c r="B10" s="1470" t="s">
        <v>20</v>
      </c>
      <c r="C10" s="1471"/>
      <c r="D10" s="1471"/>
      <c r="E10" s="1472"/>
      <c r="F10" s="1152">
        <f t="shared" ref="F10:L10" si="5">SUM(F6:F9)</f>
        <v>0</v>
      </c>
      <c r="G10" s="1152">
        <f t="shared" si="5"/>
        <v>0</v>
      </c>
      <c r="H10" s="1152">
        <f t="shared" si="5"/>
        <v>0</v>
      </c>
      <c r="I10" s="1152">
        <f t="shared" si="5"/>
        <v>0</v>
      </c>
      <c r="J10" s="1152">
        <f t="shared" si="5"/>
        <v>0</v>
      </c>
      <c r="K10" s="1152">
        <f t="shared" si="5"/>
        <v>0</v>
      </c>
      <c r="L10" s="1152">
        <f t="shared" si="5"/>
        <v>0</v>
      </c>
      <c r="M10" s="365"/>
      <c r="N10" s="365"/>
      <c r="O10" s="365"/>
      <c r="Q10" s="1484"/>
      <c r="R10" s="1477" t="s">
        <v>1243</v>
      </c>
      <c r="S10" s="1478"/>
      <c r="T10" s="1096">
        <f>T8+T9</f>
        <v>0</v>
      </c>
      <c r="U10" s="1096">
        <f t="shared" ref="U10:AA10" si="6">U8+U9</f>
        <v>0</v>
      </c>
      <c r="V10" s="1096">
        <f t="shared" si="6"/>
        <v>0</v>
      </c>
      <c r="W10" s="1096">
        <f t="shared" si="6"/>
        <v>0</v>
      </c>
      <c r="X10" s="1096">
        <f t="shared" si="6"/>
        <v>0</v>
      </c>
      <c r="Y10" s="1096">
        <f t="shared" si="6"/>
        <v>0</v>
      </c>
      <c r="Z10" s="1096">
        <f t="shared" si="6"/>
        <v>0</v>
      </c>
      <c r="AA10" s="1096">
        <f t="shared" si="6"/>
        <v>0</v>
      </c>
      <c r="AB10" s="149"/>
      <c r="AC10" s="1096">
        <f>((GETPIVOTDATA("Total",'Tables &amp; Pivots'!$T$2,"Spend","IT&amp;S","CVP","Appraise")+GETPIVOTDATA("Total",'Tables &amp; Pivots'!$T$2,"Spend","IT&amp;S Risk","CVP","Appraise"))/1000)</f>
        <v>0</v>
      </c>
      <c r="AD10" s="1096">
        <f>((GETPIVOTDATA("Total",'Tables &amp; Pivots'!$T$2,"Spend","IT&amp;S","CVP","Select")+GETPIVOTDATA("Total",'Tables &amp; Pivots'!$T$2,"Spend","IT&amp;S Risk","CVP","Select"))/1000)</f>
        <v>0</v>
      </c>
      <c r="AE10" s="1096">
        <f>((GETPIVOTDATA("Total",'Tables &amp; Pivots'!$T$2,"Spend","IT&amp;S","CVP","Define")+GETPIVOTDATA("Total",'Tables &amp; Pivots'!$T$2,"Spend","IT&amp;S Risk","CVP","Define"))/1000)</f>
        <v>0</v>
      </c>
      <c r="AF10" s="1096">
        <f>((GETPIVOTDATA("Total",'Tables &amp; Pivots'!$T$2,"Spend","IT&amp;S","CVP","Execute")+GETPIVOTDATA("Total",'Tables &amp; Pivots'!$T$2,"Spend","IT&amp;S Risk","CVP","Execute"))/1000)</f>
        <v>0</v>
      </c>
      <c r="AG10" s="1096">
        <f>((GETPIVOTDATA("Total",'Tables &amp; Pivots'!$T$2,"Spend","IT&amp;S","CVP","Operate")+GETPIVOTDATA("Total",'Tables &amp; Pivots'!$T$2,"Spend","IT&amp;S Risk","CVP","Operate"))/1000)</f>
        <v>0</v>
      </c>
      <c r="AH10" s="1096">
        <f>(GETPIVOTDATA("Sum of Total",'Tables &amp; Pivots'!$T$22)/1000)</f>
        <v>0</v>
      </c>
      <c r="AI10" s="365"/>
      <c r="AJ10" s="365"/>
      <c r="AK10" s="1477" t="s">
        <v>322</v>
      </c>
      <c r="AL10" s="1478"/>
      <c r="AM10" s="1096">
        <f>((GETPIVOTDATA("Total",'Tables &amp; Pivots'!$T$2,"Spend","IT&amp;S","CVP","Appraise")+GETPIVOTDATA("Total",'Tables &amp; Pivots'!$T$2,"Spend","IT&amp;S Risk","CVP","Appraise"))/1000)</f>
        <v>0</v>
      </c>
      <c r="AN10" s="1096">
        <f>((GETPIVOTDATA("Total",'Tables &amp; Pivots'!$T$2,"Spend","IT&amp;S","CVP","Select")+GETPIVOTDATA("Total",'Tables &amp; Pivots'!$T$2,"Spend","IT&amp;S Risk","CVP","Select"))/1000)</f>
        <v>0</v>
      </c>
      <c r="AO10" s="1096">
        <f>((GETPIVOTDATA("Total",'Tables &amp; Pivots'!$T$2,"Spend","IT&amp;S","CVP","Define")+GETPIVOTDATA("Total",'Tables &amp; Pivots'!$T$2,"Spend","IT&amp;S Risk","CVP","Define"))/1000)</f>
        <v>0</v>
      </c>
      <c r="AP10" s="1096">
        <f>((GETPIVOTDATA("Total",'Tables &amp; Pivots'!$T$2,"Spend","IT&amp;S","CVP","Execute")+GETPIVOTDATA("Total",'Tables &amp; Pivots'!$T$2,"Spend","IT&amp;S Risk","CVP","Execute"))/1000)</f>
        <v>0</v>
      </c>
      <c r="AQ10" s="1096">
        <f>((GETPIVOTDATA("Total",'Tables &amp; Pivots'!$T$2,"Spend","IT&amp;S","CVP","Operate")+GETPIVOTDATA("Total",'Tables &amp; Pivots'!$T$2,"Spend","IT&amp;S Risk","CVP","Operate"))/1000)</f>
        <v>0</v>
      </c>
      <c r="AR10" s="1144">
        <f>(GETPIVOTDATA("Sum of Total",'Tables &amp; Pivots'!$T$22)/1000)</f>
        <v>0</v>
      </c>
      <c r="AS10" s="365"/>
      <c r="AT10" s="365"/>
    </row>
    <row r="11" spans="1:46" ht="20.100000000000001" customHeight="1">
      <c r="A11" s="149"/>
      <c r="B11" s="1473" t="s">
        <v>321</v>
      </c>
      <c r="C11" s="1473"/>
      <c r="D11" s="1473"/>
      <c r="E11" s="1473"/>
      <c r="F11" s="1473"/>
      <c r="G11" s="1473"/>
      <c r="H11" s="1473"/>
      <c r="I11" s="1473"/>
      <c r="J11" s="1473"/>
      <c r="K11" s="365"/>
      <c r="L11" s="149"/>
      <c r="M11" s="149"/>
      <c r="N11" s="149"/>
      <c r="O11" s="366"/>
      <c r="Q11" s="1482" t="s">
        <v>41</v>
      </c>
      <c r="R11" s="1477" t="s">
        <v>25</v>
      </c>
      <c r="S11" s="1478"/>
      <c r="T11" s="1119"/>
      <c r="U11" s="1119">
        <f>((GETPIVOTDATA("Sum of _yr0",'Tables &amp; Pivots'!$R$309,"Spend","Business","Cap_Rev","CapEx")+GETPIVOTDATA("Sum of _yr0",'Tables &amp; Pivots'!$R$309,"Spend","Business Risk","Cap_Rev","CapEx"))/1000)</f>
        <v>0</v>
      </c>
      <c r="V11" s="1096">
        <f>((GETPIVOTDATA("Sum of _yr1",'Tables &amp; Pivots'!$R$309,"Spend","Business","Cap_Rev","CapEx")+GETPIVOTDATA("Sum of _yr1",'Tables &amp; Pivots'!$R$309,"Spend","Business Risk","Cap_Rev","CapEx"))/1000)</f>
        <v>0</v>
      </c>
      <c r="W11" s="1096">
        <f>((GETPIVOTDATA("Sum of _yr2",'Tables &amp; Pivots'!$R$309,"Spend","Business","Cap_Rev","CapEx")+GETPIVOTDATA("Sum of _yr2",'Tables &amp; Pivots'!$R$309,"Spend","Business Risk","Cap_Rev","CapEx"))/1000)</f>
        <v>0</v>
      </c>
      <c r="X11" s="1096">
        <f>((GETPIVOTDATA("Sum of _yr3",'Tables &amp; Pivots'!$R$309,"Spend","Business","Cap_Rev","CapEx")+GETPIVOTDATA("Sum of _yr3",'Tables &amp; Pivots'!$R$309,"Spend","Business Risk","Cap_Rev","CapEx"))/1000)</f>
        <v>0</v>
      </c>
      <c r="Y11" s="1096">
        <f>((GETPIVOTDATA("Sum of _yr4",'Tables &amp; Pivots'!$R$309,"Spend","Business","Cap_Rev","CapEx")+GETPIVOTDATA("Sum of _yr4",'Tables &amp; Pivots'!$R$309,"Spend","Business Risk","Cap_Rev","CapEx"))/1000)</f>
        <v>0</v>
      </c>
      <c r="Z11" s="1096">
        <f>((GETPIVOTDATA("Sum of _yr5",'Tables &amp; Pivots'!$R$309,"Spend","Business","Cap_Rev","CapEx")+GETPIVOTDATA("Sum of _yr5",'Tables &amp; Pivots'!$R$309,"Spend","Business Risk","Cap_Rev","CapEx"))/1000)</f>
        <v>0</v>
      </c>
      <c r="AA11" s="1096">
        <f>SUM(T11:Z11)</f>
        <v>0</v>
      </c>
      <c r="AB11" s="149"/>
      <c r="AC11" s="1096">
        <f>((GETPIVOTDATA("Total",'Tables &amp; Pivots'!$T$2,"Spend","Business","Cap_Rev","CapEx","CVP","Appraise")+GETPIVOTDATA("Total",'Tables &amp; Pivots'!$T$2,"Spend","Business Risk","Cap_Rev","CapEx","CVP","Appraise"))/1000)</f>
        <v>0</v>
      </c>
      <c r="AD11" s="1096">
        <f>((GETPIVOTDATA("Total",'Tables &amp; Pivots'!$T$2,"Spend","Business","Cap_Rev","CapEx","CVP","Select")+GETPIVOTDATA("Total",'Tables &amp; Pivots'!$T$2,"Spend","Business Risk","Cap_Rev","CapEx","CVP","Select"))/1000)</f>
        <v>0</v>
      </c>
      <c r="AE11" s="1096">
        <f>((GETPIVOTDATA("Total",'Tables &amp; Pivots'!$T$2,"Spend","Business","Cap_Rev","CapEx","CVP","Define")+GETPIVOTDATA("Total",'Tables &amp; Pivots'!$T$2,"Spend","Business Risk","Cap_Rev","CapEx","CVP","Define"))/1000)</f>
        <v>0</v>
      </c>
      <c r="AF11" s="1096">
        <f>((GETPIVOTDATA("Total",'Tables &amp; Pivots'!$T$2,"Spend","Business","Cap_Rev","CapEx","CVP","Execute")+GETPIVOTDATA("Total",'Tables &amp; Pivots'!$T$2,"Spend","Business Risk","Cap_Rev","CapEx","CVP","Execute"))/1000)</f>
        <v>0</v>
      </c>
      <c r="AG11" s="1096">
        <f>((GETPIVOTDATA("Total",'Tables &amp; Pivots'!$T$2,"Spend","Business","Cap_Rev","CapEx","CVP","Operate")+GETPIVOTDATA("Total",'Tables &amp; Pivots'!$T$2,"Spend","Business Risk","Cap_Rev","CapEx","CVP","Operate"))/1000)</f>
        <v>0</v>
      </c>
      <c r="AH11" s="1096">
        <f>((GETPIVOTDATA("Total",'Tables &amp; Pivots'!$T$2,"Spend","Business","Cap_Rev","CapEx")+GETPIVOTDATA("Total",'Tables &amp; Pivots'!$T$2,"Spend","Business Risk","Cap_Rev","CapEx"))/1000)</f>
        <v>0</v>
      </c>
      <c r="AI11" s="149"/>
      <c r="AJ11" s="366"/>
      <c r="AK11" s="1477" t="s">
        <v>253</v>
      </c>
      <c r="AL11" s="1478"/>
      <c r="AM11" s="1096">
        <f>((GETPIVOTDATA("Total",'Tables &amp; Pivots'!$T$2,"Spend","Business","CVP","Appraise")+GETPIVOTDATA("Total",'Tables &amp; Pivots'!$T$2,"Spend","Business Risk","CVP","Appraise"))/1000)</f>
        <v>0</v>
      </c>
      <c r="AN11" s="1096">
        <f>((GETPIVOTDATA("Total",'Tables &amp; Pivots'!$T$2,"Spend","Business","CVP","Select")+GETPIVOTDATA("Total",'Tables &amp; Pivots'!$T$2,"Spend","Business Risk","CVP","Select"))/1000)</f>
        <v>0</v>
      </c>
      <c r="AO11" s="1096">
        <f>((GETPIVOTDATA("Total",'Tables &amp; Pivots'!$T$2,"Spend","Business","CVP","Define")+GETPIVOTDATA("Total",'Tables &amp; Pivots'!$T$2,"Spend","Business Risk","CVP","Define"))/1000)</f>
        <v>0</v>
      </c>
      <c r="AP11" s="1096">
        <f>((GETPIVOTDATA("Total",'Tables &amp; Pivots'!$T$2,"Spend","Business","CVP","Execute")+GETPIVOTDATA("Total",'Tables &amp; Pivots'!$T$2,"Spend","Business Risk","CVP","Execute"))/1000)</f>
        <v>0</v>
      </c>
      <c r="AQ11" s="1096">
        <f>((GETPIVOTDATA("Total",'Tables &amp; Pivots'!$T$2,"Spend","Business","CVP","Operate")+GETPIVOTDATA("Total",'Tables &amp; Pivots'!$T$2,"Spend","Business Risk","CVP","Operate"))/1000)</f>
        <v>0</v>
      </c>
      <c r="AR11" s="1096">
        <f>((GETPIVOTDATA("Total",'Tables &amp; Pivots'!$T$2,"Spend","Business")+GETPIVOTDATA("Total",'Tables &amp; Pivots'!$T$2,"Spend","Business Risk"))/1000)</f>
        <v>0</v>
      </c>
      <c r="AS11" s="149"/>
      <c r="AT11" s="149"/>
    </row>
    <row r="12" spans="1:46" ht="20.100000000000001" customHeight="1">
      <c r="A12" s="149"/>
      <c r="B12" s="149"/>
      <c r="C12" s="149"/>
      <c r="D12" s="149"/>
      <c r="E12" s="361"/>
      <c r="F12" s="361"/>
      <c r="G12" s="361"/>
      <c r="H12" s="361"/>
      <c r="I12" s="361"/>
      <c r="J12" s="149"/>
      <c r="K12" s="149"/>
      <c r="L12" s="149"/>
      <c r="M12" s="149"/>
      <c r="N12" s="149"/>
      <c r="O12" s="149"/>
      <c r="Q12" s="1484"/>
      <c r="R12" s="1477" t="s">
        <v>26</v>
      </c>
      <c r="S12" s="1478"/>
      <c r="T12" s="1119"/>
      <c r="U12" s="1119">
        <f>((GETPIVOTDATA("Sum of _yr0",'Tables &amp; Pivots'!$R$309,"Spend","Business","Cap_Rev","RevEx")+GETPIVOTDATA("Sum of _yr0",'Tables &amp; Pivots'!$R$309,"Spend","Business Risk","Cap_Rev","RevEx"))/1000)</f>
        <v>0</v>
      </c>
      <c r="V12" s="1096">
        <f>((GETPIVOTDATA("Sum of _yr1",'Tables &amp; Pivots'!$R$309,"Spend","Business","Cap_Rev","RevEx")+GETPIVOTDATA("Sum of _yr1",'Tables &amp; Pivots'!$R$309,"Spend","Business Risk","Cap_Rev","RevEx"))/1000)</f>
        <v>0</v>
      </c>
      <c r="W12" s="1096">
        <f>((GETPIVOTDATA("Sum of _yr2",'Tables &amp; Pivots'!$R$309,"Spend","Business","Cap_Rev","RevEx")+GETPIVOTDATA("Sum of _yr2",'Tables &amp; Pivots'!$R$309,"Spend","Business Risk","Cap_Rev","RevEx"))/1000)</f>
        <v>0</v>
      </c>
      <c r="X12" s="1096">
        <f>((GETPIVOTDATA("Sum of _yr3",'Tables &amp; Pivots'!$R$309,"Spend","Business","Cap_Rev","RevEx")+GETPIVOTDATA("Sum of _yr3",'Tables &amp; Pivots'!$R$309,"Spend","Business Risk","Cap_Rev","RevEx"))/1000)</f>
        <v>0</v>
      </c>
      <c r="Y12" s="1096">
        <f>((GETPIVOTDATA("Sum of _yr4",'Tables &amp; Pivots'!$R$309,"Spend","Business","Cap_Rev","RevEx")+GETPIVOTDATA("Sum of _yr4",'Tables &amp; Pivots'!$R$309,"Spend","Business Risk","Cap_Rev","RevEx"))/1000)</f>
        <v>0</v>
      </c>
      <c r="Z12" s="1096">
        <f>((GETPIVOTDATA("Sum of _yr5",'Tables &amp; Pivots'!$R$309,"Spend","Business","Cap_Rev","RevEx")+GETPIVOTDATA("Sum of _yr5",'Tables &amp; Pivots'!$R$309,"Spend","Business Risk","Cap_Rev","RevEx"))/1000)</f>
        <v>0</v>
      </c>
      <c r="AA12" s="1096">
        <f>SUM(T12:Z12)</f>
        <v>0</v>
      </c>
      <c r="AB12" s="149"/>
      <c r="AC12" s="1096">
        <f>((GETPIVOTDATA("Total",'Tables &amp; Pivots'!$T$2,"Spend","Business","Cap_Rev","RevEx","CVP","Appraise")+GETPIVOTDATA("Total",'Tables &amp; Pivots'!$T$2,"Spend","Business Risk","Cap_Rev","RevEx","CVP","Appraise"))/1000)</f>
        <v>0</v>
      </c>
      <c r="AD12" s="1096">
        <f>((GETPIVOTDATA("Total",'Tables &amp; Pivots'!$T$2,"Spend","Business","Cap_Rev","RevEx","CVP","Select")+GETPIVOTDATA("Total",'Tables &amp; Pivots'!$T$2,"Spend","Business Risk","Cap_Rev","RevEx","CVP","Select"))/1000)</f>
        <v>0</v>
      </c>
      <c r="AE12" s="1096">
        <f>((GETPIVOTDATA("Total",'Tables &amp; Pivots'!$T$2,"Spend","Business","Cap_Rev","RevEx","CVP","Define")+GETPIVOTDATA("Total",'Tables &amp; Pivots'!$T$2,"Spend","Business Risk","Cap_Rev","RevEx","CVP","Define"))/1000)</f>
        <v>0</v>
      </c>
      <c r="AF12" s="1096">
        <f>((GETPIVOTDATA("Total",'Tables &amp; Pivots'!$T$2,"Spend","Business","Cap_Rev","RevEx","CVP","Execute")+GETPIVOTDATA("Total",'Tables &amp; Pivots'!$T$2,"Spend","Business Risk","Cap_Rev","RevEx","CVP","Execute"))/1000)</f>
        <v>0</v>
      </c>
      <c r="AG12" s="1096">
        <f>((GETPIVOTDATA("Total",'Tables &amp; Pivots'!$T$2,"Spend","Business","Cap_Rev","RevEx","CVP","Operate")+GETPIVOTDATA("Total",'Tables &amp; Pivots'!$T$2,"Spend","Business Risk","Cap_Rev","RevEx","CVP","Operate"))/1000)</f>
        <v>0</v>
      </c>
      <c r="AH12" s="1096">
        <f>((GETPIVOTDATA("Total",'Tables &amp; Pivots'!$T$2,"Spend","Business","Cap_Rev","RevEx")+GETPIVOTDATA("Total",'Tables &amp; Pivots'!$T$2,"Spend","Business Risk","Cap_Rev","RevEx"))/1000)</f>
        <v>0</v>
      </c>
      <c r="AI12" s="149"/>
      <c r="AJ12" s="149"/>
      <c r="AK12" s="1477" t="s">
        <v>20</v>
      </c>
      <c r="AL12" s="1478"/>
      <c r="AM12" s="1096">
        <f>SUM(AM10:AM11)</f>
        <v>0</v>
      </c>
      <c r="AN12" s="1096">
        <f t="shared" ref="AN12:AR12" si="7">SUM(AN10:AN11)</f>
        <v>0</v>
      </c>
      <c r="AO12" s="1096">
        <f t="shared" si="7"/>
        <v>0</v>
      </c>
      <c r="AP12" s="1096">
        <f t="shared" si="7"/>
        <v>0</v>
      </c>
      <c r="AQ12" s="1096">
        <f t="shared" si="7"/>
        <v>0</v>
      </c>
      <c r="AR12" s="1096">
        <f t="shared" si="7"/>
        <v>0</v>
      </c>
      <c r="AS12" s="149"/>
      <c r="AT12" s="149"/>
    </row>
    <row r="13" spans="1:46" ht="20.100000000000001" customHeight="1">
      <c r="A13" s="149"/>
      <c r="B13" s="362" t="s">
        <v>825</v>
      </c>
      <c r="C13" s="362"/>
      <c r="D13" s="362"/>
      <c r="E13" s="361"/>
      <c r="F13" s="361"/>
      <c r="G13" s="361"/>
      <c r="H13" s="361"/>
      <c r="I13" s="361"/>
      <c r="J13" s="727"/>
      <c r="K13" s="149"/>
      <c r="M13" s="149"/>
      <c r="N13" s="149"/>
      <c r="O13" s="366"/>
      <c r="Q13" s="1141" t="s">
        <v>20</v>
      </c>
      <c r="R13" s="1477" t="s">
        <v>72</v>
      </c>
      <c r="S13" s="1478"/>
      <c r="T13" s="1098">
        <f>SUM(T10:T12)</f>
        <v>0</v>
      </c>
      <c r="U13" s="1098">
        <f>SUM(U10:U12)</f>
        <v>0</v>
      </c>
      <c r="V13" s="1098">
        <f t="shared" ref="V13:AA13" si="8">SUM(V10:V12)</f>
        <v>0</v>
      </c>
      <c r="W13" s="1098">
        <f t="shared" si="8"/>
        <v>0</v>
      </c>
      <c r="X13" s="1098">
        <f t="shared" si="8"/>
        <v>0</v>
      </c>
      <c r="Y13" s="1098">
        <f t="shared" si="8"/>
        <v>0</v>
      </c>
      <c r="Z13" s="1098">
        <f t="shared" si="8"/>
        <v>0</v>
      </c>
      <c r="AA13" s="1098">
        <f t="shared" si="8"/>
        <v>0</v>
      </c>
      <c r="AB13" s="897"/>
      <c r="AC13" s="1098">
        <f>SUM(AC10:AC12)</f>
        <v>0</v>
      </c>
      <c r="AD13" s="1098">
        <f t="shared" ref="AD13:AH13" si="9">SUM(AD10:AD12)</f>
        <v>0</v>
      </c>
      <c r="AE13" s="1098">
        <f t="shared" si="9"/>
        <v>0</v>
      </c>
      <c r="AF13" s="1098">
        <f t="shared" si="9"/>
        <v>0</v>
      </c>
      <c r="AG13" s="1098">
        <f t="shared" si="9"/>
        <v>0</v>
      </c>
      <c r="AH13" s="1098">
        <f t="shared" si="9"/>
        <v>0</v>
      </c>
      <c r="AI13" s="149"/>
      <c r="AJ13" s="366"/>
      <c r="AK13" s="366"/>
      <c r="AL13" s="366"/>
      <c r="AM13" s="366"/>
      <c r="AN13" s="377"/>
      <c r="AO13" s="377"/>
      <c r="AP13" s="377"/>
      <c r="AQ13" s="377"/>
      <c r="AR13" s="377"/>
      <c r="AS13" s="149"/>
      <c r="AT13" s="149"/>
    </row>
    <row r="14" spans="1:46" ht="18.75" customHeight="1">
      <c r="A14" s="149"/>
      <c r="B14" s="149"/>
      <c r="C14" s="149"/>
      <c r="D14" s="149"/>
      <c r="E14" s="361"/>
      <c r="F14" s="361"/>
      <c r="G14" s="361"/>
      <c r="H14" s="361"/>
      <c r="I14" s="361"/>
      <c r="J14" s="149"/>
      <c r="K14" s="149"/>
      <c r="M14" s="149"/>
      <c r="N14" s="149"/>
      <c r="O14" s="367"/>
      <c r="P14" s="149"/>
      <c r="Q14" s="1127" t="s">
        <v>41</v>
      </c>
      <c r="R14" s="1477" t="s">
        <v>1244</v>
      </c>
      <c r="S14" s="1478"/>
      <c r="T14" s="1097"/>
      <c r="U14" s="1096">
        <f>ROUND(('Benefits Register'!U63/1000),3)-ROUND(('Benefits Register'!U62/1000),3)</f>
        <v>0</v>
      </c>
      <c r="V14" s="1096">
        <f>ROUND(('Benefits Register'!V63/1000),3)-ROUND(('Benefits Register'!V62/1000),3)</f>
        <v>0</v>
      </c>
      <c r="W14" s="1096">
        <f>ROUND(('Benefits Register'!W63/1000),3)-ROUND(('Benefits Register'!W62/1000),3)</f>
        <v>0</v>
      </c>
      <c r="X14" s="1096">
        <f>ROUND(('Benefits Register'!X63/1000),3)-ROUND(('Benefits Register'!X62/1000),3)</f>
        <v>0</v>
      </c>
      <c r="Y14" s="1096">
        <f>ROUND(('Benefits Register'!Y63/1000),3)-ROUND(('Benefits Register'!Y62/1000),3)</f>
        <v>0</v>
      </c>
      <c r="Z14" s="1096">
        <f>AA14-SUM(U14:Y14)</f>
        <v>0</v>
      </c>
      <c r="AA14" s="1096">
        <f>ROUND(('Benefits Register'!AK63/1000),3)-ROUND(('Benefits Register'!AK62/1000),3)</f>
        <v>0</v>
      </c>
      <c r="AB14" s="149"/>
      <c r="AC14" s="149"/>
      <c r="AD14" s="149"/>
      <c r="AE14" s="149"/>
      <c r="AF14" s="149"/>
      <c r="AG14" s="149"/>
      <c r="AH14" s="149"/>
      <c r="AI14" s="149"/>
      <c r="AJ14" s="367"/>
      <c r="AK14" s="1479" t="s">
        <v>323</v>
      </c>
      <c r="AL14" s="1479"/>
      <c r="AM14" s="1479"/>
      <c r="AN14" s="1479"/>
      <c r="AO14" s="1479"/>
      <c r="AP14" s="1479"/>
      <c r="AQ14" s="1479"/>
      <c r="AR14" s="367"/>
      <c r="AS14" s="149"/>
      <c r="AT14" s="149"/>
    </row>
    <row r="15" spans="1:46" ht="19.5" customHeight="1">
      <c r="A15" s="149"/>
      <c r="B15" s="1470" t="s">
        <v>324</v>
      </c>
      <c r="C15" s="1471"/>
      <c r="D15" s="1472"/>
      <c r="E15" s="368">
        <f>AFS!AC5</f>
        <v>2020</v>
      </c>
      <c r="F15" s="368">
        <f>AFS!AD5</f>
        <v>2021</v>
      </c>
      <c r="G15" s="368">
        <f>AFS!AE5</f>
        <v>2022</v>
      </c>
      <c r="H15" s="368">
        <f>AFS!AF5</f>
        <v>2023</v>
      </c>
      <c r="I15" s="368">
        <f>AFS!AG5</f>
        <v>2024</v>
      </c>
      <c r="J15" s="368">
        <f>AFS!AH5</f>
        <v>2025</v>
      </c>
      <c r="K15" s="364" t="s">
        <v>20</v>
      </c>
      <c r="M15" s="149"/>
      <c r="N15" s="149"/>
      <c r="O15" s="149"/>
      <c r="P15" s="149"/>
      <c r="Q15" s="1488" t="s">
        <v>42</v>
      </c>
      <c r="R15" s="1477" t="s">
        <v>1306</v>
      </c>
      <c r="S15" s="1478"/>
      <c r="T15" s="1139"/>
      <c r="U15" s="1140">
        <f>ROUND('IT&amp;S Opex Impact'!D27,3)/1000</f>
        <v>0</v>
      </c>
      <c r="V15" s="1140">
        <f>ROUND('IT&amp;S Opex Impact'!E27,3)/1000</f>
        <v>0</v>
      </c>
      <c r="W15" s="1140">
        <f>ROUND('IT&amp;S Opex Impact'!F27,3)/1000</f>
        <v>0</v>
      </c>
      <c r="X15" s="1140">
        <f>ROUND('IT&amp;S Opex Impact'!G27,3)/1000</f>
        <v>0</v>
      </c>
      <c r="Y15" s="1140">
        <f>ROUND('IT&amp;S Opex Impact'!H27,3)/1000</f>
        <v>0</v>
      </c>
      <c r="Z15" s="1140">
        <f>(AA15-SUM(U15:Y15))</f>
        <v>0</v>
      </c>
      <c r="AA15" s="1140">
        <f>ROUND(SUM('IT&amp;S Opex Impact'!D27:'IT&amp;S Opex Impact'!N27),3)/1000</f>
        <v>0</v>
      </c>
      <c r="AB15" s="149"/>
      <c r="AC15" s="1498"/>
      <c r="AD15" s="1499"/>
      <c r="AE15" s="1498" t="s">
        <v>74</v>
      </c>
      <c r="AF15" s="1499"/>
      <c r="AG15" s="1498" t="s">
        <v>518</v>
      </c>
      <c r="AH15" s="1500"/>
      <c r="AI15" s="149"/>
      <c r="AJ15" s="149"/>
      <c r="AK15" s="149"/>
      <c r="AL15" s="149"/>
      <c r="AM15" s="149"/>
      <c r="AN15" s="149"/>
      <c r="AO15" s="149"/>
      <c r="AP15" s="149"/>
      <c r="AQ15" s="149"/>
      <c r="AR15" s="149"/>
      <c r="AS15" s="149"/>
      <c r="AT15" s="149"/>
    </row>
    <row r="16" spans="1:46" ht="39" customHeight="1">
      <c r="A16" s="149"/>
      <c r="B16" s="1485" t="s">
        <v>325</v>
      </c>
      <c r="C16" s="1486"/>
      <c r="D16" s="1487"/>
      <c r="E16" s="1149">
        <f>-ROUND((GETPIVOTDATA("Sum of _yr0",'Tables &amp; Pivots'!$J$309,"Cap_Rev","CapEx")/1000),3)</f>
        <v>0</v>
      </c>
      <c r="F16" s="1149">
        <f>-ROUND((GETPIVOTDATA("Sum of _yr1",'Tables &amp; Pivots'!$J$309,"Cap_Rev","CapEx")/1000),3)</f>
        <v>0</v>
      </c>
      <c r="G16" s="1149">
        <f>-ROUND((GETPIVOTDATA("Sum of _yr2",'Tables &amp; Pivots'!$J$309,"Cap_Rev","CapEx")/1000),3)</f>
        <v>0</v>
      </c>
      <c r="H16" s="1149">
        <f>-ROUND((GETPIVOTDATA("Sum of _yr3",'Tables &amp; Pivots'!$J$309,"Cap_Rev","CapEx")/1000),3)</f>
        <v>0</v>
      </c>
      <c r="I16" s="1149">
        <f>-ROUND((GETPIVOTDATA("Sum of _yr4",'Tables &amp; Pivots'!$J$309,"Cap_Rev","CapEx")/1000),3)</f>
        <v>0</v>
      </c>
      <c r="J16" s="1149">
        <f>-ROUND((GETPIVOTDATA("Sum of _yr5",'Tables &amp; Pivots'!$J$309,"Cap_Rev","CapEx")/1000),3)</f>
        <v>0</v>
      </c>
      <c r="K16" s="1149">
        <f t="shared" ref="K16:K18" si="10">SUM(E16:J16)</f>
        <v>0</v>
      </c>
      <c r="M16" s="149"/>
      <c r="N16" s="149"/>
      <c r="O16" s="149"/>
      <c r="P16" s="149"/>
      <c r="Q16" s="1489"/>
      <c r="R16" s="1519" t="s">
        <v>1307</v>
      </c>
      <c r="S16" s="1520"/>
      <c r="T16" s="1097"/>
      <c r="U16" s="1096">
        <f>ROUND(('Benefits Register'!U62/1000),3)</f>
        <v>0</v>
      </c>
      <c r="V16" s="1096">
        <f>ROUND(('Benefits Register'!V62/1000),3)</f>
        <v>0</v>
      </c>
      <c r="W16" s="1096">
        <f>ROUND(('Benefits Register'!W62/1000),3)</f>
        <v>0</v>
      </c>
      <c r="X16" s="1096">
        <f>ROUND(('Benefits Register'!X62/1000),3)</f>
        <v>0</v>
      </c>
      <c r="Y16" s="1096">
        <f>ROUND(('Benefits Register'!Y62/1000),3)</f>
        <v>0</v>
      </c>
      <c r="Z16" s="1140">
        <f>AA16-SUM(U16:Y16)</f>
        <v>0</v>
      </c>
      <c r="AA16" s="1096">
        <f>ROUND(('Benefits Register'!AK62/1000),3)</f>
        <v>0</v>
      </c>
      <c r="AB16" s="149"/>
      <c r="AC16" s="1521" t="s">
        <v>329</v>
      </c>
      <c r="AD16" s="1522"/>
      <c r="AE16" s="1525">
        <f>E42</f>
        <v>0</v>
      </c>
      <c r="AF16" s="1525">
        <f>-'Tables &amp; Pivots'!W159</f>
        <v>0</v>
      </c>
      <c r="AG16" s="1525">
        <f>E43</f>
        <v>0</v>
      </c>
      <c r="AH16" s="1525">
        <f>-'Tables &amp; Pivots'!Y114</f>
        <v>0</v>
      </c>
      <c r="AI16" s="149"/>
      <c r="AJ16" s="149"/>
      <c r="AK16" s="216" t="s">
        <v>29</v>
      </c>
      <c r="AL16" s="216" t="s">
        <v>30</v>
      </c>
      <c r="AM16" s="216" t="s">
        <v>31</v>
      </c>
      <c r="AN16" s="393">
        <f>E15</f>
        <v>2020</v>
      </c>
      <c r="AO16" s="393">
        <f>AN16+1</f>
        <v>2021</v>
      </c>
      <c r="AP16" s="393">
        <f t="shared" ref="AP16" si="11">AO16+1</f>
        <v>2022</v>
      </c>
      <c r="AQ16" s="393">
        <f t="shared" ref="AQ16" si="12">AP16+1</f>
        <v>2023</v>
      </c>
      <c r="AR16" s="393">
        <f t="shared" ref="AR16" si="13">AQ16+1</f>
        <v>2024</v>
      </c>
      <c r="AS16" s="393">
        <f t="shared" ref="AS16" si="14">AR16+1</f>
        <v>2025</v>
      </c>
      <c r="AT16" s="216" t="s">
        <v>20</v>
      </c>
    </row>
    <row r="17" spans="1:46" ht="18" customHeight="1">
      <c r="A17" s="149"/>
      <c r="B17" s="1485" t="s">
        <v>326</v>
      </c>
      <c r="C17" s="1486"/>
      <c r="D17" s="1487"/>
      <c r="E17" s="1149">
        <f>-ROUND((GETPIVOTDATA("Sum of _yr0",'Tables &amp; Pivots'!$J$309,"Cap_Rev","RevEx")/1000),3)</f>
        <v>0</v>
      </c>
      <c r="F17" s="1149">
        <f>-ROUND((GETPIVOTDATA("Sum of _yr1",'Tables &amp; Pivots'!$J$309,"Cap_Rev","revEx")/1000),3)</f>
        <v>0</v>
      </c>
      <c r="G17" s="1149">
        <f>-ROUND((GETPIVOTDATA("Sum of _yr2",'Tables &amp; Pivots'!$J$309,"Cap_Rev","RevEx")/1000),3)</f>
        <v>0</v>
      </c>
      <c r="H17" s="1149">
        <f>-ROUND((GETPIVOTDATA("Sum of _yr3",'Tables &amp; Pivots'!$J$309,"Cap_Rev","RevEx")/1000),3)</f>
        <v>0</v>
      </c>
      <c r="I17" s="1149">
        <f>-ROUND((GETPIVOTDATA("Sum of _yr4",'Tables &amp; Pivots'!$J$309,"Cap_Rev","RevEx")/1000),3)</f>
        <v>0</v>
      </c>
      <c r="J17" s="1149">
        <f>-ROUND((GETPIVOTDATA("Sum of _yr5",'Tables &amp; Pivots'!$J$309,"Cap_Rev","RevEx")/1000),3)</f>
        <v>0</v>
      </c>
      <c r="K17" s="1149">
        <f t="shared" si="10"/>
        <v>0</v>
      </c>
      <c r="M17" s="149"/>
      <c r="N17" s="149"/>
      <c r="O17" s="149"/>
      <c r="P17" s="149"/>
      <c r="Q17" s="149"/>
      <c r="R17" s="149"/>
      <c r="S17" s="149"/>
      <c r="T17" s="149"/>
      <c r="U17" s="149"/>
      <c r="V17" s="149"/>
      <c r="W17" s="149"/>
      <c r="X17" s="149"/>
      <c r="Y17" s="149"/>
      <c r="Z17" s="149"/>
      <c r="AA17" s="149"/>
      <c r="AB17" s="149"/>
      <c r="AC17" s="1521" t="s">
        <v>330</v>
      </c>
      <c r="AD17" s="1522"/>
      <c r="AE17" s="1493">
        <f>AFS!AD46</f>
        <v>0</v>
      </c>
      <c r="AF17" s="1493">
        <f>AFS!AQ47</f>
        <v>0</v>
      </c>
      <c r="AG17" s="1493">
        <f>AFS!G46</f>
        <v>0</v>
      </c>
      <c r="AH17" s="1493">
        <f>AFS!V46</f>
        <v>0</v>
      </c>
      <c r="AI17" s="149"/>
      <c r="AJ17" s="149"/>
      <c r="AK17" s="1501" t="s">
        <v>27</v>
      </c>
      <c r="AL17" s="216" t="s">
        <v>25</v>
      </c>
      <c r="AM17" s="1120">
        <v>0</v>
      </c>
      <c r="AN17" s="1145">
        <f>(GETPIVOTDATA("Sum of _yr0",'Tables &amp; Pivots'!$T$22,"Cap_Rev","CapEx","Status2","Released","Spend","IT&amp;S")/1000)</f>
        <v>0</v>
      </c>
      <c r="AO17" s="1146">
        <f>(GETPIVOTDATA("Sum of _yr1",'Tables &amp; Pivots'!$T$22,"Cap_Rev","CapEx","Status2","Released","Spend","IT&amp;S")/1000)</f>
        <v>0</v>
      </c>
      <c r="AP17" s="1146">
        <f>(GETPIVOTDATA("Sum of _yr2",'Tables &amp; Pivots'!$T$22,"Cap_Rev","CapEx","Status2","Released","Spend","IT&amp;S")/1000)</f>
        <v>0</v>
      </c>
      <c r="AQ17" s="1146">
        <f>(GETPIVOTDATA("Sum of _yr3",'Tables &amp; Pivots'!$T$22,"Cap_Rev","CapEx","Status2","Released","Spend","IT&amp;S")/1000)</f>
        <v>0</v>
      </c>
      <c r="AR17" s="1146">
        <f>(GETPIVOTDATA("Sum of _yr4",'Tables &amp; Pivots'!$T$22,"Cap_Rev","CapEx","Status2","Released","Spend","IT&amp;S")/1000)</f>
        <v>0</v>
      </c>
      <c r="AS17" s="1146">
        <f>(GETPIVOTDATA("Sum of _yr5",'Tables &amp; Pivots'!$T$22,"Cap_Rev","CapEx","Status2","Released","Spend","IT&amp;S")/1000)</f>
        <v>0</v>
      </c>
      <c r="AT17" s="1146">
        <f>(GETPIVOTDATA("Sum of Total",'Tables &amp; Pivots'!$T$22,"Spend","IT&amp;S","Cap_Rev","CapEx","Status2","Released")/1000)</f>
        <v>0</v>
      </c>
    </row>
    <row r="18" spans="1:46" ht="18" customHeight="1">
      <c r="A18" s="149"/>
      <c r="B18" s="1485" t="s">
        <v>72</v>
      </c>
      <c r="C18" s="1486"/>
      <c r="D18" s="1487"/>
      <c r="E18" s="1149">
        <f t="shared" ref="E18:J18" si="15">SUM(E16:E17)</f>
        <v>0</v>
      </c>
      <c r="F18" s="1149">
        <f t="shared" si="15"/>
        <v>0</v>
      </c>
      <c r="G18" s="1149">
        <f t="shared" si="15"/>
        <v>0</v>
      </c>
      <c r="H18" s="1149">
        <f t="shared" si="15"/>
        <v>0</v>
      </c>
      <c r="I18" s="1149">
        <f t="shared" si="15"/>
        <v>0</v>
      </c>
      <c r="J18" s="1149">
        <f t="shared" si="15"/>
        <v>0</v>
      </c>
      <c r="K18" s="1149">
        <f t="shared" si="10"/>
        <v>0</v>
      </c>
      <c r="M18" s="149"/>
      <c r="N18" s="149"/>
      <c r="O18" s="149"/>
      <c r="P18" s="149"/>
      <c r="Q18" s="149"/>
      <c r="R18" s="149"/>
      <c r="S18" s="149"/>
      <c r="T18" s="149"/>
      <c r="U18" s="149"/>
      <c r="V18" s="149"/>
      <c r="W18" s="149"/>
      <c r="X18" s="149"/>
      <c r="Y18" s="149"/>
      <c r="Z18" s="149"/>
      <c r="AA18" s="149"/>
      <c r="AB18" s="149"/>
      <c r="AC18" s="1521" t="s">
        <v>331</v>
      </c>
      <c r="AD18" s="1522"/>
      <c r="AE18" s="1494" t="e">
        <f>IF(AE17&lt;0,"N/a",AFS!AD47)</f>
        <v>#NUM!</v>
      </c>
      <c r="AF18" s="1495" t="e">
        <f>IF(AE18&lt;0,"N/a",AFS!AP49)</f>
        <v>#NUM!</v>
      </c>
      <c r="AG18" s="1494" t="e">
        <f>IF(AG17&lt;0,"N/a",AFS!G47)</f>
        <v>#NUM!</v>
      </c>
      <c r="AH18" s="1495" t="e">
        <f>IF(AG18&lt;0,"N/a",AFS!U48)</f>
        <v>#NUM!</v>
      </c>
      <c r="AI18" s="149"/>
      <c r="AJ18" s="149"/>
      <c r="AK18" s="1502"/>
      <c r="AL18" s="216" t="s">
        <v>26</v>
      </c>
      <c r="AM18" s="1120">
        <v>0</v>
      </c>
      <c r="AN18" s="1145">
        <f>(GETPIVOTDATA("Sum of _yr0",'Tables &amp; Pivots'!$T$22,"Cap_Rev","RevEx","Status2","Released","Spend","IT&amp;S")/1000)</f>
        <v>0</v>
      </c>
      <c r="AO18" s="1146">
        <f>(GETPIVOTDATA("Sum of _yr1",'Tables &amp; Pivots'!$T$22,"Cap_Rev","RevEx","Status2","Released","Spend","IT&amp;S")/1000)</f>
        <v>0</v>
      </c>
      <c r="AP18" s="1146">
        <f>(GETPIVOTDATA("Sum of _yr2",'Tables &amp; Pivots'!$T$22,"Cap_Rev","RevEx","Status2","Released","Spend","IT&amp;S")/1000)</f>
        <v>0</v>
      </c>
      <c r="AQ18" s="1146">
        <f>(GETPIVOTDATA("Sum of _yr3",'Tables &amp; Pivots'!$T$22,"Cap_Rev","RevEx","Status2","Released","Spend","IT&amp;S")/1000)</f>
        <v>0</v>
      </c>
      <c r="AR18" s="1146">
        <f>(GETPIVOTDATA("Sum of _yr4",'Tables &amp; Pivots'!$T$22,"Cap_Rev","RevEx","Status2","Released","Spend","IT&amp;S")/1000)</f>
        <v>0</v>
      </c>
      <c r="AS18" s="1146">
        <f>(GETPIVOTDATA("Sum of _yr5",'Tables &amp; Pivots'!$T$22,"Cap_Rev","RevEx","Status2","Released","Spend","IT&amp;S")/1000)</f>
        <v>0</v>
      </c>
      <c r="AT18" s="1146">
        <f>(GETPIVOTDATA("Sum of Total",'Tables &amp; Pivots'!$T$22,"Spend","IT&amp;S","Cap_Rev","RevEx","Status2","Released")/1000)</f>
        <v>0</v>
      </c>
    </row>
    <row r="19" spans="1:46" ht="18" customHeight="1">
      <c r="A19" s="149"/>
      <c r="B19" s="1485" t="s">
        <v>73</v>
      </c>
      <c r="C19" s="1486"/>
      <c r="D19" s="1487"/>
      <c r="E19" s="1149">
        <f>ROUND((('Benefits Register'!U63/1000)-('Benefits Register'!U62/1000)),3)</f>
        <v>0</v>
      </c>
      <c r="F19" s="1149">
        <f>ROUND((('Benefits Register'!V63/1000)-('Benefits Register'!V62/1000)),3)</f>
        <v>0</v>
      </c>
      <c r="G19" s="1149">
        <f>ROUND((('Benefits Register'!W63/1000)-('Benefits Register'!W62/1000)),3)</f>
        <v>0</v>
      </c>
      <c r="H19" s="1149">
        <f>ROUND((('Benefits Register'!X63/1000)-('Benefits Register'!X62/1000)),3)</f>
        <v>0</v>
      </c>
      <c r="I19" s="1149">
        <f>ROUND((('Benefits Register'!Y63/1000)-('Benefits Register'!Y62/1000)),3)</f>
        <v>0</v>
      </c>
      <c r="J19" s="1149">
        <f>ROUND((('Benefits Register'!Z63/1000)-('Benefits Register'!Z62/1000)),3)</f>
        <v>0</v>
      </c>
      <c r="K19" s="1149">
        <f>ROUND((('Benefits Register'!AK63/1000)-('Benefits Register'!AK62/1000)),3)</f>
        <v>0</v>
      </c>
      <c r="M19" s="149"/>
      <c r="N19" s="149"/>
      <c r="O19" s="149"/>
      <c r="P19" s="149"/>
      <c r="Q19" s="149"/>
      <c r="R19" s="149"/>
      <c r="S19" s="149"/>
      <c r="T19" s="149"/>
      <c r="U19" s="149"/>
      <c r="V19" s="149"/>
      <c r="W19" s="149"/>
      <c r="X19" s="149"/>
      <c r="Y19" s="149"/>
      <c r="Z19" s="149"/>
      <c r="AA19" s="149"/>
      <c r="AB19" s="149"/>
      <c r="AC19" s="1523" t="s">
        <v>342</v>
      </c>
      <c r="AD19" s="1524"/>
      <c r="AE19" s="1496" t="str">
        <f>IF(ISERR(AFS!AD50/12), "no payback", AFS!AD50/12)</f>
        <v>no payback</v>
      </c>
      <c r="AF19" s="1497">
        <f>IF(ISERR(AFS!AN53/12), "no payback", AFS!AN53/12)</f>
        <v>0</v>
      </c>
      <c r="AG19" s="1496" t="str">
        <f>IF(ISERR(AFS!G50/12), "no payback", AFS!G50/12)</f>
        <v>no payback</v>
      </c>
      <c r="AH19" s="1497">
        <f>IF(ISERR(AFS!S52/12), "no payback", AFS!S52/12)</f>
        <v>0</v>
      </c>
      <c r="AI19" s="149"/>
      <c r="AJ19" s="149"/>
      <c r="AK19" s="1501" t="s">
        <v>33</v>
      </c>
      <c r="AL19" s="216" t="s">
        <v>25</v>
      </c>
      <c r="AM19" s="1120">
        <v>0</v>
      </c>
      <c r="AN19" s="1145">
        <f>(GETPIVOTDATA("Sum of _yr0",'Tables &amp; Pivots'!$T$22,"Cap_Rev","CapEx","Status2","Forecast","Spend","IT&amp;S")/1000)</f>
        <v>0</v>
      </c>
      <c r="AO19" s="1146">
        <f>(GETPIVOTDATA("Sum of _yr1",'Tables &amp; Pivots'!$T$22,"Cap_Rev","CapEx","Status2","Forecast","Spend","IT&amp;S")/1000)</f>
        <v>0</v>
      </c>
      <c r="AP19" s="1146">
        <f>(GETPIVOTDATA("Sum of _yr2",'Tables &amp; Pivots'!$T$22,"Cap_Rev","CapEx","Status2","Forecast","Spend","IT&amp;S")/1000)</f>
        <v>0</v>
      </c>
      <c r="AQ19" s="1146">
        <f>(GETPIVOTDATA("Sum of _yr3",'Tables &amp; Pivots'!$T$22,"Cap_Rev","CapEx","Status2","Forecast","Spend","IT&amp;S")/1000)</f>
        <v>0</v>
      </c>
      <c r="AR19" s="1146">
        <f>(GETPIVOTDATA("Sum of _yr4",'Tables &amp; Pivots'!$T$22,"Cap_Rev","CapEx","Status2","Forecast","Spend","IT&amp;S")/1000)</f>
        <v>0</v>
      </c>
      <c r="AS19" s="1146">
        <f>(GETPIVOTDATA("Sum of _yr5",'Tables &amp; Pivots'!$T$22,"Cap_Rev","CapEx","Status2","Forecast","Spend","IT&amp;S")/1000)</f>
        <v>0</v>
      </c>
      <c r="AT19" s="1146">
        <f>(GETPIVOTDATA("Sum of Total",'Tables &amp; Pivots'!$T$22,"Spend","IT&amp;S","Cap_Rev","CapEx","Status2","Forecast")/1000)</f>
        <v>0</v>
      </c>
    </row>
    <row r="20" spans="1:46" ht="18" customHeight="1">
      <c r="A20" s="149"/>
      <c r="B20" s="1485" t="s">
        <v>1285</v>
      </c>
      <c r="C20" s="1486"/>
      <c r="D20" s="1487"/>
      <c r="E20" s="1149">
        <f>-ROUND(('IT&amp;S Opex Impact'!D27/1000),3)</f>
        <v>0</v>
      </c>
      <c r="F20" s="1149">
        <f>-ROUND(('IT&amp;S Opex Impact'!E27/1000),3)</f>
        <v>0</v>
      </c>
      <c r="G20" s="1149">
        <f>-ROUND(('IT&amp;S Opex Impact'!F27/1000),3)</f>
        <v>0</v>
      </c>
      <c r="H20" s="1149">
        <f>-ROUND(('IT&amp;S Opex Impact'!G27/1000),3)</f>
        <v>0</v>
      </c>
      <c r="I20" s="1149">
        <f>-ROUND(('IT&amp;S Opex Impact'!H27/1000),3)</f>
        <v>0</v>
      </c>
      <c r="J20" s="1149">
        <f>-ROUND(('IT&amp;S Opex Impact'!I27/1000),3)</f>
        <v>0</v>
      </c>
      <c r="K20" s="1149">
        <f>-ROUND((SUM('IT&amp;S Opex Impact'!D27:'IT&amp;S Opex Impact'!N27)/1000),3)</f>
        <v>0</v>
      </c>
      <c r="M20" s="149"/>
      <c r="N20" s="149"/>
      <c r="O20" s="149"/>
      <c r="P20" s="149"/>
      <c r="Q20" s="149"/>
      <c r="R20" s="149"/>
      <c r="S20" s="149"/>
      <c r="T20" s="149"/>
      <c r="U20" s="149"/>
      <c r="V20" s="149"/>
      <c r="W20" s="149"/>
      <c r="X20" s="149"/>
      <c r="Y20" s="149"/>
      <c r="Z20" s="149"/>
      <c r="AA20" s="149"/>
      <c r="AB20" s="149"/>
      <c r="AC20" s="1521" t="s">
        <v>483</v>
      </c>
      <c r="AD20" s="1522"/>
      <c r="AE20" s="1503" t="e">
        <f>IF(AE17&lt;0,"N/a",AFS!AD48)</f>
        <v>#DIV/0!</v>
      </c>
      <c r="AF20" s="1504">
        <f>IF(AD20&lt;0,"N/a",AFS!AO52)</f>
        <v>0</v>
      </c>
      <c r="AG20" s="1503" t="e">
        <f>IF(AG17&lt;0,"N/a",AFS!G48)</f>
        <v>#DIV/0!</v>
      </c>
      <c r="AH20" s="1504">
        <f>IF(AF20&lt;0,"N/a",AFS!T51)</f>
        <v>0</v>
      </c>
      <c r="AI20" s="149"/>
      <c r="AJ20" s="149"/>
      <c r="AK20" s="1502"/>
      <c r="AL20" s="216" t="s">
        <v>26</v>
      </c>
      <c r="AM20" s="1120">
        <v>0</v>
      </c>
      <c r="AN20" s="1145">
        <f>(GETPIVOTDATA("Sum of _yr0",'Tables &amp; Pivots'!$T$22,"Cap_Rev","RevEx","Status2","Forecast","Spend","IT&amp;S")/1000)</f>
        <v>0</v>
      </c>
      <c r="AO20" s="1146">
        <f>(GETPIVOTDATA("Sum of _yr1",'Tables &amp; Pivots'!$T$22,"Cap_Rev","RevEx","Status2","Forecast","Spend","IT&amp;S")/1000)</f>
        <v>0</v>
      </c>
      <c r="AP20" s="1146">
        <f>(GETPIVOTDATA("Sum of _yr2",'Tables &amp; Pivots'!$T$22,"Cap_Rev","RevEx","Status2","Forecast","Spend","IT&amp;S")/1000)</f>
        <v>0</v>
      </c>
      <c r="AQ20" s="1146">
        <f>(GETPIVOTDATA("Sum of _yr3",'Tables &amp; Pivots'!$T$22,"Cap_Rev","RevEx","Status2","Forecast","Spend","IT&amp;S")/1000)</f>
        <v>0</v>
      </c>
      <c r="AR20" s="1146">
        <f>(GETPIVOTDATA("Sum of _yr4",'Tables &amp; Pivots'!$T$22,"Cap_Rev","RevEx","Status2","Forecast","Spend","IT&amp;S")/1000)</f>
        <v>0</v>
      </c>
      <c r="AS20" s="1146">
        <f>(GETPIVOTDATA("Sum of _yr5",'Tables &amp; Pivots'!$T$22,"Cap_Rev","RevEx","Status2","Forecast","Spend","IT&amp;S")/1000)</f>
        <v>0</v>
      </c>
      <c r="AT20" s="1146">
        <f>(GETPIVOTDATA("Sum of Total",'Tables &amp; Pivots'!$T$22,"Spend","IT&amp;S","Cap_Rev","RevEx","Status2","Forecast")/1000)</f>
        <v>0</v>
      </c>
    </row>
    <row r="21" spans="1:46" ht="18" customHeight="1">
      <c r="A21" s="149"/>
      <c r="B21" s="1485" t="s">
        <v>1286</v>
      </c>
      <c r="C21" s="1486"/>
      <c r="D21" s="1487"/>
      <c r="E21" s="1149">
        <f>ROUND(('Benefits Register'!U62/1000),3)</f>
        <v>0</v>
      </c>
      <c r="F21" s="1149">
        <f>ROUND(('Benefits Register'!V62/1000),3)</f>
        <v>0</v>
      </c>
      <c r="G21" s="1149">
        <f>ROUND(('Benefits Register'!W62/1000),3)</f>
        <v>0</v>
      </c>
      <c r="H21" s="1149">
        <f>ROUND(('Benefits Register'!X62/1000),3)</f>
        <v>0</v>
      </c>
      <c r="I21" s="1149">
        <f>ROUND(('Benefits Register'!Y62/1000),3)</f>
        <v>0</v>
      </c>
      <c r="J21" s="1149">
        <f>ROUND(('Benefits Register'!Z62/1000),3)</f>
        <v>0</v>
      </c>
      <c r="K21" s="1149">
        <f>ROUND(('Benefits Register'!AK62/1000),3)</f>
        <v>0</v>
      </c>
      <c r="M21" s="149"/>
      <c r="N21" s="149"/>
      <c r="O21" s="149"/>
      <c r="P21" s="149"/>
      <c r="Q21" s="149"/>
      <c r="R21" s="149"/>
      <c r="S21" s="149"/>
      <c r="T21" s="149"/>
      <c r="U21" s="149"/>
      <c r="V21" s="149"/>
      <c r="W21" s="149"/>
      <c r="X21" s="149"/>
      <c r="Y21" s="149"/>
      <c r="Z21" s="149"/>
      <c r="AA21" s="149"/>
      <c r="AB21" s="149"/>
      <c r="AC21" s="1122"/>
      <c r="AD21" s="1122"/>
      <c r="AE21" s="1123"/>
      <c r="AF21" s="1123"/>
      <c r="AG21" s="1123"/>
      <c r="AH21" s="1123"/>
      <c r="AI21" s="149"/>
      <c r="AJ21" s="149"/>
      <c r="AK21" s="1124"/>
      <c r="AL21" s="1125"/>
      <c r="AM21" s="1120"/>
      <c r="AN21" s="1145"/>
      <c r="AO21" s="1146"/>
      <c r="AP21" s="1146"/>
      <c r="AQ21" s="1146"/>
      <c r="AR21" s="1146"/>
      <c r="AS21" s="1146"/>
      <c r="AT21" s="1146"/>
    </row>
    <row r="22" spans="1:46" ht="18" customHeight="1">
      <c r="A22" s="149"/>
      <c r="B22" s="1485" t="s">
        <v>311</v>
      </c>
      <c r="C22" s="1486"/>
      <c r="D22" s="1487"/>
      <c r="E22" s="1149">
        <f>AFS!F39/1000</f>
        <v>0</v>
      </c>
      <c r="F22" s="1149">
        <f>AFS!G39/1000</f>
        <v>0</v>
      </c>
      <c r="G22" s="1149">
        <f>AFS!H39/1000</f>
        <v>0</v>
      </c>
      <c r="H22" s="1149">
        <f>AFS!I39/1000</f>
        <v>0</v>
      </c>
      <c r="I22" s="1149">
        <f>AFS!J39/1000</f>
        <v>0</v>
      </c>
      <c r="J22" s="1149">
        <f>AFS!K39/1000</f>
        <v>0</v>
      </c>
      <c r="K22" s="1149">
        <f>AFS!V39/1000</f>
        <v>0</v>
      </c>
      <c r="M22" s="149"/>
      <c r="N22" s="149"/>
      <c r="O22" s="149"/>
      <c r="P22" s="149"/>
      <c r="Q22" s="149"/>
      <c r="R22" s="149"/>
      <c r="S22" s="149"/>
      <c r="T22" s="149"/>
      <c r="U22" s="149"/>
      <c r="V22" s="149"/>
      <c r="W22" s="149"/>
      <c r="X22" s="149"/>
      <c r="Y22" s="149"/>
      <c r="Z22" s="149"/>
      <c r="AA22" s="149"/>
      <c r="AB22" s="149"/>
      <c r="AC22" s="149"/>
      <c r="AD22" s="149"/>
      <c r="AE22" s="149"/>
      <c r="AF22" s="149"/>
      <c r="AG22" s="149"/>
      <c r="AH22" s="149"/>
      <c r="AI22" s="149"/>
      <c r="AJ22" s="149"/>
      <c r="AK22" s="1505" t="s">
        <v>327</v>
      </c>
      <c r="AL22" s="1506"/>
      <c r="AM22" s="1120">
        <f>SUM(AM17:AM20)</f>
        <v>0</v>
      </c>
      <c r="AN22" s="1145">
        <f>(GETPIVOTDATA("Sum of _yr0",'Tables &amp; Pivots'!$T$22,"Spend","IT&amp;S")/1000)</f>
        <v>0</v>
      </c>
      <c r="AO22" s="1146">
        <f>(GETPIVOTDATA("Sum of _yr1",'Tables &amp; Pivots'!$T$22,"Spend","IT&amp;S")/1000)</f>
        <v>0</v>
      </c>
      <c r="AP22" s="1146">
        <f>(GETPIVOTDATA("Sum of _yr2",'Tables &amp; Pivots'!$T$22,"Spend","IT&amp;S")/1000)</f>
        <v>0</v>
      </c>
      <c r="AQ22" s="1146">
        <f>(GETPIVOTDATA("Sum of _yr3",'Tables &amp; Pivots'!$T$22,"Spend","IT&amp;S")/1000)</f>
        <v>0</v>
      </c>
      <c r="AR22" s="1146">
        <f>(GETPIVOTDATA("Sum of _yr4",'Tables &amp; Pivots'!$T$22,"Spend","IT&amp;S")/1000)</f>
        <v>0</v>
      </c>
      <c r="AS22" s="1146">
        <f>(GETPIVOTDATA("Sum of _yr5",'Tables &amp; Pivots'!$T$22,"Spend","IT&amp;S")/1000)</f>
        <v>0</v>
      </c>
      <c r="AT22" s="1147">
        <f>SUM(AM22:AS22)</f>
        <v>0</v>
      </c>
    </row>
    <row r="23" spans="1:46" ht="18" customHeight="1">
      <c r="A23" s="149"/>
      <c r="B23" s="1485" t="s">
        <v>328</v>
      </c>
      <c r="C23" s="1486"/>
      <c r="D23" s="1487"/>
      <c r="E23" s="1150">
        <f>AFS!F10/1000</f>
        <v>0</v>
      </c>
      <c r="F23" s="1150">
        <f>AFS!G10/1000</f>
        <v>0</v>
      </c>
      <c r="G23" s="1150">
        <f>AFS!H10/1000</f>
        <v>0</v>
      </c>
      <c r="H23" s="1150">
        <f>AFS!I10/1000</f>
        <v>0</v>
      </c>
      <c r="I23" s="1150">
        <f>AFS!J10/1000</f>
        <v>0</v>
      </c>
      <c r="J23" s="1150">
        <f>AFS!K10/1000</f>
        <v>0</v>
      </c>
      <c r="K23" s="1150">
        <f>AFS!V10/1000</f>
        <v>0</v>
      </c>
      <c r="M23" s="149"/>
      <c r="N23" s="149"/>
      <c r="O23" s="149"/>
      <c r="P23" s="149"/>
      <c r="Q23" s="149"/>
      <c r="R23" s="149"/>
      <c r="S23" s="149"/>
      <c r="T23" s="149"/>
      <c r="U23" s="149"/>
      <c r="V23" s="149"/>
      <c r="W23" s="149"/>
      <c r="X23" s="149"/>
      <c r="Y23" s="149"/>
      <c r="Z23" s="149"/>
      <c r="AA23" s="149"/>
      <c r="AB23" s="149"/>
      <c r="AC23" s="149"/>
      <c r="AD23" s="149"/>
      <c r="AE23" s="149"/>
      <c r="AF23" s="149"/>
      <c r="AG23" s="149"/>
      <c r="AH23" s="149"/>
      <c r="AI23" s="149"/>
      <c r="AJ23" s="149"/>
      <c r="AK23" s="1505" t="s">
        <v>24</v>
      </c>
      <c r="AL23" s="1506"/>
      <c r="AM23" s="1120">
        <v>0</v>
      </c>
      <c r="AN23" s="1145">
        <f>(GETPIVOTDATA("Sum of _yr0",'Tables &amp; Pivots'!$T$22,"Spend","IT&amp;S Risk")/1000)</f>
        <v>0</v>
      </c>
      <c r="AO23" s="1146">
        <f>(GETPIVOTDATA("Sum of _yr1",'Tables &amp; Pivots'!$T$22,"Spend","IT&amp;S Risk")/1000)</f>
        <v>0</v>
      </c>
      <c r="AP23" s="1146">
        <f>(GETPIVOTDATA("Sum of _yr2",'Tables &amp; Pivots'!$T$22,"Spend","IT&amp;S Risk")/1000)</f>
        <v>0</v>
      </c>
      <c r="AQ23" s="1146">
        <f>(GETPIVOTDATA("Sum of _yr3",'Tables &amp; Pivots'!$T$22,"Spend","IT&amp;S Risk")/1000)</f>
        <v>0</v>
      </c>
      <c r="AR23" s="1146">
        <f>(GETPIVOTDATA("Sum of _yr4",'Tables &amp; Pivots'!$T$22,"Spend","IT&amp;S Risk")/1000)</f>
        <v>0</v>
      </c>
      <c r="AS23" s="1146">
        <f>(GETPIVOTDATA("Sum of _yr5",'Tables &amp; Pivots'!$T$22,"Spend","IT&amp;S Risk")/1000)</f>
        <v>0</v>
      </c>
      <c r="AT23" s="1146">
        <f>GETPIVOTDATA("Sum of Total",'Tables &amp; Pivots'!$T$22,"Spend","IT&amp;S Risk")/1000</f>
        <v>0</v>
      </c>
    </row>
    <row r="24" spans="1:46" ht="18" customHeight="1">
      <c r="A24" s="149"/>
      <c r="E24" s="215" t="s">
        <v>1287</v>
      </c>
      <c r="M24" s="149"/>
      <c r="N24" s="149"/>
      <c r="O24" s="149"/>
      <c r="P24" s="149"/>
      <c r="Q24" s="149"/>
      <c r="R24" s="149"/>
      <c r="S24" s="149"/>
      <c r="T24" s="149"/>
      <c r="U24" s="149"/>
      <c r="V24" s="149"/>
      <c r="W24" s="149"/>
      <c r="X24" s="149"/>
      <c r="Y24" s="149"/>
      <c r="Z24" s="149"/>
      <c r="AA24" s="149"/>
      <c r="AB24" s="149"/>
      <c r="AC24" s="149"/>
      <c r="AD24" s="149"/>
      <c r="AE24" s="149"/>
      <c r="AF24" s="149"/>
      <c r="AG24" s="149"/>
      <c r="AH24" s="149"/>
      <c r="AI24" s="149"/>
      <c r="AJ24" s="149"/>
      <c r="AK24" s="1505" t="s">
        <v>322</v>
      </c>
      <c r="AL24" s="1506"/>
      <c r="AM24" s="1120">
        <f>SUM(AM22:AM23)</f>
        <v>0</v>
      </c>
      <c r="AN24" s="1145">
        <f>SUM(AN22:AN23)</f>
        <v>0</v>
      </c>
      <c r="AO24" s="1146">
        <f t="shared" ref="AO24:AS24" si="16">SUM(AO22:AO23)</f>
        <v>0</v>
      </c>
      <c r="AP24" s="1146">
        <f t="shared" si="16"/>
        <v>0</v>
      </c>
      <c r="AQ24" s="1146">
        <f t="shared" si="16"/>
        <v>0</v>
      </c>
      <c r="AR24" s="1146">
        <f t="shared" si="16"/>
        <v>0</v>
      </c>
      <c r="AS24" s="1146">
        <f t="shared" si="16"/>
        <v>0</v>
      </c>
      <c r="AT24" s="1148">
        <f>ROUND((GETPIVOTDATA("Sum of Total",'Tables &amp; Pivots'!$T$22)/1000),3)</f>
        <v>0</v>
      </c>
    </row>
    <row r="25" spans="1:46" ht="18" customHeight="1">
      <c r="A25" s="149"/>
      <c r="M25" s="149"/>
      <c r="N25" s="149"/>
      <c r="O25" s="149"/>
      <c r="P25" s="149"/>
      <c r="Q25" s="149"/>
      <c r="R25" s="149"/>
      <c r="S25" s="149"/>
      <c r="T25" s="149"/>
      <c r="U25" s="149"/>
      <c r="V25" s="149"/>
      <c r="W25" s="149"/>
      <c r="X25" s="149"/>
      <c r="Y25" s="149"/>
      <c r="Z25" s="149"/>
      <c r="AA25" s="149"/>
      <c r="AB25" s="149"/>
      <c r="AC25" s="149"/>
      <c r="AD25" s="149"/>
      <c r="AE25" s="149"/>
      <c r="AF25" s="149"/>
      <c r="AG25" s="149"/>
      <c r="AH25" s="149"/>
      <c r="AI25" s="149"/>
      <c r="AJ25" s="149"/>
      <c r="AK25" s="149"/>
      <c r="AL25" s="149"/>
      <c r="AM25" s="149"/>
      <c r="AN25" s="149"/>
      <c r="AO25" s="149"/>
      <c r="AP25" s="149"/>
      <c r="AQ25" s="149"/>
      <c r="AR25" s="149"/>
      <c r="AS25" s="149"/>
      <c r="AT25" s="149"/>
    </row>
    <row r="26" spans="1:46" ht="13.5" customHeight="1">
      <c r="A26" s="149"/>
      <c r="B26" s="362" t="s">
        <v>826</v>
      </c>
      <c r="C26" s="362"/>
      <c r="D26" s="362"/>
      <c r="E26" s="361"/>
      <c r="F26" s="361"/>
      <c r="G26" s="361"/>
      <c r="H26" s="361"/>
      <c r="I26" s="361"/>
      <c r="J26" s="149"/>
      <c r="K26" s="149"/>
      <c r="L26" s="149"/>
      <c r="M26" s="149"/>
      <c r="N26" s="149"/>
      <c r="O26" s="149"/>
      <c r="P26" s="149"/>
      <c r="Q26" s="149"/>
      <c r="R26" s="149"/>
      <c r="S26" s="149"/>
      <c r="T26" s="149"/>
      <c r="U26" s="149"/>
      <c r="V26" s="149"/>
      <c r="W26" s="149"/>
      <c r="X26" s="149"/>
      <c r="Y26" s="149"/>
      <c r="Z26" s="149"/>
      <c r="AA26" s="149"/>
      <c r="AB26" s="149"/>
      <c r="AC26" s="149"/>
      <c r="AD26" s="149"/>
      <c r="AE26" s="149"/>
      <c r="AF26" s="149"/>
      <c r="AG26" s="149"/>
      <c r="AH26" s="149"/>
      <c r="AI26" s="149"/>
      <c r="AJ26" s="149"/>
      <c r="AK26" s="149"/>
      <c r="AL26" s="149"/>
      <c r="AM26" s="149"/>
      <c r="AN26" s="149"/>
      <c r="AO26" s="149"/>
      <c r="AP26" s="149"/>
      <c r="AQ26" s="149"/>
      <c r="AR26" s="149"/>
      <c r="AS26" s="149"/>
      <c r="AT26" s="149"/>
    </row>
    <row r="27" spans="1:46" ht="13.5" customHeight="1">
      <c r="A27" s="149"/>
      <c r="B27" s="149"/>
      <c r="C27" s="149"/>
      <c r="D27" s="149"/>
      <c r="E27" s="361"/>
      <c r="F27" s="361"/>
      <c r="G27" s="361"/>
      <c r="H27" s="361"/>
      <c r="I27" s="361"/>
      <c r="J27" s="149"/>
      <c r="K27" s="149"/>
      <c r="L27" s="149"/>
      <c r="M27" s="149"/>
      <c r="N27" s="149"/>
      <c r="O27" s="149"/>
      <c r="P27" s="1126"/>
      <c r="Q27" s="149"/>
      <c r="R27" s="149"/>
      <c r="S27" s="149"/>
      <c r="T27" s="149"/>
      <c r="U27" s="149"/>
      <c r="V27" s="149"/>
      <c r="W27" s="149"/>
      <c r="X27" s="149"/>
      <c r="Y27" s="149"/>
      <c r="Z27" s="149"/>
      <c r="AA27" s="149"/>
      <c r="AB27" s="149"/>
      <c r="AC27" s="149"/>
      <c r="AD27" s="149"/>
      <c r="AE27" s="149"/>
      <c r="AF27" s="149"/>
      <c r="AG27" s="149"/>
      <c r="AH27" s="149"/>
      <c r="AI27" s="149"/>
      <c r="AJ27" s="149"/>
      <c r="AK27" s="1479" t="s">
        <v>391</v>
      </c>
      <c r="AL27" s="1479"/>
      <c r="AM27" s="1479"/>
      <c r="AN27" s="149"/>
      <c r="AO27" s="149"/>
      <c r="AP27" s="149"/>
      <c r="AQ27" s="149"/>
      <c r="AR27" s="149"/>
      <c r="AS27" s="149"/>
      <c r="AT27" s="149"/>
    </row>
    <row r="28" spans="1:46" ht="18" customHeight="1">
      <c r="A28" s="149"/>
      <c r="B28" s="714" t="s">
        <v>324</v>
      </c>
      <c r="C28" s="715"/>
      <c r="D28" s="716"/>
      <c r="E28" s="368">
        <f>AFS!AC5</f>
        <v>2020</v>
      </c>
      <c r="F28" s="368">
        <f>AFS!AD5</f>
        <v>2021</v>
      </c>
      <c r="G28" s="368">
        <f>AFS!AE5</f>
        <v>2022</v>
      </c>
      <c r="H28" s="368">
        <f>AFS!AF5</f>
        <v>2023</v>
      </c>
      <c r="I28" s="368">
        <f>AFS!AG5</f>
        <v>2024</v>
      </c>
      <c r="J28" s="368">
        <f>AFS!AH5</f>
        <v>2025</v>
      </c>
      <c r="K28" s="364" t="s">
        <v>20</v>
      </c>
      <c r="L28" s="149"/>
      <c r="M28" s="149"/>
      <c r="N28" s="149"/>
      <c r="O28" s="149"/>
      <c r="Q28" s="1126"/>
      <c r="R28" s="1126"/>
      <c r="S28" s="149"/>
      <c r="T28" s="149"/>
      <c r="U28" s="149"/>
      <c r="V28" s="149"/>
      <c r="W28" s="149"/>
      <c r="X28" s="149"/>
      <c r="Y28" s="149"/>
      <c r="Z28" s="149"/>
      <c r="AA28" s="149"/>
      <c r="AB28" s="149"/>
      <c r="AC28" s="149"/>
      <c r="AD28" s="149"/>
      <c r="AE28" s="149"/>
      <c r="AF28" s="149"/>
      <c r="AG28" s="149"/>
      <c r="AH28" s="149"/>
      <c r="AI28" s="149"/>
      <c r="AJ28" s="149"/>
      <c r="AK28" s="1498"/>
      <c r="AL28" s="1499"/>
      <c r="AM28" s="1498" t="s">
        <v>74</v>
      </c>
      <c r="AN28" s="1499"/>
      <c r="AO28" s="1498" t="s">
        <v>518</v>
      </c>
      <c r="AP28" s="1500"/>
      <c r="AQ28" s="149"/>
      <c r="AR28" s="149"/>
      <c r="AS28" s="149"/>
      <c r="AT28" s="149"/>
    </row>
    <row r="29" spans="1:46" ht="36" customHeight="1">
      <c r="A29" s="149"/>
      <c r="B29" s="1485" t="s">
        <v>325</v>
      </c>
      <c r="C29" s="1486"/>
      <c r="D29" s="1487"/>
      <c r="E29" s="1149">
        <f>-ROUND((GETPIVOTDATA("Sum of _yr0",'Tables &amp; Pivots'!$A$309,"Cap_Rev","CapEx")/1000),3)</f>
        <v>0</v>
      </c>
      <c r="F29" s="1149">
        <f>-ROUND((GETPIVOTDATA("Sum of _yr1",'Tables &amp; Pivots'!$A$309,"Cap_Rev","CapEx")/1000),3)</f>
        <v>0</v>
      </c>
      <c r="G29" s="1149">
        <f>-ROUND((GETPIVOTDATA("Sum of _yr2",'Tables &amp; Pivots'!$A$309,"Cap_Rev","CapEx")/1000),3)</f>
        <v>0</v>
      </c>
      <c r="H29" s="1149">
        <f>-ROUND((GETPIVOTDATA("Sum of _yr3",'Tables &amp; Pivots'!$A$309,"Cap_Rev","CapEx")/1000),3)</f>
        <v>0</v>
      </c>
      <c r="I29" s="1149">
        <f>-ROUND((GETPIVOTDATA("Sum of _yr4",'Tables &amp; Pivots'!$A$309,"Cap_Rev","CapEx")/1000),3)</f>
        <v>0</v>
      </c>
      <c r="J29" s="1149">
        <f>-ROUND((GETPIVOTDATA("Sum of _yr5",'Tables &amp; Pivots'!$A$309,"Cap_Rev","CapEx")/1000),3)</f>
        <v>0</v>
      </c>
      <c r="K29" s="1149">
        <f t="shared" ref="K29:K31" si="17">SUM(E29:J29)</f>
        <v>0</v>
      </c>
      <c r="L29" s="149"/>
      <c r="M29" s="149"/>
      <c r="N29" s="149"/>
      <c r="O29" s="149"/>
      <c r="V29" s="149"/>
      <c r="W29" s="149"/>
      <c r="X29" s="149"/>
      <c r="Y29" s="149"/>
      <c r="Z29" s="149"/>
      <c r="AA29" s="149"/>
      <c r="AB29" s="149"/>
      <c r="AC29" s="149"/>
      <c r="AD29" s="149"/>
      <c r="AE29" s="149"/>
      <c r="AF29" s="149"/>
      <c r="AG29" s="149"/>
      <c r="AH29" s="149"/>
      <c r="AI29" s="149"/>
      <c r="AJ29" s="149"/>
      <c r="AK29" s="218" t="s">
        <v>236</v>
      </c>
      <c r="AL29" s="219"/>
      <c r="AM29" s="1493">
        <f>F42</f>
        <v>0</v>
      </c>
      <c r="AN29" s="1493"/>
      <c r="AO29" s="1493">
        <f>F43</f>
        <v>0</v>
      </c>
      <c r="AP29" s="1493"/>
      <c r="AQ29" s="149"/>
      <c r="AR29" s="149"/>
      <c r="AS29" s="149"/>
      <c r="AT29" s="149"/>
    </row>
    <row r="30" spans="1:46" ht="18" customHeight="1">
      <c r="A30" s="149"/>
      <c r="B30" s="1485" t="s">
        <v>326</v>
      </c>
      <c r="C30" s="1486"/>
      <c r="D30" s="1487"/>
      <c r="E30" s="1149">
        <f>-ROUND((GETPIVOTDATA("Sum of _yr0",'Tables &amp; Pivots'!$A$309,"Cap_Rev","RevEx")/1000),3)</f>
        <v>0</v>
      </c>
      <c r="F30" s="1149">
        <f>-ROUND((GETPIVOTDATA("Sum of _yr1",'Tables &amp; Pivots'!$A$309,"Cap_Rev","revEx")/1000),3)</f>
        <v>0</v>
      </c>
      <c r="G30" s="1149">
        <f>-ROUND((GETPIVOTDATA("Sum of _yr2",'Tables &amp; Pivots'!$A$309,"Cap_Rev","RevEx")/1000),3)</f>
        <v>0</v>
      </c>
      <c r="H30" s="1149">
        <f>-ROUND((GETPIVOTDATA("Sum of _yr3",'Tables &amp; Pivots'!$A$309,"Cap_Rev","RevEx")/1000),3)</f>
        <v>0</v>
      </c>
      <c r="I30" s="1149">
        <f>-ROUND((GETPIVOTDATA("Sum of _yr4",'Tables &amp; Pivots'!$A$309,"Cap_Rev","RevEx")/1000),3)</f>
        <v>0</v>
      </c>
      <c r="J30" s="1149">
        <f>-ROUND((GETPIVOTDATA("Sum of _yr5",'Tables &amp; Pivots'!$A$309,"Cap_Rev","RevEx")/1000),3)</f>
        <v>0</v>
      </c>
      <c r="K30" s="1149">
        <f t="shared" si="17"/>
        <v>0</v>
      </c>
      <c r="L30" s="149"/>
      <c r="M30" s="149"/>
      <c r="N30" s="149"/>
      <c r="O30" s="149"/>
      <c r="V30" s="149"/>
      <c r="W30" s="149"/>
      <c r="X30" s="149"/>
      <c r="Y30" s="149"/>
      <c r="Z30" s="149"/>
      <c r="AA30" s="149"/>
      <c r="AB30" s="149"/>
      <c r="AC30" s="149"/>
      <c r="AD30" s="149"/>
      <c r="AE30" s="149"/>
      <c r="AF30" s="149"/>
      <c r="AG30" s="149"/>
      <c r="AH30" s="149"/>
      <c r="AI30" s="149"/>
      <c r="AJ30" s="149"/>
      <c r="AK30" s="218" t="s">
        <v>237</v>
      </c>
      <c r="AL30" s="219"/>
      <c r="AM30" s="1507" t="e">
        <f>G42</f>
        <v>#NUM!</v>
      </c>
      <c r="AN30" s="1508"/>
      <c r="AO30" s="1507" t="e">
        <f>G43</f>
        <v>#NUM!</v>
      </c>
      <c r="AP30" s="1508"/>
      <c r="AQ30" s="149"/>
      <c r="AR30" s="149"/>
      <c r="AS30" s="149"/>
      <c r="AT30" s="149"/>
    </row>
    <row r="31" spans="1:46" ht="18" customHeight="1">
      <c r="A31" s="149"/>
      <c r="B31" s="1485" t="s">
        <v>72</v>
      </c>
      <c r="C31" s="1486"/>
      <c r="D31" s="1487"/>
      <c r="E31" s="1149">
        <f t="shared" ref="E31:J31" si="18">SUM(E29:E30)</f>
        <v>0</v>
      </c>
      <c r="F31" s="1149">
        <f t="shared" si="18"/>
        <v>0</v>
      </c>
      <c r="G31" s="1149">
        <f t="shared" si="18"/>
        <v>0</v>
      </c>
      <c r="H31" s="1149">
        <f t="shared" si="18"/>
        <v>0</v>
      </c>
      <c r="I31" s="1149">
        <f t="shared" si="18"/>
        <v>0</v>
      </c>
      <c r="J31" s="1149">
        <f t="shared" si="18"/>
        <v>0</v>
      </c>
      <c r="K31" s="1149">
        <f t="shared" si="17"/>
        <v>0</v>
      </c>
      <c r="L31" s="149"/>
      <c r="M31" s="149"/>
      <c r="N31" s="149"/>
      <c r="O31" s="149"/>
      <c r="V31" s="149"/>
      <c r="W31" s="149"/>
      <c r="X31" s="149"/>
      <c r="Y31" s="149"/>
      <c r="Z31" s="149"/>
      <c r="AA31" s="149"/>
      <c r="AB31" s="149"/>
      <c r="AC31" s="149"/>
      <c r="AD31" s="149"/>
      <c r="AE31" s="149"/>
      <c r="AF31" s="149"/>
      <c r="AG31" s="149"/>
      <c r="AH31" s="149"/>
      <c r="AI31" s="149"/>
      <c r="AJ31" s="149"/>
      <c r="AK31" s="220" t="s">
        <v>342</v>
      </c>
      <c r="AL31" s="221"/>
      <c r="AM31" s="1509" t="str">
        <f>I42</f>
        <v>no payback</v>
      </c>
      <c r="AN31" s="1508"/>
      <c r="AO31" s="1509" t="str">
        <f>I43</f>
        <v>no payback</v>
      </c>
      <c r="AP31" s="1508"/>
      <c r="AQ31" s="149"/>
      <c r="AR31" s="149"/>
      <c r="AS31" s="149"/>
      <c r="AT31" s="149"/>
    </row>
    <row r="32" spans="1:46" ht="18" customHeight="1">
      <c r="A32" s="149"/>
      <c r="B32" s="1485" t="s">
        <v>73</v>
      </c>
      <c r="C32" s="1486"/>
      <c r="D32" s="1487"/>
      <c r="E32" s="1149">
        <f>ROUND(('Benefits Register'!U63/1000),3)-ROUND(('Benefits Register'!U62/1000),3)</f>
        <v>0</v>
      </c>
      <c r="F32" s="1149">
        <f>ROUND(('Benefits Register'!V63/1000),3)-ROUND(('Benefits Register'!V62/1000),3)</f>
        <v>0</v>
      </c>
      <c r="G32" s="1149">
        <f>ROUND(('Benefits Register'!W63/1000),3)-ROUND(('Benefits Register'!W62/1000),3)</f>
        <v>0</v>
      </c>
      <c r="H32" s="1149">
        <f>ROUND(('Benefits Register'!X63/1000),3)-ROUND(('Benefits Register'!X62/1000),3)</f>
        <v>0</v>
      </c>
      <c r="I32" s="1149">
        <f>ROUND(('Benefits Register'!Y63/1000),3)-ROUND(('Benefits Register'!Y62/1000),3)</f>
        <v>0</v>
      </c>
      <c r="J32" s="1149">
        <f>ROUND(('Benefits Register'!Z63/1000),3)-ROUND(('Benefits Register'!Z62/1000),3)</f>
        <v>0</v>
      </c>
      <c r="K32" s="1149">
        <f>ROUND(('Benefits Register'!AK63/1000),3)-ROUND(('Benefits Register'!AK62/1000),3)</f>
        <v>0</v>
      </c>
      <c r="L32" s="149"/>
      <c r="M32" s="149"/>
      <c r="N32" s="149"/>
      <c r="O32" s="149"/>
      <c r="V32" s="149"/>
      <c r="W32" s="149"/>
      <c r="X32" s="149"/>
      <c r="Y32" s="149"/>
      <c r="Z32" s="149"/>
      <c r="AA32" s="149"/>
      <c r="AB32" s="149"/>
      <c r="AC32" s="149"/>
      <c r="AD32" s="149"/>
      <c r="AE32" s="149"/>
      <c r="AF32" s="149"/>
      <c r="AG32" s="149"/>
      <c r="AH32" s="149"/>
      <c r="AI32" s="149"/>
      <c r="AJ32" s="149"/>
      <c r="AK32" s="218" t="s">
        <v>483</v>
      </c>
      <c r="AL32" s="219"/>
      <c r="AM32" s="1510" t="e">
        <f>H42</f>
        <v>#DIV/0!</v>
      </c>
      <c r="AN32" s="1511"/>
      <c r="AO32" s="1510" t="e">
        <f>H43</f>
        <v>#DIV/0!</v>
      </c>
      <c r="AP32" s="1511"/>
      <c r="AQ32" s="149"/>
      <c r="AR32" s="149"/>
      <c r="AS32" s="149"/>
      <c r="AT32" s="149"/>
    </row>
    <row r="33" spans="1:46" ht="18" customHeight="1">
      <c r="A33" s="149"/>
      <c r="B33" s="1485" t="s">
        <v>1288</v>
      </c>
      <c r="C33" s="1486"/>
      <c r="D33" s="1487"/>
      <c r="E33" s="1149">
        <f>-ROUND(('IT&amp;S Opex Impact'!D27/1000),3)</f>
        <v>0</v>
      </c>
      <c r="F33" s="1149">
        <f>-ROUND(('IT&amp;S Opex Impact'!E27/1000),3)</f>
        <v>0</v>
      </c>
      <c r="G33" s="1149">
        <f>-ROUND(('IT&amp;S Opex Impact'!F27/1000),3)</f>
        <v>0</v>
      </c>
      <c r="H33" s="1149">
        <f>-ROUND(('IT&amp;S Opex Impact'!G27/1000),3)</f>
        <v>0</v>
      </c>
      <c r="I33" s="1149">
        <f>-ROUND(('IT&amp;S Opex Impact'!H27/1000),3)</f>
        <v>0</v>
      </c>
      <c r="J33" s="1149">
        <f>-ROUND(('IT&amp;S Opex Impact'!I27/1000),3)</f>
        <v>0</v>
      </c>
      <c r="K33" s="1149">
        <f>ROUND(('Benefits Register'!AK62/1000),3)</f>
        <v>0</v>
      </c>
      <c r="L33" s="149"/>
      <c r="M33" s="149"/>
      <c r="N33" s="149"/>
      <c r="O33" s="149"/>
      <c r="P33" s="149"/>
      <c r="V33" s="149"/>
      <c r="W33" s="149"/>
      <c r="X33" s="149"/>
      <c r="Y33" s="149"/>
      <c r="Z33" s="149"/>
      <c r="AA33" s="149"/>
      <c r="AB33" s="149"/>
      <c r="AC33" s="149"/>
      <c r="AD33" s="149"/>
      <c r="AE33" s="149"/>
      <c r="AF33" s="149"/>
      <c r="AG33" s="149"/>
      <c r="AH33" s="149"/>
      <c r="AI33" s="149"/>
      <c r="AJ33" s="149"/>
      <c r="AK33" s="149"/>
      <c r="AL33" s="149"/>
      <c r="AM33" s="149"/>
      <c r="AN33" s="149"/>
      <c r="AO33" s="149"/>
      <c r="AP33" s="149"/>
      <c r="AQ33" s="149"/>
      <c r="AR33" s="149"/>
      <c r="AS33" s="149"/>
      <c r="AT33" s="149"/>
    </row>
    <row r="34" spans="1:46" ht="18" customHeight="1">
      <c r="A34" s="149"/>
      <c r="B34" s="1485" t="s">
        <v>1286</v>
      </c>
      <c r="C34" s="1486"/>
      <c r="D34" s="1487"/>
      <c r="E34" s="1149">
        <f>ROUND(('Benefits Register'!U33/1000),3)</f>
        <v>0</v>
      </c>
      <c r="F34" s="1149">
        <f>ROUND(('Benefits Register'!V33/1000),3)</f>
        <v>0</v>
      </c>
      <c r="G34" s="1149">
        <f>ROUND(('Benefits Register'!W33/1000),3)</f>
        <v>0</v>
      </c>
      <c r="H34" s="1149">
        <f>ROUND(('Benefits Register'!X33/1000),3)</f>
        <v>0</v>
      </c>
      <c r="I34" s="1149">
        <f>ROUND(('Benefits Register'!Y33/1000),3)</f>
        <v>0</v>
      </c>
      <c r="J34" s="1149">
        <f>ROUND(('Benefits Register'!Z33/1000),3)</f>
        <v>0</v>
      </c>
      <c r="K34" s="1149">
        <f>ROUND(('Benefits Register'!AK33/1000),3)</f>
        <v>0</v>
      </c>
      <c r="L34" s="149"/>
      <c r="M34" s="149"/>
      <c r="N34" s="149"/>
      <c r="O34" s="149"/>
      <c r="P34" s="149"/>
      <c r="Q34" s="149"/>
      <c r="R34" s="149"/>
      <c r="S34" s="149"/>
      <c r="T34" s="149"/>
      <c r="U34" s="149"/>
      <c r="V34" s="149"/>
      <c r="W34" s="149"/>
      <c r="X34" s="149"/>
      <c r="Y34" s="149"/>
      <c r="Z34" s="149"/>
      <c r="AA34" s="149"/>
      <c r="AB34" s="149"/>
      <c r="AC34" s="149"/>
      <c r="AD34" s="149"/>
      <c r="AE34" s="149"/>
      <c r="AF34" s="149"/>
      <c r="AG34" s="149"/>
      <c r="AH34" s="149"/>
      <c r="AI34" s="149"/>
      <c r="AJ34" s="149"/>
      <c r="AK34" s="149"/>
      <c r="AL34" s="149"/>
      <c r="AM34" s="149"/>
      <c r="AN34" s="149"/>
      <c r="AO34" s="149"/>
      <c r="AP34" s="149"/>
      <c r="AQ34" s="149"/>
      <c r="AR34" s="149"/>
      <c r="AS34" s="149"/>
      <c r="AT34" s="149"/>
    </row>
    <row r="35" spans="1:46" ht="18" customHeight="1">
      <c r="A35" s="149"/>
      <c r="B35" s="1485" t="s">
        <v>311</v>
      </c>
      <c r="C35" s="1486"/>
      <c r="D35" s="1487"/>
      <c r="E35" s="1149">
        <f>AFS!AZ39/1000</f>
        <v>0</v>
      </c>
      <c r="F35" s="1149">
        <f>AFS!BA39/1000</f>
        <v>0</v>
      </c>
      <c r="G35" s="1149">
        <f>AFS!BB39/1000</f>
        <v>0</v>
      </c>
      <c r="H35" s="1149">
        <f>AFS!BC39/1000</f>
        <v>0</v>
      </c>
      <c r="I35" s="1149">
        <f>AFS!BD39/1000</f>
        <v>0</v>
      </c>
      <c r="J35" s="1149">
        <f>AFS!BE39/1000</f>
        <v>0</v>
      </c>
      <c r="K35" s="1149">
        <f>AFS!BP39/1000</f>
        <v>0</v>
      </c>
      <c r="L35" s="149"/>
      <c r="M35" s="149"/>
      <c r="N35" s="149"/>
      <c r="O35" s="149"/>
      <c r="P35" s="149"/>
      <c r="Q35" s="149"/>
      <c r="R35" s="149"/>
      <c r="S35" s="149"/>
      <c r="T35" s="149"/>
      <c r="U35" s="149"/>
      <c r="V35" s="149"/>
      <c r="W35" s="149"/>
      <c r="X35" s="149"/>
      <c r="Y35" s="149"/>
      <c r="Z35" s="149"/>
      <c r="AA35" s="149"/>
      <c r="AB35" s="149"/>
      <c r="AC35" s="149"/>
      <c r="AD35" s="149"/>
      <c r="AE35" s="149"/>
      <c r="AF35" s="149"/>
      <c r="AG35" s="149"/>
      <c r="AH35" s="149"/>
      <c r="AI35" s="149"/>
      <c r="AJ35" s="149"/>
      <c r="AK35" s="149"/>
      <c r="AL35" s="149"/>
      <c r="AM35" s="149"/>
      <c r="AN35" s="149"/>
      <c r="AO35" s="149"/>
      <c r="AP35" s="149"/>
      <c r="AQ35" s="149"/>
      <c r="AR35" s="149"/>
      <c r="AS35" s="149"/>
      <c r="AT35" s="149"/>
    </row>
    <row r="36" spans="1:46" ht="30.75" customHeight="1">
      <c r="A36" s="149"/>
      <c r="B36" s="1485" t="s">
        <v>328</v>
      </c>
      <c r="C36" s="1486"/>
      <c r="D36" s="1487"/>
      <c r="E36" s="1150">
        <f>AFS!AZ10/1000</f>
        <v>0</v>
      </c>
      <c r="F36" s="1150">
        <f>AFS!BA10/1000</f>
        <v>0</v>
      </c>
      <c r="G36" s="1150">
        <f>AFS!BB10/1000</f>
        <v>0</v>
      </c>
      <c r="H36" s="1150">
        <f>AFS!BC10/1000</f>
        <v>0</v>
      </c>
      <c r="I36" s="1150">
        <f>AFS!BD10/1000</f>
        <v>0</v>
      </c>
      <c r="J36" s="1150">
        <f>AFS!BE10/1000</f>
        <v>0</v>
      </c>
      <c r="K36" s="1150">
        <f>AFS!BP10/1000</f>
        <v>0</v>
      </c>
      <c r="L36" s="149"/>
      <c r="M36" s="149"/>
      <c r="N36" s="149"/>
      <c r="O36" s="149"/>
      <c r="Q36" s="149"/>
      <c r="R36" s="149"/>
      <c r="S36" s="149"/>
      <c r="T36" s="149"/>
      <c r="U36" s="149"/>
      <c r="V36" s="149"/>
      <c r="W36" s="149"/>
      <c r="X36" s="149"/>
      <c r="Y36" s="149"/>
      <c r="Z36" s="149"/>
      <c r="AA36" s="149"/>
      <c r="AB36" s="760"/>
      <c r="AC36" s="760"/>
      <c r="AD36" s="760"/>
      <c r="AE36" s="760"/>
      <c r="AF36" s="760"/>
      <c r="AG36" s="760"/>
      <c r="AH36" s="760"/>
      <c r="AI36" s="760"/>
      <c r="AJ36" s="149"/>
      <c r="AQ36" s="149"/>
      <c r="AR36" s="760"/>
      <c r="AS36" s="149"/>
      <c r="AT36" s="760"/>
    </row>
    <row r="37" spans="1:46" ht="24.75" customHeight="1">
      <c r="A37" s="149"/>
      <c r="B37" s="149"/>
      <c r="C37" s="149"/>
      <c r="D37" s="149"/>
      <c r="E37" s="361"/>
      <c r="F37" s="361"/>
      <c r="G37" s="361"/>
      <c r="H37" s="361"/>
      <c r="I37" s="361"/>
      <c r="J37" s="149"/>
      <c r="K37" s="149"/>
      <c r="L37" s="149"/>
      <c r="M37" s="149"/>
      <c r="N37" s="149"/>
      <c r="O37" s="149"/>
      <c r="P37" s="149"/>
      <c r="V37" s="149"/>
      <c r="W37" s="760"/>
      <c r="X37" s="149"/>
      <c r="Y37" s="760"/>
      <c r="Z37" s="760"/>
      <c r="AA37" s="760"/>
      <c r="AB37" s="149"/>
      <c r="AC37" s="149"/>
      <c r="AD37" s="149"/>
      <c r="AE37" s="149"/>
      <c r="AF37" s="149"/>
      <c r="AG37" s="149"/>
      <c r="AH37" s="149"/>
      <c r="AI37" s="149"/>
      <c r="AJ37" s="149"/>
      <c r="AK37" s="731" t="s">
        <v>939</v>
      </c>
      <c r="AL37" s="731"/>
      <c r="AM37" s="731"/>
      <c r="AN37" s="149"/>
      <c r="AO37" s="149"/>
      <c r="AP37" s="149"/>
      <c r="AQ37" s="149"/>
      <c r="AR37" s="149"/>
      <c r="AS37" s="149"/>
      <c r="AT37" s="149"/>
    </row>
    <row r="38" spans="1:46" ht="18" customHeight="1">
      <c r="A38" s="149"/>
      <c r="B38" s="149"/>
      <c r="C38" s="149"/>
      <c r="D38" s="149"/>
      <c r="E38" s="361"/>
      <c r="F38" s="361"/>
      <c r="G38" s="361"/>
      <c r="H38" s="361"/>
      <c r="I38" s="361"/>
      <c r="J38" s="149"/>
      <c r="K38" s="149"/>
      <c r="L38" s="149"/>
      <c r="M38" s="149"/>
      <c r="N38" s="149"/>
      <c r="O38" s="149"/>
      <c r="P38" s="149"/>
      <c r="Q38" s="149"/>
      <c r="R38" s="149"/>
      <c r="S38" s="149"/>
      <c r="T38" s="149"/>
      <c r="U38" s="149"/>
      <c r="V38" s="149"/>
      <c r="W38" s="149"/>
      <c r="X38" s="149"/>
      <c r="Y38" s="149"/>
      <c r="Z38" s="149"/>
      <c r="AA38" s="149"/>
      <c r="AB38" s="149"/>
      <c r="AC38" s="149"/>
      <c r="AD38" s="149"/>
      <c r="AE38" s="149"/>
      <c r="AF38" s="149"/>
      <c r="AG38" s="149"/>
      <c r="AH38" s="149"/>
      <c r="AI38" s="149"/>
      <c r="AJ38" s="149"/>
      <c r="AK38" s="376"/>
      <c r="AL38" s="149"/>
      <c r="AM38" s="149"/>
      <c r="AN38" s="149"/>
      <c r="AO38" s="149"/>
      <c r="AP38" s="149"/>
      <c r="AQ38" s="149"/>
      <c r="AR38" s="149"/>
      <c r="AS38" s="149"/>
      <c r="AT38" s="149"/>
    </row>
    <row r="39" spans="1:46" ht="15" customHeight="1">
      <c r="A39" s="149"/>
      <c r="B39" s="362" t="s">
        <v>827</v>
      </c>
      <c r="C39" s="362"/>
      <c r="D39" s="362"/>
      <c r="E39" s="361"/>
      <c r="F39" s="361"/>
      <c r="G39" s="361"/>
      <c r="H39" s="361"/>
      <c r="I39" s="361"/>
      <c r="J39" s="149"/>
      <c r="K39" s="149"/>
      <c r="L39" s="149"/>
      <c r="M39" s="149"/>
      <c r="N39" s="149"/>
      <c r="O39" s="149"/>
      <c r="P39" s="1090"/>
      <c r="Q39" s="149"/>
      <c r="R39" s="149"/>
      <c r="S39" s="149"/>
      <c r="T39" s="149"/>
      <c r="U39" s="149"/>
      <c r="V39" s="149"/>
      <c r="W39" s="149"/>
      <c r="X39" s="149"/>
      <c r="Y39" s="149"/>
      <c r="Z39" s="149"/>
      <c r="AA39" s="149"/>
      <c r="AB39" s="149"/>
      <c r="AC39" s="149"/>
      <c r="AD39" s="149"/>
      <c r="AE39" s="149"/>
      <c r="AF39" s="149"/>
      <c r="AG39" s="149"/>
      <c r="AH39" s="149"/>
      <c r="AI39" s="149"/>
      <c r="AJ39" s="149"/>
      <c r="AK39" s="222"/>
      <c r="AL39" s="222"/>
      <c r="AM39" s="222"/>
      <c r="AN39" s="223" t="str">
        <f>'IT&amp;S Opex Impact'!C22</f>
        <v>PY</v>
      </c>
      <c r="AO39" s="759">
        <f>'IT&amp;S Opex Impact'!D22</f>
        <v>43831</v>
      </c>
      <c r="AP39" s="759">
        <f>'IT&amp;S Opex Impact'!E22</f>
        <v>44197</v>
      </c>
      <c r="AQ39" s="759">
        <f>'IT&amp;S Opex Impact'!F22</f>
        <v>44563</v>
      </c>
      <c r="AR39" s="759" t="str">
        <f>H28&amp;"+"</f>
        <v>2023+</v>
      </c>
      <c r="AS39" s="223" t="s">
        <v>20</v>
      </c>
      <c r="AT39" s="149"/>
    </row>
    <row r="40" spans="1:46" ht="24.95" customHeight="1">
      <c r="A40" s="149"/>
      <c r="B40" s="149"/>
      <c r="C40" s="149"/>
      <c r="D40" s="149"/>
      <c r="E40" s="361"/>
      <c r="F40" s="361"/>
      <c r="G40" s="361"/>
      <c r="H40" s="361"/>
      <c r="I40" s="361"/>
      <c r="J40" s="149"/>
      <c r="K40" s="149"/>
      <c r="L40" s="149"/>
      <c r="M40" s="149"/>
      <c r="N40" s="149"/>
      <c r="O40" s="149"/>
      <c r="P40" s="149"/>
      <c r="Q40" s="1090"/>
      <c r="R40" s="1090"/>
      <c r="S40" s="1095"/>
      <c r="T40" s="1095"/>
      <c r="U40" s="1095"/>
      <c r="V40" s="149"/>
      <c r="W40" s="149"/>
      <c r="X40" s="149"/>
      <c r="Y40" s="149"/>
      <c r="Z40" s="149"/>
      <c r="AA40" s="149"/>
      <c r="AB40" s="149"/>
      <c r="AC40" s="149"/>
      <c r="AD40" s="149"/>
      <c r="AE40" s="149"/>
      <c r="AF40" s="149"/>
      <c r="AG40" s="149"/>
      <c r="AH40" s="149"/>
      <c r="AI40" s="149"/>
      <c r="AJ40" s="149"/>
      <c r="AK40" s="1512" t="s">
        <v>937</v>
      </c>
      <c r="AL40" s="1513"/>
      <c r="AM40" s="1513"/>
      <c r="AN40" s="224">
        <f>ROUND(('IT&amp;S Opex Impact'!C23/1000),3)</f>
        <v>0</v>
      </c>
      <c r="AO40" s="1153">
        <f>ROUND(('IT&amp;S Opex Impact'!D23/1000),3)</f>
        <v>0</v>
      </c>
      <c r="AP40" s="1153">
        <f>ROUND(('IT&amp;S Opex Impact'!E23/1000),3)</f>
        <v>0</v>
      </c>
      <c r="AQ40" s="1153">
        <f>ROUND(('IT&amp;S Opex Impact'!F23/1000),3)</f>
        <v>0</v>
      </c>
      <c r="AR40" s="1153">
        <f>ROUND(('IT&amp;S Opex Impact'!G23/1000),3)+ROUND(('IT&amp;S Opex Impact'!H23/1000),3)+ROUND(('IT&amp;S Opex Impact'!I23/1000),3)+ROUND(('IT&amp;S Opex Impact'!N23/1000),3)</f>
        <v>0</v>
      </c>
      <c r="AS40" s="1153">
        <f>SUM(AN40:AR40)</f>
        <v>0</v>
      </c>
      <c r="AT40" s="149"/>
    </row>
    <row r="41" spans="1:46" ht="45">
      <c r="A41" s="149"/>
      <c r="B41" s="714" t="s">
        <v>402</v>
      </c>
      <c r="C41" s="715"/>
      <c r="D41" s="716"/>
      <c r="E41" s="369" t="s">
        <v>329</v>
      </c>
      <c r="F41" s="369" t="s">
        <v>330</v>
      </c>
      <c r="G41" s="369" t="s">
        <v>331</v>
      </c>
      <c r="H41" s="369" t="s">
        <v>332</v>
      </c>
      <c r="I41" s="369" t="s">
        <v>333</v>
      </c>
      <c r="J41" s="149"/>
      <c r="K41" s="149"/>
      <c r="L41" s="149"/>
      <c r="M41" s="149"/>
      <c r="N41" s="149"/>
      <c r="O41" s="149"/>
      <c r="Q41" s="149"/>
      <c r="R41" s="149"/>
      <c r="S41" s="149"/>
      <c r="T41" s="149"/>
      <c r="U41" s="149"/>
      <c r="V41" s="149"/>
      <c r="W41" s="149"/>
      <c r="X41" s="149"/>
      <c r="Y41" s="149"/>
      <c r="Z41" s="149"/>
      <c r="AA41" s="149"/>
      <c r="AB41" s="149"/>
      <c r="AC41" s="149"/>
      <c r="AD41" s="149"/>
      <c r="AE41" s="149"/>
      <c r="AF41" s="149"/>
      <c r="AG41" s="149"/>
      <c r="AH41" s="149"/>
      <c r="AI41" s="149"/>
      <c r="AJ41" s="149"/>
      <c r="AK41" s="1512" t="s">
        <v>932</v>
      </c>
      <c r="AL41" s="1513"/>
      <c r="AM41" s="1513"/>
      <c r="AN41" s="224">
        <f>ROUND(('IT&amp;S Opex Impact'!C24/1000),3)</f>
        <v>0</v>
      </c>
      <c r="AO41" s="1153">
        <f>ROUND(('IT&amp;S Opex Impact'!D24/1000),3)</f>
        <v>0</v>
      </c>
      <c r="AP41" s="1153">
        <f>ROUND(('IT&amp;S Opex Impact'!E24/1000),3)</f>
        <v>0</v>
      </c>
      <c r="AQ41" s="1153">
        <f>ROUND(('IT&amp;S Opex Impact'!F24/1000),3)</f>
        <v>0</v>
      </c>
      <c r="AR41" s="1153">
        <f>ROUND(('IT&amp;S Opex Impact'!G24/1000),3)+ROUND(('IT&amp;S Opex Impact'!H24/1000),3)+ROUND(('IT&amp;S Opex Impact'!I24/1000),3)+ROUND(('IT&amp;S Opex Impact'!N24/1000),3)</f>
        <v>0</v>
      </c>
      <c r="AS41" s="1153">
        <f t="shared" ref="AS41:AS44" si="19">SUM(AN41:AR41)</f>
        <v>0</v>
      </c>
      <c r="AT41" s="149"/>
    </row>
    <row r="42" spans="1:46" ht="24.95" customHeight="1">
      <c r="A42" s="149"/>
      <c r="B42" s="1490" t="s">
        <v>334</v>
      </c>
      <c r="C42" s="1491"/>
      <c r="D42" s="1492"/>
      <c r="E42" s="1113">
        <f>-'Data Entry'!CO54/1000</f>
        <v>0</v>
      </c>
      <c r="F42" s="728">
        <f>AFS!AD46</f>
        <v>0</v>
      </c>
      <c r="G42" s="370" t="e">
        <f>IF(F42&lt;0,"N/a",AFS!AD47)</f>
        <v>#NUM!</v>
      </c>
      <c r="H42" s="406" t="e">
        <f>IF(F42&lt;0,"N/a",AFS!AD48)</f>
        <v>#DIV/0!</v>
      </c>
      <c r="I42" s="371" t="str">
        <f>IF(ISERR(AFS!AD50/12), "no payback", AFS!AD50/12)</f>
        <v>no payback</v>
      </c>
      <c r="J42" s="704"/>
      <c r="K42" s="149"/>
      <c r="L42" s="149"/>
      <c r="M42" s="149"/>
      <c r="N42" s="149"/>
      <c r="O42" s="149"/>
      <c r="V42" s="149"/>
      <c r="W42" s="149"/>
      <c r="X42" s="149"/>
      <c r="Y42" s="149"/>
      <c r="Z42" s="149"/>
      <c r="AA42" s="149"/>
      <c r="AB42" s="149"/>
      <c r="AC42" s="149"/>
      <c r="AD42" s="149"/>
      <c r="AE42" s="149"/>
      <c r="AF42" s="149"/>
      <c r="AG42" s="149"/>
      <c r="AH42" s="149"/>
      <c r="AI42" s="149"/>
      <c r="AJ42" s="149"/>
      <c r="AK42" s="1512" t="s">
        <v>931</v>
      </c>
      <c r="AL42" s="1513"/>
      <c r="AM42" s="1513"/>
      <c r="AN42" s="224">
        <f>ROUND(('IT&amp;S Opex Impact'!C25/1000),3)</f>
        <v>0</v>
      </c>
      <c r="AO42" s="1153">
        <f>ROUND(('IT&amp;S Opex Impact'!D25/1000),3)</f>
        <v>0</v>
      </c>
      <c r="AP42" s="1153">
        <f>ROUND(('IT&amp;S Opex Impact'!E25/1000),3)</f>
        <v>0</v>
      </c>
      <c r="AQ42" s="1153">
        <f>ROUND(('IT&amp;S Opex Impact'!F25/1000),3)</f>
        <v>0</v>
      </c>
      <c r="AR42" s="1153">
        <f>ROUND(('IT&amp;S Opex Impact'!G25/1000),3)+ROUND(('IT&amp;S Opex Impact'!H25/1000),3)+ROUND(('IT&amp;S Opex Impact'!I25/1000),3)+ROUND(('IT&amp;S Opex Impact'!N25/1000),3)</f>
        <v>0</v>
      </c>
      <c r="AS42" s="1153">
        <f t="shared" si="19"/>
        <v>0</v>
      </c>
      <c r="AT42" s="149"/>
    </row>
    <row r="43" spans="1:46" ht="24.95" customHeight="1">
      <c r="A43" s="149"/>
      <c r="B43" s="1490" t="s">
        <v>335</v>
      </c>
      <c r="C43" s="1491"/>
      <c r="D43" s="1492"/>
      <c r="E43" s="1113">
        <f>-'Data Entry'!CO43/1000</f>
        <v>0</v>
      </c>
      <c r="F43" s="728">
        <f>AFS!G46</f>
        <v>0</v>
      </c>
      <c r="G43" s="372" t="e">
        <f>IF(F43&lt;0,"N/a",AFS!G47)</f>
        <v>#NUM!</v>
      </c>
      <c r="H43" s="407" t="e">
        <f>IF(F43&lt;0,"N/a",AFS!G48)</f>
        <v>#DIV/0!</v>
      </c>
      <c r="I43" s="371" t="str">
        <f>IF(ISERR(AFS!G50/12), "no payback", AFS!G50/12)</f>
        <v>no payback</v>
      </c>
      <c r="J43" s="149"/>
      <c r="K43" s="149"/>
      <c r="L43" s="149"/>
      <c r="M43" s="149"/>
      <c r="N43" s="149"/>
      <c r="O43" s="149"/>
      <c r="V43" s="149"/>
      <c r="W43" s="149"/>
      <c r="X43" s="149"/>
      <c r="Y43" s="149"/>
      <c r="Z43" s="149"/>
      <c r="AA43" s="149"/>
      <c r="AB43" s="149"/>
      <c r="AC43" s="149"/>
      <c r="AD43" s="149"/>
      <c r="AE43" s="149"/>
      <c r="AF43" s="149"/>
      <c r="AG43" s="149"/>
      <c r="AH43" s="149"/>
      <c r="AI43" s="149"/>
      <c r="AJ43" s="149"/>
      <c r="AK43" s="1512" t="s">
        <v>930</v>
      </c>
      <c r="AL43" s="1513"/>
      <c r="AM43" s="1513"/>
      <c r="AN43" s="224">
        <f>ROUND(('IT&amp;S Opex Impact'!C26/1000),3)</f>
        <v>0</v>
      </c>
      <c r="AO43" s="1153">
        <f>ROUND(('IT&amp;S Opex Impact'!D26/1000),3)</f>
        <v>0</v>
      </c>
      <c r="AP43" s="1153">
        <f>ROUND(('IT&amp;S Opex Impact'!E26/1000),3)</f>
        <v>0</v>
      </c>
      <c r="AQ43" s="1153">
        <f>ROUND(('IT&amp;S Opex Impact'!F26/1000),3)</f>
        <v>0</v>
      </c>
      <c r="AR43" s="1153">
        <f>ROUND(('IT&amp;S Opex Impact'!G26/1000),3)+ROUND(('IT&amp;S Opex Impact'!H26/1000),3)+ROUND(('IT&amp;S Opex Impact'!I26/1000),3)+ROUND(('IT&amp;S Opex Impact'!N26/1000),3)</f>
        <v>0</v>
      </c>
      <c r="AS43" s="1153">
        <f t="shared" si="19"/>
        <v>0</v>
      </c>
      <c r="AT43" s="149"/>
    </row>
    <row r="44" spans="1:46" ht="24.95" customHeight="1">
      <c r="A44" s="149"/>
      <c r="B44" s="149"/>
      <c r="C44" s="149"/>
      <c r="D44" s="149"/>
      <c r="E44" s="361"/>
      <c r="F44" s="361"/>
      <c r="G44" s="361"/>
      <c r="H44" s="361"/>
      <c r="I44" s="361"/>
      <c r="J44" s="149"/>
      <c r="K44" s="149"/>
      <c r="L44" s="149"/>
      <c r="M44" s="149"/>
      <c r="N44" s="149"/>
      <c r="O44" s="149"/>
      <c r="V44" s="149"/>
      <c r="W44" s="149"/>
      <c r="X44" s="149"/>
      <c r="Y44" s="149"/>
      <c r="Z44" s="149"/>
      <c r="AA44" s="149"/>
      <c r="AB44" s="149"/>
      <c r="AC44" s="149"/>
      <c r="AD44" s="149"/>
      <c r="AE44" s="149"/>
      <c r="AF44" s="149"/>
      <c r="AG44" s="149"/>
      <c r="AH44" s="149"/>
      <c r="AI44" s="149"/>
      <c r="AJ44" s="149"/>
      <c r="AK44" s="1512" t="s">
        <v>929</v>
      </c>
      <c r="AL44" s="1513"/>
      <c r="AM44" s="1513"/>
      <c r="AN44" s="224">
        <f>ROUND(('IT&amp;S Opex Impact'!C27/1000),3)</f>
        <v>0</v>
      </c>
      <c r="AO44" s="1153">
        <f>ROUND(('IT&amp;S Opex Impact'!D27/1000),3)</f>
        <v>0</v>
      </c>
      <c r="AP44" s="1153">
        <f>ROUND(('IT&amp;S Opex Impact'!E27/1000),3)</f>
        <v>0</v>
      </c>
      <c r="AQ44" s="1153">
        <f>ROUND(('IT&amp;S Opex Impact'!F27/1000),3)</f>
        <v>0</v>
      </c>
      <c r="AR44" s="1153">
        <f>ROUND(('IT&amp;S Opex Impact'!G27/1000),3)+ROUND(('IT&amp;S Opex Impact'!H27/1000),3)+ROUND(('IT&amp;S Opex Impact'!I27/1000),3)+ROUND(('IT&amp;S Opex Impact'!N27/1000),3)</f>
        <v>0</v>
      </c>
      <c r="AS44" s="1153">
        <f t="shared" si="19"/>
        <v>0</v>
      </c>
      <c r="AT44" s="149"/>
    </row>
    <row r="45" spans="1:46" s="20" customFormat="1" ht="24.95" customHeight="1">
      <c r="A45" s="374"/>
      <c r="B45" s="373" t="s">
        <v>828</v>
      </c>
      <c r="C45" s="373"/>
      <c r="D45" s="373"/>
      <c r="E45" s="361"/>
      <c r="F45" s="361"/>
      <c r="G45" s="361"/>
      <c r="H45" s="361"/>
      <c r="I45" s="149"/>
      <c r="J45" s="149"/>
      <c r="K45" s="149"/>
      <c r="L45" s="149"/>
      <c r="M45" s="374"/>
      <c r="N45" s="374"/>
      <c r="O45" s="374"/>
      <c r="Q45" s="94"/>
      <c r="R45" s="94"/>
      <c r="S45" s="94"/>
      <c r="T45" s="94"/>
      <c r="U45" s="94"/>
      <c r="V45" s="149"/>
      <c r="W45" s="149"/>
      <c r="X45" s="149"/>
      <c r="Y45" s="149"/>
      <c r="Z45" s="149"/>
      <c r="AA45" s="149"/>
      <c r="AB45" s="374"/>
      <c r="AC45" s="374"/>
      <c r="AD45" s="374"/>
      <c r="AE45" s="374"/>
      <c r="AF45" s="374"/>
      <c r="AG45" s="374"/>
      <c r="AH45" s="374"/>
      <c r="AI45" s="374"/>
      <c r="AJ45" s="374"/>
      <c r="AK45" s="1512" t="s">
        <v>938</v>
      </c>
      <c r="AL45" s="1513"/>
      <c r="AM45" s="1513"/>
      <c r="AN45" s="224">
        <f>AN44-AN40</f>
        <v>0</v>
      </c>
      <c r="AO45" s="1153">
        <f t="shared" ref="AO45:AR45" si="20">AO44-AO40</f>
        <v>0</v>
      </c>
      <c r="AP45" s="1153">
        <f t="shared" si="20"/>
        <v>0</v>
      </c>
      <c r="AQ45" s="1153">
        <f t="shared" si="20"/>
        <v>0</v>
      </c>
      <c r="AR45" s="1153">
        <f t="shared" si="20"/>
        <v>0</v>
      </c>
      <c r="AS45" s="1153">
        <f>SUM(AO45:AR45)</f>
        <v>0</v>
      </c>
      <c r="AT45" s="374"/>
    </row>
    <row r="46" spans="1:46" s="20" customFormat="1" ht="30" customHeight="1">
      <c r="A46" s="374"/>
      <c r="B46" s="361"/>
      <c r="C46" s="361"/>
      <c r="D46" s="361"/>
      <c r="E46" s="361"/>
      <c r="F46" s="361"/>
      <c r="G46" s="361"/>
      <c r="H46" s="361"/>
      <c r="I46" s="149"/>
      <c r="J46" s="149"/>
      <c r="K46" s="149"/>
      <c r="L46" s="149"/>
      <c r="M46" s="374"/>
      <c r="N46" s="374"/>
      <c r="O46" s="374"/>
      <c r="V46" s="149"/>
      <c r="W46" s="149"/>
      <c r="X46" s="149"/>
      <c r="Y46" s="149"/>
      <c r="Z46" s="149"/>
      <c r="AA46" s="374"/>
      <c r="AB46" s="374"/>
      <c r="AC46" s="374"/>
      <c r="AD46" s="374"/>
      <c r="AE46" s="374"/>
      <c r="AF46" s="374"/>
      <c r="AG46" s="374"/>
      <c r="AH46" s="374"/>
      <c r="AI46" s="374"/>
      <c r="AJ46" s="374"/>
      <c r="AT46" s="374"/>
    </row>
    <row r="47" spans="1:46" s="20" customFormat="1" ht="45" customHeight="1">
      <c r="A47" s="374"/>
      <c r="B47" s="717" t="s">
        <v>336</v>
      </c>
      <c r="C47" s="717" t="s">
        <v>337</v>
      </c>
      <c r="D47" s="717" t="s">
        <v>338</v>
      </c>
      <c r="E47" s="717" t="s">
        <v>339</v>
      </c>
      <c r="F47" s="717" t="s">
        <v>340</v>
      </c>
      <c r="G47" s="717" t="s">
        <v>30</v>
      </c>
      <c r="H47" s="717" t="s">
        <v>341</v>
      </c>
      <c r="I47" s="717"/>
      <c r="J47" s="149"/>
      <c r="K47" s="149"/>
      <c r="L47" s="149"/>
      <c r="M47" s="374"/>
      <c r="N47" s="374"/>
      <c r="O47" s="374"/>
      <c r="P47" s="149"/>
      <c r="V47" s="149"/>
      <c r="W47" s="149"/>
      <c r="X47" s="149"/>
      <c r="Y47" s="149"/>
      <c r="Z47" s="149"/>
      <c r="AA47" s="374"/>
      <c r="AB47" s="374"/>
      <c r="AC47" s="374"/>
      <c r="AD47" s="374"/>
      <c r="AE47" s="374"/>
      <c r="AF47" s="374"/>
      <c r="AG47" s="374"/>
      <c r="AH47" s="374"/>
      <c r="AI47" s="374"/>
      <c r="AJ47" s="374"/>
      <c r="AK47" s="376" t="s">
        <v>343</v>
      </c>
      <c r="AL47" s="149"/>
      <c r="AM47" s="149"/>
      <c r="AN47" s="149"/>
      <c r="AO47" s="149"/>
      <c r="AP47" s="149"/>
      <c r="AQ47" s="149"/>
      <c r="AT47" s="374"/>
    </row>
    <row r="48" spans="1:46" s="20" customFormat="1" ht="18" customHeight="1">
      <c r="A48" s="374"/>
      <c r="B48" s="718"/>
      <c r="C48" s="718"/>
      <c r="D48" s="718"/>
      <c r="E48" s="718"/>
      <c r="F48" s="718"/>
      <c r="G48" s="718"/>
      <c r="H48" s="718"/>
      <c r="I48" s="718"/>
      <c r="J48" s="149"/>
      <c r="K48" s="149"/>
      <c r="L48" s="149"/>
      <c r="M48" s="374"/>
      <c r="N48" s="374"/>
      <c r="O48" s="374"/>
      <c r="P48" s="149"/>
      <c r="Q48" s="149"/>
      <c r="R48" s="149"/>
      <c r="S48" s="149"/>
      <c r="T48" s="149"/>
      <c r="U48" s="149"/>
      <c r="V48" s="149"/>
      <c r="W48" s="149"/>
      <c r="X48" s="149"/>
      <c r="Y48" s="149"/>
      <c r="Z48" s="374"/>
      <c r="AA48" s="374"/>
      <c r="AB48" s="374"/>
      <c r="AC48" s="374"/>
      <c r="AD48" s="374"/>
      <c r="AE48" s="374"/>
      <c r="AF48" s="374"/>
      <c r="AG48" s="374"/>
      <c r="AH48" s="374"/>
      <c r="AI48" s="374"/>
      <c r="AJ48" s="374"/>
      <c r="AK48" s="149"/>
      <c r="AL48" s="149"/>
      <c r="AM48" s="149"/>
      <c r="AN48" s="149"/>
      <c r="AO48" s="149"/>
      <c r="AP48" s="149"/>
      <c r="AQ48" s="149"/>
      <c r="AT48" s="374"/>
    </row>
    <row r="49" spans="1:46" s="20" customFormat="1" ht="18" customHeight="1">
      <c r="A49" s="374"/>
      <c r="B49" s="718"/>
      <c r="C49" s="718"/>
      <c r="D49" s="718"/>
      <c r="E49" s="718"/>
      <c r="F49" s="718"/>
      <c r="G49" s="718"/>
      <c r="H49" s="718"/>
      <c r="I49" s="718"/>
      <c r="J49" s="149"/>
      <c r="K49" s="149"/>
      <c r="L49" s="149"/>
      <c r="M49" s="374"/>
      <c r="N49" s="374"/>
      <c r="O49" s="374"/>
      <c r="P49" s="149"/>
      <c r="Q49" s="149"/>
      <c r="R49" s="149"/>
      <c r="S49" s="149"/>
      <c r="T49" s="149"/>
      <c r="U49" s="149"/>
      <c r="V49" s="149"/>
      <c r="W49" s="149"/>
      <c r="X49" s="149"/>
      <c r="Y49" s="149"/>
      <c r="Z49" s="374"/>
      <c r="AA49" s="374"/>
      <c r="AB49" s="374"/>
      <c r="AC49" s="374"/>
      <c r="AD49" s="374"/>
      <c r="AE49" s="374"/>
      <c r="AF49" s="374"/>
      <c r="AG49" s="374"/>
      <c r="AH49" s="374"/>
      <c r="AI49" s="374"/>
      <c r="AJ49" s="374"/>
      <c r="AK49" s="730" t="s">
        <v>254</v>
      </c>
      <c r="AL49" s="730" t="s">
        <v>43</v>
      </c>
      <c r="AM49" s="1514" t="s">
        <v>255</v>
      </c>
      <c r="AN49" s="1515"/>
      <c r="AO49" s="1515"/>
      <c r="AP49" s="1515"/>
      <c r="AQ49" s="1516"/>
      <c r="AT49" s="374"/>
    </row>
    <row r="50" spans="1:46" s="20" customFormat="1" ht="18" customHeight="1">
      <c r="A50" s="374"/>
      <c r="B50" s="718"/>
      <c r="C50" s="718"/>
      <c r="D50" s="718"/>
      <c r="E50" s="718"/>
      <c r="F50" s="718"/>
      <c r="G50" s="718"/>
      <c r="H50" s="718"/>
      <c r="I50" s="718"/>
      <c r="J50" s="149"/>
      <c r="K50" s="149"/>
      <c r="L50" s="149"/>
      <c r="M50" s="374"/>
      <c r="N50" s="374"/>
      <c r="O50" s="374"/>
      <c r="P50" s="149"/>
      <c r="Q50" s="149"/>
      <c r="R50" s="149"/>
      <c r="S50" s="149"/>
      <c r="T50" s="149"/>
      <c r="U50" s="149"/>
      <c r="V50" s="149"/>
      <c r="W50" s="149"/>
      <c r="X50" s="149"/>
      <c r="Y50" s="149"/>
      <c r="Z50" s="374"/>
      <c r="AA50" s="374"/>
      <c r="AB50" s="374"/>
      <c r="AC50" s="374"/>
      <c r="AD50" s="374"/>
      <c r="AE50" s="374"/>
      <c r="AF50" s="374"/>
      <c r="AG50" s="374"/>
      <c r="AH50" s="374"/>
      <c r="AI50" s="374"/>
      <c r="AJ50" s="374"/>
      <c r="AK50" s="375" t="str">
        <f>'Cost by Category_Vendor Spend'!F3</f>
        <v/>
      </c>
      <c r="AL50" s="816">
        <f>'Cost by Category_Vendor Spend'!I3/1000</f>
        <v>0</v>
      </c>
      <c r="AM50" s="1517"/>
      <c r="AN50" s="1517"/>
      <c r="AO50" s="1517"/>
      <c r="AP50" s="1517"/>
      <c r="AQ50" s="1518"/>
      <c r="AT50" s="374"/>
    </row>
    <row r="51" spans="1:46" s="20" customFormat="1" ht="18" customHeight="1">
      <c r="A51" s="374"/>
      <c r="B51" s="718"/>
      <c r="C51" s="718"/>
      <c r="D51" s="718"/>
      <c r="E51" s="718"/>
      <c r="F51" s="718"/>
      <c r="G51" s="718"/>
      <c r="H51" s="718"/>
      <c r="I51" s="718"/>
      <c r="J51" s="149"/>
      <c r="K51" s="149"/>
      <c r="L51" s="149"/>
      <c r="M51" s="374"/>
      <c r="N51" s="374"/>
      <c r="O51" s="374"/>
      <c r="P51" s="149"/>
      <c r="Q51" s="149"/>
      <c r="R51" s="149"/>
      <c r="S51" s="149"/>
      <c r="T51" s="149"/>
      <c r="U51" s="149"/>
      <c r="V51" s="149"/>
      <c r="W51" s="149"/>
      <c r="X51" s="149"/>
      <c r="Y51" s="149"/>
      <c r="Z51" s="374"/>
      <c r="AA51" s="374"/>
      <c r="AB51" s="374"/>
      <c r="AC51" s="374"/>
      <c r="AD51" s="374"/>
      <c r="AE51" s="374"/>
      <c r="AF51" s="374"/>
      <c r="AG51" s="374"/>
      <c r="AH51" s="374"/>
      <c r="AI51" s="374"/>
      <c r="AJ51" s="374"/>
      <c r="AK51" s="375" t="str">
        <f>'Cost by Category_Vendor Spend'!F4</f>
        <v/>
      </c>
      <c r="AL51" s="816">
        <f>'Cost by Category_Vendor Spend'!I4/1000</f>
        <v>0</v>
      </c>
      <c r="AM51" s="1517"/>
      <c r="AN51" s="1517"/>
      <c r="AO51" s="1517"/>
      <c r="AP51" s="1517"/>
      <c r="AQ51" s="1518"/>
      <c r="AT51" s="374"/>
    </row>
    <row r="52" spans="1:46" s="20" customFormat="1" ht="18" customHeight="1">
      <c r="A52" s="374"/>
      <c r="B52" s="717" t="s">
        <v>20</v>
      </c>
      <c r="C52" s="717"/>
      <c r="D52" s="717"/>
      <c r="E52" s="717"/>
      <c r="F52" s="717">
        <v>100</v>
      </c>
      <c r="G52" s="717"/>
      <c r="H52" s="717"/>
      <c r="I52" s="717"/>
      <c r="J52" s="149"/>
      <c r="K52" s="149"/>
      <c r="L52" s="149"/>
      <c r="M52" s="374"/>
      <c r="N52" s="374"/>
      <c r="O52" s="374"/>
      <c r="P52" s="149"/>
      <c r="Q52" s="149"/>
      <c r="R52" s="149"/>
      <c r="S52" s="149"/>
      <c r="T52" s="149"/>
      <c r="U52" s="149"/>
      <c r="V52" s="149"/>
      <c r="W52" s="149"/>
      <c r="X52" s="149"/>
      <c r="Y52" s="149"/>
      <c r="Z52" s="374"/>
      <c r="AA52" s="374"/>
      <c r="AB52" s="374"/>
      <c r="AC52" s="374"/>
      <c r="AD52" s="374"/>
      <c r="AE52" s="374"/>
      <c r="AF52" s="374"/>
      <c r="AG52" s="374"/>
      <c r="AH52" s="374"/>
      <c r="AI52" s="374"/>
      <c r="AJ52" s="374"/>
      <c r="AK52" s="375" t="str">
        <f>'Cost by Category_Vendor Spend'!F5</f>
        <v/>
      </c>
      <c r="AL52" s="816">
        <f>'Cost by Category_Vendor Spend'!I5/1000</f>
        <v>0</v>
      </c>
      <c r="AM52" s="1517"/>
      <c r="AN52" s="1517"/>
      <c r="AO52" s="1517"/>
      <c r="AP52" s="1517"/>
      <c r="AQ52" s="1518"/>
      <c r="AR52" s="374"/>
      <c r="AS52" s="374"/>
      <c r="AT52" s="374"/>
    </row>
    <row r="53" spans="1:46" ht="18" customHeight="1">
      <c r="A53" s="149"/>
      <c r="B53" s="149"/>
      <c r="C53" s="149"/>
      <c r="D53" s="149"/>
      <c r="E53" s="361"/>
      <c r="F53" s="361"/>
      <c r="G53" s="361"/>
      <c r="H53" s="361"/>
      <c r="I53" s="361"/>
      <c r="J53" s="149"/>
      <c r="K53" s="149"/>
      <c r="L53" s="149"/>
      <c r="M53" s="149"/>
      <c r="N53" s="149"/>
      <c r="O53" s="149"/>
      <c r="P53" s="149"/>
      <c r="Q53" s="149"/>
      <c r="R53" s="149"/>
      <c r="S53" s="149"/>
      <c r="T53" s="149"/>
      <c r="U53" s="149"/>
      <c r="V53" s="149"/>
      <c r="W53" s="149"/>
      <c r="X53" s="149"/>
      <c r="Y53" s="149"/>
      <c r="Z53" s="374"/>
      <c r="AA53" s="374"/>
      <c r="AB53" s="149"/>
      <c r="AC53" s="149"/>
      <c r="AD53" s="149"/>
      <c r="AE53" s="149"/>
      <c r="AF53" s="149"/>
      <c r="AG53" s="149"/>
      <c r="AH53" s="149"/>
      <c r="AI53" s="149"/>
      <c r="AJ53" s="149"/>
      <c r="AK53" s="375" t="str">
        <f>'Cost by Category_Vendor Spend'!F6</f>
        <v/>
      </c>
      <c r="AL53" s="816">
        <f>'Cost by Category_Vendor Spend'!I6/1000</f>
        <v>0</v>
      </c>
      <c r="AM53" s="1517"/>
      <c r="AN53" s="1517"/>
      <c r="AO53" s="1517"/>
      <c r="AP53" s="1517"/>
      <c r="AQ53" s="1518"/>
      <c r="AR53" s="149"/>
      <c r="AS53" s="149"/>
      <c r="AT53" s="149"/>
    </row>
    <row r="54" spans="1:46" ht="18" customHeight="1">
      <c r="A54" s="149"/>
      <c r="B54" s="149"/>
      <c r="C54" s="149"/>
      <c r="D54" s="149"/>
      <c r="E54" s="361"/>
      <c r="F54" s="361"/>
      <c r="G54" s="361"/>
      <c r="H54" s="361"/>
      <c r="I54" s="361"/>
      <c r="J54" s="149"/>
      <c r="K54" s="149"/>
      <c r="L54" s="149"/>
      <c r="M54" s="149"/>
      <c r="N54" s="149"/>
      <c r="O54" s="149"/>
      <c r="P54" s="149"/>
      <c r="Q54" s="149"/>
      <c r="R54" s="149"/>
      <c r="S54" s="149"/>
      <c r="T54" s="149"/>
      <c r="U54" s="149"/>
      <c r="V54" s="149"/>
      <c r="W54" s="149"/>
      <c r="X54" s="149"/>
      <c r="Y54" s="149"/>
      <c r="Z54" s="149"/>
      <c r="AA54" s="149"/>
      <c r="AB54" s="149"/>
      <c r="AC54" s="149"/>
      <c r="AD54" s="149"/>
      <c r="AE54" s="149"/>
      <c r="AF54" s="149"/>
      <c r="AG54" s="149"/>
      <c r="AH54" s="149"/>
      <c r="AI54" s="149"/>
      <c r="AJ54" s="149"/>
      <c r="AK54" s="375" t="str">
        <f>'Cost by Category_Vendor Spend'!F7</f>
        <v/>
      </c>
      <c r="AL54" s="816">
        <f>'Cost by Category_Vendor Spend'!I7/1000</f>
        <v>0</v>
      </c>
      <c r="AM54" s="1517"/>
      <c r="AN54" s="1517"/>
      <c r="AO54" s="1517"/>
      <c r="AP54" s="1517"/>
      <c r="AQ54" s="1518"/>
      <c r="AR54" s="149"/>
      <c r="AS54" s="149"/>
      <c r="AT54" s="149"/>
    </row>
    <row r="55" spans="1:46" ht="18" customHeight="1">
      <c r="A55" s="149"/>
      <c r="B55" s="149"/>
      <c r="C55" s="149"/>
      <c r="D55" s="149"/>
      <c r="E55" s="361"/>
      <c r="F55" s="361"/>
      <c r="G55" s="361"/>
      <c r="H55" s="361"/>
      <c r="I55" s="361"/>
      <c r="J55" s="149"/>
      <c r="K55" s="149"/>
      <c r="L55" s="149"/>
      <c r="M55" s="149"/>
      <c r="N55" s="149"/>
      <c r="O55" s="149"/>
      <c r="P55" s="149"/>
      <c r="Q55" s="149"/>
      <c r="R55" s="149"/>
      <c r="S55" s="149"/>
      <c r="T55" s="149"/>
      <c r="U55" s="149"/>
      <c r="V55" s="149"/>
      <c r="W55" s="149"/>
      <c r="X55" s="149"/>
      <c r="Y55" s="149"/>
      <c r="Z55" s="149"/>
      <c r="AA55" s="149"/>
      <c r="AB55" s="149"/>
      <c r="AC55" s="149"/>
      <c r="AD55" s="149"/>
      <c r="AE55" s="149"/>
      <c r="AF55" s="149"/>
      <c r="AG55" s="149"/>
      <c r="AH55" s="149"/>
      <c r="AI55" s="149"/>
      <c r="AJ55" s="149"/>
      <c r="AK55" s="375" t="str">
        <f>'Cost by Category_Vendor Spend'!F8</f>
        <v/>
      </c>
      <c r="AL55" s="816">
        <f>'Cost by Category_Vendor Spend'!I8/1000</f>
        <v>0</v>
      </c>
      <c r="AM55" s="1517"/>
      <c r="AN55" s="1517"/>
      <c r="AO55" s="1517"/>
      <c r="AP55" s="1517"/>
      <c r="AQ55" s="1518"/>
      <c r="AR55" s="149"/>
      <c r="AS55" s="149"/>
      <c r="AT55" s="149"/>
    </row>
    <row r="56" spans="1:46" ht="18" customHeight="1">
      <c r="A56" s="149"/>
      <c r="B56" s="149"/>
      <c r="C56" s="149"/>
      <c r="D56" s="149"/>
      <c r="E56" s="361"/>
      <c r="F56" s="361"/>
      <c r="G56" s="361"/>
      <c r="H56" s="361"/>
      <c r="I56" s="361"/>
      <c r="J56" s="149"/>
      <c r="K56" s="149"/>
      <c r="L56" s="149"/>
      <c r="M56" s="149"/>
      <c r="N56" s="149"/>
      <c r="O56" s="149"/>
      <c r="P56" s="149"/>
      <c r="Q56" s="149"/>
      <c r="R56" s="149"/>
      <c r="S56" s="149"/>
      <c r="T56" s="149"/>
      <c r="U56" s="149"/>
      <c r="V56" s="149"/>
      <c r="W56" s="149"/>
      <c r="X56" s="149"/>
      <c r="Y56" s="149"/>
      <c r="Z56" s="149"/>
      <c r="AA56" s="149"/>
      <c r="AB56" s="149"/>
      <c r="AC56" s="149"/>
      <c r="AD56" s="149"/>
      <c r="AE56" s="149"/>
      <c r="AF56" s="149"/>
      <c r="AG56" s="149"/>
      <c r="AH56" s="149"/>
      <c r="AI56" s="149"/>
      <c r="AJ56" s="149"/>
      <c r="AK56" s="375" t="str">
        <f>'Cost by Category_Vendor Spend'!F9</f>
        <v/>
      </c>
      <c r="AL56" s="816">
        <f>'Cost by Category_Vendor Spend'!I9/1000</f>
        <v>0</v>
      </c>
      <c r="AM56" s="1517"/>
      <c r="AN56" s="1517"/>
      <c r="AO56" s="1517"/>
      <c r="AP56" s="1517"/>
      <c r="AQ56" s="1518"/>
      <c r="AR56" s="149"/>
      <c r="AS56" s="149"/>
      <c r="AT56" s="149"/>
    </row>
    <row r="57" spans="1:46" ht="18" customHeight="1">
      <c r="A57" s="149"/>
      <c r="M57" s="149"/>
      <c r="N57" s="149"/>
      <c r="O57" s="149"/>
      <c r="P57" s="149"/>
      <c r="Q57" s="149"/>
      <c r="R57" s="149"/>
      <c r="S57" s="149"/>
      <c r="T57" s="149"/>
      <c r="U57" s="149"/>
      <c r="V57" s="149"/>
      <c r="W57" s="149"/>
      <c r="X57" s="149"/>
      <c r="Y57" s="149"/>
      <c r="Z57" s="149"/>
      <c r="AA57" s="149"/>
      <c r="AB57" s="149"/>
      <c r="AC57" s="149"/>
      <c r="AD57" s="149"/>
      <c r="AE57" s="149"/>
      <c r="AF57" s="149"/>
      <c r="AG57" s="149"/>
      <c r="AH57" s="149"/>
      <c r="AI57" s="149"/>
      <c r="AJ57" s="149"/>
      <c r="AK57" s="375" t="str">
        <f>'Cost by Category_Vendor Spend'!F10</f>
        <v/>
      </c>
      <c r="AL57" s="816">
        <f>'Cost by Category_Vendor Spend'!I10/1000</f>
        <v>0</v>
      </c>
      <c r="AM57" s="1517"/>
      <c r="AN57" s="1517"/>
      <c r="AO57" s="1517"/>
      <c r="AP57" s="1517"/>
      <c r="AQ57" s="1518"/>
      <c r="AR57" s="149"/>
      <c r="AS57" s="149"/>
      <c r="AT57" s="149"/>
    </row>
    <row r="58" spans="1:46" ht="18" customHeight="1">
      <c r="A58" s="149"/>
      <c r="M58" s="149"/>
      <c r="N58" s="149"/>
      <c r="O58" s="149"/>
      <c r="P58" s="149"/>
      <c r="Q58" s="149"/>
      <c r="R58" s="149"/>
      <c r="S58" s="149"/>
      <c r="T58" s="149"/>
      <c r="U58" s="149"/>
      <c r="V58" s="149"/>
      <c r="W58" s="149"/>
      <c r="X58" s="149"/>
      <c r="Y58" s="149"/>
      <c r="Z58" s="149"/>
      <c r="AA58" s="149"/>
      <c r="AB58" s="149"/>
      <c r="AC58" s="149"/>
      <c r="AD58" s="149"/>
      <c r="AE58" s="149"/>
      <c r="AF58" s="149"/>
      <c r="AG58" s="149"/>
      <c r="AH58" s="149"/>
      <c r="AI58" s="149"/>
      <c r="AJ58" s="149"/>
      <c r="AK58" s="375" t="str">
        <f>'Cost by Category_Vendor Spend'!F11</f>
        <v/>
      </c>
      <c r="AL58" s="816">
        <f>'Cost by Category_Vendor Spend'!I11/1000</f>
        <v>0</v>
      </c>
      <c r="AM58" s="1517"/>
      <c r="AN58" s="1517"/>
      <c r="AO58" s="1517"/>
      <c r="AP58" s="1517"/>
      <c r="AQ58" s="1518"/>
      <c r="AR58" s="149"/>
      <c r="AS58" s="149"/>
      <c r="AT58" s="149"/>
    </row>
    <row r="59" spans="1:46" ht="18" customHeight="1">
      <c r="A59" s="149"/>
      <c r="M59" s="149"/>
      <c r="N59" s="149"/>
      <c r="O59" s="149"/>
      <c r="P59" s="149"/>
      <c r="Q59" s="149"/>
      <c r="R59" s="149"/>
      <c r="S59" s="149"/>
      <c r="T59" s="149"/>
      <c r="U59" s="149"/>
      <c r="V59" s="149"/>
      <c r="W59" s="149"/>
      <c r="X59" s="149"/>
      <c r="Y59" s="149"/>
      <c r="Z59" s="149"/>
      <c r="AA59" s="149"/>
      <c r="AB59" s="149"/>
      <c r="AC59" s="149"/>
      <c r="AD59" s="149"/>
      <c r="AE59" s="149"/>
      <c r="AF59" s="149"/>
      <c r="AG59" s="149"/>
      <c r="AH59" s="149"/>
      <c r="AI59" s="149"/>
      <c r="AJ59" s="149"/>
      <c r="AK59" s="375" t="str">
        <f>'Cost by Category_Vendor Spend'!F12</f>
        <v/>
      </c>
      <c r="AL59" s="816">
        <f>'Cost by Category_Vendor Spend'!I12/1000</f>
        <v>0</v>
      </c>
      <c r="AM59" s="1517"/>
      <c r="AN59" s="1517"/>
      <c r="AO59" s="1517"/>
      <c r="AP59" s="1517"/>
      <c r="AQ59" s="1518"/>
      <c r="AR59" s="149"/>
      <c r="AS59" s="149"/>
      <c r="AT59" s="149"/>
    </row>
    <row r="60" spans="1:46" ht="18" customHeight="1">
      <c r="A60" s="149"/>
      <c r="M60" s="149"/>
      <c r="N60" s="149"/>
      <c r="O60" s="149"/>
      <c r="P60" s="149"/>
      <c r="Q60" s="149"/>
      <c r="R60" s="149"/>
      <c r="S60" s="149"/>
      <c r="T60" s="149"/>
      <c r="U60" s="149"/>
      <c r="V60" s="149"/>
      <c r="W60" s="149"/>
      <c r="X60" s="149"/>
      <c r="Y60" s="149"/>
      <c r="Z60" s="149"/>
      <c r="AA60" s="149"/>
      <c r="AB60" s="149"/>
      <c r="AC60" s="149"/>
      <c r="AD60" s="149"/>
      <c r="AE60" s="149"/>
      <c r="AF60" s="149"/>
      <c r="AG60" s="149"/>
      <c r="AH60" s="149"/>
      <c r="AI60" s="149"/>
      <c r="AJ60" s="149"/>
      <c r="AK60" s="375" t="str">
        <f>'Cost by Category_Vendor Spend'!F13</f>
        <v/>
      </c>
      <c r="AL60" s="816">
        <f>'Cost by Category_Vendor Spend'!I13/1000</f>
        <v>0</v>
      </c>
      <c r="AM60" s="1517"/>
      <c r="AN60" s="1517"/>
      <c r="AO60" s="1517"/>
      <c r="AP60" s="1517"/>
      <c r="AQ60" s="1518"/>
      <c r="AR60" s="149"/>
      <c r="AS60" s="149"/>
      <c r="AT60" s="149"/>
    </row>
    <row r="61" spans="1:46" ht="18" customHeight="1">
      <c r="A61" s="149"/>
      <c r="M61" s="149"/>
      <c r="N61" s="149"/>
      <c r="O61" s="149"/>
      <c r="P61" s="149"/>
      <c r="Q61" s="149"/>
      <c r="R61" s="149"/>
      <c r="S61" s="149"/>
      <c r="T61" s="149"/>
      <c r="U61" s="149"/>
      <c r="V61" s="149"/>
      <c r="W61" s="149"/>
      <c r="X61" s="149"/>
      <c r="Y61" s="149"/>
      <c r="Z61" s="149"/>
      <c r="AA61" s="149"/>
      <c r="AB61" s="149"/>
      <c r="AC61" s="149"/>
      <c r="AD61" s="149"/>
      <c r="AE61" s="149"/>
      <c r="AF61" s="149"/>
      <c r="AG61" s="149"/>
      <c r="AH61" s="149"/>
      <c r="AI61" s="149"/>
      <c r="AJ61" s="149"/>
      <c r="AK61" s="375" t="str">
        <f>'Cost by Category_Vendor Spend'!F14</f>
        <v/>
      </c>
      <c r="AL61" s="816">
        <f>'Cost by Category_Vendor Spend'!I14/1000</f>
        <v>0</v>
      </c>
      <c r="AM61" s="1517"/>
      <c r="AN61" s="1517"/>
      <c r="AO61" s="1517"/>
      <c r="AP61" s="1517"/>
      <c r="AQ61" s="1518"/>
      <c r="AR61" s="149"/>
      <c r="AS61" s="149"/>
      <c r="AT61" s="149"/>
    </row>
    <row r="62" spans="1:46" s="95" customFormat="1" ht="18" customHeight="1">
      <c r="E62" s="511"/>
      <c r="F62" s="511"/>
      <c r="G62" s="511"/>
      <c r="H62" s="511"/>
      <c r="I62" s="511"/>
      <c r="N62" s="198"/>
      <c r="O62" s="198"/>
      <c r="P62" s="149"/>
      <c r="Q62" s="149"/>
      <c r="R62" s="149"/>
      <c r="S62" s="149"/>
      <c r="T62" s="149"/>
      <c r="U62" s="149"/>
      <c r="V62" s="149"/>
      <c r="W62" s="149"/>
      <c r="X62" s="149"/>
      <c r="Y62" s="149"/>
      <c r="Z62" s="149"/>
      <c r="AA62" s="149"/>
      <c r="AB62" s="198"/>
      <c r="AC62" s="198"/>
      <c r="AD62" s="198"/>
      <c r="AE62" s="198"/>
      <c r="AF62" s="198"/>
      <c r="AG62" s="198"/>
      <c r="AH62" s="198"/>
      <c r="AI62" s="198"/>
      <c r="AJ62" s="198"/>
      <c r="AK62" s="375" t="str">
        <f>'Cost by Category_Vendor Spend'!F15</f>
        <v/>
      </c>
      <c r="AL62" s="816">
        <f>'Cost by Category_Vendor Spend'!I15/1000</f>
        <v>0</v>
      </c>
      <c r="AM62" s="1517"/>
      <c r="AN62" s="1517"/>
      <c r="AO62" s="1517"/>
      <c r="AP62" s="1517"/>
      <c r="AQ62" s="1518"/>
      <c r="AR62" s="198"/>
      <c r="AS62" s="198"/>
      <c r="AT62" s="198"/>
    </row>
    <row r="63" spans="1:46" s="95" customFormat="1" ht="18" customHeight="1">
      <c r="E63" s="511"/>
      <c r="F63" s="511"/>
      <c r="G63" s="511"/>
      <c r="H63" s="511"/>
      <c r="I63" s="511"/>
      <c r="P63" s="149"/>
      <c r="Q63" s="149"/>
      <c r="R63" s="149"/>
      <c r="S63" s="149"/>
      <c r="T63" s="149"/>
      <c r="U63" s="149"/>
      <c r="V63" s="149"/>
      <c r="W63" s="149"/>
      <c r="X63" s="149"/>
      <c r="Y63" s="149"/>
      <c r="Z63" s="198"/>
      <c r="AA63" s="198"/>
      <c r="AK63" s="375" t="str">
        <f>'Cost by Category_Vendor Spend'!F16</f>
        <v/>
      </c>
      <c r="AL63" s="816">
        <f>'Cost by Category_Vendor Spend'!I16/1000</f>
        <v>0</v>
      </c>
      <c r="AM63" s="1517"/>
      <c r="AN63" s="1517"/>
      <c r="AO63" s="1517"/>
      <c r="AP63" s="1517"/>
      <c r="AQ63" s="1518"/>
    </row>
    <row r="64" spans="1:46" s="95" customFormat="1" ht="18" customHeight="1">
      <c r="E64" s="511"/>
      <c r="F64" s="511"/>
      <c r="G64" s="511"/>
      <c r="H64" s="511"/>
      <c r="I64" s="511"/>
      <c r="P64" s="149"/>
      <c r="Q64" s="149"/>
      <c r="R64" s="149"/>
      <c r="S64" s="149"/>
      <c r="T64" s="149"/>
      <c r="U64" s="149"/>
      <c r="V64" s="149"/>
      <c r="W64" s="149"/>
      <c r="X64" s="149"/>
      <c r="Y64" s="149"/>
      <c r="AK64" s="375" t="str">
        <f>'Cost by Category_Vendor Spend'!F17</f>
        <v/>
      </c>
      <c r="AL64" s="816">
        <f>'Cost by Category_Vendor Spend'!I17/1000</f>
        <v>0</v>
      </c>
      <c r="AM64" s="1517"/>
      <c r="AN64" s="1517"/>
      <c r="AO64" s="1517"/>
      <c r="AP64" s="1517"/>
      <c r="AQ64" s="1518"/>
    </row>
    <row r="65" spans="5:43" s="95" customFormat="1" ht="18" customHeight="1">
      <c r="E65" s="511"/>
      <c r="F65" s="511"/>
      <c r="G65" s="511"/>
      <c r="H65" s="511"/>
      <c r="I65" s="511"/>
      <c r="P65" s="149"/>
      <c r="Q65" s="149"/>
      <c r="R65" s="149"/>
      <c r="S65" s="149"/>
      <c r="T65" s="149"/>
      <c r="U65" s="149"/>
      <c r="V65" s="149"/>
      <c r="W65" s="149"/>
      <c r="X65" s="149"/>
      <c r="Y65" s="149"/>
      <c r="AK65" s="375" t="str">
        <f>'Cost by Category_Vendor Spend'!F18</f>
        <v/>
      </c>
      <c r="AL65" s="816">
        <f>'Cost by Category_Vendor Spend'!I18/1000</f>
        <v>0</v>
      </c>
      <c r="AM65" s="1517"/>
      <c r="AN65" s="1517"/>
      <c r="AO65" s="1517"/>
      <c r="AP65" s="1517"/>
      <c r="AQ65" s="1518"/>
    </row>
    <row r="66" spans="5:43" s="95" customFormat="1">
      <c r="E66" s="511"/>
      <c r="F66" s="511"/>
      <c r="G66" s="511"/>
      <c r="H66" s="511"/>
      <c r="I66" s="511"/>
      <c r="P66" s="215"/>
      <c r="Q66" s="149"/>
      <c r="R66" s="149"/>
      <c r="S66" s="149"/>
      <c r="T66" s="149"/>
      <c r="U66" s="149"/>
      <c r="V66" s="149"/>
      <c r="W66" s="149"/>
      <c r="X66" s="149"/>
      <c r="Y66" s="149"/>
      <c r="AK66" s="215"/>
      <c r="AL66" s="215"/>
      <c r="AM66" s="215"/>
      <c r="AN66" s="215"/>
      <c r="AO66" s="215"/>
      <c r="AP66" s="215"/>
      <c r="AQ66" s="215"/>
    </row>
    <row r="67" spans="5:43" s="95" customFormat="1">
      <c r="E67" s="511"/>
      <c r="F67" s="511"/>
      <c r="G67" s="511"/>
      <c r="H67" s="511"/>
      <c r="I67" s="511"/>
      <c r="Q67" s="215"/>
      <c r="R67" s="215"/>
      <c r="S67" s="215"/>
      <c r="T67" s="215"/>
      <c r="U67" s="215"/>
      <c r="V67" s="215"/>
    </row>
    <row r="68" spans="5:43" s="95" customFormat="1">
      <c r="E68" s="511"/>
      <c r="F68" s="511"/>
      <c r="G68" s="511"/>
      <c r="H68" s="511"/>
      <c r="I68" s="511"/>
    </row>
    <row r="69" spans="5:43" s="95" customFormat="1">
      <c r="E69" s="511"/>
      <c r="F69" s="511"/>
      <c r="G69" s="511"/>
      <c r="H69" s="511"/>
      <c r="I69" s="511"/>
    </row>
    <row r="70" spans="5:43" s="95" customFormat="1">
      <c r="E70" s="511"/>
      <c r="F70" s="511"/>
      <c r="G70" s="511"/>
      <c r="H70" s="511"/>
      <c r="I70" s="511"/>
    </row>
    <row r="71" spans="5:43" s="95" customFormat="1">
      <c r="E71" s="511"/>
      <c r="F71" s="511"/>
      <c r="G71" s="511"/>
      <c r="H71" s="511"/>
      <c r="I71" s="511"/>
    </row>
    <row r="72" spans="5:43" s="95" customFormat="1">
      <c r="E72" s="511"/>
      <c r="F72" s="511"/>
      <c r="G72" s="511"/>
      <c r="H72" s="511"/>
      <c r="I72" s="511"/>
      <c r="O72" s="215"/>
      <c r="AJ72" s="215"/>
    </row>
    <row r="73" spans="5:43" hidden="1">
      <c r="O73" s="215"/>
      <c r="P73" s="215"/>
      <c r="Q73" s="95"/>
      <c r="R73" s="95"/>
      <c r="S73" s="95"/>
      <c r="T73" s="95"/>
      <c r="U73" s="95"/>
      <c r="V73" s="95"/>
      <c r="W73" s="95"/>
      <c r="X73" s="95"/>
      <c r="Y73" s="95"/>
      <c r="Z73" s="95"/>
      <c r="AA73" s="95"/>
      <c r="AJ73" s="215"/>
      <c r="AK73" s="215"/>
      <c r="AL73" s="215"/>
      <c r="AM73" s="215"/>
      <c r="AN73" s="215"/>
      <c r="AO73" s="215"/>
      <c r="AP73" s="215"/>
      <c r="AQ73" s="215"/>
    </row>
    <row r="74" spans="5:43" hidden="1">
      <c r="O74" s="215"/>
      <c r="P74" s="215"/>
      <c r="Q74" s="215"/>
      <c r="R74" s="215"/>
      <c r="S74" s="215"/>
      <c r="T74" s="215"/>
      <c r="U74" s="215"/>
      <c r="V74" s="215"/>
      <c r="AJ74" s="215"/>
      <c r="AK74" s="215"/>
      <c r="AL74" s="215"/>
      <c r="AM74" s="215"/>
      <c r="AN74" s="215"/>
      <c r="AO74" s="215"/>
      <c r="AP74" s="215"/>
      <c r="AQ74" s="215"/>
    </row>
    <row r="75" spans="5:43" hidden="1">
      <c r="O75" s="215"/>
      <c r="P75" s="215"/>
      <c r="Q75" s="215"/>
      <c r="R75" s="215"/>
      <c r="S75" s="215"/>
      <c r="T75" s="215"/>
      <c r="U75" s="215"/>
      <c r="V75" s="215"/>
      <c r="AJ75" s="215"/>
      <c r="AK75" s="215"/>
      <c r="AL75" s="215"/>
      <c r="AM75" s="215"/>
      <c r="AN75" s="215"/>
      <c r="AO75" s="215"/>
      <c r="AP75" s="215"/>
      <c r="AQ75" s="215"/>
    </row>
    <row r="76" spans="5:43" hidden="1">
      <c r="O76" s="215"/>
      <c r="P76" s="215"/>
      <c r="Q76" s="215"/>
      <c r="R76" s="215"/>
      <c r="S76" s="215"/>
      <c r="T76" s="215"/>
      <c r="U76" s="215"/>
      <c r="V76" s="215"/>
      <c r="AJ76" s="215"/>
      <c r="AK76" s="215"/>
      <c r="AL76" s="215"/>
      <c r="AM76" s="215"/>
      <c r="AN76" s="215"/>
      <c r="AO76" s="215"/>
      <c r="AP76" s="215"/>
      <c r="AQ76" s="215"/>
    </row>
    <row r="77" spans="5:43" hidden="1">
      <c r="O77" s="215"/>
      <c r="P77" s="215"/>
      <c r="Q77" s="215"/>
      <c r="R77" s="215"/>
      <c r="S77" s="215"/>
      <c r="T77" s="215"/>
      <c r="U77" s="215"/>
      <c r="V77" s="215"/>
      <c r="AJ77" s="215"/>
      <c r="AK77" s="215"/>
      <c r="AL77" s="215"/>
      <c r="AM77" s="215"/>
      <c r="AN77" s="215"/>
      <c r="AO77" s="215"/>
      <c r="AP77" s="215"/>
      <c r="AQ77" s="215"/>
    </row>
    <row r="78" spans="5:43" hidden="1">
      <c r="O78" s="215"/>
      <c r="P78" s="215"/>
      <c r="Q78" s="215"/>
      <c r="R78" s="215"/>
      <c r="S78" s="215"/>
      <c r="T78" s="215"/>
      <c r="U78" s="215"/>
      <c r="V78" s="215"/>
      <c r="AJ78" s="215"/>
      <c r="AK78" s="215"/>
      <c r="AL78" s="215"/>
      <c r="AM78" s="215"/>
      <c r="AN78" s="215"/>
      <c r="AO78" s="215"/>
      <c r="AP78" s="215"/>
      <c r="AQ78" s="215"/>
    </row>
    <row r="79" spans="5:43" hidden="1">
      <c r="O79" s="215"/>
      <c r="P79" s="215"/>
      <c r="Q79" s="215"/>
      <c r="R79" s="215"/>
      <c r="S79" s="215"/>
      <c r="T79" s="215"/>
      <c r="U79" s="215"/>
      <c r="V79" s="215"/>
      <c r="AJ79" s="215"/>
      <c r="AK79" s="215"/>
      <c r="AL79" s="215"/>
      <c r="AM79" s="215"/>
      <c r="AN79" s="215"/>
      <c r="AO79" s="215"/>
      <c r="AP79" s="215"/>
      <c r="AQ79" s="215"/>
    </row>
    <row r="80" spans="5:43" hidden="1">
      <c r="O80" s="215"/>
      <c r="P80" s="215"/>
      <c r="Q80" s="215"/>
      <c r="R80" s="215"/>
      <c r="S80" s="215"/>
      <c r="T80" s="215"/>
      <c r="U80" s="215"/>
      <c r="V80" s="215"/>
      <c r="AJ80" s="215"/>
      <c r="AK80" s="215"/>
      <c r="AL80" s="215"/>
      <c r="AM80" s="215"/>
      <c r="AN80" s="215"/>
      <c r="AO80" s="215"/>
      <c r="AP80" s="215"/>
      <c r="AQ80" s="215"/>
    </row>
    <row r="81" spans="15:43" hidden="1">
      <c r="O81" s="215"/>
      <c r="P81" s="215"/>
      <c r="Q81" s="215"/>
      <c r="R81" s="215"/>
      <c r="S81" s="215"/>
      <c r="T81" s="215"/>
      <c r="U81" s="215"/>
      <c r="V81" s="215"/>
      <c r="AJ81" s="215"/>
      <c r="AK81" s="215"/>
      <c r="AL81" s="215"/>
      <c r="AM81" s="215"/>
      <c r="AN81" s="215"/>
      <c r="AO81" s="215"/>
      <c r="AP81" s="215"/>
      <c r="AQ81" s="215"/>
    </row>
    <row r="82" spans="15:43" hidden="1">
      <c r="Q82" s="215"/>
      <c r="R82" s="215"/>
      <c r="S82" s="215"/>
      <c r="T82" s="215"/>
      <c r="U82" s="215"/>
      <c r="V82" s="215"/>
    </row>
  </sheetData>
  <sheetProtection formatCells="0" formatColumns="0" formatRows="0" insertColumns="0" insertRows="0" deleteColumns="0" deleteRows="0"/>
  <customSheetViews>
    <customSheetView guid="{CF94029E-4C99-41B8-AB48-58E08AD42912}" hiddenRows="1" hiddenColumns="1" topLeftCell="J1">
      <pageMargins left="0.7" right="0.7" top="0.75" bottom="0.75" header="0.3" footer="0.3"/>
      <pageSetup orientation="portrait" r:id="rId1"/>
    </customSheetView>
    <customSheetView guid="{F8F0BAD9-B904-4308-8BA3-D78AA2F98C88}" hiddenRows="1" hiddenColumns="1">
      <pageMargins left="0.7" right="0.7" top="0.75" bottom="0.75" header="0.3" footer="0.3"/>
      <pageSetup orientation="portrait" r:id="rId2"/>
    </customSheetView>
  </customSheetViews>
  <mergeCells count="110">
    <mergeCell ref="AM63:AQ63"/>
    <mergeCell ref="AM64:AQ64"/>
    <mergeCell ref="AM65:AQ65"/>
    <mergeCell ref="R13:S13"/>
    <mergeCell ref="Q11:Q12"/>
    <mergeCell ref="R14:S14"/>
    <mergeCell ref="R16:S16"/>
    <mergeCell ref="AC17:AD17"/>
    <mergeCell ref="AC18:AD18"/>
    <mergeCell ref="AC19:AD19"/>
    <mergeCell ref="AC20:AD20"/>
    <mergeCell ref="AC16:AD16"/>
    <mergeCell ref="AE16:AF16"/>
    <mergeCell ref="AG16:AH16"/>
    <mergeCell ref="AM58:AQ58"/>
    <mergeCell ref="AM59:AQ59"/>
    <mergeCell ref="AM60:AQ60"/>
    <mergeCell ref="AM61:AQ61"/>
    <mergeCell ref="AM62:AQ62"/>
    <mergeCell ref="AM53:AQ53"/>
    <mergeCell ref="AM54:AQ54"/>
    <mergeCell ref="AM55:AQ55"/>
    <mergeCell ref="AM56:AQ56"/>
    <mergeCell ref="AM57:AQ57"/>
    <mergeCell ref="AK45:AM45"/>
    <mergeCell ref="AM49:AQ49"/>
    <mergeCell ref="AM50:AQ50"/>
    <mergeCell ref="AM51:AQ51"/>
    <mergeCell ref="AM52:AQ52"/>
    <mergeCell ref="AK40:AM40"/>
    <mergeCell ref="AK41:AM41"/>
    <mergeCell ref="AK42:AM42"/>
    <mergeCell ref="AK43:AM43"/>
    <mergeCell ref="AK44:AM44"/>
    <mergeCell ref="AM31:AN31"/>
    <mergeCell ref="AO31:AP31"/>
    <mergeCell ref="AM32:AN32"/>
    <mergeCell ref="AO32:AP32"/>
    <mergeCell ref="AK27:AM27"/>
    <mergeCell ref="AK28:AL28"/>
    <mergeCell ref="AM28:AN28"/>
    <mergeCell ref="AO28:AP28"/>
    <mergeCell ref="AM29:AN29"/>
    <mergeCell ref="AO29:AP29"/>
    <mergeCell ref="AK22:AL22"/>
    <mergeCell ref="AK23:AL23"/>
    <mergeCell ref="AK24:AL24"/>
    <mergeCell ref="AK9:AL9"/>
    <mergeCell ref="AK10:AL10"/>
    <mergeCell ref="AK11:AL11"/>
    <mergeCell ref="AK12:AL12"/>
    <mergeCell ref="AK14:AQ14"/>
    <mergeCell ref="AM30:AN30"/>
    <mergeCell ref="AO30:AP30"/>
    <mergeCell ref="AC15:AD15"/>
    <mergeCell ref="AG15:AH15"/>
    <mergeCell ref="AG18:AH18"/>
    <mergeCell ref="AG19:AH19"/>
    <mergeCell ref="R9:S9"/>
    <mergeCell ref="R10:S10"/>
    <mergeCell ref="R7:S7"/>
    <mergeCell ref="AK17:AK18"/>
    <mergeCell ref="AK19:AK20"/>
    <mergeCell ref="AG20:AH20"/>
    <mergeCell ref="AE20:AF20"/>
    <mergeCell ref="R12:S12"/>
    <mergeCell ref="AK3:AR3"/>
    <mergeCell ref="AK5:AL5"/>
    <mergeCell ref="AK6:AL6"/>
    <mergeCell ref="AK7:AL7"/>
    <mergeCell ref="AK8:AL8"/>
    <mergeCell ref="AE17:AF17"/>
    <mergeCell ref="AE18:AF18"/>
    <mergeCell ref="AE19:AF19"/>
    <mergeCell ref="AE15:AF15"/>
    <mergeCell ref="AG17:AH17"/>
    <mergeCell ref="B43:D43"/>
    <mergeCell ref="B42:D42"/>
    <mergeCell ref="B29:D29"/>
    <mergeCell ref="B30:D30"/>
    <mergeCell ref="B31:D31"/>
    <mergeCell ref="B32:D32"/>
    <mergeCell ref="B35:D35"/>
    <mergeCell ref="B36:D36"/>
    <mergeCell ref="B33:D33"/>
    <mergeCell ref="B17:D17"/>
    <mergeCell ref="B18:D18"/>
    <mergeCell ref="B19:D19"/>
    <mergeCell ref="B20:D20"/>
    <mergeCell ref="B22:D22"/>
    <mergeCell ref="B23:D23"/>
    <mergeCell ref="B21:D21"/>
    <mergeCell ref="B34:D34"/>
    <mergeCell ref="R15:S15"/>
    <mergeCell ref="Q15:Q16"/>
    <mergeCell ref="B15:D15"/>
    <mergeCell ref="B16:D16"/>
    <mergeCell ref="B10:E10"/>
    <mergeCell ref="B11:J11"/>
    <mergeCell ref="B8:E8"/>
    <mergeCell ref="R8:S8"/>
    <mergeCell ref="P3:W3"/>
    <mergeCell ref="B5:E5"/>
    <mergeCell ref="R5:S5"/>
    <mergeCell ref="B6:E6"/>
    <mergeCell ref="R6:S6"/>
    <mergeCell ref="B7:E7"/>
    <mergeCell ref="Q6:Q10"/>
    <mergeCell ref="B9:E9"/>
    <mergeCell ref="R11:S11"/>
  </mergeCells>
  <pageMargins left="0.70866141732283472" right="0.70866141732283472" top="0.74803149606299213" bottom="0.74803149606299213" header="0.31496062992125984" footer="0.31496062992125984"/>
  <pageSetup scale="97" orientation="landscape" r:id="rId3"/>
  <customProperties>
    <customPr name="_pios_id" r:id="rId4"/>
  </customProperties>
  <drawing r:id="rId5"/>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tabColor theme="1"/>
  </sheetPr>
  <dimension ref="A1:BK1298"/>
  <sheetViews>
    <sheetView topLeftCell="A120" zoomScaleNormal="100" workbookViewId="0">
      <selection activeCell="C127" sqref="C127"/>
    </sheetView>
  </sheetViews>
  <sheetFormatPr defaultColWidth="9.140625" defaultRowHeight="11.25"/>
  <cols>
    <col min="1" max="1" width="33" style="3" bestFit="1" customWidth="1"/>
    <col min="2" max="2" width="13.85546875" style="3" bestFit="1" customWidth="1"/>
    <col min="3" max="4" width="9.140625" style="3"/>
    <col min="5" max="5" width="14.140625" style="3" bestFit="1" customWidth="1"/>
    <col min="6" max="7" width="9.140625" style="3"/>
    <col min="8" max="8" width="14.140625" style="3" bestFit="1" customWidth="1"/>
    <col min="9" max="9" width="9.140625" style="3" customWidth="1"/>
    <col min="10" max="11" width="14.140625" style="3" bestFit="1" customWidth="1"/>
    <col min="12" max="12" width="13.5703125" style="3" customWidth="1"/>
    <col min="13" max="13" width="11.7109375" style="3" customWidth="1"/>
    <col min="14" max="14" width="14.85546875" style="3" customWidth="1"/>
    <col min="15" max="15" width="12.85546875" style="3" customWidth="1"/>
    <col min="16" max="16" width="14" style="3" customWidth="1"/>
    <col min="17" max="17" width="15" style="3" customWidth="1"/>
    <col min="18" max="18" width="13.5703125" style="3" customWidth="1"/>
    <col min="19" max="19" width="15.5703125" style="3" customWidth="1"/>
    <col min="20" max="20" width="14.5703125" style="3" bestFit="1" customWidth="1"/>
    <col min="21" max="21" width="11.42578125" style="3" customWidth="1"/>
    <col min="22" max="22" width="15.140625" style="3" customWidth="1"/>
    <col min="23" max="24" width="13.7109375" style="3" customWidth="1"/>
    <col min="25" max="25" width="12.85546875" style="3" customWidth="1"/>
    <col min="26" max="26" width="14.28515625" style="3" customWidth="1"/>
    <col min="27" max="27" width="8.85546875" style="3" customWidth="1"/>
    <col min="28" max="30" width="7.85546875" style="3" customWidth="1"/>
    <col min="31" max="31" width="9" style="3" bestFit="1" customWidth="1"/>
    <col min="32" max="32" width="16.5703125" style="3" bestFit="1" customWidth="1"/>
    <col min="33" max="33" width="7.85546875" style="3" customWidth="1"/>
    <col min="34" max="34" width="7.7109375" style="3" bestFit="1" customWidth="1"/>
    <col min="35" max="35" width="8.42578125" style="3" customWidth="1"/>
    <col min="36" max="36" width="12.5703125" style="3" bestFit="1" customWidth="1"/>
    <col min="37" max="39" width="9.140625" style="3"/>
    <col min="40" max="40" width="14.7109375" style="3" bestFit="1" customWidth="1"/>
    <col min="41" max="58" width="9.140625" style="3"/>
    <col min="59" max="59" width="14.7109375" style="3" bestFit="1" customWidth="1"/>
    <col min="60" max="16384" width="9.140625" style="3"/>
  </cols>
  <sheetData>
    <row r="1" spans="1:63" ht="12.75">
      <c r="I1"/>
      <c r="J1"/>
      <c r="K1"/>
      <c r="L1"/>
      <c r="M1"/>
      <c r="N1"/>
      <c r="O1"/>
      <c r="P1"/>
      <c r="Q1"/>
      <c r="R1"/>
      <c r="S1"/>
      <c r="T1"/>
      <c r="U1"/>
      <c r="V1"/>
      <c r="W1"/>
      <c r="X1"/>
      <c r="Y1"/>
      <c r="Z1"/>
      <c r="AA1"/>
      <c r="AC1"/>
      <c r="AD1"/>
      <c r="AE1"/>
      <c r="AF1" s="342" t="s">
        <v>43</v>
      </c>
      <c r="AG1" s="342" t="s">
        <v>280</v>
      </c>
      <c r="AH1"/>
      <c r="AI1"/>
      <c r="AJ1" s="342" t="s">
        <v>43</v>
      </c>
      <c r="AK1" s="342" t="s">
        <v>280</v>
      </c>
      <c r="AL1"/>
      <c r="AM1"/>
      <c r="AN1" s="7" t="s">
        <v>764</v>
      </c>
      <c r="AP1" s="228" t="s">
        <v>346</v>
      </c>
      <c r="AQ1" s="228" t="s">
        <v>347</v>
      </c>
      <c r="AR1" s="228" t="s">
        <v>352</v>
      </c>
      <c r="AS1"/>
      <c r="AT1"/>
      <c r="AU1"/>
      <c r="AV1"/>
    </row>
    <row r="2" spans="1:63" ht="12.75">
      <c r="A2" s="7"/>
      <c r="B2" s="7" t="s">
        <v>396</v>
      </c>
      <c r="C2" s="7"/>
      <c r="D2" s="7"/>
      <c r="E2" s="7"/>
      <c r="F2" s="7"/>
      <c r="G2" s="7"/>
      <c r="H2" s="7"/>
      <c r="I2" s="92" t="s">
        <v>270</v>
      </c>
      <c r="J2" s="1223"/>
      <c r="K2" s="1224" t="s">
        <v>43</v>
      </c>
      <c r="L2" s="1225" t="s">
        <v>19</v>
      </c>
      <c r="M2" s="1225"/>
      <c r="N2" s="1225"/>
      <c r="O2" s="1225"/>
      <c r="P2" s="1225"/>
      <c r="Q2" s="1225"/>
      <c r="R2" s="1226"/>
      <c r="S2"/>
      <c r="T2" s="1165" t="s">
        <v>39</v>
      </c>
      <c r="U2" s="1166"/>
      <c r="V2" s="1165" t="s">
        <v>49</v>
      </c>
      <c r="W2" s="1166"/>
      <c r="X2" s="1166"/>
      <c r="Y2" s="1166"/>
      <c r="Z2" s="1166"/>
      <c r="AA2" s="1167"/>
      <c r="AB2" s="7"/>
      <c r="AC2"/>
      <c r="AE2" s="100" t="s">
        <v>272</v>
      </c>
      <c r="AM2" s="94"/>
      <c r="AN2" s="94" t="s">
        <v>107</v>
      </c>
      <c r="AO2" s="558"/>
      <c r="AP2" s="229" t="s">
        <v>307</v>
      </c>
      <c r="AQ2" s="230" t="s">
        <v>286</v>
      </c>
      <c r="AR2" s="229" t="s">
        <v>348</v>
      </c>
      <c r="AS2"/>
      <c r="AT2"/>
      <c r="AU2"/>
      <c r="AV2"/>
      <c r="AW2" s="488" t="s">
        <v>93</v>
      </c>
      <c r="AY2" s="488">
        <f>YEAR(Start_Date)</f>
        <v>2020</v>
      </c>
      <c r="BA2" s="3" t="s">
        <v>93</v>
      </c>
      <c r="BD2" s="3" t="str">
        <f>MID(ADDRESS(ROW(First_non_entry_col),COLUMN(First_non_entry_col)-1),2,FIND("$",MID(ADDRESS(ROW(First_non_entry_col),COLUMN(First_non_entry_col)-1),2,100))-1)</f>
        <v>BZ</v>
      </c>
    </row>
    <row r="3" spans="1:63" ht="12.75">
      <c r="B3" s="6" t="s">
        <v>35</v>
      </c>
      <c r="C3" s="6" t="s">
        <v>36</v>
      </c>
      <c r="D3" s="12" t="s">
        <v>22</v>
      </c>
      <c r="E3" s="9" t="s">
        <v>20</v>
      </c>
      <c r="I3"/>
      <c r="J3" s="1227"/>
      <c r="K3" s="1224" t="s">
        <v>41</v>
      </c>
      <c r="L3" s="1225" t="s">
        <v>41</v>
      </c>
      <c r="M3" s="1224" t="s">
        <v>42</v>
      </c>
      <c r="N3" s="1225" t="s">
        <v>42</v>
      </c>
      <c r="O3" s="1224" t="s">
        <v>75</v>
      </c>
      <c r="P3" s="1225" t="s">
        <v>75</v>
      </c>
      <c r="Q3" s="1224" t="s">
        <v>817</v>
      </c>
      <c r="R3" s="1226" t="s">
        <v>817</v>
      </c>
      <c r="S3"/>
      <c r="T3" s="1165" t="s">
        <v>43</v>
      </c>
      <c r="U3" s="1165" t="s">
        <v>48</v>
      </c>
      <c r="V3" s="1165" t="s">
        <v>11</v>
      </c>
      <c r="W3" s="1168" t="s">
        <v>13</v>
      </c>
      <c r="X3" s="1168" t="s">
        <v>14</v>
      </c>
      <c r="Y3" s="1168" t="s">
        <v>15</v>
      </c>
      <c r="Z3" s="1168" t="s">
        <v>12</v>
      </c>
      <c r="AA3" s="1169" t="s">
        <v>18</v>
      </c>
      <c r="AC3"/>
      <c r="AF3" s="342" t="s">
        <v>39</v>
      </c>
      <c r="AG3" s="342"/>
      <c r="AJ3" s="342" t="s">
        <v>39</v>
      </c>
      <c r="AK3" s="342" t="s">
        <v>8</v>
      </c>
      <c r="AL3"/>
      <c r="AM3"/>
      <c r="AN3" s="94" t="s">
        <v>108</v>
      </c>
      <c r="AO3" s="559"/>
      <c r="AP3" s="229" t="s">
        <v>182</v>
      </c>
      <c r="AQ3" s="230" t="s">
        <v>288</v>
      </c>
      <c r="AR3" s="229" t="s">
        <v>349</v>
      </c>
      <c r="AS3"/>
      <c r="AT3"/>
      <c r="AU3"/>
      <c r="AV3"/>
      <c r="AW3" s="488" t="s">
        <v>94</v>
      </c>
      <c r="AY3" s="488">
        <f>AY2+1</f>
        <v>2021</v>
      </c>
      <c r="BA3" s="3">
        <v>2017</v>
      </c>
      <c r="BD3" s="3">
        <f>COLUMN(First_non_entry_col)-1</f>
        <v>78</v>
      </c>
    </row>
    <row r="4" spans="1:63" ht="12.75">
      <c r="B4" s="22" t="str">
        <f>'Data Entry'!CJ7</f>
        <v>Released</v>
      </c>
      <c r="C4" s="4" t="s">
        <v>11</v>
      </c>
      <c r="D4" s="8" t="s">
        <v>9</v>
      </c>
      <c r="E4" s="77">
        <f>'Data Entry'!CM7+'Data Entry'!CM12</f>
        <v>0</v>
      </c>
      <c r="H4" s="7"/>
      <c r="I4"/>
      <c r="J4" s="1223" t="s">
        <v>36</v>
      </c>
      <c r="K4" s="1224" t="s">
        <v>38</v>
      </c>
      <c r="L4" s="1228" t="s">
        <v>37</v>
      </c>
      <c r="M4" s="1224" t="s">
        <v>38</v>
      </c>
      <c r="N4" s="1228" t="s">
        <v>37</v>
      </c>
      <c r="O4" s="1224" t="s">
        <v>38</v>
      </c>
      <c r="P4" s="1228" t="s">
        <v>37</v>
      </c>
      <c r="Q4" s="1223" t="s">
        <v>38</v>
      </c>
      <c r="R4" s="1229" t="s">
        <v>37</v>
      </c>
      <c r="S4"/>
      <c r="T4" s="1165" t="s">
        <v>42</v>
      </c>
      <c r="U4" s="1165" t="s">
        <v>9</v>
      </c>
      <c r="V4" s="1170">
        <v>0</v>
      </c>
      <c r="W4" s="1171">
        <v>0</v>
      </c>
      <c r="X4" s="1171">
        <v>0</v>
      </c>
      <c r="Y4" s="1171">
        <v>0</v>
      </c>
      <c r="Z4" s="1171">
        <v>0</v>
      </c>
      <c r="AA4" s="1172">
        <v>0</v>
      </c>
      <c r="AB4" s="7"/>
      <c r="AC4"/>
      <c r="AF4" s="342" t="s">
        <v>79</v>
      </c>
      <c r="AG4" s="342" t="s">
        <v>20</v>
      </c>
      <c r="AJ4" s="342" t="s">
        <v>6</v>
      </c>
      <c r="AK4" s="342" t="s">
        <v>18</v>
      </c>
      <c r="AL4"/>
      <c r="AM4"/>
      <c r="AN4" s="94" t="s">
        <v>109</v>
      </c>
      <c r="AO4" s="559"/>
      <c r="AP4" s="229" t="s">
        <v>528</v>
      </c>
      <c r="AQ4"/>
      <c r="AR4" s="229" t="s">
        <v>350</v>
      </c>
      <c r="AS4"/>
      <c r="AT4"/>
      <c r="AU4"/>
      <c r="AV4"/>
      <c r="AW4" s="488" t="s">
        <v>95</v>
      </c>
      <c r="AY4" s="488">
        <f t="shared" ref="AY4:AY7" si="0">AY3+1</f>
        <v>2022</v>
      </c>
      <c r="BA4" s="489">
        <f>(1&amp;" "&amp;BA2&amp;" "&amp;BA3)*1</f>
        <v>42736</v>
      </c>
      <c r="BB4" s="3">
        <f>COUNTIF(Months,Date_Selection)</f>
        <v>0</v>
      </c>
      <c r="BD4" s="3" t="s">
        <v>1266</v>
      </c>
      <c r="BE4" s="3" t="str">
        <f>MID(DelCol_Letter_Choice,1,FIND(" -",DelCol_Letter_Choice)-1)</f>
        <v>K</v>
      </c>
    </row>
    <row r="5" spans="1:63" ht="12.75">
      <c r="B5" s="5" t="str">
        <f>'Data Entry'!CJ8</f>
        <v>Released</v>
      </c>
      <c r="C5" s="4" t="s">
        <v>12</v>
      </c>
      <c r="D5" s="8" t="s">
        <v>9</v>
      </c>
      <c r="E5" s="77">
        <f>'Data Entry'!CM8+'Data Entry'!CM13</f>
        <v>0</v>
      </c>
      <c r="H5" s="7"/>
      <c r="I5"/>
      <c r="J5" s="1223" t="s">
        <v>11</v>
      </c>
      <c r="K5" s="1230">
        <v>0</v>
      </c>
      <c r="L5" s="1231">
        <v>0</v>
      </c>
      <c r="M5" s="1230">
        <v>0</v>
      </c>
      <c r="N5" s="1231">
        <v>0</v>
      </c>
      <c r="O5" s="1230">
        <v>0</v>
      </c>
      <c r="P5" s="1231">
        <v>0</v>
      </c>
      <c r="Q5" s="1230">
        <v>0</v>
      </c>
      <c r="R5" s="1232">
        <v>0</v>
      </c>
      <c r="S5"/>
      <c r="T5" s="1173" t="s">
        <v>42</v>
      </c>
      <c r="U5" s="1174" t="s">
        <v>10</v>
      </c>
      <c r="V5" s="1175">
        <v>0</v>
      </c>
      <c r="W5" s="341">
        <v>0</v>
      </c>
      <c r="X5" s="341">
        <v>0</v>
      </c>
      <c r="Y5" s="341">
        <v>0</v>
      </c>
      <c r="Z5" s="341">
        <v>0</v>
      </c>
      <c r="AA5" s="1176">
        <v>0</v>
      </c>
      <c r="AB5" s="7"/>
      <c r="AC5"/>
      <c r="AF5" s="342" t="s">
        <v>280</v>
      </c>
      <c r="AG5" s="343">
        <v>0</v>
      </c>
      <c r="AJ5" s="342"/>
      <c r="AK5" s="342"/>
      <c r="AL5"/>
      <c r="AM5"/>
      <c r="AN5" s="94" t="s">
        <v>184</v>
      </c>
      <c r="AO5" s="559"/>
      <c r="AP5" s="229" t="s">
        <v>529</v>
      </c>
      <c r="AQ5"/>
      <c r="AR5" s="229" t="s">
        <v>351</v>
      </c>
      <c r="AS5"/>
      <c r="AT5"/>
      <c r="AU5"/>
      <c r="AV5"/>
      <c r="AW5" s="488" t="s">
        <v>96</v>
      </c>
      <c r="AY5" s="488">
        <f t="shared" si="0"/>
        <v>2023</v>
      </c>
      <c r="BA5" s="3" t="e">
        <f>MATCH(BA4,Months,0)+BB4-1</f>
        <v>#N/A</v>
      </c>
      <c r="BD5" s="3">
        <f>IF(COUNTIF(Cols_P_S,"S")&gt;0,1,0)</f>
        <v>0</v>
      </c>
    </row>
    <row r="6" spans="1:63" ht="12.75">
      <c r="B6" s="5" t="str">
        <f>'Data Entry'!CJ9</f>
        <v>Forecast</v>
      </c>
      <c r="C6" s="4" t="s">
        <v>13</v>
      </c>
      <c r="D6" s="8" t="s">
        <v>9</v>
      </c>
      <c r="E6" s="77">
        <f>'Data Entry'!CM9+'Data Entry'!CM14</f>
        <v>0</v>
      </c>
      <c r="H6" s="7"/>
      <c r="I6"/>
      <c r="J6" s="1233" t="s">
        <v>12</v>
      </c>
      <c r="K6" s="1234">
        <v>0</v>
      </c>
      <c r="L6" s="340">
        <v>0</v>
      </c>
      <c r="M6" s="1234">
        <v>0</v>
      </c>
      <c r="N6" s="340">
        <v>0</v>
      </c>
      <c r="O6" s="1234">
        <v>0</v>
      </c>
      <c r="P6" s="340">
        <v>0</v>
      </c>
      <c r="Q6" s="1234">
        <v>0</v>
      </c>
      <c r="R6" s="1235">
        <v>0</v>
      </c>
      <c r="S6"/>
      <c r="T6" s="1165" t="s">
        <v>45</v>
      </c>
      <c r="U6" s="1166"/>
      <c r="V6" s="1170">
        <v>0</v>
      </c>
      <c r="W6" s="1171">
        <v>0</v>
      </c>
      <c r="X6" s="1171">
        <v>0</v>
      </c>
      <c r="Y6" s="1171">
        <v>0</v>
      </c>
      <c r="Z6" s="1171">
        <v>0</v>
      </c>
      <c r="AA6" s="1172">
        <v>0</v>
      </c>
      <c r="AB6" s="7"/>
      <c r="AC6"/>
      <c r="AF6"/>
      <c r="AG6"/>
      <c r="AJ6"/>
      <c r="AK6"/>
      <c r="AL6"/>
      <c r="AM6"/>
      <c r="AN6" s="94" t="s">
        <v>172</v>
      </c>
      <c r="AO6" s="559"/>
      <c r="AP6" s="229" t="s">
        <v>107</v>
      </c>
      <c r="AQ6"/>
      <c r="AR6"/>
      <c r="AS6"/>
      <c r="AT6"/>
      <c r="AU6"/>
      <c r="AV6"/>
      <c r="AW6" s="488" t="s">
        <v>97</v>
      </c>
      <c r="AY6" s="488">
        <f t="shared" si="0"/>
        <v>2024</v>
      </c>
      <c r="BA6" s="3" t="s">
        <v>13</v>
      </c>
    </row>
    <row r="7" spans="1:63" ht="12.75">
      <c r="B7" s="5" t="str">
        <f>'Data Entry'!CJ10</f>
        <v>Approval Request</v>
      </c>
      <c r="C7" s="4" t="s">
        <v>14</v>
      </c>
      <c r="D7" s="8" t="s">
        <v>9</v>
      </c>
      <c r="E7" s="77">
        <f>'Data Entry'!CM10+'Data Entry'!CM15</f>
        <v>0</v>
      </c>
      <c r="H7" s="7"/>
      <c r="I7"/>
      <c r="J7" s="1233" t="s">
        <v>13</v>
      </c>
      <c r="K7" s="1234">
        <v>0</v>
      </c>
      <c r="L7" s="340">
        <v>0</v>
      </c>
      <c r="M7" s="1234">
        <v>0</v>
      </c>
      <c r="N7" s="340">
        <v>0</v>
      </c>
      <c r="O7" s="1234">
        <v>0</v>
      </c>
      <c r="P7" s="340">
        <v>0</v>
      </c>
      <c r="Q7" s="1234">
        <v>0</v>
      </c>
      <c r="R7" s="1235">
        <v>0</v>
      </c>
      <c r="S7"/>
      <c r="T7" s="1165" t="s">
        <v>75</v>
      </c>
      <c r="U7" s="1165" t="s">
        <v>9</v>
      </c>
      <c r="V7" s="1170">
        <v>0</v>
      </c>
      <c r="W7" s="1171">
        <v>0</v>
      </c>
      <c r="X7" s="1171">
        <v>0</v>
      </c>
      <c r="Y7" s="1171">
        <v>0</v>
      </c>
      <c r="Z7" s="1171">
        <v>0</v>
      </c>
      <c r="AA7" s="1172">
        <v>0</v>
      </c>
      <c r="AB7" s="7"/>
      <c r="AC7"/>
      <c r="AF7"/>
      <c r="AG7"/>
      <c r="AJ7"/>
      <c r="AK7"/>
      <c r="AL7"/>
      <c r="AM7"/>
      <c r="AN7" s="94" t="s">
        <v>110</v>
      </c>
      <c r="AO7" s="559"/>
      <c r="AP7" s="229" t="s">
        <v>108</v>
      </c>
      <c r="AQ7"/>
      <c r="AR7"/>
      <c r="AS7"/>
      <c r="AT7"/>
      <c r="AU7"/>
      <c r="AV7"/>
      <c r="AW7" s="488" t="s">
        <v>98</v>
      </c>
      <c r="AY7" s="488">
        <f t="shared" si="0"/>
        <v>2025</v>
      </c>
      <c r="BG7" s="3" t="s">
        <v>855</v>
      </c>
      <c r="BI7" s="3" t="s">
        <v>854</v>
      </c>
    </row>
    <row r="8" spans="1:63" ht="12.75">
      <c r="B8" s="5" t="str">
        <f>'Data Entry'!CJ11</f>
        <v>Approval Request</v>
      </c>
      <c r="C8" s="4" t="s">
        <v>15</v>
      </c>
      <c r="D8" s="8" t="s">
        <v>9</v>
      </c>
      <c r="E8" s="77">
        <f>'Data Entry'!CM11+'Data Entry'!CM16</f>
        <v>0</v>
      </c>
      <c r="H8" s="7"/>
      <c r="I8"/>
      <c r="J8" s="1233" t="s">
        <v>14</v>
      </c>
      <c r="K8" s="1234">
        <v>0</v>
      </c>
      <c r="L8" s="340">
        <v>0</v>
      </c>
      <c r="M8" s="1234">
        <v>0</v>
      </c>
      <c r="N8" s="340">
        <v>0</v>
      </c>
      <c r="O8" s="1234">
        <v>0</v>
      </c>
      <c r="P8" s="340">
        <v>0</v>
      </c>
      <c r="Q8" s="1234">
        <v>0</v>
      </c>
      <c r="R8" s="1235">
        <v>0</v>
      </c>
      <c r="S8"/>
      <c r="T8" s="1173" t="s">
        <v>75</v>
      </c>
      <c r="U8" s="1174" t="s">
        <v>10</v>
      </c>
      <c r="V8" s="1175">
        <v>0</v>
      </c>
      <c r="W8" s="341">
        <v>0</v>
      </c>
      <c r="X8" s="341">
        <v>0</v>
      </c>
      <c r="Y8" s="341">
        <v>0</v>
      </c>
      <c r="Z8" s="341">
        <v>0</v>
      </c>
      <c r="AA8" s="1176">
        <v>0</v>
      </c>
      <c r="AB8" s="7"/>
      <c r="AC8"/>
      <c r="AF8"/>
      <c r="AG8"/>
      <c r="AJ8"/>
      <c r="AK8"/>
      <c r="AL8"/>
      <c r="AM8"/>
      <c r="AN8" s="94" t="s">
        <v>797</v>
      </c>
      <c r="AO8" s="559"/>
      <c r="AP8" s="229" t="s">
        <v>109</v>
      </c>
      <c r="AQ8"/>
      <c r="AR8"/>
      <c r="AS8"/>
      <c r="AT8"/>
      <c r="AU8"/>
      <c r="AV8"/>
      <c r="AW8" s="488" t="s">
        <v>99</v>
      </c>
      <c r="BA8" s="3">
        <v>0</v>
      </c>
      <c r="BG8" s="7" t="s">
        <v>1163</v>
      </c>
      <c r="BH8" s="3" t="str">
        <f t="shared" ref="BH8:BH39" si="1">INDEX(Primary_v_Secondary,1,ROW()-6)</f>
        <v>P</v>
      </c>
      <c r="BI8" s="3">
        <f t="shared" ref="BI8:BI39" si="2">IF(BH8="S",1,0)</f>
        <v>0</v>
      </c>
      <c r="BK8" s="3" t="s">
        <v>1266</v>
      </c>
    </row>
    <row r="9" spans="1:63" ht="12.75">
      <c r="B9" s="5" t="str">
        <f>'Data Entry'!CJ12</f>
        <v>Released</v>
      </c>
      <c r="C9" s="4" t="s">
        <v>11</v>
      </c>
      <c r="D9" s="8" t="s">
        <v>10</v>
      </c>
      <c r="E9" s="77">
        <f>'Data Entry'!CN7+'Data Entry'!CN12</f>
        <v>0</v>
      </c>
      <c r="H9" s="7"/>
      <c r="I9"/>
      <c r="J9" s="1233" t="s">
        <v>15</v>
      </c>
      <c r="K9" s="1234">
        <v>0</v>
      </c>
      <c r="L9" s="340">
        <v>0</v>
      </c>
      <c r="M9" s="1234">
        <v>0</v>
      </c>
      <c r="N9" s="340">
        <v>0</v>
      </c>
      <c r="O9" s="1234">
        <v>0</v>
      </c>
      <c r="P9" s="340">
        <v>0</v>
      </c>
      <c r="Q9" s="1234">
        <v>0</v>
      </c>
      <c r="R9" s="1235">
        <v>0</v>
      </c>
      <c r="S9"/>
      <c r="T9" s="1165" t="s">
        <v>80</v>
      </c>
      <c r="U9" s="1166"/>
      <c r="V9" s="1170">
        <v>0</v>
      </c>
      <c r="W9" s="1171">
        <v>0</v>
      </c>
      <c r="X9" s="1171">
        <v>0</v>
      </c>
      <c r="Y9" s="1171">
        <v>0</v>
      </c>
      <c r="Z9" s="1171">
        <v>0</v>
      </c>
      <c r="AA9" s="1172">
        <v>0</v>
      </c>
      <c r="AB9" s="7"/>
      <c r="AC9"/>
      <c r="AF9"/>
      <c r="AG9"/>
      <c r="AJ9"/>
      <c r="AK9"/>
      <c r="AL9"/>
      <c r="AM9"/>
      <c r="AN9" s="94" t="s">
        <v>113</v>
      </c>
      <c r="AO9" s="559"/>
      <c r="AP9" s="229" t="s">
        <v>184</v>
      </c>
      <c r="AQ9"/>
      <c r="AR9"/>
      <c r="AS9"/>
      <c r="AT9"/>
      <c r="AU9"/>
      <c r="AV9"/>
      <c r="AW9" s="488" t="s">
        <v>100</v>
      </c>
      <c r="BG9" s="7" t="s">
        <v>1264</v>
      </c>
      <c r="BH9" s="3" t="str">
        <f t="shared" si="1"/>
        <v>P</v>
      </c>
      <c r="BI9" s="3">
        <f t="shared" si="2"/>
        <v>0</v>
      </c>
    </row>
    <row r="10" spans="1:63" ht="12.75">
      <c r="B10" s="5" t="str">
        <f>'Data Entry'!CJ13</f>
        <v>Released</v>
      </c>
      <c r="C10" s="4" t="s">
        <v>12</v>
      </c>
      <c r="D10" s="8" t="s">
        <v>10</v>
      </c>
      <c r="E10" s="77">
        <f>'Data Entry'!CN8+'Data Entry'!CN13</f>
        <v>0</v>
      </c>
      <c r="H10" s="7"/>
      <c r="I10"/>
      <c r="J10" s="1236" t="s">
        <v>18</v>
      </c>
      <c r="K10" s="1237">
        <v>0</v>
      </c>
      <c r="L10" s="1238">
        <v>0</v>
      </c>
      <c r="M10" s="1237">
        <v>0</v>
      </c>
      <c r="N10" s="1238">
        <v>0</v>
      </c>
      <c r="O10" s="1237">
        <v>0</v>
      </c>
      <c r="P10" s="1238">
        <v>0</v>
      </c>
      <c r="Q10" s="1237">
        <v>0</v>
      </c>
      <c r="R10" s="1239">
        <v>0</v>
      </c>
      <c r="S10"/>
      <c r="T10" s="1165" t="s">
        <v>41</v>
      </c>
      <c r="U10" s="1165" t="s">
        <v>9</v>
      </c>
      <c r="V10" s="1170">
        <v>0</v>
      </c>
      <c r="W10" s="1171">
        <v>0</v>
      </c>
      <c r="X10" s="1171">
        <v>0</v>
      </c>
      <c r="Y10" s="1171">
        <v>0</v>
      </c>
      <c r="Z10" s="1171">
        <v>0</v>
      </c>
      <c r="AA10" s="1172">
        <v>0</v>
      </c>
      <c r="AB10" s="7"/>
      <c r="AC10"/>
      <c r="AF10"/>
      <c r="AG10"/>
      <c r="AJ10"/>
      <c r="AK10"/>
      <c r="AL10"/>
      <c r="AM10"/>
      <c r="AN10" s="94" t="s">
        <v>183</v>
      </c>
      <c r="AO10" s="559"/>
      <c r="AP10" s="229" t="s">
        <v>172</v>
      </c>
      <c r="AQ10"/>
      <c r="AR10"/>
      <c r="AS10"/>
      <c r="AT10"/>
      <c r="AU10"/>
      <c r="AV10"/>
      <c r="AW10" s="488" t="s">
        <v>102</v>
      </c>
      <c r="BG10" s="7" t="s">
        <v>1265</v>
      </c>
      <c r="BH10" s="3" t="str">
        <f t="shared" si="1"/>
        <v>P</v>
      </c>
      <c r="BI10" s="3">
        <f t="shared" si="2"/>
        <v>0</v>
      </c>
    </row>
    <row r="11" spans="1:63" ht="12.75">
      <c r="B11" s="5" t="str">
        <f>'Data Entry'!CJ14</f>
        <v>Forecast</v>
      </c>
      <c r="C11" s="4" t="s">
        <v>13</v>
      </c>
      <c r="D11" s="8" t="s">
        <v>10</v>
      </c>
      <c r="E11" s="77">
        <f>'Data Entry'!CN9+'Data Entry'!CN14</f>
        <v>0</v>
      </c>
      <c r="H11" s="7"/>
      <c r="I11"/>
      <c r="J11"/>
      <c r="K11"/>
      <c r="L11"/>
      <c r="M11"/>
      <c r="N11"/>
      <c r="O11"/>
      <c r="P11"/>
      <c r="Q11"/>
      <c r="R11"/>
      <c r="S11"/>
      <c r="T11" s="1173" t="s">
        <v>41</v>
      </c>
      <c r="U11" s="1174" t="s">
        <v>10</v>
      </c>
      <c r="V11" s="1175">
        <v>0</v>
      </c>
      <c r="W11" s="341">
        <v>0</v>
      </c>
      <c r="X11" s="341">
        <v>0</v>
      </c>
      <c r="Y11" s="341">
        <v>0</v>
      </c>
      <c r="Z11" s="341">
        <v>0</v>
      </c>
      <c r="AA11" s="1176">
        <v>0</v>
      </c>
      <c r="AB11" s="7"/>
      <c r="AC11"/>
      <c r="AF11"/>
      <c r="AG11"/>
      <c r="AJ11"/>
      <c r="AK11"/>
      <c r="AL11"/>
      <c r="AM11"/>
      <c r="AN11" s="94" t="s">
        <v>117</v>
      </c>
      <c r="AO11" s="559"/>
      <c r="AP11" s="229" t="s">
        <v>110</v>
      </c>
      <c r="AQ11"/>
      <c r="AR11"/>
      <c r="AS11"/>
      <c r="AT11"/>
      <c r="AU11"/>
      <c r="AV11"/>
      <c r="AW11" s="488" t="s">
        <v>103</v>
      </c>
      <c r="BG11" s="7" t="s">
        <v>1266</v>
      </c>
      <c r="BH11" s="3" t="str">
        <f t="shared" si="1"/>
        <v>P</v>
      </c>
      <c r="BI11" s="3">
        <f t="shared" si="2"/>
        <v>0</v>
      </c>
    </row>
    <row r="12" spans="1:63" ht="12.75">
      <c r="B12" s="5" t="str">
        <f>'Data Entry'!CJ15</f>
        <v>Approval Request</v>
      </c>
      <c r="C12" s="4" t="s">
        <v>14</v>
      </c>
      <c r="D12" s="8" t="s">
        <v>10</v>
      </c>
      <c r="E12" s="77">
        <f>'Data Entry'!CN10+'Data Entry'!CN15</f>
        <v>0</v>
      </c>
      <c r="H12" s="7"/>
      <c r="I12"/>
      <c r="J12"/>
      <c r="K12"/>
      <c r="L12"/>
      <c r="M12"/>
      <c r="N12"/>
      <c r="O12"/>
      <c r="P12"/>
      <c r="Q12"/>
      <c r="R12"/>
      <c r="S12"/>
      <c r="T12" s="1165" t="s">
        <v>251</v>
      </c>
      <c r="U12" s="1166"/>
      <c r="V12" s="1170">
        <v>0</v>
      </c>
      <c r="W12" s="1171">
        <v>0</v>
      </c>
      <c r="X12" s="1171">
        <v>0</v>
      </c>
      <c r="Y12" s="1171">
        <v>0</v>
      </c>
      <c r="Z12" s="1171">
        <v>0</v>
      </c>
      <c r="AA12" s="1172">
        <v>0</v>
      </c>
      <c r="AB12" s="7"/>
      <c r="AC12"/>
      <c r="AF12"/>
      <c r="AG12"/>
      <c r="AJ12"/>
      <c r="AK12"/>
      <c r="AL12"/>
      <c r="AM12"/>
      <c r="AN12" s="94" t="s">
        <v>118</v>
      </c>
      <c r="AO12" s="559"/>
      <c r="AP12" s="229" t="s">
        <v>173</v>
      </c>
      <c r="AQ12"/>
      <c r="AR12"/>
      <c r="AS12"/>
      <c r="AT12"/>
      <c r="AU12"/>
      <c r="AV12"/>
      <c r="AW12" s="488" t="s">
        <v>104</v>
      </c>
      <c r="BG12" s="7" t="s">
        <v>1164</v>
      </c>
      <c r="BH12" s="3" t="str">
        <f t="shared" si="1"/>
        <v>P</v>
      </c>
      <c r="BI12" s="3">
        <f t="shared" si="2"/>
        <v>0</v>
      </c>
    </row>
    <row r="13" spans="1:63" ht="12.75">
      <c r="B13" s="5" t="str">
        <f>'Data Entry'!CJ16</f>
        <v>Approval Request</v>
      </c>
      <c r="C13" s="4" t="s">
        <v>15</v>
      </c>
      <c r="D13" s="8" t="s">
        <v>10</v>
      </c>
      <c r="E13" s="77">
        <f>'Data Entry'!CN11+'Data Entry'!CN16</f>
        <v>0</v>
      </c>
      <c r="H13" s="7"/>
      <c r="I13"/>
      <c r="J13"/>
      <c r="K13"/>
      <c r="L13"/>
      <c r="M13"/>
      <c r="N13"/>
      <c r="O13"/>
      <c r="P13"/>
      <c r="Q13"/>
      <c r="R13"/>
      <c r="S13"/>
      <c r="T13" s="1165" t="s">
        <v>817</v>
      </c>
      <c r="U13" s="1165" t="s">
        <v>9</v>
      </c>
      <c r="V13" s="1170">
        <v>0</v>
      </c>
      <c r="W13" s="1171">
        <v>0</v>
      </c>
      <c r="X13" s="1171">
        <v>0</v>
      </c>
      <c r="Y13" s="1171">
        <v>0</v>
      </c>
      <c r="Z13" s="1171">
        <v>0</v>
      </c>
      <c r="AA13" s="1172">
        <v>0</v>
      </c>
      <c r="AB13" s="7"/>
      <c r="AC13"/>
      <c r="AF13"/>
      <c r="AG13"/>
      <c r="AJ13"/>
      <c r="AK13"/>
      <c r="AL13"/>
      <c r="AM13"/>
      <c r="AN13" s="94" t="s">
        <v>302</v>
      </c>
      <c r="AO13" s="559"/>
      <c r="AP13" s="229" t="s">
        <v>111</v>
      </c>
      <c r="AQ13"/>
      <c r="AR13"/>
      <c r="AS13"/>
      <c r="AT13"/>
      <c r="AU13"/>
      <c r="AV13"/>
      <c r="AW13" s="488" t="s">
        <v>105</v>
      </c>
      <c r="BG13" s="7" t="s">
        <v>1165</v>
      </c>
      <c r="BH13" s="3" t="str">
        <f t="shared" si="1"/>
        <v>P</v>
      </c>
      <c r="BI13" s="3">
        <f t="shared" si="2"/>
        <v>0</v>
      </c>
    </row>
    <row r="14" spans="1:63" ht="12.75">
      <c r="E14" s="77">
        <f>SUM(E4:E13)</f>
        <v>0</v>
      </c>
      <c r="F14" s="7"/>
      <c r="G14" s="7"/>
      <c r="H14" s="7"/>
      <c r="I14"/>
      <c r="J14"/>
      <c r="K14"/>
      <c r="L14"/>
      <c r="M14"/>
      <c r="N14"/>
      <c r="O14"/>
      <c r="P14"/>
      <c r="Q14"/>
      <c r="R14"/>
      <c r="S14"/>
      <c r="T14" s="1173" t="s">
        <v>817</v>
      </c>
      <c r="U14" s="1174" t="s">
        <v>10</v>
      </c>
      <c r="V14" s="1175">
        <v>0</v>
      </c>
      <c r="W14" s="341">
        <v>0</v>
      </c>
      <c r="X14" s="341">
        <v>0</v>
      </c>
      <c r="Y14" s="341">
        <v>0</v>
      </c>
      <c r="Z14" s="341">
        <v>0</v>
      </c>
      <c r="AA14" s="1176">
        <v>0</v>
      </c>
      <c r="AB14" s="7"/>
      <c r="AC14"/>
      <c r="AF14"/>
      <c r="AG14"/>
      <c r="AJ14"/>
      <c r="AK14"/>
      <c r="AL14"/>
      <c r="AM14"/>
      <c r="AN14" s="94" t="s">
        <v>178</v>
      </c>
      <c r="AO14" s="559"/>
      <c r="AP14" s="229" t="s">
        <v>112</v>
      </c>
      <c r="AQ14"/>
      <c r="AR14"/>
      <c r="AS14"/>
      <c r="AT14"/>
      <c r="AU14"/>
      <c r="AV14"/>
      <c r="BG14" s="7" t="s">
        <v>1166</v>
      </c>
      <c r="BH14" s="3" t="str">
        <f t="shared" si="1"/>
        <v>P</v>
      </c>
      <c r="BI14" s="3">
        <f t="shared" si="2"/>
        <v>0</v>
      </c>
    </row>
    <row r="15" spans="1:63" ht="12.75">
      <c r="A15" s="7"/>
      <c r="B15" s="7"/>
      <c r="C15" s="7"/>
      <c r="D15" s="7"/>
      <c r="E15" s="7"/>
      <c r="F15" s="7"/>
      <c r="G15" s="7"/>
      <c r="H15" s="7"/>
      <c r="I15"/>
      <c r="J15"/>
      <c r="K15"/>
      <c r="L15"/>
      <c r="M15"/>
      <c r="N15"/>
      <c r="O15"/>
      <c r="P15"/>
      <c r="Q15"/>
      <c r="R15"/>
      <c r="T15" s="1165" t="s">
        <v>822</v>
      </c>
      <c r="U15" s="1166"/>
      <c r="V15" s="1170">
        <v>0</v>
      </c>
      <c r="W15" s="1171">
        <v>0</v>
      </c>
      <c r="X15" s="1171">
        <v>0</v>
      </c>
      <c r="Y15" s="1171">
        <v>0</v>
      </c>
      <c r="Z15" s="1171">
        <v>0</v>
      </c>
      <c r="AA15" s="1172">
        <v>0</v>
      </c>
      <c r="AF15"/>
      <c r="AG15"/>
      <c r="AH15"/>
      <c r="AI15"/>
      <c r="AJ15"/>
      <c r="AK15"/>
      <c r="AL15"/>
      <c r="AM15"/>
      <c r="AN15" s="94" t="s">
        <v>120</v>
      </c>
      <c r="AO15" s="559"/>
      <c r="AP15" s="229" t="s">
        <v>113</v>
      </c>
      <c r="AQ15"/>
      <c r="AR15"/>
      <c r="AS15"/>
      <c r="AT15"/>
      <c r="AU15"/>
      <c r="AV15"/>
      <c r="BG15" s="7" t="s">
        <v>1167</v>
      </c>
      <c r="BH15" s="3" t="str">
        <f t="shared" si="1"/>
        <v>P</v>
      </c>
      <c r="BI15" s="3">
        <f t="shared" si="2"/>
        <v>0</v>
      </c>
    </row>
    <row r="16" spans="1:63" ht="12.75">
      <c r="E16" s="7"/>
      <c r="F16" s="7"/>
      <c r="G16" s="7"/>
      <c r="H16" s="7"/>
      <c r="I16"/>
      <c r="J16"/>
      <c r="K16"/>
      <c r="L16"/>
      <c r="M16"/>
      <c r="N16"/>
      <c r="O16"/>
      <c r="P16"/>
      <c r="Q16"/>
      <c r="R16"/>
      <c r="T16" s="1177" t="s">
        <v>18</v>
      </c>
      <c r="U16" s="1178"/>
      <c r="V16" s="1179">
        <v>0</v>
      </c>
      <c r="W16" s="1180">
        <v>0</v>
      </c>
      <c r="X16" s="1180">
        <v>0</v>
      </c>
      <c r="Y16" s="1180">
        <v>0</v>
      </c>
      <c r="Z16" s="1180">
        <v>0</v>
      </c>
      <c r="AA16" s="1181">
        <v>0</v>
      </c>
      <c r="AF16"/>
      <c r="AG16"/>
      <c r="AH16"/>
      <c r="AI16"/>
      <c r="AJ16"/>
      <c r="AK16"/>
      <c r="AL16"/>
      <c r="AM16"/>
      <c r="AN16" s="94" t="s">
        <v>293</v>
      </c>
      <c r="AO16" s="559"/>
      <c r="AP16" s="229" t="s">
        <v>114</v>
      </c>
      <c r="AQ16"/>
      <c r="AR16"/>
      <c r="AS16"/>
      <c r="AT16"/>
      <c r="AU16"/>
      <c r="AV16"/>
      <c r="BG16" s="7" t="s">
        <v>1168</v>
      </c>
      <c r="BH16" s="3" t="str">
        <f t="shared" si="1"/>
        <v>P</v>
      </c>
      <c r="BI16" s="3">
        <f t="shared" si="2"/>
        <v>0</v>
      </c>
    </row>
    <row r="17" spans="2:61" ht="12.75">
      <c r="E17" s="7"/>
      <c r="G17" s="7"/>
      <c r="H17" s="7"/>
      <c r="I17"/>
      <c r="J17"/>
      <c r="K17"/>
      <c r="L17"/>
      <c r="M17"/>
      <c r="N17"/>
      <c r="O17"/>
      <c r="P17"/>
      <c r="Q17"/>
      <c r="R17"/>
      <c r="AF17"/>
      <c r="AG17"/>
      <c r="AH17"/>
      <c r="AI17"/>
      <c r="AJ17"/>
      <c r="AK17"/>
      <c r="AL17"/>
      <c r="AM17" s="94"/>
      <c r="AN17" s="94" t="s">
        <v>304</v>
      </c>
      <c r="AO17" s="559"/>
      <c r="AP17" s="229" t="s">
        <v>183</v>
      </c>
      <c r="AQ17"/>
      <c r="AR17"/>
      <c r="AS17"/>
      <c r="AT17"/>
      <c r="AU17"/>
      <c r="AV17"/>
      <c r="BG17" s="7" t="s">
        <v>1169</v>
      </c>
      <c r="BH17" s="3" t="str">
        <f t="shared" si="1"/>
        <v>P</v>
      </c>
      <c r="BI17" s="3">
        <f t="shared" si="2"/>
        <v>0</v>
      </c>
    </row>
    <row r="18" spans="2:61" ht="12.75">
      <c r="E18" s="7"/>
      <c r="G18" s="7"/>
      <c r="H18" s="7"/>
      <c r="I18"/>
      <c r="J18"/>
      <c r="K18"/>
      <c r="L18"/>
      <c r="M18"/>
      <c r="N18"/>
      <c r="O18"/>
      <c r="P18"/>
      <c r="Q18"/>
      <c r="R18"/>
      <c r="AF18"/>
      <c r="AG18"/>
      <c r="AH18"/>
      <c r="AI18"/>
      <c r="AJ18"/>
      <c r="AK18"/>
      <c r="AL18"/>
      <c r="AM18" s="94"/>
      <c r="AN18" s="94" t="s">
        <v>123</v>
      </c>
      <c r="AO18" s="558"/>
      <c r="AP18" s="229" t="s">
        <v>115</v>
      </c>
      <c r="AQ18"/>
      <c r="AR18"/>
      <c r="AS18"/>
      <c r="AT18"/>
      <c r="AU18"/>
      <c r="AV18"/>
      <c r="BG18" s="7" t="s">
        <v>1170</v>
      </c>
      <c r="BH18" s="3" t="str">
        <f t="shared" si="1"/>
        <v>P</v>
      </c>
      <c r="BI18" s="3">
        <f t="shared" si="2"/>
        <v>0</v>
      </c>
    </row>
    <row r="19" spans="2:61" ht="12.75">
      <c r="E19" s="7"/>
      <c r="G19" s="7"/>
      <c r="H19" s="7"/>
      <c r="I19"/>
      <c r="J19"/>
      <c r="K19"/>
      <c r="L19"/>
      <c r="M19"/>
      <c r="N19"/>
      <c r="O19"/>
      <c r="P19"/>
      <c r="Q19"/>
      <c r="R19"/>
      <c r="S19" s="93" t="s">
        <v>271</v>
      </c>
      <c r="T19"/>
      <c r="U19"/>
      <c r="V19"/>
      <c r="W19"/>
      <c r="X19"/>
      <c r="Y19"/>
      <c r="Z19"/>
      <c r="AA19"/>
      <c r="AB19" s="7"/>
      <c r="AC19"/>
      <c r="AD19"/>
      <c r="AE19"/>
      <c r="AF19"/>
      <c r="AG19"/>
      <c r="AH19"/>
      <c r="AI19"/>
      <c r="AJ19"/>
      <c r="AK19"/>
      <c r="AL19"/>
      <c r="AM19" s="94"/>
      <c r="AN19" s="94" t="s">
        <v>124</v>
      </c>
      <c r="AO19" s="558"/>
      <c r="AP19" s="229" t="s">
        <v>116</v>
      </c>
      <c r="AQ19"/>
      <c r="AR19"/>
      <c r="AS19"/>
      <c r="AT19"/>
      <c r="AU19"/>
      <c r="AV19"/>
      <c r="BG19" s="7" t="s">
        <v>1171</v>
      </c>
      <c r="BH19" s="3" t="str">
        <f t="shared" si="1"/>
        <v>P</v>
      </c>
      <c r="BI19" s="3">
        <f t="shared" si="2"/>
        <v>0</v>
      </c>
    </row>
    <row r="20" spans="2:61" ht="12.75">
      <c r="E20" s="7"/>
      <c r="G20" s="7"/>
      <c r="H20" s="7"/>
      <c r="I20"/>
      <c r="J20"/>
      <c r="K20"/>
      <c r="L20"/>
      <c r="M20"/>
      <c r="N20"/>
      <c r="O20"/>
      <c r="P20"/>
      <c r="Q20"/>
      <c r="R20"/>
      <c r="S20"/>
      <c r="T20"/>
      <c r="U20"/>
      <c r="V20"/>
      <c r="W20"/>
      <c r="X20"/>
      <c r="Y20"/>
      <c r="Z20"/>
      <c r="AA20"/>
      <c r="AB20" s="7"/>
      <c r="AC20"/>
      <c r="AD20"/>
      <c r="AE20"/>
      <c r="AF20"/>
      <c r="AG20"/>
      <c r="AH20"/>
      <c r="AI20"/>
      <c r="AJ20"/>
      <c r="AK20"/>
      <c r="AL20"/>
      <c r="AM20" s="94"/>
      <c r="AN20" s="94" t="s">
        <v>125</v>
      </c>
      <c r="AO20" s="558"/>
      <c r="AP20" s="229" t="s">
        <v>117</v>
      </c>
      <c r="AQ20"/>
      <c r="AR20"/>
      <c r="AS20"/>
      <c r="AT20"/>
      <c r="AU20"/>
      <c r="AV20"/>
      <c r="BG20" s="7" t="s">
        <v>1172</v>
      </c>
      <c r="BH20" s="3" t="str">
        <f t="shared" si="1"/>
        <v>P</v>
      </c>
      <c r="BI20" s="3">
        <f t="shared" si="2"/>
        <v>0</v>
      </c>
    </row>
    <row r="21" spans="2:61" ht="12.75">
      <c r="E21" s="7"/>
      <c r="G21" s="7"/>
      <c r="H21" s="7"/>
      <c r="I21"/>
      <c r="J21"/>
      <c r="K21"/>
      <c r="L21"/>
      <c r="M21"/>
      <c r="N21"/>
      <c r="O21"/>
      <c r="P21"/>
      <c r="Q21"/>
      <c r="R21"/>
      <c r="S21"/>
      <c r="T21"/>
      <c r="U21"/>
      <c r="V21"/>
      <c r="W21"/>
      <c r="X21"/>
      <c r="Y21"/>
      <c r="Z21"/>
      <c r="AA21"/>
      <c r="AB21" s="7"/>
      <c r="AC21"/>
      <c r="AD21"/>
      <c r="AE21"/>
      <c r="AF21"/>
      <c r="AG21"/>
      <c r="AH21"/>
      <c r="AI21"/>
      <c r="AJ21"/>
      <c r="AK21"/>
      <c r="AL21"/>
      <c r="AM21" s="94"/>
      <c r="AN21" s="94" t="s">
        <v>126</v>
      </c>
      <c r="AO21" s="558"/>
      <c r="AP21" s="229" t="s">
        <v>118</v>
      </c>
      <c r="AQ21"/>
      <c r="AR21"/>
      <c r="AS21"/>
      <c r="AT21"/>
      <c r="AU21"/>
      <c r="AV21"/>
      <c r="BG21" s="7" t="s">
        <v>1173</v>
      </c>
      <c r="BH21" s="3" t="str">
        <f t="shared" si="1"/>
        <v>P</v>
      </c>
      <c r="BI21" s="3">
        <f t="shared" si="2"/>
        <v>0</v>
      </c>
    </row>
    <row r="22" spans="2:61" ht="12.75">
      <c r="E22" s="7"/>
      <c r="G22" s="7"/>
      <c r="H22" s="7"/>
      <c r="I22"/>
      <c r="J22"/>
      <c r="K22"/>
      <c r="L22"/>
      <c r="M22"/>
      <c r="N22"/>
      <c r="O22"/>
      <c r="P22"/>
      <c r="Q22"/>
      <c r="R22"/>
      <c r="S22"/>
      <c r="T22" s="1182"/>
      <c r="U22" s="1183"/>
      <c r="V22" s="1183"/>
      <c r="W22" s="1182" t="s">
        <v>19</v>
      </c>
      <c r="X22" s="1183"/>
      <c r="Y22" s="1183"/>
      <c r="Z22" s="1183"/>
      <c r="AA22" s="1183"/>
      <c r="AB22" s="1183"/>
      <c r="AC22" s="1184"/>
      <c r="AD22"/>
      <c r="AE22"/>
      <c r="AF22"/>
      <c r="AG22"/>
      <c r="AH22"/>
      <c r="AI22"/>
      <c r="AJ22"/>
      <c r="AK22"/>
      <c r="AL22"/>
      <c r="AM22" s="94"/>
      <c r="AN22" s="94" t="s">
        <v>300</v>
      </c>
      <c r="AO22" s="558"/>
      <c r="AP22" s="229" t="s">
        <v>119</v>
      </c>
      <c r="AQ22"/>
      <c r="AR22"/>
      <c r="AS22"/>
      <c r="AT22"/>
      <c r="AU22"/>
      <c r="AV22"/>
      <c r="BG22" s="7" t="s">
        <v>1174</v>
      </c>
      <c r="BH22" s="3" t="str">
        <f t="shared" si="1"/>
        <v>P</v>
      </c>
      <c r="BI22" s="3">
        <f t="shared" si="2"/>
        <v>0</v>
      </c>
    </row>
    <row r="23" spans="2:61" ht="12.75">
      <c r="E23" s="7"/>
      <c r="G23" s="7"/>
      <c r="H23" s="7"/>
      <c r="I23"/>
      <c r="J23"/>
      <c r="K23"/>
      <c r="L23"/>
      <c r="M23"/>
      <c r="N23"/>
      <c r="O23"/>
      <c r="P23"/>
      <c r="Q23"/>
      <c r="R23"/>
      <c r="S23"/>
      <c r="T23" s="1182" t="s">
        <v>43</v>
      </c>
      <c r="U23" s="1182" t="s">
        <v>60</v>
      </c>
      <c r="V23" s="1182" t="s">
        <v>48</v>
      </c>
      <c r="W23" s="1182" t="s">
        <v>39</v>
      </c>
      <c r="X23" s="1185" t="s">
        <v>414</v>
      </c>
      <c r="Y23" s="1185" t="s">
        <v>415</v>
      </c>
      <c r="Z23" s="1185" t="s">
        <v>416</v>
      </c>
      <c r="AA23" s="1185" t="s">
        <v>417</v>
      </c>
      <c r="AB23" s="1185" t="s">
        <v>418</v>
      </c>
      <c r="AC23" s="1186" t="s">
        <v>467</v>
      </c>
      <c r="AD23"/>
      <c r="AE23"/>
      <c r="AF23"/>
      <c r="AG23"/>
      <c r="AH23"/>
      <c r="AI23"/>
      <c r="AJ23"/>
      <c r="AK23"/>
      <c r="AL23"/>
      <c r="AM23" s="94"/>
      <c r="AN23" s="94" t="s">
        <v>188</v>
      </c>
      <c r="AO23" s="558"/>
      <c r="AP23" s="229" t="s">
        <v>162</v>
      </c>
      <c r="AQ23"/>
      <c r="AR23"/>
      <c r="AS23"/>
      <c r="AT23"/>
      <c r="AU23"/>
      <c r="AV23"/>
      <c r="BG23" s="7" t="s">
        <v>1175</v>
      </c>
      <c r="BH23" s="3" t="str">
        <f t="shared" si="1"/>
        <v>P</v>
      </c>
      <c r="BI23" s="3">
        <f t="shared" si="2"/>
        <v>0</v>
      </c>
    </row>
    <row r="24" spans="2:61" ht="12.75">
      <c r="I24"/>
      <c r="J24"/>
      <c r="K24"/>
      <c r="L24"/>
      <c r="M24"/>
      <c r="N24"/>
      <c r="O24"/>
      <c r="P24"/>
      <c r="Q24"/>
      <c r="R24"/>
      <c r="S24"/>
      <c r="T24" s="1182" t="s">
        <v>42</v>
      </c>
      <c r="U24" s="1182" t="s">
        <v>27</v>
      </c>
      <c r="V24" s="1182" t="s">
        <v>9</v>
      </c>
      <c r="W24" s="1187">
        <v>0</v>
      </c>
      <c r="X24" s="1188">
        <v>0</v>
      </c>
      <c r="Y24" s="1188">
        <v>0</v>
      </c>
      <c r="Z24" s="1188">
        <v>0</v>
      </c>
      <c r="AA24" s="1188">
        <v>0</v>
      </c>
      <c r="AB24" s="1188">
        <v>0</v>
      </c>
      <c r="AC24" s="1189">
        <v>0</v>
      </c>
      <c r="AD24"/>
      <c r="AE24"/>
      <c r="AF24"/>
      <c r="AG24"/>
      <c r="AH24"/>
      <c r="AI24"/>
      <c r="AJ24"/>
      <c r="AK24"/>
      <c r="AL24"/>
      <c r="AM24" s="94"/>
      <c r="AN24" s="94" t="s">
        <v>301</v>
      </c>
      <c r="AO24" s="558"/>
      <c r="AP24" s="229" t="s">
        <v>302</v>
      </c>
      <c r="AQ24"/>
      <c r="AR24"/>
      <c r="AS24"/>
      <c r="AT24"/>
      <c r="AU24"/>
      <c r="AV24"/>
      <c r="BG24" s="7" t="s">
        <v>1176</v>
      </c>
      <c r="BH24" s="3" t="str">
        <f t="shared" si="1"/>
        <v>P</v>
      </c>
      <c r="BI24" s="3">
        <f t="shared" si="2"/>
        <v>0</v>
      </c>
    </row>
    <row r="25" spans="2:61" ht="12.75">
      <c r="B25" s="101" t="s">
        <v>397</v>
      </c>
      <c r="I25"/>
      <c r="J25" t="s">
        <v>398</v>
      </c>
      <c r="K25"/>
      <c r="L25"/>
      <c r="M25"/>
      <c r="N25"/>
      <c r="O25"/>
      <c r="P25"/>
      <c r="Q25"/>
      <c r="R25"/>
      <c r="S25"/>
      <c r="T25" s="1190" t="s">
        <v>42</v>
      </c>
      <c r="U25" s="1190" t="s">
        <v>27</v>
      </c>
      <c r="V25" s="1191" t="s">
        <v>10</v>
      </c>
      <c r="W25" s="1192">
        <v>0</v>
      </c>
      <c r="X25" s="392">
        <v>0</v>
      </c>
      <c r="Y25" s="392">
        <v>0</v>
      </c>
      <c r="Z25" s="392">
        <v>0</v>
      </c>
      <c r="AA25" s="392">
        <v>0</v>
      </c>
      <c r="AB25" s="392">
        <v>0</v>
      </c>
      <c r="AC25" s="1193">
        <v>0</v>
      </c>
      <c r="AD25"/>
      <c r="AE25"/>
      <c r="AF25"/>
      <c r="AG25"/>
      <c r="AH25"/>
      <c r="AI25"/>
      <c r="AJ25"/>
      <c r="AK25"/>
      <c r="AL25"/>
      <c r="AM25" s="94"/>
      <c r="AN25" s="94" t="s">
        <v>127</v>
      </c>
      <c r="AO25" s="558"/>
      <c r="AP25" s="229" t="s">
        <v>178</v>
      </c>
      <c r="AQ25"/>
      <c r="AR25"/>
      <c r="AS25"/>
      <c r="AT25"/>
      <c r="AU25"/>
      <c r="AV25"/>
      <c r="BG25" s="7" t="s">
        <v>1177</v>
      </c>
      <c r="BH25" s="3" t="str">
        <f t="shared" si="1"/>
        <v>P</v>
      </c>
      <c r="BI25" s="3">
        <f t="shared" si="2"/>
        <v>0</v>
      </c>
    </row>
    <row r="26" spans="2:61" ht="12.75">
      <c r="B26" s="1212"/>
      <c r="C26" s="1214"/>
      <c r="D26" s="1214"/>
      <c r="E26" s="1213" t="s">
        <v>19</v>
      </c>
      <c r="F26" s="1215"/>
      <c r="G26"/>
      <c r="J26" s="1157" t="s">
        <v>39</v>
      </c>
      <c r="K26" s="1158"/>
      <c r="L26" s="1158"/>
      <c r="M26" s="1158"/>
      <c r="N26" s="1160"/>
      <c r="O26" s="7"/>
      <c r="P26" s="7"/>
      <c r="Q26" s="7"/>
      <c r="R26" s="7"/>
      <c r="S26"/>
      <c r="T26" s="1190" t="s">
        <v>42</v>
      </c>
      <c r="U26" s="1182" t="s">
        <v>33</v>
      </c>
      <c r="V26" s="1182" t="s">
        <v>9</v>
      </c>
      <c r="W26" s="1187">
        <v>0</v>
      </c>
      <c r="X26" s="1188">
        <v>0</v>
      </c>
      <c r="Y26" s="1188">
        <v>0</v>
      </c>
      <c r="Z26" s="1188">
        <v>0</v>
      </c>
      <c r="AA26" s="1188">
        <v>0</v>
      </c>
      <c r="AB26" s="1188">
        <v>0</v>
      </c>
      <c r="AC26" s="1189">
        <v>0</v>
      </c>
      <c r="AD26"/>
      <c r="AE26"/>
      <c r="AF26"/>
      <c r="AG26"/>
      <c r="AH26"/>
      <c r="AI26"/>
      <c r="AJ26"/>
      <c r="AK26"/>
      <c r="AL26"/>
      <c r="AM26" s="94"/>
      <c r="AN26" s="94" t="s">
        <v>168</v>
      </c>
      <c r="AO26" s="558"/>
      <c r="AP26" s="229" t="s">
        <v>120</v>
      </c>
      <c r="AQ26"/>
      <c r="AR26"/>
      <c r="AS26"/>
      <c r="AT26"/>
      <c r="AU26"/>
      <c r="AV26"/>
      <c r="BG26" s="7" t="s">
        <v>1178</v>
      </c>
      <c r="BH26" s="3" t="str">
        <f t="shared" si="1"/>
        <v>P</v>
      </c>
      <c r="BI26" s="3">
        <f t="shared" si="2"/>
        <v>0</v>
      </c>
    </row>
    <row r="27" spans="2:61" ht="22.5">
      <c r="B27" s="1213" t="s">
        <v>43</v>
      </c>
      <c r="C27" s="1213" t="s">
        <v>36</v>
      </c>
      <c r="D27" s="1213" t="s">
        <v>35</v>
      </c>
      <c r="E27" s="1212" t="s">
        <v>37</v>
      </c>
      <c r="F27" s="1217" t="s">
        <v>38</v>
      </c>
      <c r="G27"/>
      <c r="J27" s="1157" t="s">
        <v>35</v>
      </c>
      <c r="K27" s="1157" t="s">
        <v>46</v>
      </c>
      <c r="L27" s="1157" t="s">
        <v>36</v>
      </c>
      <c r="M27" s="1157" t="s">
        <v>22</v>
      </c>
      <c r="N27" s="1160" t="s">
        <v>20</v>
      </c>
      <c r="O27" s="7"/>
      <c r="P27" s="7"/>
      <c r="Q27"/>
      <c r="R27"/>
      <c r="S27"/>
      <c r="T27" s="1190" t="s">
        <v>42</v>
      </c>
      <c r="U27" s="1190" t="s">
        <v>33</v>
      </c>
      <c r="V27" s="1191" t="s">
        <v>10</v>
      </c>
      <c r="W27" s="1192">
        <v>0</v>
      </c>
      <c r="X27" s="392">
        <v>0</v>
      </c>
      <c r="Y27" s="392">
        <v>0</v>
      </c>
      <c r="Z27" s="392">
        <v>0</v>
      </c>
      <c r="AA27" s="392">
        <v>0</v>
      </c>
      <c r="AB27" s="392">
        <v>0</v>
      </c>
      <c r="AC27" s="1193">
        <v>0</v>
      </c>
      <c r="AD27"/>
      <c r="AE27"/>
      <c r="AF27"/>
      <c r="AG27"/>
      <c r="AH27"/>
      <c r="AI27"/>
      <c r="AJ27"/>
      <c r="AK27"/>
      <c r="AL27"/>
      <c r="AM27" s="94"/>
      <c r="AN27" s="94" t="s">
        <v>299</v>
      </c>
      <c r="AO27" s="558"/>
      <c r="AP27" s="229" t="s">
        <v>185</v>
      </c>
      <c r="AQ27"/>
      <c r="AR27"/>
      <c r="AS27"/>
      <c r="AT27"/>
      <c r="AU27"/>
      <c r="AV27"/>
      <c r="BG27" s="7" t="s">
        <v>1179</v>
      </c>
      <c r="BH27" s="3" t="str">
        <f t="shared" si="1"/>
        <v>P</v>
      </c>
      <c r="BI27" s="3">
        <f t="shared" si="2"/>
        <v>0</v>
      </c>
    </row>
    <row r="28" spans="2:61" ht="12.75">
      <c r="B28" s="1212" t="s">
        <v>41</v>
      </c>
      <c r="C28" s="1212" t="s">
        <v>11</v>
      </c>
      <c r="D28" s="1212" t="s">
        <v>27</v>
      </c>
      <c r="E28" s="1219">
        <v>0</v>
      </c>
      <c r="F28" s="1220">
        <v>0</v>
      </c>
      <c r="G28"/>
      <c r="J28" s="1159" t="s">
        <v>33</v>
      </c>
      <c r="K28" s="1159" t="s">
        <v>13</v>
      </c>
      <c r="L28" s="1159" t="s">
        <v>13</v>
      </c>
      <c r="M28" s="1159" t="s">
        <v>9</v>
      </c>
      <c r="N28" s="1199">
        <v>0</v>
      </c>
      <c r="O28" s="7"/>
      <c r="P28" s="7"/>
      <c r="Q28"/>
      <c r="R28"/>
      <c r="S28"/>
      <c r="T28" s="1182" t="s">
        <v>45</v>
      </c>
      <c r="U28" s="1183"/>
      <c r="V28" s="1183"/>
      <c r="W28" s="1187">
        <v>0</v>
      </c>
      <c r="X28" s="1188">
        <v>0</v>
      </c>
      <c r="Y28" s="1188">
        <v>0</v>
      </c>
      <c r="Z28" s="1188">
        <v>0</v>
      </c>
      <c r="AA28" s="1188">
        <v>0</v>
      </c>
      <c r="AB28" s="1188">
        <v>0</v>
      </c>
      <c r="AC28" s="1189">
        <v>0</v>
      </c>
      <c r="AD28"/>
      <c r="AE28"/>
      <c r="AF28"/>
      <c r="AG28"/>
      <c r="AH28"/>
      <c r="AI28"/>
      <c r="AJ28"/>
      <c r="AK28"/>
      <c r="AL28"/>
      <c r="AM28" s="94"/>
      <c r="AN28" s="94" t="s">
        <v>132</v>
      </c>
      <c r="AO28" s="558"/>
      <c r="AP28" s="229" t="s">
        <v>174</v>
      </c>
      <c r="AQ28"/>
      <c r="AR28"/>
      <c r="AS28"/>
      <c r="AT28"/>
      <c r="AU28"/>
      <c r="AV28"/>
      <c r="BG28" s="7" t="s">
        <v>1180</v>
      </c>
      <c r="BH28" s="3" t="str">
        <f t="shared" si="1"/>
        <v>P</v>
      </c>
      <c r="BI28" s="3">
        <f t="shared" si="2"/>
        <v>0</v>
      </c>
    </row>
    <row r="29" spans="2:61" ht="12.75">
      <c r="B29" s="1216" t="s">
        <v>41</v>
      </c>
      <c r="C29" s="1212" t="s">
        <v>12</v>
      </c>
      <c r="D29" s="1212" t="s">
        <v>27</v>
      </c>
      <c r="E29" s="1219">
        <v>0</v>
      </c>
      <c r="F29" s="1220">
        <v>0</v>
      </c>
      <c r="G29"/>
      <c r="J29" s="1161" t="s">
        <v>33</v>
      </c>
      <c r="K29" s="1161" t="s">
        <v>13</v>
      </c>
      <c r="L29" s="1161" t="s">
        <v>13</v>
      </c>
      <c r="M29" s="1162" t="s">
        <v>10</v>
      </c>
      <c r="N29" s="1200">
        <v>0</v>
      </c>
      <c r="O29" s="7"/>
      <c r="P29" s="7"/>
      <c r="Q29"/>
      <c r="R29"/>
      <c r="S29"/>
      <c r="T29" s="1182" t="s">
        <v>75</v>
      </c>
      <c r="U29" s="1182" t="s">
        <v>27</v>
      </c>
      <c r="V29" s="1182" t="s">
        <v>9</v>
      </c>
      <c r="W29" s="1187">
        <v>0</v>
      </c>
      <c r="X29" s="1188">
        <v>0</v>
      </c>
      <c r="Y29" s="1188">
        <v>0</v>
      </c>
      <c r="Z29" s="1188">
        <v>0</v>
      </c>
      <c r="AA29" s="1188">
        <v>0</v>
      </c>
      <c r="AB29" s="1188">
        <v>0</v>
      </c>
      <c r="AC29" s="1189">
        <v>0</v>
      </c>
      <c r="AD29"/>
      <c r="AE29"/>
      <c r="AF29"/>
      <c r="AG29"/>
      <c r="AH29"/>
      <c r="AI29"/>
      <c r="AJ29"/>
      <c r="AK29"/>
      <c r="AL29"/>
      <c r="AM29" s="94"/>
      <c r="AN29" s="94" t="s">
        <v>133</v>
      </c>
      <c r="AO29" s="558"/>
      <c r="AP29" s="229" t="s">
        <v>175</v>
      </c>
      <c r="AQ29"/>
      <c r="AR29"/>
      <c r="AS29"/>
      <c r="AT29"/>
      <c r="AU29"/>
      <c r="AV29"/>
      <c r="BG29" s="7" t="s">
        <v>1181</v>
      </c>
      <c r="BH29" s="3" t="str">
        <f t="shared" si="1"/>
        <v>P</v>
      </c>
      <c r="BI29" s="3">
        <f t="shared" si="2"/>
        <v>0</v>
      </c>
    </row>
    <row r="30" spans="2:61" ht="12.75">
      <c r="B30" s="1216" t="s">
        <v>41</v>
      </c>
      <c r="C30" s="1212" t="s">
        <v>13</v>
      </c>
      <c r="D30" s="1212" t="s">
        <v>33</v>
      </c>
      <c r="E30" s="1219">
        <v>0</v>
      </c>
      <c r="F30" s="1220">
        <v>0</v>
      </c>
      <c r="G30"/>
      <c r="J30" s="1159" t="s">
        <v>27</v>
      </c>
      <c r="K30" s="1159" t="s">
        <v>47</v>
      </c>
      <c r="L30" s="1159" t="s">
        <v>11</v>
      </c>
      <c r="M30" s="1159" t="s">
        <v>9</v>
      </c>
      <c r="N30" s="1199">
        <v>0</v>
      </c>
      <c r="O30" s="7"/>
      <c r="P30" s="7"/>
      <c r="Q30"/>
      <c r="R30"/>
      <c r="S30" s="7"/>
      <c r="T30" s="1190" t="s">
        <v>75</v>
      </c>
      <c r="U30" s="1190" t="s">
        <v>27</v>
      </c>
      <c r="V30" s="1191" t="s">
        <v>10</v>
      </c>
      <c r="W30" s="1192">
        <v>0</v>
      </c>
      <c r="X30" s="392">
        <v>0</v>
      </c>
      <c r="Y30" s="392">
        <v>0</v>
      </c>
      <c r="Z30" s="392">
        <v>0</v>
      </c>
      <c r="AA30" s="392">
        <v>0</v>
      </c>
      <c r="AB30" s="392">
        <v>0</v>
      </c>
      <c r="AC30" s="1193">
        <v>0</v>
      </c>
      <c r="AD30"/>
      <c r="AE30"/>
      <c r="AF30"/>
      <c r="AG30"/>
      <c r="AH30"/>
      <c r="AI30"/>
      <c r="AJ30"/>
      <c r="AK30"/>
      <c r="AL30"/>
      <c r="AM30" s="94"/>
      <c r="AN30" s="94" t="s">
        <v>134</v>
      </c>
      <c r="AO30" s="558"/>
      <c r="AP30" s="229" t="s">
        <v>121</v>
      </c>
      <c r="AQ30"/>
      <c r="AR30"/>
      <c r="AS30"/>
      <c r="AT30"/>
      <c r="AU30"/>
      <c r="AV30"/>
      <c r="BG30" s="7" t="s">
        <v>1182</v>
      </c>
      <c r="BH30" s="3" t="str">
        <f t="shared" si="1"/>
        <v>P</v>
      </c>
      <c r="BI30" s="3">
        <f t="shared" si="2"/>
        <v>0</v>
      </c>
    </row>
    <row r="31" spans="2:61" ht="22.5">
      <c r="B31" s="1216" t="s">
        <v>41</v>
      </c>
      <c r="C31" s="1212" t="s">
        <v>14</v>
      </c>
      <c r="D31" s="1212" t="s">
        <v>28</v>
      </c>
      <c r="E31" s="1219">
        <v>0</v>
      </c>
      <c r="F31" s="1220">
        <v>0</v>
      </c>
      <c r="G31"/>
      <c r="J31" s="1161" t="s">
        <v>27</v>
      </c>
      <c r="K31" s="1161" t="s">
        <v>47</v>
      </c>
      <c r="L31" s="1161" t="s">
        <v>11</v>
      </c>
      <c r="M31" s="1162" t="s">
        <v>10</v>
      </c>
      <c r="N31" s="1200">
        <v>0</v>
      </c>
      <c r="O31" s="7"/>
      <c r="P31" s="7"/>
      <c r="Q31"/>
      <c r="R31"/>
      <c r="S31"/>
      <c r="T31" s="1190" t="s">
        <v>75</v>
      </c>
      <c r="U31" s="1182" t="s">
        <v>33</v>
      </c>
      <c r="V31" s="1182" t="s">
        <v>9</v>
      </c>
      <c r="W31" s="1187">
        <v>0</v>
      </c>
      <c r="X31" s="1188">
        <v>0</v>
      </c>
      <c r="Y31" s="1188">
        <v>0</v>
      </c>
      <c r="Z31" s="1188">
        <v>0</v>
      </c>
      <c r="AA31" s="1188">
        <v>0</v>
      </c>
      <c r="AB31" s="1188">
        <v>0</v>
      </c>
      <c r="AC31" s="1189">
        <v>0</v>
      </c>
      <c r="AD31"/>
      <c r="AE31"/>
      <c r="AF31"/>
      <c r="AG31"/>
      <c r="AH31"/>
      <c r="AI31"/>
      <c r="AJ31"/>
      <c r="AK31"/>
      <c r="AL31"/>
      <c r="AM31" s="94"/>
      <c r="AN31" s="94" t="s">
        <v>186</v>
      </c>
      <c r="AO31" s="558"/>
      <c r="AP31" s="229" t="s">
        <v>304</v>
      </c>
      <c r="AQ31"/>
      <c r="AR31"/>
      <c r="AS31"/>
      <c r="AT31"/>
      <c r="AU31"/>
      <c r="AV31"/>
      <c r="BG31" s="7" t="s">
        <v>1183</v>
      </c>
      <c r="BH31" s="3" t="str">
        <f t="shared" si="1"/>
        <v>P</v>
      </c>
      <c r="BI31" s="3">
        <f t="shared" si="2"/>
        <v>0</v>
      </c>
    </row>
    <row r="32" spans="2:61" ht="22.5">
      <c r="B32" s="1216" t="s">
        <v>41</v>
      </c>
      <c r="C32" s="1212" t="s">
        <v>15</v>
      </c>
      <c r="D32" s="1212" t="s">
        <v>28</v>
      </c>
      <c r="E32" s="1219">
        <v>0</v>
      </c>
      <c r="F32" s="1220">
        <v>0</v>
      </c>
      <c r="G32"/>
      <c r="J32" s="1161" t="s">
        <v>27</v>
      </c>
      <c r="K32" s="1161" t="s">
        <v>47</v>
      </c>
      <c r="L32" s="1159" t="s">
        <v>12</v>
      </c>
      <c r="M32" s="1159" t="s">
        <v>9</v>
      </c>
      <c r="N32" s="1199">
        <v>0</v>
      </c>
      <c r="O32" s="7"/>
      <c r="P32" s="7"/>
      <c r="Q32"/>
      <c r="R32"/>
      <c r="S32"/>
      <c r="T32" s="1190" t="s">
        <v>75</v>
      </c>
      <c r="U32" s="1190" t="s">
        <v>33</v>
      </c>
      <c r="V32" s="1191" t="s">
        <v>10</v>
      </c>
      <c r="W32" s="1192">
        <v>0</v>
      </c>
      <c r="X32" s="392">
        <v>0</v>
      </c>
      <c r="Y32" s="392">
        <v>0</v>
      </c>
      <c r="Z32" s="392">
        <v>0</v>
      </c>
      <c r="AA32" s="392">
        <v>0</v>
      </c>
      <c r="AB32" s="392">
        <v>0</v>
      </c>
      <c r="AC32" s="1193">
        <v>0</v>
      </c>
      <c r="AD32"/>
      <c r="AE32"/>
      <c r="AF32"/>
      <c r="AG32"/>
      <c r="AH32"/>
      <c r="AI32"/>
      <c r="AJ32"/>
      <c r="AK32"/>
      <c r="AL32"/>
      <c r="AM32" s="94"/>
      <c r="AN32" s="94" t="s">
        <v>136</v>
      </c>
      <c r="AO32" s="558"/>
      <c r="AP32" s="229" t="s">
        <v>176</v>
      </c>
      <c r="AQ32"/>
      <c r="AR32"/>
      <c r="AS32"/>
      <c r="AT32"/>
      <c r="AU32"/>
      <c r="AV32"/>
      <c r="BG32" s="7" t="s">
        <v>1184</v>
      </c>
      <c r="BH32" s="3" t="str">
        <f t="shared" si="1"/>
        <v>P</v>
      </c>
      <c r="BI32" s="3">
        <f t="shared" si="2"/>
        <v>0</v>
      </c>
    </row>
    <row r="33" spans="2:61" ht="12.75">
      <c r="B33" s="1212" t="s">
        <v>42</v>
      </c>
      <c r="C33" s="1212" t="s">
        <v>11</v>
      </c>
      <c r="D33" s="1212" t="s">
        <v>27</v>
      </c>
      <c r="E33" s="1219">
        <v>0</v>
      </c>
      <c r="F33" s="1220">
        <v>0</v>
      </c>
      <c r="G33"/>
      <c r="I33" s="7"/>
      <c r="J33" s="1161" t="s">
        <v>27</v>
      </c>
      <c r="K33" s="1161" t="s">
        <v>47</v>
      </c>
      <c r="L33" s="1161" t="s">
        <v>12</v>
      </c>
      <c r="M33" s="1162" t="s">
        <v>10</v>
      </c>
      <c r="N33" s="1200">
        <v>0</v>
      </c>
      <c r="O33" s="7"/>
      <c r="P33" s="7"/>
      <c r="Q33"/>
      <c r="R33"/>
      <c r="S33"/>
      <c r="T33" s="1182" t="s">
        <v>80</v>
      </c>
      <c r="U33" s="1183"/>
      <c r="V33" s="1183"/>
      <c r="W33" s="1187">
        <v>0</v>
      </c>
      <c r="X33" s="1188">
        <v>0</v>
      </c>
      <c r="Y33" s="1188">
        <v>0</v>
      </c>
      <c r="Z33" s="1188">
        <v>0</v>
      </c>
      <c r="AA33" s="1188">
        <v>0</v>
      </c>
      <c r="AB33" s="1188">
        <v>0</v>
      </c>
      <c r="AC33" s="1189">
        <v>0</v>
      </c>
      <c r="AD33"/>
      <c r="AE33"/>
      <c r="AF33"/>
      <c r="AG33"/>
      <c r="AH33"/>
      <c r="AI33"/>
      <c r="AJ33"/>
      <c r="AK33"/>
      <c r="AL33"/>
      <c r="AM33" s="94"/>
      <c r="AN33" s="94" t="s">
        <v>179</v>
      </c>
      <c r="AO33" s="558"/>
      <c r="AP33" s="229" t="s">
        <v>122</v>
      </c>
      <c r="AQ33"/>
      <c r="AR33"/>
      <c r="AS33"/>
      <c r="AT33"/>
      <c r="AU33"/>
      <c r="AV33"/>
      <c r="BG33" s="7" t="s">
        <v>1185</v>
      </c>
      <c r="BH33" s="3" t="str">
        <f t="shared" si="1"/>
        <v>P</v>
      </c>
      <c r="BI33" s="3">
        <f t="shared" si="2"/>
        <v>0</v>
      </c>
    </row>
    <row r="34" spans="2:61" ht="12.75">
      <c r="B34" s="1216" t="s">
        <v>42</v>
      </c>
      <c r="C34" s="1212" t="s">
        <v>12</v>
      </c>
      <c r="D34" s="1212" t="s">
        <v>27</v>
      </c>
      <c r="E34" s="1219">
        <v>0</v>
      </c>
      <c r="F34" s="1220">
        <v>0</v>
      </c>
      <c r="G34"/>
      <c r="I34" s="7"/>
      <c r="J34" s="1159" t="s">
        <v>28</v>
      </c>
      <c r="K34" s="1159" t="s">
        <v>14</v>
      </c>
      <c r="L34" s="1159" t="s">
        <v>14</v>
      </c>
      <c r="M34" s="1159" t="s">
        <v>9</v>
      </c>
      <c r="N34" s="1199">
        <v>0</v>
      </c>
      <c r="O34" s="7"/>
      <c r="P34" s="7"/>
      <c r="Q34"/>
      <c r="R34"/>
      <c r="S34"/>
      <c r="T34" s="1194" t="s">
        <v>18</v>
      </c>
      <c r="U34" s="1195"/>
      <c r="V34" s="1195"/>
      <c r="W34" s="1196">
        <v>0</v>
      </c>
      <c r="X34" s="1197">
        <v>0</v>
      </c>
      <c r="Y34" s="1197">
        <v>0</v>
      </c>
      <c r="Z34" s="1197">
        <v>0</v>
      </c>
      <c r="AA34" s="1197">
        <v>0</v>
      </c>
      <c r="AB34" s="1197">
        <v>0</v>
      </c>
      <c r="AC34" s="1198">
        <v>0</v>
      </c>
      <c r="AD34"/>
      <c r="AE34"/>
      <c r="AF34"/>
      <c r="AG34"/>
      <c r="AH34"/>
      <c r="AI34"/>
      <c r="AJ34"/>
      <c r="AK34"/>
      <c r="AL34"/>
      <c r="AM34" s="94"/>
      <c r="AN34" s="94" t="s">
        <v>163</v>
      </c>
      <c r="AO34" s="558"/>
      <c r="AP34" s="229" t="s">
        <v>167</v>
      </c>
      <c r="AQ34"/>
      <c r="AR34"/>
      <c r="AS34"/>
      <c r="AT34"/>
      <c r="AU34"/>
      <c r="AV34"/>
      <c r="BG34" s="7" t="s">
        <v>1186</v>
      </c>
      <c r="BH34" s="3" t="str">
        <f t="shared" si="1"/>
        <v>P</v>
      </c>
      <c r="BI34" s="3">
        <f t="shared" si="2"/>
        <v>0</v>
      </c>
    </row>
    <row r="35" spans="2:61" ht="12.75">
      <c r="B35" s="1216" t="s">
        <v>42</v>
      </c>
      <c r="C35" s="1212" t="s">
        <v>13</v>
      </c>
      <c r="D35" s="1212" t="s">
        <v>33</v>
      </c>
      <c r="E35" s="1219">
        <v>0</v>
      </c>
      <c r="F35" s="1220">
        <v>0</v>
      </c>
      <c r="G35"/>
      <c r="I35" s="7"/>
      <c r="J35" s="1161" t="s">
        <v>28</v>
      </c>
      <c r="K35" s="1161" t="s">
        <v>14</v>
      </c>
      <c r="L35" s="1161" t="s">
        <v>14</v>
      </c>
      <c r="M35" s="1162" t="s">
        <v>10</v>
      </c>
      <c r="N35" s="1200">
        <v>0</v>
      </c>
      <c r="O35" s="7"/>
      <c r="P35" s="7"/>
      <c r="Q35"/>
      <c r="R35"/>
      <c r="S35"/>
      <c r="T35"/>
      <c r="U35"/>
      <c r="V35"/>
      <c r="W35"/>
      <c r="X35" s="7"/>
      <c r="Y35" s="7"/>
      <c r="Z35" s="7"/>
      <c r="AA35" s="7"/>
      <c r="AB35" s="7"/>
      <c r="AC35"/>
      <c r="AD35"/>
      <c r="AE35"/>
      <c r="AF35"/>
      <c r="AG35"/>
      <c r="AH35"/>
      <c r="AI35"/>
      <c r="AJ35"/>
      <c r="AK35"/>
      <c r="AL35"/>
      <c r="AM35" s="94"/>
      <c r="AN35" s="94" t="s">
        <v>140</v>
      </c>
      <c r="AO35" s="558"/>
      <c r="AP35" s="229" t="s">
        <v>160</v>
      </c>
      <c r="AQ35"/>
      <c r="AR35"/>
      <c r="AS35"/>
      <c r="AT35"/>
      <c r="AU35"/>
      <c r="AV35"/>
      <c r="BG35" s="7" t="s">
        <v>1187</v>
      </c>
      <c r="BH35" s="3" t="str">
        <f t="shared" si="1"/>
        <v>P</v>
      </c>
      <c r="BI35" s="3">
        <f t="shared" si="2"/>
        <v>0</v>
      </c>
    </row>
    <row r="36" spans="2:61" ht="22.5">
      <c r="B36" s="1216" t="s">
        <v>42</v>
      </c>
      <c r="C36" s="1212" t="s">
        <v>14</v>
      </c>
      <c r="D36" s="1212" t="s">
        <v>28</v>
      </c>
      <c r="E36" s="1219">
        <v>0</v>
      </c>
      <c r="F36" s="1220">
        <v>0</v>
      </c>
      <c r="G36"/>
      <c r="I36" s="7"/>
      <c r="J36" s="1161" t="s">
        <v>28</v>
      </c>
      <c r="K36" s="1159" t="s">
        <v>15</v>
      </c>
      <c r="L36" s="1159" t="s">
        <v>15</v>
      </c>
      <c r="M36" s="1159" t="s">
        <v>9</v>
      </c>
      <c r="N36" s="1199">
        <v>0</v>
      </c>
      <c r="O36" s="7"/>
      <c r="P36" s="7"/>
      <c r="Q36"/>
      <c r="R36"/>
      <c r="S36"/>
      <c r="T36"/>
      <c r="U36"/>
      <c r="V36"/>
      <c r="W36"/>
      <c r="X36" s="7"/>
      <c r="Y36" s="7"/>
      <c r="Z36" s="7"/>
      <c r="AA36" s="7"/>
      <c r="AB36" s="7"/>
      <c r="AC36"/>
      <c r="AD36"/>
      <c r="AE36"/>
      <c r="AF36"/>
      <c r="AG36"/>
      <c r="AH36"/>
      <c r="AI36"/>
      <c r="AJ36"/>
      <c r="AK36"/>
      <c r="AL36"/>
      <c r="AM36" s="94"/>
      <c r="AN36" s="94" t="s">
        <v>141</v>
      </c>
      <c r="AO36" s="558"/>
      <c r="AP36" s="229" t="s">
        <v>123</v>
      </c>
      <c r="AQ36"/>
      <c r="AR36"/>
      <c r="AS36"/>
      <c r="AT36"/>
      <c r="AU36"/>
      <c r="AV36"/>
      <c r="BG36" s="7" t="s">
        <v>1188</v>
      </c>
      <c r="BH36" s="3" t="str">
        <f t="shared" si="1"/>
        <v>P</v>
      </c>
      <c r="BI36" s="3">
        <f t="shared" si="2"/>
        <v>0</v>
      </c>
    </row>
    <row r="37" spans="2:61" ht="22.5">
      <c r="B37" s="1216" t="s">
        <v>42</v>
      </c>
      <c r="C37" s="1212" t="s">
        <v>15</v>
      </c>
      <c r="D37" s="1212" t="s">
        <v>28</v>
      </c>
      <c r="E37" s="1219">
        <v>0</v>
      </c>
      <c r="F37" s="1220">
        <v>0</v>
      </c>
      <c r="G37"/>
      <c r="I37" s="7"/>
      <c r="J37" s="1161" t="s">
        <v>28</v>
      </c>
      <c r="K37" s="1161" t="s">
        <v>15</v>
      </c>
      <c r="L37" s="1161" t="s">
        <v>15</v>
      </c>
      <c r="M37" s="1162" t="s">
        <v>10</v>
      </c>
      <c r="N37" s="1200">
        <v>0</v>
      </c>
      <c r="O37" s="7"/>
      <c r="P37" s="7"/>
      <c r="Q37"/>
      <c r="R37"/>
      <c r="S37"/>
      <c r="T37"/>
      <c r="U37"/>
      <c r="V37"/>
      <c r="W37"/>
      <c r="X37" s="7"/>
      <c r="Y37" s="7"/>
      <c r="Z37" s="7"/>
      <c r="AA37" s="7"/>
      <c r="AB37" s="7"/>
      <c r="AC37"/>
      <c r="AD37"/>
      <c r="AE37"/>
      <c r="AF37"/>
      <c r="AG37"/>
      <c r="AH37"/>
      <c r="AI37"/>
      <c r="AJ37"/>
      <c r="AK37"/>
      <c r="AL37"/>
      <c r="AM37" s="94"/>
      <c r="AN37" s="94" t="s">
        <v>142</v>
      </c>
      <c r="AO37" s="558"/>
      <c r="AP37" s="229" t="s">
        <v>124</v>
      </c>
      <c r="AQ37"/>
      <c r="AR37"/>
      <c r="AS37"/>
      <c r="AT37"/>
      <c r="AU37"/>
      <c r="AV37"/>
      <c r="BG37" s="7" t="s">
        <v>1189</v>
      </c>
      <c r="BH37" s="3" t="str">
        <f t="shared" si="1"/>
        <v>P</v>
      </c>
      <c r="BI37" s="3">
        <f t="shared" si="2"/>
        <v>0</v>
      </c>
    </row>
    <row r="38" spans="2:61" ht="12.75">
      <c r="B38" s="1212" t="s">
        <v>75</v>
      </c>
      <c r="C38" s="1212" t="s">
        <v>11</v>
      </c>
      <c r="D38" s="1212" t="s">
        <v>27</v>
      </c>
      <c r="E38" s="1219">
        <v>0</v>
      </c>
      <c r="F38" s="1220">
        <v>0</v>
      </c>
      <c r="G38"/>
      <c r="I38" s="7"/>
      <c r="J38" s="1163" t="s">
        <v>18</v>
      </c>
      <c r="K38" s="1164"/>
      <c r="L38" s="1164"/>
      <c r="M38" s="1164"/>
      <c r="N38" s="1201">
        <v>0</v>
      </c>
      <c r="O38" s="7"/>
      <c r="P38" s="7"/>
      <c r="Q38"/>
      <c r="R38"/>
      <c r="S38"/>
      <c r="T38"/>
      <c r="U38"/>
      <c r="V38"/>
      <c r="W38"/>
      <c r="X38" s="7"/>
      <c r="Y38" s="7"/>
      <c r="Z38" s="7"/>
      <c r="AA38" s="7"/>
      <c r="AB38" s="7"/>
      <c r="AC38" s="7"/>
      <c r="AD38" s="7"/>
      <c r="AE38" s="7"/>
      <c r="AF38" s="7"/>
      <c r="AG38" s="7"/>
      <c r="AH38" s="7"/>
      <c r="AI38" s="7"/>
      <c r="AJ38" s="7"/>
      <c r="AM38" s="94"/>
      <c r="AN38" s="94" t="s">
        <v>143</v>
      </c>
      <c r="AO38" s="558"/>
      <c r="AP38" s="229" t="s">
        <v>125</v>
      </c>
      <c r="BG38" s="7" t="s">
        <v>1190</v>
      </c>
      <c r="BH38" s="3" t="str">
        <f t="shared" si="1"/>
        <v>P</v>
      </c>
      <c r="BI38" s="3">
        <f t="shared" si="2"/>
        <v>0</v>
      </c>
    </row>
    <row r="39" spans="2:61" ht="12.75">
      <c r="B39" s="1216" t="s">
        <v>75</v>
      </c>
      <c r="C39" s="1212" t="s">
        <v>12</v>
      </c>
      <c r="D39" s="1212" t="s">
        <v>27</v>
      </c>
      <c r="E39" s="1219">
        <v>0</v>
      </c>
      <c r="F39" s="1220">
        <v>0</v>
      </c>
      <c r="G39"/>
      <c r="I39" s="7"/>
      <c r="J39" s="7"/>
      <c r="K39" s="7"/>
      <c r="L39" s="7"/>
      <c r="M39" s="7"/>
      <c r="N39" s="7"/>
      <c r="O39" s="7"/>
      <c r="P39" s="7"/>
      <c r="Q39"/>
      <c r="R39"/>
      <c r="S39"/>
      <c r="T39"/>
      <c r="U39"/>
      <c r="V39"/>
      <c r="W39"/>
      <c r="X39" s="7"/>
      <c r="Y39" s="7"/>
      <c r="Z39" s="7"/>
      <c r="AA39" s="7"/>
      <c r="AB39" s="7"/>
      <c r="AC39" s="7"/>
      <c r="AD39" s="7"/>
      <c r="AE39" s="7"/>
      <c r="AF39" s="7"/>
      <c r="AG39" s="7"/>
      <c r="AH39" s="7"/>
      <c r="AI39" s="7"/>
      <c r="AJ39" s="7"/>
      <c r="AM39" s="94"/>
      <c r="AN39" s="94" t="s">
        <v>169</v>
      </c>
      <c r="AO39" s="558"/>
      <c r="AP39" s="229" t="s">
        <v>126</v>
      </c>
      <c r="BG39" s="7" t="s">
        <v>1191</v>
      </c>
      <c r="BH39" s="3" t="str">
        <f t="shared" si="1"/>
        <v>P</v>
      </c>
      <c r="BI39" s="3">
        <f t="shared" si="2"/>
        <v>0</v>
      </c>
    </row>
    <row r="40" spans="2:61" ht="12.75">
      <c r="B40" s="1216" t="s">
        <v>75</v>
      </c>
      <c r="C40" s="1212" t="s">
        <v>13</v>
      </c>
      <c r="D40" s="1212" t="s">
        <v>33</v>
      </c>
      <c r="E40" s="1219">
        <v>0</v>
      </c>
      <c r="F40" s="1220">
        <v>0</v>
      </c>
      <c r="G40"/>
      <c r="I40" s="7"/>
      <c r="J40" s="7"/>
      <c r="K40" s="7"/>
      <c r="L40" s="7"/>
      <c r="M40" s="7"/>
      <c r="N40" s="7"/>
      <c r="O40" s="7"/>
      <c r="P40" s="7"/>
      <c r="Q40"/>
      <c r="R40"/>
      <c r="S40"/>
      <c r="T40"/>
      <c r="U40"/>
      <c r="V40"/>
      <c r="W40"/>
      <c r="X40" s="7"/>
      <c r="Y40" s="7"/>
      <c r="Z40" s="7"/>
      <c r="AA40" s="7"/>
      <c r="AB40" s="7"/>
      <c r="AC40" s="7"/>
      <c r="AD40" s="7"/>
      <c r="AE40" s="7"/>
      <c r="AF40" s="7"/>
      <c r="AG40" s="7"/>
      <c r="AH40" s="7"/>
      <c r="AI40" s="7"/>
      <c r="AJ40" s="7"/>
      <c r="AM40" s="94"/>
      <c r="AN40" s="94" t="s">
        <v>159</v>
      </c>
      <c r="AO40" s="558"/>
      <c r="AP40" s="229" t="s">
        <v>300</v>
      </c>
      <c r="BG40" s="7" t="s">
        <v>1192</v>
      </c>
      <c r="BH40" s="3" t="str">
        <f t="shared" ref="BH40:BH71" si="3">INDEX(Primary_v_Secondary,1,ROW()-6)</f>
        <v>P</v>
      </c>
      <c r="BI40" s="3">
        <f t="shared" ref="BI40:BI71" si="4">IF(BH40="S",1,0)</f>
        <v>0</v>
      </c>
    </row>
    <row r="41" spans="2:61" ht="22.5">
      <c r="B41" s="1216" t="s">
        <v>75</v>
      </c>
      <c r="C41" s="1212" t="s">
        <v>14</v>
      </c>
      <c r="D41" s="1212" t="s">
        <v>28</v>
      </c>
      <c r="E41" s="1219">
        <v>0</v>
      </c>
      <c r="F41" s="1220">
        <v>0</v>
      </c>
      <c r="G41"/>
      <c r="I41" s="7"/>
      <c r="J41" s="7"/>
      <c r="K41" s="7"/>
      <c r="L41" s="7"/>
      <c r="M41" s="7"/>
      <c r="N41" s="7"/>
      <c r="O41" s="7"/>
      <c r="P41" s="7"/>
      <c r="Q41"/>
      <c r="R41"/>
      <c r="S41"/>
      <c r="T41"/>
      <c r="U41"/>
      <c r="V41"/>
      <c r="W41"/>
      <c r="X41" s="7"/>
      <c r="Y41" s="7"/>
      <c r="Z41" s="7"/>
      <c r="AA41" s="7"/>
      <c r="AB41" s="7"/>
      <c r="AC41" s="7"/>
      <c r="AD41" s="7"/>
      <c r="AE41" s="7"/>
      <c r="AF41" s="7"/>
      <c r="AG41" s="7"/>
      <c r="AH41" s="7"/>
      <c r="AI41" s="7"/>
      <c r="AJ41" s="7"/>
      <c r="AM41" s="94"/>
      <c r="AN41" s="94" t="s">
        <v>146</v>
      </c>
      <c r="AO41" s="558"/>
      <c r="AP41" s="229" t="s">
        <v>164</v>
      </c>
      <c r="BG41" s="7" t="s">
        <v>1193</v>
      </c>
      <c r="BH41" s="3" t="str">
        <f t="shared" si="3"/>
        <v>P</v>
      </c>
      <c r="BI41" s="3">
        <f t="shared" si="4"/>
        <v>0</v>
      </c>
    </row>
    <row r="42" spans="2:61" ht="22.5">
      <c r="B42" s="1216" t="s">
        <v>75</v>
      </c>
      <c r="C42" s="1212" t="s">
        <v>15</v>
      </c>
      <c r="D42" s="1212" t="s">
        <v>28</v>
      </c>
      <c r="E42" s="1219">
        <v>0</v>
      </c>
      <c r="F42" s="1220">
        <v>0</v>
      </c>
      <c r="G42"/>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M42" s="94"/>
      <c r="AN42" s="94" t="s">
        <v>158</v>
      </c>
      <c r="AO42" s="558"/>
      <c r="AP42" s="229" t="s">
        <v>187</v>
      </c>
      <c r="BG42" s="7" t="s">
        <v>1194</v>
      </c>
      <c r="BH42" s="3" t="str">
        <f t="shared" si="3"/>
        <v>P</v>
      </c>
      <c r="BI42" s="3">
        <f t="shared" si="4"/>
        <v>0</v>
      </c>
    </row>
    <row r="43" spans="2:61" ht="12.75">
      <c r="B43" s="1212" t="s">
        <v>817</v>
      </c>
      <c r="C43" s="1212" t="s">
        <v>11</v>
      </c>
      <c r="D43" s="1212" t="s">
        <v>27</v>
      </c>
      <c r="E43" s="1219">
        <v>0</v>
      </c>
      <c r="F43" s="1220">
        <v>0</v>
      </c>
      <c r="G43"/>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M43" s="94"/>
      <c r="AN43" s="94" t="s">
        <v>180</v>
      </c>
      <c r="AO43" s="558"/>
      <c r="AP43" s="229" t="s">
        <v>188</v>
      </c>
      <c r="BG43" s="7" t="s">
        <v>1195</v>
      </c>
      <c r="BH43" s="3" t="str">
        <f t="shared" si="3"/>
        <v>P</v>
      </c>
      <c r="BI43" s="3">
        <f t="shared" si="4"/>
        <v>0</v>
      </c>
    </row>
    <row r="44" spans="2:61" ht="12.75">
      <c r="B44" s="1216" t="s">
        <v>817</v>
      </c>
      <c r="C44" s="1212" t="s">
        <v>12</v>
      </c>
      <c r="D44" s="1212" t="s">
        <v>27</v>
      </c>
      <c r="E44" s="1219">
        <v>0</v>
      </c>
      <c r="F44" s="1220">
        <v>0</v>
      </c>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M44" s="94"/>
      <c r="AN44" s="94" t="s">
        <v>181</v>
      </c>
      <c r="AO44" s="558"/>
      <c r="AP44" s="229" t="s">
        <v>301</v>
      </c>
      <c r="BG44" s="7" t="s">
        <v>1196</v>
      </c>
      <c r="BH44" s="3" t="str">
        <f t="shared" si="3"/>
        <v>P</v>
      </c>
      <c r="BI44" s="3">
        <f t="shared" si="4"/>
        <v>0</v>
      </c>
    </row>
    <row r="45" spans="2:61" ht="12.75">
      <c r="B45" s="1216" t="s">
        <v>817</v>
      </c>
      <c r="C45" s="1212" t="s">
        <v>13</v>
      </c>
      <c r="D45" s="1212" t="s">
        <v>33</v>
      </c>
      <c r="E45" s="1219">
        <v>0</v>
      </c>
      <c r="F45" s="1220">
        <v>0</v>
      </c>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M45" s="94"/>
      <c r="AN45" s="94" t="s">
        <v>161</v>
      </c>
      <c r="AO45" s="558"/>
      <c r="AP45" s="229" t="s">
        <v>127</v>
      </c>
      <c r="BG45" s="7" t="s">
        <v>1197</v>
      </c>
      <c r="BH45" s="3" t="str">
        <f t="shared" si="3"/>
        <v>P</v>
      </c>
      <c r="BI45" s="3">
        <f t="shared" si="4"/>
        <v>0</v>
      </c>
    </row>
    <row r="46" spans="2:61" ht="22.5">
      <c r="B46" s="1216" t="s">
        <v>817</v>
      </c>
      <c r="C46" s="1212" t="s">
        <v>14</v>
      </c>
      <c r="D46" s="1212" t="s">
        <v>28</v>
      </c>
      <c r="E46" s="1219">
        <v>0</v>
      </c>
      <c r="F46" s="1220">
        <v>0</v>
      </c>
      <c r="I46" s="7"/>
      <c r="J46" s="7"/>
      <c r="K46" s="7"/>
      <c r="L46" s="7"/>
      <c r="N46" s="7"/>
      <c r="O46" s="7"/>
      <c r="P46" s="7"/>
      <c r="Q46" s="7"/>
      <c r="R46" s="7"/>
      <c r="S46" s="7"/>
      <c r="T46" s="7"/>
      <c r="U46" s="7"/>
      <c r="V46" s="7"/>
      <c r="W46" s="7"/>
      <c r="X46" s="7"/>
      <c r="Y46" s="7"/>
      <c r="Z46" s="7"/>
      <c r="AA46" s="7"/>
      <c r="AB46" s="7"/>
      <c r="AC46" s="7"/>
      <c r="AD46" s="7"/>
      <c r="AE46" s="7"/>
      <c r="AF46" s="7"/>
      <c r="AG46" s="7"/>
      <c r="AH46" s="7"/>
      <c r="AI46" s="7"/>
      <c r="AJ46" s="7"/>
      <c r="AM46" s="94"/>
      <c r="AN46" s="94" t="s">
        <v>149</v>
      </c>
      <c r="AO46" s="558"/>
      <c r="AP46" s="229" t="s">
        <v>128</v>
      </c>
      <c r="BG46" s="7" t="s">
        <v>1198</v>
      </c>
      <c r="BH46" s="3" t="str">
        <f t="shared" si="3"/>
        <v>P</v>
      </c>
      <c r="BI46" s="3">
        <f t="shared" si="4"/>
        <v>0</v>
      </c>
    </row>
    <row r="47" spans="2:61" ht="22.5">
      <c r="B47" s="1216" t="s">
        <v>817</v>
      </c>
      <c r="C47" s="1212" t="s">
        <v>15</v>
      </c>
      <c r="D47" s="1212" t="s">
        <v>28</v>
      </c>
      <c r="E47" s="1219">
        <v>0</v>
      </c>
      <c r="F47" s="1220">
        <v>0</v>
      </c>
      <c r="I47" s="7"/>
      <c r="J47" s="7"/>
      <c r="K47" s="7"/>
      <c r="L47" s="7"/>
      <c r="N47" s="7"/>
      <c r="O47" s="7"/>
      <c r="P47" s="7"/>
      <c r="Q47" s="7"/>
      <c r="R47" s="7"/>
      <c r="S47" s="7"/>
      <c r="T47" s="7"/>
      <c r="U47" s="7"/>
      <c r="V47" s="7"/>
      <c r="W47" s="7"/>
      <c r="X47" s="7"/>
      <c r="Y47" s="7"/>
      <c r="Z47" s="7"/>
      <c r="AA47" s="7"/>
      <c r="AB47" s="7"/>
      <c r="AC47" s="7"/>
      <c r="AD47" s="7"/>
      <c r="AE47" s="7"/>
      <c r="AF47" s="7"/>
      <c r="AG47" s="7"/>
      <c r="AH47" s="7"/>
      <c r="AI47" s="7"/>
      <c r="AJ47" s="7"/>
      <c r="AM47" s="94"/>
      <c r="AN47" s="94" t="s">
        <v>150</v>
      </c>
      <c r="AO47" s="558"/>
      <c r="AP47" s="229" t="s">
        <v>168</v>
      </c>
      <c r="BG47" s="7" t="s">
        <v>1199</v>
      </c>
      <c r="BH47" s="3" t="str">
        <f t="shared" si="3"/>
        <v>P</v>
      </c>
      <c r="BI47" s="3">
        <f t="shared" si="4"/>
        <v>0</v>
      </c>
    </row>
    <row r="48" spans="2:61" ht="12.75">
      <c r="B48" s="1218" t="s">
        <v>18</v>
      </c>
      <c r="C48" s="1254"/>
      <c r="D48" s="1254"/>
      <c r="E48" s="1221">
        <v>0</v>
      </c>
      <c r="F48" s="1222">
        <v>0</v>
      </c>
      <c r="I48" s="7"/>
      <c r="J48" s="7"/>
      <c r="K48" s="7"/>
      <c r="L48" s="7"/>
      <c r="N48" s="7"/>
      <c r="O48" s="7"/>
      <c r="P48" s="7"/>
      <c r="Q48" s="7"/>
      <c r="R48" s="7"/>
      <c r="S48" s="7"/>
      <c r="T48" s="7"/>
      <c r="U48" s="7"/>
      <c r="V48" s="7"/>
      <c r="W48" s="7"/>
      <c r="X48" s="7"/>
      <c r="Y48" s="7"/>
      <c r="Z48" s="7"/>
      <c r="AA48" s="7"/>
      <c r="AB48" s="7"/>
      <c r="AC48" s="7"/>
      <c r="AD48" s="7"/>
      <c r="AE48" s="7"/>
      <c r="AF48" s="7"/>
      <c r="AG48" s="7"/>
      <c r="AH48" s="7"/>
      <c r="AI48" s="7"/>
      <c r="AJ48" s="7"/>
      <c r="AM48" s="94"/>
      <c r="AN48" s="94" t="s">
        <v>298</v>
      </c>
      <c r="AO48" s="558"/>
      <c r="AP48" s="229" t="s">
        <v>129</v>
      </c>
      <c r="BG48" s="7" t="s">
        <v>1200</v>
      </c>
      <c r="BH48" s="3" t="str">
        <f t="shared" si="3"/>
        <v>P</v>
      </c>
      <c r="BI48" s="3">
        <f t="shared" si="4"/>
        <v>0</v>
      </c>
    </row>
    <row r="49" spans="1:61" ht="12.75">
      <c r="I49" s="7"/>
      <c r="J49" s="7"/>
      <c r="K49" s="7"/>
      <c r="L49" s="7"/>
      <c r="N49" s="7"/>
      <c r="O49" s="7"/>
      <c r="P49" s="7"/>
      <c r="Q49" s="7"/>
      <c r="R49" s="7"/>
      <c r="S49" s="7"/>
      <c r="T49" s="7"/>
      <c r="U49" s="7"/>
      <c r="V49" s="7"/>
      <c r="W49" s="7"/>
      <c r="X49" s="7"/>
      <c r="Y49" s="7"/>
      <c r="Z49" s="7"/>
      <c r="AA49" s="7"/>
      <c r="AB49" s="7"/>
      <c r="AC49" s="7"/>
      <c r="AD49" s="7"/>
      <c r="AE49" s="7"/>
      <c r="AF49" s="7"/>
      <c r="AG49" s="7"/>
      <c r="AH49" s="7"/>
      <c r="AI49" s="7"/>
      <c r="AJ49" s="7"/>
      <c r="AM49" s="94"/>
      <c r="AN49" s="94" t="s">
        <v>153</v>
      </c>
      <c r="AO49" s="558"/>
      <c r="AP49" s="229" t="s">
        <v>130</v>
      </c>
      <c r="BG49" s="7" t="s">
        <v>1201</v>
      </c>
      <c r="BH49" s="3" t="str">
        <f t="shared" si="3"/>
        <v>P</v>
      </c>
      <c r="BI49" s="3">
        <f t="shared" si="4"/>
        <v>0</v>
      </c>
    </row>
    <row r="50" spans="1:61" ht="12.75">
      <c r="A50"/>
      <c r="B50"/>
      <c r="C50"/>
      <c r="D50"/>
      <c r="E50"/>
      <c r="F50"/>
      <c r="G50"/>
      <c r="H50"/>
      <c r="I50"/>
      <c r="J50"/>
      <c r="K50"/>
      <c r="L50"/>
      <c r="M50"/>
      <c r="N50"/>
      <c r="O50"/>
      <c r="P50"/>
      <c r="Q50"/>
      <c r="R50"/>
      <c r="S50"/>
      <c r="T50"/>
      <c r="U50"/>
      <c r="V50"/>
      <c r="W50"/>
      <c r="X50"/>
      <c r="Y50"/>
      <c r="Z50"/>
      <c r="AA50"/>
      <c r="AB50"/>
      <c r="AC50"/>
      <c r="AD50"/>
      <c r="AE50"/>
      <c r="AF50"/>
      <c r="AG50" s="7"/>
      <c r="AH50" s="7"/>
      <c r="AI50" s="7"/>
      <c r="AJ50" s="7"/>
      <c r="AM50" s="94"/>
      <c r="AN50" s="94" t="s">
        <v>798</v>
      </c>
      <c r="AO50" s="558"/>
      <c r="AP50" s="229" t="s">
        <v>299</v>
      </c>
      <c r="BG50" s="7" t="s">
        <v>1202</v>
      </c>
      <c r="BH50" s="3" t="str">
        <f t="shared" si="3"/>
        <v>P</v>
      </c>
      <c r="BI50" s="3">
        <f t="shared" si="4"/>
        <v>0</v>
      </c>
    </row>
    <row r="51" spans="1:61" ht="12.75">
      <c r="A51"/>
      <c r="B51"/>
      <c r="C51"/>
      <c r="D51"/>
      <c r="E51"/>
      <c r="F51"/>
      <c r="G51"/>
      <c r="H51"/>
      <c r="I51"/>
      <c r="J51"/>
      <c r="K51"/>
      <c r="L51"/>
      <c r="M51"/>
      <c r="N51"/>
      <c r="O51"/>
      <c r="P51"/>
      <c r="Q51"/>
      <c r="R51"/>
      <c r="S51"/>
      <c r="T51"/>
      <c r="U51"/>
      <c r="V51"/>
      <c r="W51"/>
      <c r="X51"/>
      <c r="Y51"/>
      <c r="Z51"/>
      <c r="AA51"/>
      <c r="AB51"/>
      <c r="AC51"/>
      <c r="AD51"/>
      <c r="AE51"/>
      <c r="AF51"/>
      <c r="AG51" s="7"/>
      <c r="AH51" s="7"/>
      <c r="AI51" s="7"/>
      <c r="AJ51" s="7"/>
      <c r="AM51" s="94"/>
      <c r="AN51" s="94" t="s">
        <v>802</v>
      </c>
      <c r="AO51" s="560"/>
      <c r="AP51" s="229" t="s">
        <v>131</v>
      </c>
      <c r="BG51" s="7" t="s">
        <v>1203</v>
      </c>
      <c r="BH51" s="3" t="str">
        <f t="shared" si="3"/>
        <v>P</v>
      </c>
      <c r="BI51" s="3">
        <f t="shared" si="4"/>
        <v>0</v>
      </c>
    </row>
    <row r="52" spans="1:61" ht="12.75">
      <c r="A52"/>
      <c r="B52"/>
      <c r="C52"/>
      <c r="D52"/>
      <c r="E52"/>
      <c r="F52"/>
      <c r="G52"/>
      <c r="H52"/>
      <c r="I52"/>
      <c r="J52"/>
      <c r="K52"/>
      <c r="L52"/>
      <c r="M52"/>
      <c r="N52"/>
      <c r="O52"/>
      <c r="P52"/>
      <c r="Q52"/>
      <c r="R52"/>
      <c r="S52"/>
      <c r="T52"/>
      <c r="U52"/>
      <c r="V52"/>
      <c r="W52"/>
      <c r="X52"/>
      <c r="Y52"/>
      <c r="Z52"/>
      <c r="AA52"/>
      <c r="AB52"/>
      <c r="AC52"/>
      <c r="AD52"/>
      <c r="AE52"/>
      <c r="AF52"/>
      <c r="AG52" s="7"/>
      <c r="AH52" s="7"/>
      <c r="AI52" s="7"/>
      <c r="AJ52" s="7"/>
      <c r="AM52" s="94"/>
      <c r="AN52" s="94" t="s">
        <v>800</v>
      </c>
      <c r="AO52" s="558"/>
      <c r="AP52" s="229" t="s">
        <v>132</v>
      </c>
      <c r="BG52" s="7" t="s">
        <v>1204</v>
      </c>
      <c r="BH52" s="3" t="str">
        <f t="shared" si="3"/>
        <v>P</v>
      </c>
      <c r="BI52" s="3">
        <f t="shared" si="4"/>
        <v>0</v>
      </c>
    </row>
    <row r="53" spans="1:61" ht="12.75">
      <c r="A53"/>
      <c r="B53"/>
      <c r="C53"/>
      <c r="D53"/>
      <c r="E53"/>
      <c r="F53"/>
      <c r="G53"/>
      <c r="H53"/>
      <c r="I53"/>
      <c r="J53"/>
      <c r="K53"/>
      <c r="L53"/>
      <c r="M53"/>
      <c r="N53"/>
      <c r="O53"/>
      <c r="P53"/>
      <c r="Q53"/>
      <c r="R53"/>
      <c r="S53"/>
      <c r="T53"/>
      <c r="U53"/>
      <c r="V53"/>
      <c r="W53"/>
      <c r="X53"/>
      <c r="Y53"/>
      <c r="Z53"/>
      <c r="AA53"/>
      <c r="AB53"/>
      <c r="AC53"/>
      <c r="AD53"/>
      <c r="AE53"/>
      <c r="AF53"/>
      <c r="AG53" s="7"/>
      <c r="AH53" s="7"/>
      <c r="AI53" s="7"/>
      <c r="AJ53" s="7"/>
      <c r="AM53" s="94"/>
      <c r="AN53" s="94" t="s">
        <v>154</v>
      </c>
      <c r="AO53" s="558"/>
      <c r="AP53" s="229" t="s">
        <v>165</v>
      </c>
      <c r="BG53" s="7" t="s">
        <v>1205</v>
      </c>
      <c r="BH53" s="3" t="str">
        <f t="shared" si="3"/>
        <v>P</v>
      </c>
      <c r="BI53" s="3">
        <f t="shared" si="4"/>
        <v>0</v>
      </c>
    </row>
    <row r="54" spans="1:61" ht="12.75">
      <c r="A54"/>
      <c r="B54"/>
      <c r="C54"/>
      <c r="D54"/>
      <c r="E54"/>
      <c r="F54"/>
      <c r="G54"/>
      <c r="H54"/>
      <c r="I54"/>
      <c r="J54"/>
      <c r="K54"/>
      <c r="L54"/>
      <c r="M54"/>
      <c r="N54"/>
      <c r="O54"/>
      <c r="P54"/>
      <c r="Q54"/>
      <c r="R54"/>
      <c r="S54"/>
      <c r="T54"/>
      <c r="U54"/>
      <c r="V54"/>
      <c r="W54"/>
      <c r="X54"/>
      <c r="Y54"/>
      <c r="Z54"/>
      <c r="AA54"/>
      <c r="AB54"/>
      <c r="AC54"/>
      <c r="AD54"/>
      <c r="AE54"/>
      <c r="AF54"/>
      <c r="AG54" s="7"/>
      <c r="AH54" s="7"/>
      <c r="AI54" s="7"/>
      <c r="AJ54" s="7"/>
      <c r="AM54" s="94"/>
      <c r="AN54" s="94" t="s">
        <v>801</v>
      </c>
      <c r="AO54" s="558"/>
      <c r="AP54" s="229" t="s">
        <v>133</v>
      </c>
      <c r="BG54" s="7" t="s">
        <v>1206</v>
      </c>
      <c r="BH54" s="3" t="str">
        <f t="shared" si="3"/>
        <v>P</v>
      </c>
      <c r="BI54" s="3">
        <f t="shared" si="4"/>
        <v>0</v>
      </c>
    </row>
    <row r="55" spans="1:61" ht="12.75">
      <c r="A55"/>
      <c r="B55"/>
      <c r="C55"/>
      <c r="D55"/>
      <c r="E55"/>
      <c r="F55"/>
      <c r="G55"/>
      <c r="H55"/>
      <c r="I55"/>
      <c r="J55"/>
      <c r="K55"/>
      <c r="L55"/>
      <c r="M55"/>
      <c r="N55"/>
      <c r="O55"/>
      <c r="P55"/>
      <c r="Q55"/>
      <c r="R55"/>
      <c r="S55"/>
      <c r="T55"/>
      <c r="U55"/>
      <c r="V55"/>
      <c r="W55"/>
      <c r="X55"/>
      <c r="Y55"/>
      <c r="Z55"/>
      <c r="AA55"/>
      <c r="AB55"/>
      <c r="AC55"/>
      <c r="AD55"/>
      <c r="AE55"/>
      <c r="AF55"/>
      <c r="AG55" s="7"/>
      <c r="AH55" s="7"/>
      <c r="AI55" s="7"/>
      <c r="AJ55" s="7"/>
      <c r="AN55" s="562"/>
      <c r="AO55" s="558"/>
      <c r="AP55" s="229" t="s">
        <v>134</v>
      </c>
      <c r="BG55" s="7" t="s">
        <v>1207</v>
      </c>
      <c r="BH55" s="3" t="str">
        <f t="shared" si="3"/>
        <v>P</v>
      </c>
      <c r="BI55" s="3">
        <f t="shared" si="4"/>
        <v>0</v>
      </c>
    </row>
    <row r="56" spans="1:61" ht="12.75">
      <c r="A56"/>
      <c r="B56"/>
      <c r="C56"/>
      <c r="D56"/>
      <c r="E56"/>
      <c r="F56"/>
      <c r="G56"/>
      <c r="H56"/>
      <c r="I56"/>
      <c r="J56"/>
      <c r="K56"/>
      <c r="L56"/>
      <c r="M56"/>
      <c r="N56"/>
      <c r="O56"/>
      <c r="P56"/>
      <c r="Q56"/>
      <c r="R56"/>
      <c r="S56"/>
      <c r="T56"/>
      <c r="U56"/>
      <c r="V56"/>
      <c r="W56"/>
      <c r="X56"/>
      <c r="Y56"/>
      <c r="Z56"/>
      <c r="AA56"/>
      <c r="AB56"/>
      <c r="AC56"/>
      <c r="AD56"/>
      <c r="AE56"/>
      <c r="AF56"/>
      <c r="AG56" s="7"/>
      <c r="AH56" s="7"/>
      <c r="AI56" s="7"/>
      <c r="AJ56" s="7"/>
      <c r="AN56" s="562"/>
      <c r="AO56" s="558"/>
      <c r="AP56" s="229" t="s">
        <v>135</v>
      </c>
      <c r="BG56" s="7" t="s">
        <v>1208</v>
      </c>
      <c r="BH56" s="3" t="str">
        <f t="shared" si="3"/>
        <v>P</v>
      </c>
      <c r="BI56" s="3">
        <f t="shared" si="4"/>
        <v>0</v>
      </c>
    </row>
    <row r="57" spans="1:61" ht="12.75">
      <c r="A57"/>
      <c r="B57"/>
      <c r="C57"/>
      <c r="D57"/>
      <c r="E57"/>
      <c r="F57"/>
      <c r="G57"/>
      <c r="H57"/>
      <c r="I57"/>
      <c r="J57"/>
      <c r="K57"/>
      <c r="L57"/>
      <c r="M57"/>
      <c r="N57"/>
      <c r="O57"/>
      <c r="P57"/>
      <c r="Q57"/>
      <c r="R57"/>
      <c r="S57"/>
      <c r="T57"/>
      <c r="U57"/>
      <c r="V57"/>
      <c r="W57"/>
      <c r="X57"/>
      <c r="Y57"/>
      <c r="Z57"/>
      <c r="AA57"/>
      <c r="AB57"/>
      <c r="AC57"/>
      <c r="AD57"/>
      <c r="AE57"/>
      <c r="AF57"/>
      <c r="AG57" s="7"/>
      <c r="AH57" s="7"/>
      <c r="AI57" s="7"/>
      <c r="AJ57" s="7"/>
      <c r="AN57" s="562"/>
      <c r="AO57" s="558"/>
      <c r="AP57" s="229" t="s">
        <v>177</v>
      </c>
      <c r="BG57" s="7" t="s">
        <v>1209</v>
      </c>
      <c r="BH57" s="3" t="str">
        <f t="shared" si="3"/>
        <v>P</v>
      </c>
      <c r="BI57" s="3">
        <f t="shared" si="4"/>
        <v>0</v>
      </c>
    </row>
    <row r="58" spans="1:61" ht="12.75">
      <c r="A58"/>
      <c r="B58"/>
      <c r="C58"/>
      <c r="D58"/>
      <c r="E58"/>
      <c r="F58"/>
      <c r="G58"/>
      <c r="H58"/>
      <c r="I58"/>
      <c r="J58"/>
      <c r="K58"/>
      <c r="L58"/>
      <c r="M58"/>
      <c r="N58"/>
      <c r="O58"/>
      <c r="P58"/>
      <c r="Q58"/>
      <c r="R58"/>
      <c r="S58"/>
      <c r="T58"/>
      <c r="U58"/>
      <c r="V58"/>
      <c r="W58"/>
      <c r="X58"/>
      <c r="Y58"/>
      <c r="Z58"/>
      <c r="AA58"/>
      <c r="AB58"/>
      <c r="AC58"/>
      <c r="AD58"/>
      <c r="AE58"/>
      <c r="AF58"/>
      <c r="AG58" s="7"/>
      <c r="AH58" s="7"/>
      <c r="AI58" s="7"/>
      <c r="AJ58" s="7"/>
      <c r="AN58" s="562"/>
      <c r="AO58" s="558"/>
      <c r="AP58" s="229" t="s">
        <v>186</v>
      </c>
      <c r="BG58" s="7" t="s">
        <v>1210</v>
      </c>
      <c r="BH58" s="3" t="str">
        <f t="shared" si="3"/>
        <v>P</v>
      </c>
      <c r="BI58" s="3">
        <f t="shared" si="4"/>
        <v>0</v>
      </c>
    </row>
    <row r="59" spans="1:61" ht="12.75">
      <c r="A59"/>
      <c r="B59"/>
      <c r="C59"/>
      <c r="D59"/>
      <c r="E59"/>
      <c r="F59"/>
      <c r="G59"/>
      <c r="H59"/>
      <c r="I59"/>
      <c r="J59"/>
      <c r="K59"/>
      <c r="L59"/>
      <c r="M59"/>
      <c r="N59"/>
      <c r="O59"/>
      <c r="P59"/>
      <c r="Q59"/>
      <c r="R59"/>
      <c r="S59"/>
      <c r="T59"/>
      <c r="U59"/>
      <c r="V59"/>
      <c r="W59"/>
      <c r="X59"/>
      <c r="Y59"/>
      <c r="Z59"/>
      <c r="AA59"/>
      <c r="AB59"/>
      <c r="AC59"/>
      <c r="AD59"/>
      <c r="AE59"/>
      <c r="AF59"/>
      <c r="AG59" s="7"/>
      <c r="AH59" s="7"/>
      <c r="AI59" s="7"/>
      <c r="AJ59" s="7"/>
      <c r="AN59" s="562"/>
      <c r="AO59" s="558"/>
      <c r="AP59" s="229" t="s">
        <v>136</v>
      </c>
      <c r="BG59" s="7" t="s">
        <v>1211</v>
      </c>
      <c r="BH59" s="3" t="str">
        <f t="shared" si="3"/>
        <v>P</v>
      </c>
      <c r="BI59" s="3">
        <f t="shared" si="4"/>
        <v>0</v>
      </c>
    </row>
    <row r="60" spans="1:61" ht="12.75">
      <c r="A60"/>
      <c r="B60"/>
      <c r="C60"/>
      <c r="D60"/>
      <c r="E60"/>
      <c r="F60"/>
      <c r="G60"/>
      <c r="H60"/>
      <c r="I60"/>
      <c r="J60"/>
      <c r="K60"/>
      <c r="L60"/>
      <c r="M60"/>
      <c r="N60"/>
      <c r="O60"/>
      <c r="P60"/>
      <c r="Q60"/>
      <c r="R60"/>
      <c r="S60"/>
      <c r="T60"/>
      <c r="U60"/>
      <c r="V60"/>
      <c r="W60"/>
      <c r="X60"/>
      <c r="Y60"/>
      <c r="Z60"/>
      <c r="AA60"/>
      <c r="AB60"/>
      <c r="AC60"/>
      <c r="AD60"/>
      <c r="AE60"/>
      <c r="AF60"/>
      <c r="AG60" s="7"/>
      <c r="AH60" s="7"/>
      <c r="AI60" s="7"/>
      <c r="AJ60" s="7"/>
      <c r="AN60" s="562"/>
      <c r="AO60" s="558"/>
      <c r="AP60" s="229" t="s">
        <v>179</v>
      </c>
      <c r="BG60" s="7" t="s">
        <v>1212</v>
      </c>
      <c r="BH60" s="3" t="str">
        <f t="shared" si="3"/>
        <v>P</v>
      </c>
      <c r="BI60" s="3">
        <f t="shared" si="4"/>
        <v>0</v>
      </c>
    </row>
    <row r="61" spans="1:61" ht="12.75">
      <c r="A61"/>
      <c r="B61"/>
      <c r="C61"/>
      <c r="D61"/>
      <c r="E61"/>
      <c r="F61"/>
      <c r="G61"/>
      <c r="H61"/>
      <c r="I61"/>
      <c r="J61"/>
      <c r="K61"/>
      <c r="L61"/>
      <c r="M61"/>
      <c r="N61"/>
      <c r="O61"/>
      <c r="P61"/>
      <c r="Q61"/>
      <c r="R61"/>
      <c r="S61"/>
      <c r="T61"/>
      <c r="U61"/>
      <c r="V61"/>
      <c r="W61"/>
      <c r="X61"/>
      <c r="Y61"/>
      <c r="Z61"/>
      <c r="AA61"/>
      <c r="AB61"/>
      <c r="AC61"/>
      <c r="AD61"/>
      <c r="AE61"/>
      <c r="AF61"/>
      <c r="AG61" s="7"/>
      <c r="AH61" s="7"/>
      <c r="AI61" s="7"/>
      <c r="AJ61" s="7"/>
      <c r="AN61" s="562"/>
      <c r="AO61" s="558"/>
      <c r="AP61" s="229" t="s">
        <v>163</v>
      </c>
      <c r="BG61" s="7" t="s">
        <v>1213</v>
      </c>
      <c r="BH61" s="3" t="str">
        <f t="shared" si="3"/>
        <v>P</v>
      </c>
      <c r="BI61" s="3">
        <f t="shared" si="4"/>
        <v>0</v>
      </c>
    </row>
    <row r="62" spans="1:61" ht="12.75">
      <c r="A62"/>
      <c r="B62"/>
      <c r="C62"/>
      <c r="D62"/>
      <c r="E62"/>
      <c r="F62"/>
      <c r="G62"/>
      <c r="H62"/>
      <c r="I62"/>
      <c r="J62"/>
      <c r="K62"/>
      <c r="L62"/>
      <c r="M62"/>
      <c r="N62"/>
      <c r="O62"/>
      <c r="P62"/>
      <c r="Q62"/>
      <c r="R62"/>
      <c r="S62"/>
      <c r="T62"/>
      <c r="U62"/>
      <c r="V62"/>
      <c r="W62"/>
      <c r="X62"/>
      <c r="Y62"/>
      <c r="Z62"/>
      <c r="AA62"/>
      <c r="AB62"/>
      <c r="AC62"/>
      <c r="AD62"/>
      <c r="AE62"/>
      <c r="AF62"/>
      <c r="AG62" s="7"/>
      <c r="AH62" s="7"/>
      <c r="AI62" s="7"/>
      <c r="AJ62" s="7"/>
      <c r="AN62" s="562"/>
      <c r="AO62" s="558"/>
      <c r="AP62" s="229" t="s">
        <v>137</v>
      </c>
      <c r="BG62" s="7" t="s">
        <v>1214</v>
      </c>
      <c r="BH62" s="3" t="str">
        <f t="shared" si="3"/>
        <v>P</v>
      </c>
      <c r="BI62" s="3">
        <f t="shared" si="4"/>
        <v>0</v>
      </c>
    </row>
    <row r="63" spans="1:61" ht="12.75">
      <c r="A63"/>
      <c r="B63"/>
      <c r="C63"/>
      <c r="D63"/>
      <c r="E63"/>
      <c r="F63"/>
      <c r="G63"/>
      <c r="H63"/>
      <c r="I63"/>
      <c r="J63"/>
      <c r="K63"/>
      <c r="L63"/>
      <c r="M63"/>
      <c r="N63"/>
      <c r="O63"/>
      <c r="P63"/>
      <c r="Q63"/>
      <c r="R63"/>
      <c r="S63"/>
      <c r="T63"/>
      <c r="U63"/>
      <c r="V63"/>
      <c r="W63"/>
      <c r="X63"/>
      <c r="Y63"/>
      <c r="Z63"/>
      <c r="AA63"/>
      <c r="AB63"/>
      <c r="AC63"/>
      <c r="AD63"/>
      <c r="AE63"/>
      <c r="AF63"/>
      <c r="AG63" s="7"/>
      <c r="AH63" s="7"/>
      <c r="AI63" s="7"/>
      <c r="AJ63" s="7"/>
      <c r="AN63" s="562"/>
      <c r="AO63" s="558"/>
      <c r="AP63" s="229" t="s">
        <v>138</v>
      </c>
      <c r="BG63" s="7" t="s">
        <v>1215</v>
      </c>
      <c r="BH63" s="3" t="str">
        <f t="shared" si="3"/>
        <v>P</v>
      </c>
      <c r="BI63" s="3">
        <f t="shared" si="4"/>
        <v>0</v>
      </c>
    </row>
    <row r="64" spans="1:61" ht="12.75">
      <c r="A64"/>
      <c r="B64"/>
      <c r="C64"/>
      <c r="D64"/>
      <c r="E64"/>
      <c r="F64"/>
      <c r="G64"/>
      <c r="H64"/>
      <c r="I64"/>
      <c r="J64"/>
      <c r="K64"/>
      <c r="L64"/>
      <c r="M64"/>
      <c r="N64"/>
      <c r="O64"/>
      <c r="P64"/>
      <c r="Q64"/>
      <c r="R64"/>
      <c r="S64"/>
      <c r="T64"/>
      <c r="U64"/>
      <c r="V64"/>
      <c r="W64"/>
      <c r="X64"/>
      <c r="Y64"/>
      <c r="Z64"/>
      <c r="AA64"/>
      <c r="AB64"/>
      <c r="AC64"/>
      <c r="AD64"/>
      <c r="AE64"/>
      <c r="AF64"/>
      <c r="AG64" s="7"/>
      <c r="AH64" s="7"/>
      <c r="AI64" s="7"/>
      <c r="AJ64" s="7"/>
      <c r="AN64" s="563"/>
      <c r="AO64" s="558"/>
      <c r="AP64" s="229" t="s">
        <v>139</v>
      </c>
      <c r="BG64" s="7" t="s">
        <v>1216</v>
      </c>
      <c r="BH64" s="3" t="str">
        <f t="shared" si="3"/>
        <v>P</v>
      </c>
      <c r="BI64" s="3">
        <f t="shared" si="4"/>
        <v>0</v>
      </c>
    </row>
    <row r="65" spans="1:61" ht="12.75">
      <c r="A65"/>
      <c r="B65"/>
      <c r="C65"/>
      <c r="D65"/>
      <c r="E65"/>
      <c r="F65"/>
      <c r="G65"/>
      <c r="H65"/>
      <c r="I65"/>
      <c r="J65"/>
      <c r="K65"/>
      <c r="L65"/>
      <c r="M65"/>
      <c r="N65"/>
      <c r="O65"/>
      <c r="P65"/>
      <c r="Q65"/>
      <c r="R65"/>
      <c r="S65"/>
      <c r="T65"/>
      <c r="U65"/>
      <c r="V65"/>
      <c r="W65"/>
      <c r="X65"/>
      <c r="Y65"/>
      <c r="Z65"/>
      <c r="AA65"/>
      <c r="AB65"/>
      <c r="AC65"/>
      <c r="AD65"/>
      <c r="AE65"/>
      <c r="AF65"/>
      <c r="AG65" s="7"/>
      <c r="AH65" s="7"/>
      <c r="AI65" s="7"/>
      <c r="AJ65" s="7"/>
      <c r="AN65" s="562"/>
      <c r="AO65" s="558"/>
      <c r="AP65" s="229" t="s">
        <v>140</v>
      </c>
      <c r="BG65" s="7" t="s">
        <v>1217</v>
      </c>
      <c r="BH65" s="3" t="str">
        <f t="shared" si="3"/>
        <v>P</v>
      </c>
      <c r="BI65" s="3">
        <f t="shared" si="4"/>
        <v>0</v>
      </c>
    </row>
    <row r="66" spans="1:61" ht="12.75">
      <c r="A66"/>
      <c r="B66"/>
      <c r="C66"/>
      <c r="D66"/>
      <c r="E66"/>
      <c r="F66"/>
      <c r="G66"/>
      <c r="H66"/>
      <c r="I66"/>
      <c r="J66"/>
      <c r="K66"/>
      <c r="L66"/>
      <c r="M66"/>
      <c r="N66"/>
      <c r="O66"/>
      <c r="P66"/>
      <c r="Q66"/>
      <c r="R66"/>
      <c r="S66"/>
      <c r="T66"/>
      <c r="U66"/>
      <c r="V66"/>
      <c r="W66"/>
      <c r="X66"/>
      <c r="Y66"/>
      <c r="Z66"/>
      <c r="AA66"/>
      <c r="AB66"/>
      <c r="AC66"/>
      <c r="AD66"/>
      <c r="AE66"/>
      <c r="AF66"/>
      <c r="AG66" s="7"/>
      <c r="AH66" s="7"/>
      <c r="AI66" s="7"/>
      <c r="AJ66" s="7"/>
      <c r="AN66" s="562"/>
      <c r="AO66" s="558"/>
      <c r="AP66" s="229" t="s">
        <v>141</v>
      </c>
      <c r="BG66" s="7" t="s">
        <v>1218</v>
      </c>
      <c r="BH66" s="3" t="str">
        <f t="shared" si="3"/>
        <v>P</v>
      </c>
      <c r="BI66" s="3">
        <f t="shared" si="4"/>
        <v>0</v>
      </c>
    </row>
    <row r="67" spans="1:61" ht="12.75">
      <c r="A67"/>
      <c r="B67"/>
      <c r="C67"/>
      <c r="D67"/>
      <c r="E67"/>
      <c r="F67"/>
      <c r="G67"/>
      <c r="H67"/>
      <c r="I67"/>
      <c r="J67"/>
      <c r="K67"/>
      <c r="L67"/>
      <c r="M67"/>
      <c r="N67"/>
      <c r="O67"/>
      <c r="P67"/>
      <c r="Q67"/>
      <c r="R67"/>
      <c r="S67"/>
      <c r="T67"/>
      <c r="U67"/>
      <c r="V67"/>
      <c r="W67"/>
      <c r="X67"/>
      <c r="Y67"/>
      <c r="Z67"/>
      <c r="AA67"/>
      <c r="AB67"/>
      <c r="AC67"/>
      <c r="AD67"/>
      <c r="AE67"/>
      <c r="AF67"/>
      <c r="AG67" s="7"/>
      <c r="AH67" s="7"/>
      <c r="AI67" s="7"/>
      <c r="AJ67" s="7"/>
      <c r="AN67" s="562"/>
      <c r="AO67" s="558"/>
      <c r="AP67" s="229" t="s">
        <v>166</v>
      </c>
      <c r="BG67" s="7" t="s">
        <v>1219</v>
      </c>
      <c r="BH67" s="3" t="str">
        <f t="shared" si="3"/>
        <v>P</v>
      </c>
      <c r="BI67" s="3">
        <f t="shared" si="4"/>
        <v>0</v>
      </c>
    </row>
    <row r="68" spans="1:61" ht="12.75">
      <c r="A68"/>
      <c r="B68"/>
      <c r="C68"/>
      <c r="D68"/>
      <c r="E68"/>
      <c r="F68"/>
      <c r="G68"/>
      <c r="H68"/>
      <c r="I68"/>
      <c r="J68"/>
      <c r="K68"/>
      <c r="L68"/>
      <c r="M68"/>
      <c r="N68"/>
      <c r="O68"/>
      <c r="P68"/>
      <c r="Q68"/>
      <c r="R68"/>
      <c r="S68"/>
      <c r="T68"/>
      <c r="U68"/>
      <c r="V68"/>
      <c r="W68"/>
      <c r="X68"/>
      <c r="Y68"/>
      <c r="Z68"/>
      <c r="AA68"/>
      <c r="AB68"/>
      <c r="AC68"/>
      <c r="AD68"/>
      <c r="AE68"/>
      <c r="AF68"/>
      <c r="AG68" s="7"/>
      <c r="AH68" s="7"/>
      <c r="AI68" s="7"/>
      <c r="AJ68" s="7"/>
      <c r="AN68" s="564"/>
      <c r="AO68" s="558"/>
      <c r="AP68" s="229" t="s">
        <v>142</v>
      </c>
      <c r="BG68" s="7" t="s">
        <v>1220</v>
      </c>
      <c r="BH68" s="3" t="str">
        <f t="shared" si="3"/>
        <v>P</v>
      </c>
      <c r="BI68" s="3">
        <f t="shared" si="4"/>
        <v>0</v>
      </c>
    </row>
    <row r="69" spans="1:61" ht="12.75">
      <c r="A69"/>
      <c r="B69"/>
      <c r="C69"/>
      <c r="D69"/>
      <c r="E69"/>
      <c r="F69"/>
      <c r="G69"/>
      <c r="H69"/>
      <c r="I69"/>
      <c r="J69"/>
      <c r="K69"/>
      <c r="L69"/>
      <c r="M69"/>
      <c r="N69"/>
      <c r="O69"/>
      <c r="P69"/>
      <c r="Q69"/>
      <c r="R69"/>
      <c r="S69"/>
      <c r="T69"/>
      <c r="U69"/>
      <c r="V69"/>
      <c r="W69"/>
      <c r="X69"/>
      <c r="Y69"/>
      <c r="Z69"/>
      <c r="AA69"/>
      <c r="AB69"/>
      <c r="AC69"/>
      <c r="AD69"/>
      <c r="AE69"/>
      <c r="AF69"/>
      <c r="AG69" s="7"/>
      <c r="AH69" s="7"/>
      <c r="AI69" s="7"/>
      <c r="AJ69" s="7"/>
      <c r="AN69" s="562"/>
      <c r="AO69" s="558"/>
      <c r="AP69" s="229" t="s">
        <v>143</v>
      </c>
      <c r="BG69" s="7" t="s">
        <v>1221</v>
      </c>
      <c r="BH69" s="3" t="str">
        <f t="shared" si="3"/>
        <v>P</v>
      </c>
      <c r="BI69" s="3">
        <f t="shared" si="4"/>
        <v>0</v>
      </c>
    </row>
    <row r="70" spans="1:61" ht="12.75">
      <c r="A70"/>
      <c r="B70"/>
      <c r="C70"/>
      <c r="D70"/>
      <c r="E70"/>
      <c r="F70"/>
      <c r="G70"/>
      <c r="H70"/>
      <c r="I70"/>
      <c r="J70"/>
      <c r="K70"/>
      <c r="L70"/>
      <c r="M70"/>
      <c r="N70"/>
      <c r="O70"/>
      <c r="P70"/>
      <c r="Q70"/>
      <c r="R70"/>
      <c r="S70"/>
      <c r="T70"/>
      <c r="U70"/>
      <c r="V70"/>
      <c r="W70"/>
      <c r="X70"/>
      <c r="Y70"/>
      <c r="Z70"/>
      <c r="AA70"/>
      <c r="AB70"/>
      <c r="AC70"/>
      <c r="AD70"/>
      <c r="AE70"/>
      <c r="AF70"/>
      <c r="AG70" s="7"/>
      <c r="AH70" s="7"/>
      <c r="AI70" s="7"/>
      <c r="AJ70" s="7"/>
      <c r="AN70" s="563"/>
      <c r="AO70" s="558"/>
      <c r="AP70" s="229" t="s">
        <v>169</v>
      </c>
      <c r="BG70" s="7" t="s">
        <v>1222</v>
      </c>
      <c r="BH70" s="3" t="str">
        <f t="shared" si="3"/>
        <v>P</v>
      </c>
      <c r="BI70" s="3">
        <f t="shared" si="4"/>
        <v>0</v>
      </c>
    </row>
    <row r="71" spans="1:61" ht="12.75">
      <c r="A71"/>
      <c r="B71"/>
      <c r="C71"/>
      <c r="D71"/>
      <c r="E71"/>
      <c r="F71"/>
      <c r="G71"/>
      <c r="H71"/>
      <c r="I71"/>
      <c r="J71"/>
      <c r="K71"/>
      <c r="L71"/>
      <c r="M71"/>
      <c r="N71"/>
      <c r="O71"/>
      <c r="P71"/>
      <c r="Q71"/>
      <c r="R71"/>
      <c r="S71"/>
      <c r="T71"/>
      <c r="U71"/>
      <c r="V71"/>
      <c r="W71"/>
      <c r="X71"/>
      <c r="Y71"/>
      <c r="Z71"/>
      <c r="AA71"/>
      <c r="AB71"/>
      <c r="AC71"/>
      <c r="AD71"/>
      <c r="AE71"/>
      <c r="AF71"/>
      <c r="AG71" s="7"/>
      <c r="AH71" s="7"/>
      <c r="AI71" s="7"/>
      <c r="AJ71" s="7"/>
      <c r="AK71" s="7"/>
      <c r="AL71" s="7"/>
      <c r="AN71" s="563"/>
      <c r="AO71" s="558"/>
      <c r="AP71" s="229" t="s">
        <v>303</v>
      </c>
      <c r="BG71" s="7" t="s">
        <v>1223</v>
      </c>
      <c r="BH71" s="3" t="str">
        <f t="shared" si="3"/>
        <v>P</v>
      </c>
      <c r="BI71" s="3">
        <f t="shared" si="4"/>
        <v>0</v>
      </c>
    </row>
    <row r="72" spans="1:61" ht="12.75">
      <c r="A72"/>
      <c r="B72"/>
      <c r="C72"/>
      <c r="D72"/>
      <c r="E72"/>
      <c r="F72"/>
      <c r="G72"/>
      <c r="H72"/>
      <c r="I72"/>
      <c r="J72"/>
      <c r="K72"/>
      <c r="L72"/>
      <c r="M72"/>
      <c r="N72"/>
      <c r="O72"/>
      <c r="P72"/>
      <c r="Q72"/>
      <c r="R72"/>
      <c r="S72"/>
      <c r="T72"/>
      <c r="U72"/>
      <c r="V72"/>
      <c r="W72"/>
      <c r="X72"/>
      <c r="Y72"/>
      <c r="Z72"/>
      <c r="AA72"/>
      <c r="AB72"/>
      <c r="AC72"/>
      <c r="AD72"/>
      <c r="AE72"/>
      <c r="AF72"/>
      <c r="AG72" s="7"/>
      <c r="AH72" s="7"/>
      <c r="AI72" s="7"/>
      <c r="AJ72" s="7"/>
      <c r="AK72" s="7"/>
      <c r="AL72" s="7"/>
      <c r="AN72" s="562"/>
      <c r="AO72" s="558"/>
      <c r="AP72" s="229" t="s">
        <v>159</v>
      </c>
      <c r="BG72" s="7" t="s">
        <v>1224</v>
      </c>
      <c r="BH72" s="3" t="str">
        <f t="shared" ref="BH72:BH79" si="5">INDEX(Primary_v_Secondary,1,ROW()-6)</f>
        <v>P</v>
      </c>
      <c r="BI72" s="3">
        <f t="shared" ref="BI72:BI79" si="6">IF(BH72="S",1,0)</f>
        <v>0</v>
      </c>
    </row>
    <row r="73" spans="1:61" ht="12.75">
      <c r="A73" s="325" t="s">
        <v>268</v>
      </c>
      <c r="B73" s="326"/>
      <c r="C73" s="326"/>
      <c r="D73" s="326"/>
      <c r="E73" s="326"/>
      <c r="F73" s="326"/>
      <c r="G73" s="326"/>
      <c r="H73" s="326"/>
      <c r="J73"/>
      <c r="K73"/>
      <c r="L73"/>
      <c r="M73"/>
      <c r="N73"/>
      <c r="O73"/>
      <c r="P73"/>
      <c r="Q73"/>
      <c r="R73"/>
      <c r="S73"/>
      <c r="T73"/>
      <c r="U73"/>
      <c r="V73"/>
      <c r="W73"/>
      <c r="X73"/>
      <c r="Y73"/>
      <c r="Z73"/>
      <c r="AA73"/>
      <c r="AB73"/>
      <c r="AC73"/>
      <c r="AD73"/>
      <c r="AE73"/>
      <c r="AF73" s="7"/>
      <c r="AG73" s="7"/>
      <c r="AH73" s="7"/>
      <c r="AI73" s="7"/>
      <c r="AJ73" s="7"/>
      <c r="AK73" s="7"/>
      <c r="AL73" s="7"/>
      <c r="AN73" s="562"/>
      <c r="AO73" s="558"/>
      <c r="AP73" s="229" t="s">
        <v>144</v>
      </c>
      <c r="BG73" s="7" t="s">
        <v>1225</v>
      </c>
      <c r="BH73" s="3" t="str">
        <f t="shared" si="5"/>
        <v>P</v>
      </c>
      <c r="BI73" s="3">
        <f t="shared" si="6"/>
        <v>0</v>
      </c>
    </row>
    <row r="74" spans="1:61" ht="12.75">
      <c r="A74" s="325"/>
      <c r="B74" s="326"/>
      <c r="C74" s="326"/>
      <c r="D74" s="326"/>
      <c r="E74" s="326"/>
      <c r="F74" s="326"/>
      <c r="G74" s="326"/>
      <c r="H74" s="326"/>
      <c r="J74"/>
      <c r="K74"/>
      <c r="L74"/>
      <c r="M74"/>
      <c r="N74"/>
      <c r="O74"/>
      <c r="P74"/>
      <c r="Q74"/>
      <c r="R74"/>
      <c r="S74"/>
      <c r="T74"/>
      <c r="U74"/>
      <c r="V74"/>
      <c r="W74"/>
      <c r="X74"/>
      <c r="Y74"/>
      <c r="Z74"/>
      <c r="AA74"/>
      <c r="AB74"/>
      <c r="AC74"/>
      <c r="AD74"/>
      <c r="AE74"/>
      <c r="AF74" s="7"/>
      <c r="AG74" s="7"/>
      <c r="AH74" s="7"/>
      <c r="AI74" s="7"/>
      <c r="AJ74" s="7"/>
      <c r="AK74" s="7"/>
      <c r="AL74" s="7"/>
      <c r="AN74" s="563"/>
      <c r="AO74" s="558"/>
      <c r="AP74" s="229" t="s">
        <v>145</v>
      </c>
      <c r="BG74" s="7" t="s">
        <v>1226</v>
      </c>
      <c r="BH74" s="3" t="str">
        <f t="shared" si="5"/>
        <v>P</v>
      </c>
      <c r="BI74" s="3">
        <f t="shared" si="6"/>
        <v>0</v>
      </c>
    </row>
    <row r="75" spans="1:61" ht="12.75">
      <c r="A75" s="327" t="s">
        <v>269</v>
      </c>
      <c r="B75" s="328"/>
      <c r="C75" s="328"/>
      <c r="D75" s="328"/>
      <c r="E75" s="328"/>
      <c r="F75" s="328"/>
      <c r="G75" s="328"/>
      <c r="H75" s="326"/>
      <c r="J75"/>
      <c r="K75"/>
      <c r="L75"/>
      <c r="M75"/>
      <c r="N75"/>
      <c r="O75"/>
      <c r="P75"/>
      <c r="Q75"/>
      <c r="R75"/>
      <c r="S75"/>
      <c r="T75"/>
      <c r="U75"/>
      <c r="V75"/>
      <c r="W75"/>
      <c r="X75"/>
      <c r="Y75"/>
      <c r="Z75"/>
      <c r="AA75"/>
      <c r="AB75"/>
      <c r="AC75"/>
      <c r="AD75"/>
      <c r="AE75"/>
      <c r="AF75" s="7"/>
      <c r="AG75" s="7"/>
      <c r="AH75" s="7"/>
      <c r="AI75" s="7"/>
      <c r="AJ75" s="7"/>
      <c r="AK75" s="7"/>
      <c r="AL75" s="7"/>
      <c r="AN75" s="562"/>
      <c r="AO75" s="558"/>
      <c r="AP75" s="229" t="s">
        <v>146</v>
      </c>
      <c r="BG75" s="7" t="s">
        <v>1227</v>
      </c>
      <c r="BH75" s="3" t="str">
        <f t="shared" si="5"/>
        <v>P</v>
      </c>
      <c r="BI75" s="3">
        <f t="shared" si="6"/>
        <v>0</v>
      </c>
    </row>
    <row r="76" spans="1:61" ht="12.75">
      <c r="A76" s="328"/>
      <c r="B76" s="328"/>
      <c r="C76" s="328"/>
      <c r="D76" s="328"/>
      <c r="E76" s="328"/>
      <c r="F76" s="328"/>
      <c r="G76" s="328"/>
      <c r="H76" s="326"/>
      <c r="J76"/>
      <c r="K76"/>
      <c r="L76"/>
      <c r="M76"/>
      <c r="N76"/>
      <c r="O76"/>
      <c r="P76"/>
      <c r="Q76"/>
      <c r="R76"/>
      <c r="S76"/>
      <c r="T76"/>
      <c r="U76"/>
      <c r="V76"/>
      <c r="W76"/>
      <c r="X76"/>
      <c r="Y76"/>
      <c r="Z76"/>
      <c r="AA76"/>
      <c r="AB76"/>
      <c r="AC76"/>
      <c r="AD76"/>
      <c r="AE76"/>
      <c r="AF76" s="7"/>
      <c r="AG76" s="7"/>
      <c r="AH76" s="7"/>
      <c r="AI76" s="7"/>
      <c r="AJ76" s="7"/>
      <c r="AK76" s="7"/>
      <c r="AL76" s="7"/>
      <c r="AN76" s="562"/>
      <c r="AO76" s="558"/>
      <c r="AP76" s="229" t="s">
        <v>158</v>
      </c>
      <c r="BG76" s="7" t="s">
        <v>1228</v>
      </c>
      <c r="BH76" s="3" t="str">
        <f t="shared" si="5"/>
        <v>P</v>
      </c>
      <c r="BI76" s="3">
        <f t="shared" si="6"/>
        <v>0</v>
      </c>
    </row>
    <row r="77" spans="1:61" ht="12.75">
      <c r="A77" s="1337" t="s">
        <v>60</v>
      </c>
      <c r="B77" s="1337" t="s">
        <v>262</v>
      </c>
      <c r="C77" s="328"/>
      <c r="D77" s="328"/>
      <c r="E77" s="328"/>
      <c r="F77" s="328"/>
      <c r="G77" s="328"/>
      <c r="H77" s="326"/>
      <c r="J77"/>
      <c r="K77"/>
      <c r="L77"/>
      <c r="M77"/>
      <c r="N77"/>
      <c r="O77"/>
      <c r="P77"/>
      <c r="Q77"/>
      <c r="R77"/>
      <c r="S77"/>
      <c r="T77"/>
      <c r="U77"/>
      <c r="V77"/>
      <c r="W77"/>
      <c r="X77"/>
      <c r="Y77"/>
      <c r="Z77"/>
      <c r="AA77"/>
      <c r="AB77"/>
      <c r="AC77"/>
      <c r="AD77"/>
      <c r="AE77"/>
      <c r="AF77" s="7"/>
      <c r="AG77" s="7"/>
      <c r="AH77" s="7"/>
      <c r="AI77" s="7"/>
      <c r="AN77" s="562"/>
      <c r="AO77" s="558"/>
      <c r="AP77" s="229" t="s">
        <v>171</v>
      </c>
      <c r="BG77" s="7" t="s">
        <v>1229</v>
      </c>
      <c r="BH77" s="3" t="str">
        <f t="shared" si="5"/>
        <v>P</v>
      </c>
      <c r="BI77" s="3">
        <f t="shared" si="6"/>
        <v>0</v>
      </c>
    </row>
    <row r="78" spans="1:61" ht="12.75">
      <c r="A78" s="1337" t="s">
        <v>43</v>
      </c>
      <c r="B78" s="1337" t="s">
        <v>77</v>
      </c>
      <c r="C78" s="328"/>
      <c r="D78" s="328"/>
      <c r="E78" s="328"/>
      <c r="F78" s="328"/>
      <c r="G78" s="328"/>
      <c r="H78" s="326"/>
      <c r="J78"/>
      <c r="K78"/>
      <c r="L78"/>
      <c r="M78"/>
      <c r="N78"/>
      <c r="O78"/>
      <c r="P78"/>
      <c r="Q78"/>
      <c r="R78"/>
      <c r="S78"/>
      <c r="T78"/>
      <c r="U78"/>
      <c r="V78"/>
      <c r="W78"/>
      <c r="X78"/>
      <c r="Y78"/>
      <c r="Z78"/>
      <c r="AA78"/>
      <c r="AB78"/>
      <c r="AC78"/>
      <c r="AD78"/>
      <c r="AE78"/>
      <c r="AF78" s="7"/>
      <c r="AG78" s="7"/>
      <c r="AH78" s="7"/>
      <c r="AI78" s="7"/>
      <c r="AN78" s="562"/>
      <c r="AO78" s="558"/>
      <c r="AP78" s="229" t="s">
        <v>147</v>
      </c>
      <c r="BG78" s="7" t="s">
        <v>1230</v>
      </c>
      <c r="BH78" s="3" t="str">
        <f t="shared" si="5"/>
        <v>P</v>
      </c>
      <c r="BI78" s="3">
        <f t="shared" si="6"/>
        <v>0</v>
      </c>
    </row>
    <row r="79" spans="1:61" ht="12.75">
      <c r="A79" s="328"/>
      <c r="B79" s="328"/>
      <c r="C79" s="328"/>
      <c r="D79" s="328"/>
      <c r="E79" s="328"/>
      <c r="F79" s="328"/>
      <c r="G79" s="328"/>
      <c r="H79" s="326"/>
      <c r="J79"/>
      <c r="K79"/>
      <c r="L79"/>
      <c r="M79"/>
      <c r="N79"/>
      <c r="O79"/>
      <c r="P79"/>
      <c r="Q79"/>
      <c r="R79"/>
      <c r="S79"/>
      <c r="T79"/>
      <c r="U79"/>
      <c r="V79"/>
      <c r="W79"/>
      <c r="X79"/>
      <c r="Y79"/>
      <c r="Z79"/>
      <c r="AA79"/>
      <c r="AB79"/>
      <c r="AC79"/>
      <c r="AD79"/>
      <c r="AE79"/>
      <c r="AF79" s="7"/>
      <c r="AG79" s="7"/>
      <c r="AH79" s="7"/>
      <c r="AI79" s="7"/>
      <c r="AJ79" s="13"/>
      <c r="AK79" s="13"/>
      <c r="AL79" s="13"/>
      <c r="AN79" s="562"/>
      <c r="AO79" s="558"/>
      <c r="AP79" s="229" t="s">
        <v>180</v>
      </c>
      <c r="BG79" s="7" t="s">
        <v>1231</v>
      </c>
      <c r="BH79" s="3" t="e">
        <f t="shared" si="5"/>
        <v>#REF!</v>
      </c>
      <c r="BI79" s="3" t="e">
        <f t="shared" si="6"/>
        <v>#REF!</v>
      </c>
    </row>
    <row r="80" spans="1:61" ht="12.75">
      <c r="A80" s="1338"/>
      <c r="B80" s="1339"/>
      <c r="C80" s="1338" t="s">
        <v>19</v>
      </c>
      <c r="D80" s="1339"/>
      <c r="E80" s="1339"/>
      <c r="F80" s="1339"/>
      <c r="G80" s="1339"/>
      <c r="H80" s="1340"/>
      <c r="J80"/>
      <c r="K80"/>
      <c r="L80"/>
      <c r="M80"/>
      <c r="N80"/>
      <c r="O80"/>
      <c r="P80"/>
      <c r="Q80"/>
      <c r="R80"/>
      <c r="S80"/>
      <c r="T80"/>
      <c r="U80"/>
      <c r="V80"/>
      <c r="W80"/>
      <c r="X80"/>
      <c r="Y80"/>
      <c r="Z80"/>
      <c r="AA80"/>
      <c r="AB80"/>
      <c r="AC80"/>
      <c r="AD80"/>
      <c r="AE80"/>
      <c r="AF80" s="7"/>
      <c r="AG80" s="7"/>
      <c r="AH80" s="7"/>
      <c r="AI80" s="7"/>
      <c r="AJ80" s="13"/>
      <c r="AK80" s="13"/>
      <c r="AL80" s="13"/>
      <c r="AN80" s="562"/>
      <c r="AO80" s="558"/>
      <c r="AP80" s="229" t="s">
        <v>181</v>
      </c>
      <c r="BG80" s="7"/>
    </row>
    <row r="81" spans="1:59" ht="12.75">
      <c r="A81" s="1338" t="s">
        <v>62</v>
      </c>
      <c r="B81" s="1338" t="s">
        <v>48</v>
      </c>
      <c r="C81" s="1338" t="s">
        <v>414</v>
      </c>
      <c r="D81" s="1341" t="s">
        <v>415</v>
      </c>
      <c r="E81" s="1341" t="s">
        <v>416</v>
      </c>
      <c r="F81" s="1341" t="s">
        <v>417</v>
      </c>
      <c r="G81" s="1341" t="s">
        <v>418</v>
      </c>
      <c r="H81" s="1342" t="s">
        <v>467</v>
      </c>
      <c r="J81"/>
      <c r="K81"/>
      <c r="L81"/>
      <c r="M81"/>
      <c r="N81"/>
      <c r="O81"/>
      <c r="P81"/>
      <c r="Q81"/>
      <c r="R81"/>
      <c r="S81"/>
      <c r="T81"/>
      <c r="U81"/>
      <c r="V81"/>
      <c r="W81"/>
      <c r="X81"/>
      <c r="Y81"/>
      <c r="Z81"/>
      <c r="AA81"/>
      <c r="AB81"/>
      <c r="AC81"/>
      <c r="AD81"/>
      <c r="AE81"/>
      <c r="AF81" s="7"/>
      <c r="AG81" s="7"/>
      <c r="AH81" s="7"/>
      <c r="AI81" s="7"/>
      <c r="AJ81" s="13"/>
      <c r="AK81" s="13"/>
      <c r="AL81" s="13"/>
      <c r="AN81" s="562"/>
      <c r="AO81" s="558"/>
      <c r="AP81" s="229" t="s">
        <v>161</v>
      </c>
      <c r="BG81" s="7"/>
    </row>
    <row r="82" spans="1:59" ht="12.75">
      <c r="A82" s="1338" t="s">
        <v>0</v>
      </c>
      <c r="B82" s="1338" t="s">
        <v>10</v>
      </c>
      <c r="C82" s="1343">
        <v>0</v>
      </c>
      <c r="D82" s="1344">
        <v>0</v>
      </c>
      <c r="E82" s="1344">
        <v>0</v>
      </c>
      <c r="F82" s="1344">
        <v>0</v>
      </c>
      <c r="G82" s="1344">
        <v>0</v>
      </c>
      <c r="H82" s="1345">
        <v>0</v>
      </c>
      <c r="J82"/>
      <c r="K82"/>
      <c r="L82"/>
      <c r="M82"/>
      <c r="N82"/>
      <c r="O82"/>
      <c r="P82"/>
      <c r="Q82"/>
      <c r="R82"/>
      <c r="S82"/>
      <c r="T82"/>
      <c r="U82"/>
      <c r="V82"/>
      <c r="W82"/>
      <c r="X82"/>
      <c r="Y82"/>
      <c r="Z82"/>
      <c r="AA82"/>
      <c r="AB82"/>
      <c r="AC82"/>
      <c r="AD82"/>
      <c r="AE82"/>
      <c r="AF82" s="7"/>
      <c r="AG82" s="7"/>
      <c r="AH82" s="7"/>
      <c r="AI82" s="7"/>
      <c r="AJ82" s="13"/>
      <c r="AK82" s="13"/>
      <c r="AL82" s="13"/>
      <c r="AN82" s="562"/>
      <c r="AO82" s="558"/>
      <c r="AP82" s="229" t="s">
        <v>148</v>
      </c>
      <c r="BG82" s="7"/>
    </row>
    <row r="83" spans="1:59" ht="12.75">
      <c r="A83" s="1346"/>
      <c r="B83" s="1347" t="s">
        <v>9</v>
      </c>
      <c r="C83" s="1348">
        <v>0</v>
      </c>
      <c r="D83" s="348">
        <v>0</v>
      </c>
      <c r="E83" s="348">
        <v>0</v>
      </c>
      <c r="F83" s="348">
        <v>0</v>
      </c>
      <c r="G83" s="348">
        <v>0</v>
      </c>
      <c r="H83" s="1349">
        <v>0</v>
      </c>
      <c r="J83"/>
      <c r="K83"/>
      <c r="L83"/>
      <c r="M83"/>
      <c r="N83"/>
      <c r="O83"/>
      <c r="P83"/>
      <c r="Q83"/>
      <c r="R83"/>
      <c r="S83"/>
      <c r="T83"/>
      <c r="U83"/>
      <c r="V83"/>
      <c r="W83"/>
      <c r="X83"/>
      <c r="Y83"/>
      <c r="Z83"/>
      <c r="AA83"/>
      <c r="AB83"/>
      <c r="AC83"/>
      <c r="AD83"/>
      <c r="AE83"/>
      <c r="AF83" s="7"/>
      <c r="AG83" s="7"/>
      <c r="AH83" s="7"/>
      <c r="AI83" s="7"/>
      <c r="AJ83" s="13"/>
      <c r="AK83" s="13"/>
      <c r="AL83" s="13"/>
      <c r="AN83" s="562"/>
      <c r="AO83" s="558"/>
      <c r="AP83" s="229" t="s">
        <v>149</v>
      </c>
      <c r="BG83" s="7"/>
    </row>
    <row r="84" spans="1:59" ht="12.75">
      <c r="A84" s="1338" t="s">
        <v>63</v>
      </c>
      <c r="B84" s="1339"/>
      <c r="C84" s="1343">
        <v>0</v>
      </c>
      <c r="D84" s="1344">
        <v>0</v>
      </c>
      <c r="E84" s="1344">
        <v>0</v>
      </c>
      <c r="F84" s="1344">
        <v>0</v>
      </c>
      <c r="G84" s="1344">
        <v>0</v>
      </c>
      <c r="H84" s="1345">
        <v>0</v>
      </c>
      <c r="J84"/>
      <c r="K84"/>
      <c r="L84"/>
      <c r="M84"/>
      <c r="N84"/>
      <c r="O84"/>
      <c r="P84"/>
      <c r="Q84"/>
      <c r="R84"/>
      <c r="S84"/>
      <c r="T84"/>
      <c r="U84"/>
      <c r="V84"/>
      <c r="W84"/>
      <c r="X84"/>
      <c r="Y84"/>
      <c r="Z84"/>
      <c r="AA84"/>
      <c r="AB84"/>
      <c r="AC84"/>
      <c r="AD84"/>
      <c r="AE84"/>
      <c r="AF84" s="7"/>
      <c r="AG84" s="7"/>
      <c r="AH84" s="7"/>
      <c r="AI84" s="7"/>
      <c r="AJ84" s="13"/>
      <c r="AK84" s="13"/>
      <c r="AL84" s="13"/>
      <c r="AN84" s="562"/>
      <c r="AO84" s="558"/>
      <c r="AP84" s="229" t="s">
        <v>150</v>
      </c>
      <c r="BG84" s="7"/>
    </row>
    <row r="85" spans="1:59" ht="12.75">
      <c r="A85" s="1338" t="s">
        <v>3</v>
      </c>
      <c r="B85" s="1338" t="s">
        <v>10</v>
      </c>
      <c r="C85" s="1343">
        <v>0</v>
      </c>
      <c r="D85" s="1344">
        <v>0</v>
      </c>
      <c r="E85" s="1344">
        <v>0</v>
      </c>
      <c r="F85" s="1344">
        <v>0</v>
      </c>
      <c r="G85" s="1344">
        <v>0</v>
      </c>
      <c r="H85" s="1345">
        <v>0</v>
      </c>
      <c r="J85"/>
      <c r="K85"/>
      <c r="L85"/>
      <c r="M85"/>
      <c r="N85"/>
      <c r="O85"/>
      <c r="P85"/>
      <c r="Q85"/>
      <c r="R85"/>
      <c r="S85"/>
      <c r="T85"/>
      <c r="U85"/>
      <c r="V85"/>
      <c r="W85"/>
      <c r="X85"/>
      <c r="Y85"/>
      <c r="Z85"/>
      <c r="AA85"/>
      <c r="AB85"/>
      <c r="AC85"/>
      <c r="AD85"/>
      <c r="AE85"/>
      <c r="AF85" s="7"/>
      <c r="AG85" s="7"/>
      <c r="AH85" s="7"/>
      <c r="AI85" s="7"/>
      <c r="AJ85" s="13"/>
      <c r="AK85" s="13"/>
      <c r="AL85" s="13"/>
      <c r="AN85" s="562"/>
      <c r="AO85" s="558"/>
      <c r="AP85" s="229" t="s">
        <v>151</v>
      </c>
      <c r="BG85" s="7"/>
    </row>
    <row r="86" spans="1:59" ht="12.75">
      <c r="A86" s="1346"/>
      <c r="B86" s="1347" t="s">
        <v>9</v>
      </c>
      <c r="C86" s="1348">
        <v>0</v>
      </c>
      <c r="D86" s="348">
        <v>0</v>
      </c>
      <c r="E86" s="348">
        <v>0</v>
      </c>
      <c r="F86" s="348">
        <v>0</v>
      </c>
      <c r="G86" s="348">
        <v>0</v>
      </c>
      <c r="H86" s="1349">
        <v>0</v>
      </c>
      <c r="J86"/>
      <c r="K86"/>
      <c r="L86"/>
      <c r="M86"/>
      <c r="N86"/>
      <c r="O86"/>
      <c r="P86"/>
      <c r="Q86"/>
      <c r="R86"/>
      <c r="S86"/>
      <c r="T86"/>
      <c r="U86"/>
      <c r="V86"/>
      <c r="W86"/>
      <c r="X86"/>
      <c r="Y86"/>
      <c r="Z86"/>
      <c r="AA86"/>
      <c r="AB86"/>
      <c r="AC86"/>
      <c r="AD86"/>
      <c r="AE86"/>
      <c r="AF86" s="7"/>
      <c r="AG86" s="7"/>
      <c r="AH86" s="7"/>
      <c r="AI86" s="7"/>
      <c r="AJ86" s="13"/>
      <c r="AK86" s="13"/>
      <c r="AL86" s="13"/>
      <c r="AN86" s="562"/>
      <c r="AO86" s="558"/>
      <c r="AP86" s="229" t="s">
        <v>298</v>
      </c>
      <c r="BG86" s="7"/>
    </row>
    <row r="87" spans="1:59" ht="12.75">
      <c r="A87" s="1338" t="s">
        <v>64</v>
      </c>
      <c r="B87" s="1339"/>
      <c r="C87" s="1343">
        <v>0</v>
      </c>
      <c r="D87" s="1344">
        <v>0</v>
      </c>
      <c r="E87" s="1344">
        <v>0</v>
      </c>
      <c r="F87" s="1344">
        <v>0</v>
      </c>
      <c r="G87" s="1344">
        <v>0</v>
      </c>
      <c r="H87" s="1345">
        <v>0</v>
      </c>
      <c r="J87"/>
      <c r="K87"/>
      <c r="L87"/>
      <c r="M87"/>
      <c r="N87"/>
      <c r="O87"/>
      <c r="P87"/>
      <c r="Q87"/>
      <c r="R87"/>
      <c r="S87"/>
      <c r="T87"/>
      <c r="U87"/>
      <c r="V87"/>
      <c r="W87"/>
      <c r="X87"/>
      <c r="Y87"/>
      <c r="Z87"/>
      <c r="AA87"/>
      <c r="AB87"/>
      <c r="AC87"/>
      <c r="AD87"/>
      <c r="AE87"/>
      <c r="AF87" s="7"/>
      <c r="AG87" s="7"/>
      <c r="AH87" s="7"/>
      <c r="AI87" s="7"/>
      <c r="AJ87" s="13"/>
      <c r="AK87" s="13"/>
      <c r="AL87" s="13"/>
      <c r="AN87" s="562"/>
      <c r="AO87" s="558"/>
      <c r="AP87" s="229" t="s">
        <v>152</v>
      </c>
      <c r="BG87" s="7"/>
    </row>
    <row r="88" spans="1:59" ht="12.75">
      <c r="A88" s="1338" t="s">
        <v>403</v>
      </c>
      <c r="B88" s="1338" t="s">
        <v>10</v>
      </c>
      <c r="C88" s="1343">
        <v>0</v>
      </c>
      <c r="D88" s="1344">
        <v>0</v>
      </c>
      <c r="E88" s="1344">
        <v>0</v>
      </c>
      <c r="F88" s="1344">
        <v>0</v>
      </c>
      <c r="G88" s="1344">
        <v>0</v>
      </c>
      <c r="H88" s="1345">
        <v>0</v>
      </c>
      <c r="J88"/>
      <c r="K88"/>
      <c r="L88"/>
      <c r="M88"/>
      <c r="N88"/>
      <c r="O88"/>
      <c r="P88"/>
      <c r="Q88"/>
      <c r="R88"/>
      <c r="S88"/>
      <c r="T88"/>
      <c r="U88"/>
      <c r="V88"/>
      <c r="W88"/>
      <c r="X88"/>
      <c r="Y88"/>
      <c r="Z88"/>
      <c r="AA88"/>
      <c r="AB88"/>
      <c r="AC88"/>
      <c r="AD88"/>
      <c r="AE88"/>
      <c r="AF88" s="7"/>
      <c r="AG88" s="7"/>
      <c r="AH88" s="7"/>
      <c r="AI88" s="7"/>
      <c r="AJ88" s="13"/>
      <c r="AK88" s="13"/>
      <c r="AL88" s="13"/>
      <c r="AN88" s="562"/>
      <c r="AO88" s="558"/>
      <c r="AP88" s="229" t="s">
        <v>170</v>
      </c>
      <c r="BG88" s="7"/>
    </row>
    <row r="89" spans="1:59" ht="12.75">
      <c r="A89" s="1346"/>
      <c r="B89" s="1347" t="s">
        <v>9</v>
      </c>
      <c r="C89" s="1348">
        <v>0</v>
      </c>
      <c r="D89" s="348">
        <v>0</v>
      </c>
      <c r="E89" s="348">
        <v>0</v>
      </c>
      <c r="F89" s="348">
        <v>0</v>
      </c>
      <c r="G89" s="348">
        <v>0</v>
      </c>
      <c r="H89" s="1349">
        <v>0</v>
      </c>
      <c r="J89"/>
      <c r="K89"/>
      <c r="L89"/>
      <c r="M89"/>
      <c r="N89"/>
      <c r="O89"/>
      <c r="P89"/>
      <c r="Q89"/>
      <c r="R89"/>
      <c r="S89"/>
      <c r="T89"/>
      <c r="U89"/>
      <c r="V89"/>
      <c r="W89"/>
      <c r="X89"/>
      <c r="Y89"/>
      <c r="Z89"/>
      <c r="AA89"/>
      <c r="AB89"/>
      <c r="AC89"/>
      <c r="AD89"/>
      <c r="AE89"/>
      <c r="AF89" s="7"/>
      <c r="AG89" s="7"/>
      <c r="AH89" s="7"/>
      <c r="AI89" s="7"/>
      <c r="AJ89" s="13"/>
      <c r="AK89" s="13"/>
      <c r="AL89" s="13"/>
      <c r="AN89" s="562"/>
      <c r="AO89" s="558"/>
      <c r="AP89" s="229" t="s">
        <v>153</v>
      </c>
      <c r="BG89" s="7"/>
    </row>
    <row r="90" spans="1:59" ht="12.75">
      <c r="A90" s="1338" t="s">
        <v>404</v>
      </c>
      <c r="B90" s="1339"/>
      <c r="C90" s="1343">
        <v>0</v>
      </c>
      <c r="D90" s="1344">
        <v>0</v>
      </c>
      <c r="E90" s="1344">
        <v>0</v>
      </c>
      <c r="F90" s="1344">
        <v>0</v>
      </c>
      <c r="G90" s="1344">
        <v>0</v>
      </c>
      <c r="H90" s="1345">
        <v>0</v>
      </c>
      <c r="J90"/>
      <c r="K90"/>
      <c r="L90"/>
      <c r="M90"/>
      <c r="N90"/>
      <c r="O90"/>
      <c r="P90"/>
      <c r="Q90"/>
      <c r="R90"/>
      <c r="S90"/>
      <c r="T90"/>
      <c r="U90"/>
      <c r="V90"/>
      <c r="W90"/>
      <c r="X90"/>
      <c r="Y90"/>
      <c r="Z90"/>
      <c r="AA90"/>
      <c r="AB90"/>
      <c r="AC90"/>
      <c r="AD90"/>
      <c r="AE90"/>
      <c r="AF90" s="7"/>
      <c r="AG90" s="7"/>
      <c r="AH90" s="7"/>
      <c r="AI90" s="7"/>
      <c r="AJ90" s="13"/>
      <c r="AK90" s="13"/>
      <c r="AL90" s="13"/>
      <c r="AN90" s="562"/>
      <c r="AO90" s="558"/>
      <c r="AP90" s="229" t="s">
        <v>154</v>
      </c>
      <c r="BG90" s="7"/>
    </row>
    <row r="91" spans="1:59" ht="12.75">
      <c r="A91" s="1338" t="s">
        <v>2</v>
      </c>
      <c r="B91" s="1338" t="s">
        <v>10</v>
      </c>
      <c r="C91" s="1343">
        <v>0</v>
      </c>
      <c r="D91" s="1344">
        <v>0</v>
      </c>
      <c r="E91" s="1344">
        <v>0</v>
      </c>
      <c r="F91" s="1344">
        <v>0</v>
      </c>
      <c r="G91" s="1344">
        <v>0</v>
      </c>
      <c r="H91" s="1345">
        <v>0</v>
      </c>
      <c r="J91"/>
      <c r="K91"/>
      <c r="L91"/>
      <c r="M91"/>
      <c r="N91"/>
      <c r="O91"/>
      <c r="P91"/>
      <c r="Q91"/>
      <c r="R91"/>
      <c r="S91"/>
      <c r="T91"/>
      <c r="U91"/>
      <c r="V91"/>
      <c r="W91"/>
      <c r="X91"/>
      <c r="Y91"/>
      <c r="Z91"/>
      <c r="AA91"/>
      <c r="AB91"/>
      <c r="AC91"/>
      <c r="AD91"/>
      <c r="AE91"/>
      <c r="AF91" s="7"/>
      <c r="AG91" s="7"/>
      <c r="AH91" s="7"/>
      <c r="AI91" s="7"/>
      <c r="AJ91" s="13"/>
      <c r="AK91" s="13"/>
      <c r="AL91" s="13"/>
      <c r="AN91" s="562"/>
      <c r="AO91" s="558"/>
      <c r="AP91" s="229" t="s">
        <v>308</v>
      </c>
      <c r="BG91" s="7"/>
    </row>
    <row r="92" spans="1:59" ht="12.75">
      <c r="A92" s="1346"/>
      <c r="B92" s="1347" t="s">
        <v>9</v>
      </c>
      <c r="C92" s="1348">
        <v>0</v>
      </c>
      <c r="D92" s="348">
        <v>0</v>
      </c>
      <c r="E92" s="348">
        <v>0</v>
      </c>
      <c r="F92" s="348">
        <v>0</v>
      </c>
      <c r="G92" s="348">
        <v>0</v>
      </c>
      <c r="H92" s="1349">
        <v>0</v>
      </c>
      <c r="J92"/>
      <c r="K92"/>
      <c r="L92"/>
      <c r="M92"/>
      <c r="N92"/>
      <c r="O92"/>
      <c r="P92"/>
      <c r="Q92"/>
      <c r="R92"/>
      <c r="S92"/>
      <c r="T92"/>
      <c r="U92"/>
      <c r="V92"/>
      <c r="W92"/>
      <c r="X92"/>
      <c r="Y92"/>
      <c r="Z92"/>
      <c r="AA92"/>
      <c r="AB92"/>
      <c r="AC92"/>
      <c r="AD92"/>
      <c r="AE92"/>
      <c r="AF92" s="7"/>
      <c r="AG92" s="7"/>
      <c r="AH92" s="7"/>
      <c r="AI92" s="7"/>
      <c r="AJ92" s="13"/>
      <c r="AK92" s="13"/>
      <c r="AL92" s="13"/>
      <c r="AN92" s="562"/>
      <c r="AO92" s="558"/>
      <c r="AP92" s="229" t="s">
        <v>155</v>
      </c>
      <c r="BG92" s="7"/>
    </row>
    <row r="93" spans="1:59" ht="12.75">
      <c r="A93" s="1338" t="s">
        <v>65</v>
      </c>
      <c r="B93" s="1339"/>
      <c r="C93" s="1343">
        <v>0</v>
      </c>
      <c r="D93" s="1344">
        <v>0</v>
      </c>
      <c r="E93" s="1344">
        <v>0</v>
      </c>
      <c r="F93" s="1344">
        <v>0</v>
      </c>
      <c r="G93" s="1344">
        <v>0</v>
      </c>
      <c r="H93" s="1345">
        <v>0</v>
      </c>
      <c r="J93"/>
      <c r="K93"/>
      <c r="L93"/>
      <c r="M93"/>
      <c r="N93"/>
      <c r="O93"/>
      <c r="P93"/>
      <c r="Q93"/>
      <c r="R93"/>
      <c r="S93"/>
      <c r="T93"/>
      <c r="U93"/>
      <c r="V93"/>
      <c r="W93"/>
      <c r="X93"/>
      <c r="Y93"/>
      <c r="Z93"/>
      <c r="AA93"/>
      <c r="AB93"/>
      <c r="AC93"/>
      <c r="AD93"/>
      <c r="AE93"/>
      <c r="AF93" s="7"/>
      <c r="AG93" s="7"/>
      <c r="AH93" s="7"/>
      <c r="AI93" s="7"/>
      <c r="AJ93" s="13"/>
      <c r="AK93" s="13"/>
      <c r="AL93" s="13"/>
      <c r="AN93" s="562"/>
      <c r="AO93" s="561"/>
      <c r="AP93" s="229" t="s">
        <v>156</v>
      </c>
      <c r="BG93" s="7"/>
    </row>
    <row r="94" spans="1:59" ht="12.75">
      <c r="A94" s="1338" t="s">
        <v>54</v>
      </c>
      <c r="B94" s="1338" t="s">
        <v>10</v>
      </c>
      <c r="C94" s="1343">
        <v>0</v>
      </c>
      <c r="D94" s="1344">
        <v>0</v>
      </c>
      <c r="E94" s="1344">
        <v>0</v>
      </c>
      <c r="F94" s="1344">
        <v>0</v>
      </c>
      <c r="G94" s="1344">
        <v>0</v>
      </c>
      <c r="H94" s="1345">
        <v>0</v>
      </c>
      <c r="J94"/>
      <c r="K94"/>
      <c r="L94"/>
      <c r="M94"/>
      <c r="N94"/>
      <c r="O94"/>
      <c r="P94"/>
      <c r="Q94"/>
      <c r="R94"/>
      <c r="S94"/>
      <c r="T94"/>
      <c r="U94"/>
      <c r="V94"/>
      <c r="W94"/>
      <c r="X94"/>
      <c r="Y94"/>
      <c r="Z94"/>
      <c r="AA94"/>
      <c r="AB94"/>
      <c r="AC94"/>
      <c r="AD94"/>
      <c r="AE94"/>
      <c r="AF94" s="7"/>
      <c r="AG94" s="7"/>
      <c r="AH94" s="7"/>
      <c r="AI94" s="7"/>
      <c r="AJ94" s="13"/>
      <c r="AK94" s="13"/>
      <c r="AL94" s="13"/>
      <c r="AN94" s="558"/>
      <c r="AO94" s="558"/>
      <c r="AP94" s="229" t="s">
        <v>157</v>
      </c>
      <c r="BG94" s="7"/>
    </row>
    <row r="95" spans="1:59" ht="12.75">
      <c r="A95" s="1346"/>
      <c r="B95" s="1347" t="s">
        <v>9</v>
      </c>
      <c r="C95" s="1348">
        <v>0</v>
      </c>
      <c r="D95" s="348">
        <v>0</v>
      </c>
      <c r="E95" s="348">
        <v>0</v>
      </c>
      <c r="F95" s="348">
        <v>0</v>
      </c>
      <c r="G95" s="348">
        <v>0</v>
      </c>
      <c r="H95" s="1349">
        <v>0</v>
      </c>
      <c r="J95"/>
      <c r="K95"/>
      <c r="L95"/>
      <c r="M95"/>
      <c r="N95"/>
      <c r="O95"/>
      <c r="P95"/>
      <c r="Q95"/>
      <c r="R95"/>
      <c r="S95"/>
      <c r="T95"/>
      <c r="U95"/>
      <c r="V95"/>
      <c r="W95"/>
      <c r="X95"/>
      <c r="Y95"/>
      <c r="Z95"/>
      <c r="AA95"/>
      <c r="AB95"/>
      <c r="AC95"/>
      <c r="AD95"/>
      <c r="AE95"/>
      <c r="AF95" s="7"/>
      <c r="AG95" s="7"/>
      <c r="AH95" s="7"/>
      <c r="AI95" s="7"/>
      <c r="AJ95" s="13"/>
      <c r="AK95" s="13"/>
      <c r="AL95" s="13"/>
      <c r="AN95" s="558"/>
      <c r="AO95" s="558"/>
      <c r="BG95" s="7"/>
    </row>
    <row r="96" spans="1:59" ht="12.75">
      <c r="A96" s="1338" t="s">
        <v>66</v>
      </c>
      <c r="B96" s="1339"/>
      <c r="C96" s="1343">
        <v>0</v>
      </c>
      <c r="D96" s="1344">
        <v>0</v>
      </c>
      <c r="E96" s="1344">
        <v>0</v>
      </c>
      <c r="F96" s="1344">
        <v>0</v>
      </c>
      <c r="G96" s="1344">
        <v>0</v>
      </c>
      <c r="H96" s="1345">
        <v>0</v>
      </c>
      <c r="J96"/>
      <c r="K96"/>
      <c r="L96"/>
      <c r="M96"/>
      <c r="N96"/>
      <c r="O96"/>
      <c r="P96"/>
      <c r="Q96"/>
      <c r="R96"/>
      <c r="S96"/>
      <c r="T96"/>
      <c r="U96"/>
      <c r="V96"/>
      <c r="W96"/>
      <c r="X96"/>
      <c r="Y96"/>
      <c r="Z96"/>
      <c r="AA96"/>
      <c r="AB96"/>
      <c r="AC96"/>
      <c r="AD96"/>
      <c r="AE96"/>
      <c r="AF96" s="7"/>
      <c r="AG96" s="7"/>
      <c r="AH96" s="7"/>
      <c r="AI96" s="7"/>
      <c r="AJ96" s="13"/>
      <c r="AK96" s="13"/>
      <c r="AL96" s="13"/>
      <c r="AN96" s="558"/>
      <c r="AO96" s="558"/>
      <c r="BG96" s="7"/>
    </row>
    <row r="97" spans="1:59" ht="12.75">
      <c r="A97" s="1338" t="s">
        <v>51</v>
      </c>
      <c r="B97" s="1338" t="s">
        <v>10</v>
      </c>
      <c r="C97" s="1343">
        <v>0</v>
      </c>
      <c r="D97" s="1344">
        <v>0</v>
      </c>
      <c r="E97" s="1344">
        <v>0</v>
      </c>
      <c r="F97" s="1344">
        <v>0</v>
      </c>
      <c r="G97" s="1344">
        <v>0</v>
      </c>
      <c r="H97" s="1345">
        <v>0</v>
      </c>
      <c r="J97"/>
      <c r="K97"/>
      <c r="L97"/>
      <c r="M97"/>
      <c r="N97"/>
      <c r="O97"/>
      <c r="P97"/>
      <c r="Q97"/>
      <c r="R97"/>
      <c r="S97"/>
      <c r="T97"/>
      <c r="U97"/>
      <c r="V97"/>
      <c r="W97"/>
      <c r="X97"/>
      <c r="Y97"/>
      <c r="Z97"/>
      <c r="AA97"/>
      <c r="AB97"/>
      <c r="AC97"/>
      <c r="AD97"/>
      <c r="AE97"/>
      <c r="AF97" s="7"/>
      <c r="AG97" s="7"/>
      <c r="AH97" s="7"/>
      <c r="AI97" s="7"/>
      <c r="AJ97" s="13"/>
      <c r="AK97" s="13"/>
      <c r="AL97" s="13"/>
      <c r="AN97" s="558"/>
      <c r="AO97" s="558"/>
      <c r="BG97" s="7"/>
    </row>
    <row r="98" spans="1:59" ht="12.75">
      <c r="A98" s="1346"/>
      <c r="B98" s="1347" t="s">
        <v>9</v>
      </c>
      <c r="C98" s="1348">
        <v>0</v>
      </c>
      <c r="D98" s="348">
        <v>0</v>
      </c>
      <c r="E98" s="348">
        <v>0</v>
      </c>
      <c r="F98" s="348">
        <v>0</v>
      </c>
      <c r="G98" s="348">
        <v>0</v>
      </c>
      <c r="H98" s="1349">
        <v>0</v>
      </c>
      <c r="J98"/>
      <c r="K98"/>
      <c r="L98"/>
      <c r="M98"/>
      <c r="N98"/>
      <c r="O98"/>
      <c r="P98"/>
      <c r="Q98"/>
      <c r="R98"/>
      <c r="S98"/>
      <c r="T98"/>
      <c r="U98"/>
      <c r="V98"/>
      <c r="W98"/>
      <c r="X98"/>
      <c r="Y98"/>
      <c r="Z98"/>
      <c r="AA98"/>
      <c r="AB98"/>
      <c r="AC98"/>
      <c r="AD98"/>
      <c r="AE98"/>
      <c r="AJ98" s="13"/>
      <c r="AK98" s="13"/>
      <c r="AL98" s="13"/>
      <c r="AN98" s="558"/>
      <c r="AO98" s="558"/>
      <c r="BG98" s="7"/>
    </row>
    <row r="99" spans="1:59" ht="12.75">
      <c r="A99" s="1338" t="s">
        <v>67</v>
      </c>
      <c r="B99" s="1339"/>
      <c r="C99" s="1343">
        <v>0</v>
      </c>
      <c r="D99" s="1344">
        <v>0</v>
      </c>
      <c r="E99" s="1344">
        <v>0</v>
      </c>
      <c r="F99" s="1344">
        <v>0</v>
      </c>
      <c r="G99" s="1344">
        <v>0</v>
      </c>
      <c r="H99" s="1345">
        <v>0</v>
      </c>
      <c r="J99"/>
      <c r="K99"/>
      <c r="L99"/>
      <c r="M99"/>
      <c r="N99"/>
      <c r="O99"/>
      <c r="P99"/>
      <c r="Q99"/>
      <c r="R99"/>
      <c r="S99"/>
      <c r="T99"/>
      <c r="U99"/>
      <c r="V99"/>
      <c r="W99"/>
      <c r="X99"/>
      <c r="Y99"/>
      <c r="Z99"/>
      <c r="AA99"/>
      <c r="AB99"/>
      <c r="AC99"/>
      <c r="AD99"/>
      <c r="AE99"/>
      <c r="AJ99" s="13"/>
      <c r="AK99" s="13"/>
      <c r="AL99" s="13"/>
      <c r="AN99" s="558"/>
      <c r="AO99" s="558"/>
      <c r="BG99" s="7"/>
    </row>
    <row r="100" spans="1:59" ht="12.75">
      <c r="A100" s="1338" t="s">
        <v>52</v>
      </c>
      <c r="B100" s="1338" t="s">
        <v>10</v>
      </c>
      <c r="C100" s="1343">
        <v>0</v>
      </c>
      <c r="D100" s="1344">
        <v>0</v>
      </c>
      <c r="E100" s="1344">
        <v>0</v>
      </c>
      <c r="F100" s="1344">
        <v>0</v>
      </c>
      <c r="G100" s="1344">
        <v>0</v>
      </c>
      <c r="H100" s="1345">
        <v>0</v>
      </c>
      <c r="J100"/>
      <c r="K100"/>
      <c r="L100"/>
      <c r="M100"/>
      <c r="N100"/>
      <c r="O100"/>
      <c r="P100"/>
      <c r="Q100"/>
      <c r="R100"/>
      <c r="S100"/>
      <c r="T100"/>
      <c r="U100"/>
      <c r="V100"/>
      <c r="W100"/>
      <c r="X100"/>
      <c r="Y100"/>
      <c r="Z100"/>
      <c r="AA100"/>
      <c r="AB100"/>
      <c r="AC100"/>
      <c r="AD100"/>
      <c r="AE100"/>
      <c r="AF100" s="13"/>
      <c r="AG100" s="13"/>
      <c r="AH100" s="13"/>
      <c r="AI100" s="13"/>
      <c r="AJ100" s="13"/>
      <c r="AK100" s="13"/>
      <c r="AL100" s="13"/>
      <c r="AN100" s="558"/>
      <c r="AO100" s="558"/>
      <c r="BG100" s="7"/>
    </row>
    <row r="101" spans="1:59" ht="12.75">
      <c r="A101" s="1346"/>
      <c r="B101" s="1347" t="s">
        <v>9</v>
      </c>
      <c r="C101" s="1348">
        <v>0</v>
      </c>
      <c r="D101" s="348">
        <v>0</v>
      </c>
      <c r="E101" s="348">
        <v>0</v>
      </c>
      <c r="F101" s="348">
        <v>0</v>
      </c>
      <c r="G101" s="348">
        <v>0</v>
      </c>
      <c r="H101" s="1349">
        <v>0</v>
      </c>
      <c r="J101"/>
      <c r="K101"/>
      <c r="L101"/>
      <c r="M101"/>
      <c r="N101"/>
      <c r="O101"/>
      <c r="P101"/>
      <c r="Q101"/>
      <c r="R101"/>
      <c r="S101"/>
      <c r="T101"/>
      <c r="U101"/>
      <c r="V101"/>
      <c r="W101"/>
      <c r="X101"/>
      <c r="Y101"/>
      <c r="Z101"/>
      <c r="AA101"/>
      <c r="AB101"/>
      <c r="AC101"/>
      <c r="AD101"/>
      <c r="AE101"/>
      <c r="AF101" s="13"/>
      <c r="AG101" s="13"/>
      <c r="AH101" s="13"/>
      <c r="AI101" s="13"/>
      <c r="AJ101" s="13"/>
      <c r="AK101" s="13"/>
      <c r="AL101" s="13"/>
      <c r="BG101" s="7"/>
    </row>
    <row r="102" spans="1:59" ht="12.75">
      <c r="A102" s="1338" t="s">
        <v>68</v>
      </c>
      <c r="B102" s="1339"/>
      <c r="C102" s="1343">
        <v>0</v>
      </c>
      <c r="D102" s="1344">
        <v>0</v>
      </c>
      <c r="E102" s="1344">
        <v>0</v>
      </c>
      <c r="F102" s="1344">
        <v>0</v>
      </c>
      <c r="G102" s="1344">
        <v>0</v>
      </c>
      <c r="H102" s="1345">
        <v>0</v>
      </c>
      <c r="J102"/>
      <c r="K102"/>
      <c r="L102"/>
      <c r="M102"/>
      <c r="N102"/>
      <c r="O102"/>
      <c r="P102"/>
      <c r="Q102"/>
      <c r="R102"/>
      <c r="S102"/>
      <c r="T102"/>
      <c r="U102"/>
      <c r="V102"/>
      <c r="W102"/>
      <c r="X102"/>
      <c r="Y102"/>
      <c r="Z102"/>
      <c r="AA102"/>
      <c r="AB102"/>
      <c r="AC102"/>
      <c r="AD102"/>
      <c r="AE102"/>
      <c r="AF102" s="13"/>
      <c r="AG102" s="13"/>
      <c r="AH102" s="13"/>
      <c r="AI102" s="13"/>
      <c r="AJ102" s="13"/>
      <c r="AK102" s="13"/>
      <c r="AL102" s="13"/>
      <c r="BG102" s="7"/>
    </row>
    <row r="103" spans="1:59" ht="12.75">
      <c r="A103" s="1338" t="s">
        <v>830</v>
      </c>
      <c r="B103" s="1338" t="s">
        <v>10</v>
      </c>
      <c r="C103" s="1343">
        <v>0</v>
      </c>
      <c r="D103" s="1344">
        <v>0</v>
      </c>
      <c r="E103" s="1344">
        <v>0</v>
      </c>
      <c r="F103" s="1344">
        <v>0</v>
      </c>
      <c r="G103" s="1344">
        <v>0</v>
      </c>
      <c r="H103" s="1345">
        <v>0</v>
      </c>
      <c r="J103" s="13"/>
      <c r="M103" s="13"/>
      <c r="N103" s="104"/>
      <c r="O103" s="13"/>
      <c r="P103" s="13"/>
      <c r="Q103" s="13"/>
      <c r="R103" s="13"/>
      <c r="S103" s="13"/>
      <c r="T103" s="13"/>
      <c r="U103" s="13"/>
      <c r="V103" s="13"/>
      <c r="W103" s="13"/>
      <c r="X103" s="13"/>
      <c r="Y103" s="13"/>
      <c r="Z103" s="13"/>
      <c r="AA103" s="13"/>
      <c r="BG103" s="7"/>
    </row>
    <row r="104" spans="1:59" ht="12.75">
      <c r="A104" s="1346"/>
      <c r="B104" s="1347" t="s">
        <v>9</v>
      </c>
      <c r="C104" s="1348">
        <v>0</v>
      </c>
      <c r="D104" s="348">
        <v>0</v>
      </c>
      <c r="E104" s="348">
        <v>0</v>
      </c>
      <c r="F104" s="348">
        <v>0</v>
      </c>
      <c r="G104" s="348">
        <v>0</v>
      </c>
      <c r="H104" s="1349">
        <v>0</v>
      </c>
      <c r="J104" s="13"/>
      <c r="M104" s="13"/>
      <c r="N104" s="13"/>
      <c r="O104" s="13"/>
      <c r="P104" s="104"/>
      <c r="Q104" s="104"/>
      <c r="R104" s="13"/>
      <c r="S104" s="104"/>
      <c r="T104" s="104"/>
      <c r="U104" s="13"/>
      <c r="V104" s="13"/>
      <c r="W104" s="13"/>
      <c r="X104" s="13"/>
      <c r="Y104" s="13"/>
      <c r="Z104" s="13"/>
      <c r="AA104" s="13"/>
      <c r="BG104" s="7"/>
    </row>
    <row r="105" spans="1:59" ht="12.75">
      <c r="A105" s="1338" t="s">
        <v>832</v>
      </c>
      <c r="B105" s="1339"/>
      <c r="C105" s="1343">
        <v>0</v>
      </c>
      <c r="D105" s="1344">
        <v>0</v>
      </c>
      <c r="E105" s="1344">
        <v>0</v>
      </c>
      <c r="F105" s="1344">
        <v>0</v>
      </c>
      <c r="G105" s="1344">
        <v>0</v>
      </c>
      <c r="H105" s="1345">
        <v>0</v>
      </c>
      <c r="N105" s="104"/>
      <c r="O105" s="104"/>
      <c r="P105" s="13"/>
      <c r="Q105" s="13"/>
      <c r="R105" s="104"/>
      <c r="S105" s="13"/>
      <c r="T105" s="13"/>
      <c r="U105" s="13"/>
      <c r="V105" s="13"/>
      <c r="W105" s="13"/>
      <c r="X105" s="13"/>
      <c r="Y105" s="13"/>
      <c r="Z105" s="13"/>
      <c r="AA105" s="13"/>
      <c r="BG105" s="7"/>
    </row>
    <row r="106" spans="1:59" ht="12.75">
      <c r="A106" s="1338" t="s">
        <v>831</v>
      </c>
      <c r="B106" s="1338" t="s">
        <v>10</v>
      </c>
      <c r="C106" s="1343">
        <v>0</v>
      </c>
      <c r="D106" s="1344">
        <v>0</v>
      </c>
      <c r="E106" s="1344">
        <v>0</v>
      </c>
      <c r="F106" s="1344">
        <v>0</v>
      </c>
      <c r="G106" s="1344">
        <v>0</v>
      </c>
      <c r="H106" s="1345">
        <v>0</v>
      </c>
      <c r="N106" s="104"/>
      <c r="O106" s="104"/>
      <c r="P106" s="104"/>
      <c r="Q106" s="104"/>
      <c r="R106" s="104"/>
      <c r="S106" s="104"/>
      <c r="T106" s="104"/>
      <c r="U106" s="104"/>
      <c r="V106" s="104"/>
      <c r="W106" s="13"/>
      <c r="X106" s="13"/>
      <c r="Y106" s="13"/>
      <c r="Z106" s="13"/>
      <c r="AA106" s="13"/>
      <c r="BG106" s="7"/>
    </row>
    <row r="107" spans="1:59" ht="12.75">
      <c r="A107" s="1346"/>
      <c r="B107" s="1347" t="s">
        <v>9</v>
      </c>
      <c r="C107" s="1348">
        <v>0</v>
      </c>
      <c r="D107" s="348">
        <v>0</v>
      </c>
      <c r="E107" s="348">
        <v>0</v>
      </c>
      <c r="F107" s="348">
        <v>0</v>
      </c>
      <c r="G107" s="348">
        <v>0</v>
      </c>
      <c r="H107" s="1349">
        <v>0</v>
      </c>
      <c r="N107" s="104"/>
      <c r="O107" s="104"/>
      <c r="P107" s="104"/>
      <c r="Q107" s="104"/>
      <c r="R107" s="104"/>
      <c r="S107" s="104"/>
      <c r="T107" s="104"/>
      <c r="U107" s="104"/>
      <c r="V107" s="104"/>
      <c r="W107" s="13"/>
      <c r="X107" s="13"/>
      <c r="Y107" s="13"/>
      <c r="Z107" s="13"/>
      <c r="AA107" s="13"/>
      <c r="BG107" s="7"/>
    </row>
    <row r="108" spans="1:59" ht="12.75">
      <c r="A108" s="1338" t="s">
        <v>833</v>
      </c>
      <c r="B108" s="1339"/>
      <c r="C108" s="1343">
        <v>0</v>
      </c>
      <c r="D108" s="1344">
        <v>0</v>
      </c>
      <c r="E108" s="1344">
        <v>0</v>
      </c>
      <c r="F108" s="1344">
        <v>0</v>
      </c>
      <c r="G108" s="1344">
        <v>0</v>
      </c>
      <c r="H108" s="1345">
        <v>0</v>
      </c>
      <c r="N108" s="104"/>
      <c r="O108" s="104"/>
      <c r="P108" s="104"/>
      <c r="Q108" s="104"/>
      <c r="R108" s="104"/>
      <c r="S108" s="104"/>
      <c r="T108" s="104"/>
      <c r="U108" s="104"/>
      <c r="V108" s="104"/>
      <c r="W108" s="13"/>
      <c r="X108" s="13"/>
      <c r="Y108" s="13"/>
      <c r="Z108" s="13"/>
      <c r="AA108" s="13"/>
      <c r="BG108" s="7"/>
    </row>
    <row r="109" spans="1:59" ht="12.75">
      <c r="A109" s="1338" t="s">
        <v>843</v>
      </c>
      <c r="B109" s="1338" t="s">
        <v>10</v>
      </c>
      <c r="C109" s="1343">
        <v>0</v>
      </c>
      <c r="D109" s="1344">
        <v>0</v>
      </c>
      <c r="E109" s="1344">
        <v>0</v>
      </c>
      <c r="F109" s="1344">
        <v>0</v>
      </c>
      <c r="G109" s="1344">
        <v>0</v>
      </c>
      <c r="H109" s="1345">
        <v>0</v>
      </c>
      <c r="N109" s="104"/>
      <c r="O109" s="104"/>
      <c r="P109" s="104"/>
      <c r="Q109" s="104"/>
      <c r="R109" s="104"/>
      <c r="S109" s="104"/>
      <c r="T109" s="104"/>
      <c r="U109" s="104"/>
      <c r="V109" s="104"/>
      <c r="W109" s="13"/>
      <c r="X109" s="13"/>
      <c r="Y109" s="13"/>
      <c r="Z109" s="13"/>
      <c r="AA109" s="13"/>
      <c r="BG109" s="7"/>
    </row>
    <row r="110" spans="1:59" ht="12.75">
      <c r="A110" s="1346"/>
      <c r="B110" s="1347" t="s">
        <v>9</v>
      </c>
      <c r="C110" s="1348">
        <v>0</v>
      </c>
      <c r="D110" s="348">
        <v>0</v>
      </c>
      <c r="E110" s="348">
        <v>0</v>
      </c>
      <c r="F110" s="348">
        <v>0</v>
      </c>
      <c r="G110" s="348">
        <v>0</v>
      </c>
      <c r="H110" s="1349">
        <v>0</v>
      </c>
      <c r="N110" s="104"/>
      <c r="O110" s="104"/>
      <c r="P110" s="104"/>
      <c r="Q110" s="104"/>
      <c r="R110" s="104"/>
      <c r="S110" s="104"/>
      <c r="T110" s="104"/>
      <c r="U110" s="104"/>
      <c r="V110" s="104"/>
      <c r="W110" s="13"/>
      <c r="X110" s="13"/>
      <c r="Y110" s="13"/>
      <c r="Z110" s="13"/>
      <c r="AA110" s="13"/>
      <c r="BG110" s="7"/>
    </row>
    <row r="111" spans="1:59" ht="12.75">
      <c r="A111" s="1338" t="s">
        <v>845</v>
      </c>
      <c r="B111" s="1339"/>
      <c r="C111" s="1343">
        <v>0</v>
      </c>
      <c r="D111" s="1344">
        <v>0</v>
      </c>
      <c r="E111" s="1344">
        <v>0</v>
      </c>
      <c r="F111" s="1344">
        <v>0</v>
      </c>
      <c r="G111" s="1344">
        <v>0</v>
      </c>
      <c r="H111" s="1345">
        <v>0</v>
      </c>
      <c r="N111" s="104"/>
      <c r="O111" s="104"/>
      <c r="P111" s="104"/>
      <c r="Q111" s="104"/>
      <c r="R111" s="104"/>
      <c r="S111" s="104"/>
      <c r="T111" s="104"/>
      <c r="U111" s="104"/>
      <c r="V111" s="104"/>
      <c r="W111" s="13"/>
      <c r="X111" s="13"/>
      <c r="Y111" s="13"/>
      <c r="Z111" s="13"/>
      <c r="AA111" s="13"/>
      <c r="BG111" s="7"/>
    </row>
    <row r="112" spans="1:59" ht="12.75">
      <c r="A112" s="1338" t="s">
        <v>844</v>
      </c>
      <c r="B112" s="1338" t="s">
        <v>10</v>
      </c>
      <c r="C112" s="1343">
        <v>0</v>
      </c>
      <c r="D112" s="1344">
        <v>0</v>
      </c>
      <c r="E112" s="1344">
        <v>0</v>
      </c>
      <c r="F112" s="1344">
        <v>0</v>
      </c>
      <c r="G112" s="1344">
        <v>0</v>
      </c>
      <c r="H112" s="1345">
        <v>0</v>
      </c>
      <c r="N112" s="104"/>
      <c r="O112" s="104"/>
      <c r="P112" s="104"/>
      <c r="Q112" s="104"/>
      <c r="R112" s="104"/>
      <c r="S112" s="104"/>
      <c r="T112" s="104"/>
      <c r="U112" s="104"/>
      <c r="V112" s="104"/>
      <c r="W112" s="13"/>
      <c r="X112" s="13"/>
      <c r="Y112" s="13"/>
      <c r="Z112" s="13"/>
      <c r="AA112" s="13"/>
      <c r="BG112" s="7"/>
    </row>
    <row r="113" spans="1:59" ht="12.75">
      <c r="A113" s="1346"/>
      <c r="B113" s="1347" t="s">
        <v>9</v>
      </c>
      <c r="C113" s="1348">
        <v>0</v>
      </c>
      <c r="D113" s="348">
        <v>0</v>
      </c>
      <c r="E113" s="348">
        <v>0</v>
      </c>
      <c r="F113" s="348">
        <v>0</v>
      </c>
      <c r="G113" s="348">
        <v>0</v>
      </c>
      <c r="H113" s="1349">
        <v>0</v>
      </c>
      <c r="N113" s="104"/>
      <c r="O113" s="104"/>
      <c r="P113" s="104"/>
      <c r="Q113" s="104"/>
      <c r="R113" s="104"/>
      <c r="S113" s="104"/>
      <c r="T113" s="104"/>
      <c r="U113" s="104"/>
      <c r="V113" s="104"/>
      <c r="W113" s="13"/>
      <c r="X113" s="13"/>
      <c r="Y113" s="13"/>
      <c r="Z113" s="13"/>
      <c r="AA113" s="13"/>
      <c r="BG113" s="7"/>
    </row>
    <row r="114" spans="1:59" ht="12.75">
      <c r="A114" s="1338" t="s">
        <v>846</v>
      </c>
      <c r="B114" s="1339"/>
      <c r="C114" s="1343">
        <v>0</v>
      </c>
      <c r="D114" s="1344">
        <v>0</v>
      </c>
      <c r="E114" s="1344">
        <v>0</v>
      </c>
      <c r="F114" s="1344">
        <v>0</v>
      </c>
      <c r="G114" s="1344">
        <v>0</v>
      </c>
      <c r="H114" s="1345">
        <v>0</v>
      </c>
      <c r="N114" s="104"/>
      <c r="O114" s="104"/>
      <c r="P114" s="104"/>
      <c r="Q114" s="104"/>
      <c r="R114" s="104"/>
      <c r="S114" s="104"/>
      <c r="T114" s="104"/>
      <c r="U114" s="104"/>
      <c r="V114" s="104"/>
      <c r="W114" s="13"/>
      <c r="X114" s="13"/>
      <c r="Y114" s="13"/>
      <c r="Z114" s="13"/>
      <c r="AA114" s="13"/>
      <c r="BG114" s="7"/>
    </row>
    <row r="115" spans="1:59" ht="12.75">
      <c r="A115" s="1350" t="s">
        <v>18</v>
      </c>
      <c r="B115" s="1351"/>
      <c r="C115" s="1352">
        <v>0</v>
      </c>
      <c r="D115" s="1353">
        <v>0</v>
      </c>
      <c r="E115" s="1353">
        <v>0</v>
      </c>
      <c r="F115" s="1353">
        <v>0</v>
      </c>
      <c r="G115" s="1353">
        <v>0</v>
      </c>
      <c r="H115" s="1354">
        <v>0</v>
      </c>
      <c r="I115" s="3">
        <f>SUM(C115:H115)</f>
        <v>0</v>
      </c>
      <c r="N115" s="104"/>
      <c r="O115" s="104"/>
      <c r="P115" s="104"/>
      <c r="Q115" s="104"/>
      <c r="R115" s="104"/>
      <c r="S115" s="104"/>
      <c r="T115" s="104"/>
      <c r="U115" s="104"/>
      <c r="V115" s="104"/>
      <c r="W115" s="13"/>
      <c r="X115" s="13"/>
      <c r="Y115" s="13"/>
      <c r="Z115" s="13"/>
      <c r="AA115" s="13"/>
      <c r="BG115" s="7"/>
    </row>
    <row r="116" spans="1:59" ht="12.75">
      <c r="A116"/>
      <c r="B116"/>
      <c r="C116"/>
      <c r="D116"/>
      <c r="E116"/>
      <c r="F116"/>
      <c r="G116"/>
      <c r="H116"/>
      <c r="N116" s="104"/>
      <c r="O116" s="104"/>
      <c r="P116" s="104"/>
      <c r="Q116" s="104"/>
      <c r="R116" s="104"/>
      <c r="S116" s="104"/>
      <c r="T116" s="104"/>
      <c r="U116" s="104"/>
      <c r="V116" s="104"/>
      <c r="W116" s="13"/>
      <c r="X116" s="13"/>
      <c r="Y116" s="13"/>
      <c r="Z116" s="13"/>
      <c r="AA116" s="13"/>
      <c r="BG116" s="7"/>
    </row>
    <row r="117" spans="1:59" ht="12.75">
      <c r="A117"/>
      <c r="B117"/>
      <c r="C117"/>
      <c r="D117"/>
      <c r="E117"/>
      <c r="F117"/>
      <c r="G117"/>
      <c r="H117"/>
      <c r="N117" s="104"/>
      <c r="O117" s="104"/>
      <c r="P117" s="104"/>
      <c r="Q117" s="104"/>
      <c r="R117" s="104"/>
      <c r="S117" s="104"/>
      <c r="T117" s="104"/>
      <c r="U117" s="104"/>
      <c r="V117" s="104"/>
      <c r="W117" s="13"/>
      <c r="X117" s="13"/>
      <c r="Y117" s="13"/>
      <c r="Z117" s="13"/>
      <c r="AA117" s="13"/>
      <c r="BG117" s="7"/>
    </row>
    <row r="118" spans="1:59" ht="12.75">
      <c r="A118"/>
      <c r="B118"/>
      <c r="C118"/>
      <c r="D118"/>
      <c r="E118"/>
      <c r="F118"/>
      <c r="G118"/>
      <c r="H118"/>
      <c r="N118" s="104"/>
      <c r="O118" s="104"/>
      <c r="P118" s="104"/>
      <c r="Q118" s="104"/>
      <c r="R118" s="104"/>
      <c r="S118" s="104"/>
      <c r="T118" s="104"/>
      <c r="U118" s="104"/>
      <c r="V118" s="104"/>
      <c r="W118" s="13"/>
      <c r="X118" s="13"/>
      <c r="Y118" s="13"/>
      <c r="Z118" s="13"/>
      <c r="AA118" s="13"/>
      <c r="BG118" s="7"/>
    </row>
    <row r="119" spans="1:59">
      <c r="N119" s="104"/>
      <c r="O119" s="104"/>
      <c r="P119" s="104"/>
      <c r="Q119" s="104"/>
      <c r="R119" s="104"/>
      <c r="S119" s="104"/>
      <c r="T119" s="104"/>
      <c r="U119" s="104"/>
      <c r="V119" s="104"/>
      <c r="W119" s="13"/>
      <c r="X119" s="13"/>
      <c r="Y119" s="13"/>
      <c r="Z119" s="13"/>
      <c r="AA119" s="13"/>
      <c r="BG119" s="7"/>
    </row>
    <row r="120" spans="1:59" ht="12.75">
      <c r="A120"/>
      <c r="B120"/>
      <c r="C120"/>
      <c r="D120"/>
      <c r="E120"/>
      <c r="F120"/>
      <c r="G120"/>
      <c r="N120" s="104"/>
      <c r="O120" s="104"/>
      <c r="P120" s="104"/>
      <c r="Q120" s="104"/>
      <c r="R120" s="104"/>
      <c r="S120" s="13"/>
      <c r="T120" s="13"/>
      <c r="U120" s="13"/>
      <c r="V120" s="13"/>
      <c r="W120" s="13"/>
      <c r="X120" s="13"/>
      <c r="Y120" s="13"/>
      <c r="Z120" s="13"/>
      <c r="AA120" s="13"/>
      <c r="BG120" s="7"/>
    </row>
    <row r="121" spans="1:59" ht="12.75">
      <c r="A121" s="1301" t="s">
        <v>60</v>
      </c>
      <c r="B121" s="1301" t="s">
        <v>262</v>
      </c>
      <c r="C121" s="322"/>
      <c r="D121" s="323" t="s">
        <v>74</v>
      </c>
      <c r="E121" s="322"/>
      <c r="F121" s="322"/>
      <c r="G121" s="322"/>
      <c r="H121" s="91"/>
      <c r="N121" s="104"/>
      <c r="O121" s="104"/>
      <c r="P121" s="104"/>
      <c r="Q121" s="104"/>
      <c r="R121" s="104"/>
      <c r="S121" s="13"/>
      <c r="T121" s="13"/>
      <c r="U121" s="13"/>
      <c r="V121" s="13"/>
      <c r="W121" s="13"/>
      <c r="X121" s="13"/>
      <c r="Y121" s="13"/>
      <c r="Z121" s="13"/>
      <c r="AA121" s="13"/>
      <c r="BG121" s="7"/>
    </row>
    <row r="122" spans="1:59" ht="12.75">
      <c r="A122" s="1301" t="s">
        <v>43</v>
      </c>
      <c r="B122" s="1301" t="s">
        <v>61</v>
      </c>
      <c r="C122" s="322"/>
      <c r="D122" s="322"/>
      <c r="E122" s="322"/>
      <c r="F122" s="322"/>
      <c r="G122" s="322"/>
      <c r="H122" s="91"/>
      <c r="N122" s="104"/>
      <c r="O122" s="104"/>
      <c r="P122" s="104"/>
      <c r="Q122" s="104"/>
      <c r="R122" s="104"/>
      <c r="S122" s="13"/>
      <c r="T122" s="13"/>
      <c r="U122" s="13"/>
      <c r="V122" s="13"/>
      <c r="W122" s="13"/>
      <c r="X122" s="13"/>
      <c r="Y122" s="13"/>
      <c r="Z122" s="13"/>
      <c r="AA122" s="13"/>
      <c r="BG122" s="7"/>
    </row>
    <row r="123" spans="1:59">
      <c r="A123" s="322"/>
      <c r="B123" s="322"/>
      <c r="C123" s="322"/>
      <c r="D123" s="322"/>
      <c r="E123" s="322"/>
      <c r="F123" s="322"/>
      <c r="G123" s="322"/>
      <c r="H123" s="91"/>
      <c r="S123" s="13"/>
      <c r="T123" s="13"/>
      <c r="U123" s="13"/>
      <c r="V123" s="13"/>
      <c r="W123" s="13"/>
      <c r="X123" s="13"/>
      <c r="Y123" s="13"/>
      <c r="Z123" s="13"/>
      <c r="AA123" s="13"/>
      <c r="BG123" s="7"/>
    </row>
    <row r="124" spans="1:59" ht="12.75">
      <c r="A124" s="1302"/>
      <c r="B124" s="1303"/>
      <c r="C124" s="1302" t="s">
        <v>19</v>
      </c>
      <c r="D124" s="1303"/>
      <c r="E124" s="1303"/>
      <c r="F124" s="1303"/>
      <c r="G124" s="1303"/>
      <c r="H124" s="1304"/>
      <c r="S124" s="13"/>
      <c r="T124" s="13"/>
      <c r="U124" s="13"/>
      <c r="V124" s="13"/>
      <c r="W124" s="13"/>
      <c r="X124" s="13"/>
      <c r="Y124" s="13"/>
      <c r="Z124" s="13"/>
      <c r="AA124" s="13"/>
      <c r="BG124" s="7"/>
    </row>
    <row r="125" spans="1:59" ht="12.75">
      <c r="A125" s="1302" t="s">
        <v>62</v>
      </c>
      <c r="B125" s="1302" t="s">
        <v>48</v>
      </c>
      <c r="C125" s="1302" t="s">
        <v>414</v>
      </c>
      <c r="D125" s="1305" t="s">
        <v>415</v>
      </c>
      <c r="E125" s="1305" t="s">
        <v>416</v>
      </c>
      <c r="F125" s="1305" t="s">
        <v>417</v>
      </c>
      <c r="G125" s="1305" t="s">
        <v>418</v>
      </c>
      <c r="H125" s="1306" t="s">
        <v>467</v>
      </c>
      <c r="J125"/>
      <c r="K125"/>
      <c r="L125"/>
      <c r="M125"/>
      <c r="N125"/>
      <c r="O125"/>
      <c r="P125"/>
      <c r="Q125"/>
      <c r="R125"/>
      <c r="S125"/>
      <c r="T125"/>
      <c r="U125"/>
      <c r="V125"/>
      <c r="W125"/>
      <c r="X125"/>
      <c r="Y125"/>
      <c r="Z125"/>
      <c r="AA125"/>
      <c r="AB125"/>
      <c r="AC125"/>
      <c r="AD125"/>
      <c r="BG125" s="7"/>
    </row>
    <row r="126" spans="1:59" ht="12.75">
      <c r="A126" s="1302" t="s">
        <v>0</v>
      </c>
      <c r="B126" s="1302" t="s">
        <v>10</v>
      </c>
      <c r="C126" s="1307">
        <v>0</v>
      </c>
      <c r="D126" s="1308">
        <v>0</v>
      </c>
      <c r="E126" s="1308">
        <v>0</v>
      </c>
      <c r="F126" s="1308">
        <v>0</v>
      </c>
      <c r="G126" s="1308">
        <v>0</v>
      </c>
      <c r="H126" s="1309">
        <v>0</v>
      </c>
      <c r="J126"/>
      <c r="K126"/>
      <c r="L126"/>
      <c r="M126"/>
      <c r="N126"/>
      <c r="O126"/>
      <c r="P126"/>
      <c r="Q126"/>
      <c r="R126"/>
      <c r="S126"/>
      <c r="T126"/>
      <c r="U126"/>
      <c r="V126"/>
      <c r="W126"/>
      <c r="X126"/>
      <c r="Y126"/>
      <c r="Z126"/>
      <c r="AA126"/>
      <c r="AB126"/>
      <c r="AC126"/>
      <c r="AD126"/>
      <c r="BG126" s="7"/>
    </row>
    <row r="127" spans="1:59" ht="12.75">
      <c r="A127" s="1310"/>
      <c r="B127" s="1311" t="s">
        <v>9</v>
      </c>
      <c r="C127" s="1312">
        <v>0</v>
      </c>
      <c r="D127" s="347">
        <v>0</v>
      </c>
      <c r="E127" s="347">
        <v>0</v>
      </c>
      <c r="F127" s="347">
        <v>0</v>
      </c>
      <c r="G127" s="347">
        <v>0</v>
      </c>
      <c r="H127" s="1313">
        <v>0</v>
      </c>
      <c r="J127"/>
      <c r="K127"/>
      <c r="L127"/>
      <c r="M127"/>
      <c r="N127"/>
      <c r="O127"/>
      <c r="P127"/>
      <c r="Q127"/>
      <c r="R127"/>
      <c r="S127"/>
      <c r="T127"/>
      <c r="U127"/>
      <c r="V127"/>
      <c r="W127"/>
      <c r="X127"/>
      <c r="Y127"/>
      <c r="Z127"/>
      <c r="AA127"/>
      <c r="AB127"/>
      <c r="AC127"/>
      <c r="AD127"/>
      <c r="BG127" s="7"/>
    </row>
    <row r="128" spans="1:59" ht="12.75">
      <c r="A128" s="1302" t="s">
        <v>63</v>
      </c>
      <c r="B128" s="1303"/>
      <c r="C128" s="1307">
        <v>0</v>
      </c>
      <c r="D128" s="1308">
        <v>0</v>
      </c>
      <c r="E128" s="1308">
        <v>0</v>
      </c>
      <c r="F128" s="1308">
        <v>0</v>
      </c>
      <c r="G128" s="1308">
        <v>0</v>
      </c>
      <c r="H128" s="1309">
        <v>0</v>
      </c>
      <c r="J128"/>
      <c r="K128"/>
      <c r="L128"/>
      <c r="M128"/>
      <c r="N128"/>
      <c r="O128"/>
      <c r="P128"/>
      <c r="Q128"/>
      <c r="R128"/>
      <c r="S128"/>
      <c r="T128"/>
      <c r="U128"/>
      <c r="V128"/>
      <c r="W128"/>
      <c r="X128"/>
      <c r="Y128"/>
      <c r="Z128"/>
      <c r="AA128"/>
      <c r="AB128"/>
      <c r="AC128"/>
      <c r="AD128"/>
      <c r="BG128" s="7"/>
    </row>
    <row r="129" spans="1:59" ht="12.75">
      <c r="A129" s="1302" t="s">
        <v>3</v>
      </c>
      <c r="B129" s="1302" t="s">
        <v>10</v>
      </c>
      <c r="C129" s="1307">
        <v>0</v>
      </c>
      <c r="D129" s="1308">
        <v>0</v>
      </c>
      <c r="E129" s="1308">
        <v>0</v>
      </c>
      <c r="F129" s="1308">
        <v>0</v>
      </c>
      <c r="G129" s="1308">
        <v>0</v>
      </c>
      <c r="H129" s="1309">
        <v>0</v>
      </c>
      <c r="J129"/>
      <c r="K129"/>
      <c r="L129"/>
      <c r="M129"/>
      <c r="N129"/>
      <c r="O129"/>
      <c r="P129"/>
      <c r="Q129"/>
      <c r="R129"/>
      <c r="S129"/>
      <c r="T129"/>
      <c r="U129"/>
      <c r="V129"/>
      <c r="W129"/>
      <c r="X129"/>
      <c r="Y129"/>
      <c r="Z129"/>
      <c r="AA129"/>
      <c r="AB129"/>
      <c r="AC129"/>
      <c r="AD129"/>
      <c r="BG129" s="7"/>
    </row>
    <row r="130" spans="1:59" ht="12.75">
      <c r="A130" s="1310"/>
      <c r="B130" s="1311" t="s">
        <v>9</v>
      </c>
      <c r="C130" s="1312">
        <v>0</v>
      </c>
      <c r="D130" s="347">
        <v>0</v>
      </c>
      <c r="E130" s="347">
        <v>0</v>
      </c>
      <c r="F130" s="347">
        <v>0</v>
      </c>
      <c r="G130" s="347">
        <v>0</v>
      </c>
      <c r="H130" s="1313">
        <v>0</v>
      </c>
      <c r="J130"/>
      <c r="K130"/>
      <c r="L130"/>
      <c r="M130"/>
      <c r="N130"/>
      <c r="O130"/>
      <c r="P130"/>
      <c r="Q130"/>
      <c r="R130"/>
      <c r="S130"/>
      <c r="T130"/>
      <c r="U130"/>
      <c r="V130"/>
      <c r="W130"/>
      <c r="X130"/>
      <c r="Y130"/>
      <c r="Z130"/>
      <c r="AA130"/>
      <c r="AB130"/>
      <c r="AC130"/>
      <c r="AD130"/>
      <c r="BG130" s="7"/>
    </row>
    <row r="131" spans="1:59" ht="12.75">
      <c r="A131" s="1302" t="s">
        <v>64</v>
      </c>
      <c r="B131" s="1303"/>
      <c r="C131" s="1307">
        <v>0</v>
      </c>
      <c r="D131" s="1308">
        <v>0</v>
      </c>
      <c r="E131" s="1308">
        <v>0</v>
      </c>
      <c r="F131" s="1308">
        <v>0</v>
      </c>
      <c r="G131" s="1308">
        <v>0</v>
      </c>
      <c r="H131" s="1309">
        <v>0</v>
      </c>
      <c r="J131"/>
      <c r="K131"/>
      <c r="L131"/>
      <c r="M131"/>
      <c r="N131"/>
      <c r="O131"/>
      <c r="P131"/>
      <c r="Q131"/>
      <c r="R131"/>
      <c r="S131"/>
      <c r="T131"/>
      <c r="U131"/>
      <c r="V131"/>
      <c r="W131"/>
      <c r="X131"/>
      <c r="Y131"/>
      <c r="Z131"/>
      <c r="AA131"/>
      <c r="AB131"/>
      <c r="AC131"/>
      <c r="AD131"/>
      <c r="BG131" s="7"/>
    </row>
    <row r="132" spans="1:59" ht="12.75">
      <c r="A132" s="1302" t="s">
        <v>403</v>
      </c>
      <c r="B132" s="1302" t="s">
        <v>10</v>
      </c>
      <c r="C132" s="1307">
        <v>0</v>
      </c>
      <c r="D132" s="1308">
        <v>0</v>
      </c>
      <c r="E132" s="1308">
        <v>0</v>
      </c>
      <c r="F132" s="1308">
        <v>0</v>
      </c>
      <c r="G132" s="1308">
        <v>0</v>
      </c>
      <c r="H132" s="1309">
        <v>0</v>
      </c>
      <c r="J132"/>
      <c r="K132"/>
      <c r="L132"/>
      <c r="M132"/>
      <c r="N132"/>
      <c r="O132"/>
      <c r="P132"/>
      <c r="Q132"/>
      <c r="R132"/>
      <c r="S132"/>
      <c r="T132"/>
      <c r="U132"/>
      <c r="V132"/>
      <c r="W132"/>
      <c r="X132"/>
      <c r="Y132"/>
      <c r="Z132"/>
      <c r="AA132"/>
      <c r="AB132"/>
      <c r="AC132"/>
      <c r="AD132"/>
      <c r="BG132" s="7"/>
    </row>
    <row r="133" spans="1:59" ht="12.75">
      <c r="A133" s="1310"/>
      <c r="B133" s="1311" t="s">
        <v>9</v>
      </c>
      <c r="C133" s="1312">
        <v>0</v>
      </c>
      <c r="D133" s="347">
        <v>0</v>
      </c>
      <c r="E133" s="347">
        <v>0</v>
      </c>
      <c r="F133" s="347">
        <v>0</v>
      </c>
      <c r="G133" s="347">
        <v>0</v>
      </c>
      <c r="H133" s="1313">
        <v>0</v>
      </c>
      <c r="J133"/>
      <c r="K133"/>
      <c r="L133"/>
      <c r="M133"/>
      <c r="N133"/>
      <c r="O133"/>
      <c r="P133"/>
      <c r="Q133"/>
      <c r="R133"/>
      <c r="S133"/>
      <c r="T133"/>
      <c r="U133"/>
      <c r="V133"/>
      <c r="W133"/>
      <c r="X133"/>
      <c r="Y133"/>
      <c r="Z133"/>
      <c r="AA133"/>
      <c r="AB133"/>
      <c r="AC133"/>
      <c r="AD133"/>
      <c r="BG133" s="7"/>
    </row>
    <row r="134" spans="1:59" ht="12.75">
      <c r="A134" s="1302" t="s">
        <v>404</v>
      </c>
      <c r="B134" s="1303"/>
      <c r="C134" s="1307">
        <v>0</v>
      </c>
      <c r="D134" s="1308">
        <v>0</v>
      </c>
      <c r="E134" s="1308">
        <v>0</v>
      </c>
      <c r="F134" s="1308">
        <v>0</v>
      </c>
      <c r="G134" s="1308">
        <v>0</v>
      </c>
      <c r="H134" s="1309">
        <v>0</v>
      </c>
      <c r="J134"/>
      <c r="K134"/>
      <c r="L134"/>
      <c r="M134"/>
      <c r="N134"/>
      <c r="O134"/>
      <c r="P134"/>
      <c r="Q134"/>
      <c r="R134"/>
      <c r="S134"/>
      <c r="T134"/>
      <c r="U134"/>
      <c r="V134"/>
      <c r="W134"/>
      <c r="X134"/>
      <c r="Y134"/>
      <c r="Z134"/>
      <c r="AA134"/>
      <c r="AB134"/>
      <c r="AC134"/>
      <c r="AD134"/>
      <c r="BG134" s="7"/>
    </row>
    <row r="135" spans="1:59" ht="12.75">
      <c r="A135" s="1302" t="s">
        <v>2</v>
      </c>
      <c r="B135" s="1302" t="s">
        <v>10</v>
      </c>
      <c r="C135" s="1307">
        <v>0</v>
      </c>
      <c r="D135" s="1308">
        <v>0</v>
      </c>
      <c r="E135" s="1308">
        <v>0</v>
      </c>
      <c r="F135" s="1308">
        <v>0</v>
      </c>
      <c r="G135" s="1308">
        <v>0</v>
      </c>
      <c r="H135" s="1309">
        <v>0</v>
      </c>
      <c r="J135"/>
      <c r="K135"/>
      <c r="L135"/>
      <c r="M135"/>
      <c r="N135"/>
      <c r="O135"/>
      <c r="P135"/>
      <c r="Q135"/>
      <c r="R135"/>
      <c r="S135"/>
      <c r="T135"/>
      <c r="U135"/>
      <c r="V135"/>
      <c r="W135"/>
      <c r="X135"/>
      <c r="Y135"/>
      <c r="Z135"/>
      <c r="AA135"/>
      <c r="AB135"/>
      <c r="AC135"/>
      <c r="AD135"/>
      <c r="BG135" s="7"/>
    </row>
    <row r="136" spans="1:59" ht="12.75">
      <c r="A136" s="1310"/>
      <c r="B136" s="1311" t="s">
        <v>9</v>
      </c>
      <c r="C136" s="1312">
        <v>0</v>
      </c>
      <c r="D136" s="347">
        <v>0</v>
      </c>
      <c r="E136" s="347">
        <v>0</v>
      </c>
      <c r="F136" s="347">
        <v>0</v>
      </c>
      <c r="G136" s="347">
        <v>0</v>
      </c>
      <c r="H136" s="1313">
        <v>0</v>
      </c>
      <c r="J136"/>
      <c r="K136"/>
      <c r="L136"/>
      <c r="M136"/>
      <c r="N136"/>
      <c r="O136"/>
      <c r="P136"/>
      <c r="Q136"/>
      <c r="R136"/>
      <c r="S136"/>
      <c r="T136"/>
      <c r="U136"/>
      <c r="V136"/>
      <c r="W136"/>
      <c r="X136"/>
      <c r="Y136"/>
      <c r="Z136"/>
      <c r="AA136"/>
      <c r="AB136"/>
      <c r="AC136"/>
      <c r="AD136"/>
      <c r="BG136" s="7"/>
    </row>
    <row r="137" spans="1:59" ht="12.75">
      <c r="A137" s="1302" t="s">
        <v>65</v>
      </c>
      <c r="B137" s="1303"/>
      <c r="C137" s="1307">
        <v>0</v>
      </c>
      <c r="D137" s="1308">
        <v>0</v>
      </c>
      <c r="E137" s="1308">
        <v>0</v>
      </c>
      <c r="F137" s="1308">
        <v>0</v>
      </c>
      <c r="G137" s="1308">
        <v>0</v>
      </c>
      <c r="H137" s="1309">
        <v>0</v>
      </c>
      <c r="J137"/>
      <c r="K137"/>
      <c r="L137"/>
      <c r="M137"/>
      <c r="N137"/>
      <c r="O137"/>
      <c r="P137"/>
      <c r="Q137"/>
      <c r="R137"/>
      <c r="S137"/>
      <c r="T137"/>
      <c r="U137"/>
      <c r="V137"/>
      <c r="W137"/>
      <c r="X137"/>
      <c r="Y137"/>
      <c r="Z137"/>
      <c r="AA137"/>
      <c r="AB137"/>
      <c r="AC137"/>
      <c r="AD137"/>
      <c r="BG137" s="7"/>
    </row>
    <row r="138" spans="1:59" ht="12.75">
      <c r="A138" s="1302" t="s">
        <v>54</v>
      </c>
      <c r="B138" s="1302" t="s">
        <v>10</v>
      </c>
      <c r="C138" s="1307">
        <v>0</v>
      </c>
      <c r="D138" s="1308">
        <v>0</v>
      </c>
      <c r="E138" s="1308">
        <v>0</v>
      </c>
      <c r="F138" s="1308">
        <v>0</v>
      </c>
      <c r="G138" s="1308">
        <v>0</v>
      </c>
      <c r="H138" s="1309">
        <v>0</v>
      </c>
      <c r="J138"/>
      <c r="K138"/>
      <c r="L138"/>
      <c r="M138"/>
      <c r="N138"/>
      <c r="O138"/>
      <c r="P138"/>
      <c r="Q138"/>
      <c r="R138"/>
      <c r="S138"/>
      <c r="T138"/>
      <c r="U138"/>
      <c r="V138"/>
      <c r="W138"/>
      <c r="X138"/>
      <c r="Y138"/>
      <c r="Z138"/>
      <c r="AA138"/>
      <c r="AB138"/>
      <c r="AC138"/>
      <c r="AD138"/>
      <c r="BG138" s="7"/>
    </row>
    <row r="139" spans="1:59" ht="12.75">
      <c r="A139" s="1310"/>
      <c r="B139" s="1311" t="s">
        <v>9</v>
      </c>
      <c r="C139" s="1312">
        <v>0</v>
      </c>
      <c r="D139" s="347">
        <v>0</v>
      </c>
      <c r="E139" s="347">
        <v>0</v>
      </c>
      <c r="F139" s="347">
        <v>0</v>
      </c>
      <c r="G139" s="347">
        <v>0</v>
      </c>
      <c r="H139" s="1313">
        <v>0</v>
      </c>
      <c r="J139"/>
      <c r="K139"/>
      <c r="L139"/>
      <c r="M139"/>
      <c r="N139"/>
      <c r="O139"/>
      <c r="P139"/>
      <c r="Q139"/>
      <c r="R139"/>
      <c r="S139"/>
      <c r="T139"/>
      <c r="U139"/>
      <c r="V139"/>
      <c r="W139"/>
      <c r="X139"/>
      <c r="Y139"/>
      <c r="Z139"/>
      <c r="AA139"/>
      <c r="AB139"/>
      <c r="AC139"/>
      <c r="AD139"/>
      <c r="BG139" s="7"/>
    </row>
    <row r="140" spans="1:59" ht="12.75">
      <c r="A140" s="1302" t="s">
        <v>66</v>
      </c>
      <c r="B140" s="1303"/>
      <c r="C140" s="1307">
        <v>0</v>
      </c>
      <c r="D140" s="1308">
        <v>0</v>
      </c>
      <c r="E140" s="1308">
        <v>0</v>
      </c>
      <c r="F140" s="1308">
        <v>0</v>
      </c>
      <c r="G140" s="1308">
        <v>0</v>
      </c>
      <c r="H140" s="1309">
        <v>0</v>
      </c>
      <c r="J140"/>
      <c r="K140"/>
      <c r="L140"/>
      <c r="M140"/>
      <c r="N140"/>
      <c r="O140"/>
      <c r="P140"/>
      <c r="Q140"/>
      <c r="R140"/>
      <c r="S140"/>
      <c r="T140"/>
      <c r="U140"/>
      <c r="V140"/>
      <c r="W140"/>
      <c r="X140"/>
      <c r="Y140"/>
      <c r="Z140"/>
      <c r="AA140"/>
      <c r="AB140"/>
      <c r="AC140"/>
      <c r="AD140"/>
      <c r="BG140" s="7"/>
    </row>
    <row r="141" spans="1:59" ht="12.75">
      <c r="A141" s="1302" t="s">
        <v>51</v>
      </c>
      <c r="B141" s="1302" t="s">
        <v>10</v>
      </c>
      <c r="C141" s="1307">
        <v>0</v>
      </c>
      <c r="D141" s="1308">
        <v>0</v>
      </c>
      <c r="E141" s="1308">
        <v>0</v>
      </c>
      <c r="F141" s="1308">
        <v>0</v>
      </c>
      <c r="G141" s="1308">
        <v>0</v>
      </c>
      <c r="H141" s="1309">
        <v>0</v>
      </c>
      <c r="J141"/>
      <c r="K141"/>
      <c r="L141"/>
      <c r="M141"/>
      <c r="N141"/>
      <c r="O141"/>
      <c r="P141"/>
      <c r="Q141"/>
      <c r="R141"/>
      <c r="S141"/>
      <c r="T141"/>
      <c r="U141"/>
      <c r="V141"/>
      <c r="W141"/>
      <c r="X141"/>
      <c r="Y141"/>
      <c r="Z141"/>
      <c r="AA141"/>
      <c r="AB141"/>
      <c r="AC141"/>
      <c r="AD141"/>
      <c r="BG141" s="7"/>
    </row>
    <row r="142" spans="1:59" ht="12.75">
      <c r="A142" s="1310"/>
      <c r="B142" s="1311" t="s">
        <v>9</v>
      </c>
      <c r="C142" s="1312">
        <v>0</v>
      </c>
      <c r="D142" s="347">
        <v>0</v>
      </c>
      <c r="E142" s="347">
        <v>0</v>
      </c>
      <c r="F142" s="347">
        <v>0</v>
      </c>
      <c r="G142" s="347">
        <v>0</v>
      </c>
      <c r="H142" s="1313">
        <v>0</v>
      </c>
      <c r="J142"/>
      <c r="K142"/>
      <c r="L142"/>
      <c r="M142"/>
      <c r="N142"/>
      <c r="O142"/>
      <c r="P142"/>
      <c r="Q142"/>
      <c r="R142"/>
      <c r="S142"/>
      <c r="T142"/>
      <c r="U142"/>
      <c r="V142"/>
      <c r="W142"/>
      <c r="X142"/>
      <c r="Y142"/>
      <c r="Z142"/>
      <c r="AA142"/>
      <c r="AB142"/>
      <c r="AC142"/>
      <c r="AD142"/>
      <c r="BG142" s="7"/>
    </row>
    <row r="143" spans="1:59" ht="12.75">
      <c r="A143" s="1302" t="s">
        <v>67</v>
      </c>
      <c r="B143" s="1303"/>
      <c r="C143" s="1307">
        <v>0</v>
      </c>
      <c r="D143" s="1308">
        <v>0</v>
      </c>
      <c r="E143" s="1308">
        <v>0</v>
      </c>
      <c r="F143" s="1308">
        <v>0</v>
      </c>
      <c r="G143" s="1308">
        <v>0</v>
      </c>
      <c r="H143" s="1309">
        <v>0</v>
      </c>
      <c r="J143"/>
      <c r="K143"/>
      <c r="L143"/>
      <c r="M143"/>
      <c r="N143"/>
      <c r="O143"/>
      <c r="P143"/>
      <c r="Q143"/>
      <c r="R143"/>
      <c r="S143"/>
      <c r="T143"/>
      <c r="U143"/>
      <c r="V143"/>
      <c r="W143"/>
      <c r="X143"/>
      <c r="Y143"/>
      <c r="Z143"/>
      <c r="AA143"/>
      <c r="AB143"/>
      <c r="AC143"/>
      <c r="AD143"/>
      <c r="BG143" s="7"/>
    </row>
    <row r="144" spans="1:59" ht="12.75">
      <c r="A144" s="1302" t="s">
        <v>52</v>
      </c>
      <c r="B144" s="1302" t="s">
        <v>10</v>
      </c>
      <c r="C144" s="1307">
        <v>0</v>
      </c>
      <c r="D144" s="1308">
        <v>0</v>
      </c>
      <c r="E144" s="1308">
        <v>0</v>
      </c>
      <c r="F144" s="1308">
        <v>0</v>
      </c>
      <c r="G144" s="1308">
        <v>0</v>
      </c>
      <c r="H144" s="1309">
        <v>0</v>
      </c>
      <c r="J144"/>
      <c r="K144"/>
      <c r="L144"/>
      <c r="M144"/>
      <c r="N144"/>
      <c r="O144"/>
      <c r="P144"/>
      <c r="Q144"/>
      <c r="R144"/>
      <c r="S144"/>
      <c r="T144"/>
      <c r="U144"/>
      <c r="V144"/>
      <c r="W144"/>
      <c r="X144"/>
      <c r="Y144"/>
      <c r="Z144"/>
      <c r="AA144"/>
      <c r="AB144"/>
      <c r="AC144"/>
      <c r="AD144"/>
      <c r="BG144" s="7"/>
    </row>
    <row r="145" spans="1:59" ht="12.75">
      <c r="A145" s="1310"/>
      <c r="B145" s="1311" t="s">
        <v>9</v>
      </c>
      <c r="C145" s="1312">
        <v>0</v>
      </c>
      <c r="D145" s="347">
        <v>0</v>
      </c>
      <c r="E145" s="347">
        <v>0</v>
      </c>
      <c r="F145" s="347">
        <v>0</v>
      </c>
      <c r="G145" s="347">
        <v>0</v>
      </c>
      <c r="H145" s="1313">
        <v>0</v>
      </c>
      <c r="J145"/>
      <c r="K145"/>
      <c r="L145"/>
      <c r="M145"/>
      <c r="N145"/>
      <c r="O145"/>
      <c r="P145"/>
      <c r="Q145"/>
      <c r="R145"/>
      <c r="S145"/>
      <c r="T145"/>
      <c r="U145"/>
      <c r="V145"/>
      <c r="W145"/>
      <c r="X145"/>
      <c r="Y145"/>
      <c r="Z145"/>
      <c r="AA145"/>
      <c r="AB145"/>
      <c r="AC145"/>
      <c r="AD145"/>
      <c r="BG145" s="7"/>
    </row>
    <row r="146" spans="1:59" ht="12.75">
      <c r="A146" s="1302" t="s">
        <v>68</v>
      </c>
      <c r="B146" s="1303"/>
      <c r="C146" s="1307">
        <v>0</v>
      </c>
      <c r="D146" s="1308">
        <v>0</v>
      </c>
      <c r="E146" s="1308">
        <v>0</v>
      </c>
      <c r="F146" s="1308">
        <v>0</v>
      </c>
      <c r="G146" s="1308">
        <v>0</v>
      </c>
      <c r="H146" s="1309">
        <v>0</v>
      </c>
      <c r="J146"/>
      <c r="K146"/>
      <c r="L146"/>
      <c r="M146"/>
      <c r="N146"/>
      <c r="O146"/>
      <c r="P146"/>
      <c r="Q146"/>
      <c r="R146"/>
      <c r="S146"/>
      <c r="T146"/>
      <c r="U146"/>
      <c r="V146"/>
      <c r="W146"/>
      <c r="X146"/>
      <c r="Y146"/>
      <c r="Z146"/>
      <c r="AA146"/>
      <c r="AB146"/>
      <c r="AC146"/>
      <c r="AD146"/>
      <c r="BG146" s="7"/>
    </row>
    <row r="147" spans="1:59" ht="12.75">
      <c r="A147" s="1302" t="s">
        <v>830</v>
      </c>
      <c r="B147" s="1302" t="s">
        <v>10</v>
      </c>
      <c r="C147" s="1307">
        <v>0</v>
      </c>
      <c r="D147" s="1308">
        <v>0</v>
      </c>
      <c r="E147" s="1308">
        <v>0</v>
      </c>
      <c r="F147" s="1308">
        <v>0</v>
      </c>
      <c r="G147" s="1308">
        <v>0</v>
      </c>
      <c r="H147" s="1309">
        <v>0</v>
      </c>
      <c r="J147"/>
      <c r="K147"/>
      <c r="L147"/>
      <c r="M147"/>
      <c r="N147"/>
      <c r="O147"/>
      <c r="P147"/>
      <c r="Q147"/>
      <c r="R147"/>
      <c r="S147"/>
      <c r="T147"/>
      <c r="U147"/>
      <c r="V147"/>
      <c r="W147"/>
      <c r="X147"/>
      <c r="Y147"/>
      <c r="Z147"/>
      <c r="AA147"/>
      <c r="AB147"/>
      <c r="AC147"/>
      <c r="AD147"/>
      <c r="BG147" s="7"/>
    </row>
    <row r="148" spans="1:59" ht="12.75">
      <c r="A148" s="1310"/>
      <c r="B148" s="1311" t="s">
        <v>9</v>
      </c>
      <c r="C148" s="1312">
        <v>0</v>
      </c>
      <c r="D148" s="347">
        <v>0</v>
      </c>
      <c r="E148" s="347">
        <v>0</v>
      </c>
      <c r="F148" s="347">
        <v>0</v>
      </c>
      <c r="G148" s="347">
        <v>0</v>
      </c>
      <c r="H148" s="1313">
        <v>0</v>
      </c>
      <c r="J148"/>
      <c r="K148"/>
      <c r="L148"/>
      <c r="M148"/>
      <c r="N148"/>
      <c r="O148"/>
      <c r="P148"/>
      <c r="Q148"/>
      <c r="R148"/>
      <c r="S148"/>
      <c r="T148"/>
      <c r="U148"/>
      <c r="V148"/>
      <c r="W148"/>
      <c r="X148"/>
      <c r="Y148"/>
      <c r="Z148"/>
      <c r="AA148"/>
      <c r="AB148"/>
      <c r="AC148"/>
      <c r="AD148"/>
      <c r="BG148" s="7"/>
    </row>
    <row r="149" spans="1:59" ht="12.75">
      <c r="A149" s="1302" t="s">
        <v>832</v>
      </c>
      <c r="B149" s="1303"/>
      <c r="C149" s="1307">
        <v>0</v>
      </c>
      <c r="D149" s="1308">
        <v>0</v>
      </c>
      <c r="E149" s="1308">
        <v>0</v>
      </c>
      <c r="F149" s="1308">
        <v>0</v>
      </c>
      <c r="G149" s="1308">
        <v>0</v>
      </c>
      <c r="H149" s="1309">
        <v>0</v>
      </c>
      <c r="J149"/>
      <c r="K149"/>
      <c r="L149"/>
      <c r="M149"/>
      <c r="N149"/>
      <c r="O149"/>
      <c r="P149"/>
      <c r="Q149"/>
      <c r="R149"/>
      <c r="S149"/>
      <c r="T149"/>
      <c r="U149"/>
      <c r="V149"/>
      <c r="W149"/>
      <c r="X149"/>
      <c r="Y149"/>
      <c r="Z149"/>
      <c r="AA149"/>
      <c r="AB149"/>
      <c r="AC149"/>
      <c r="AD149"/>
      <c r="BG149" s="7"/>
    </row>
    <row r="150" spans="1:59" ht="12.75">
      <c r="A150" s="1302" t="s">
        <v>831</v>
      </c>
      <c r="B150" s="1302" t="s">
        <v>10</v>
      </c>
      <c r="C150" s="1307">
        <v>0</v>
      </c>
      <c r="D150" s="1308">
        <v>0</v>
      </c>
      <c r="E150" s="1308">
        <v>0</v>
      </c>
      <c r="F150" s="1308">
        <v>0</v>
      </c>
      <c r="G150" s="1308">
        <v>0</v>
      </c>
      <c r="H150" s="1309">
        <v>0</v>
      </c>
      <c r="J150"/>
      <c r="K150"/>
      <c r="L150"/>
      <c r="M150"/>
      <c r="N150"/>
      <c r="O150"/>
      <c r="P150"/>
      <c r="Q150"/>
      <c r="R150"/>
      <c r="S150"/>
      <c r="T150"/>
      <c r="U150"/>
      <c r="V150"/>
      <c r="W150"/>
      <c r="X150"/>
      <c r="Y150"/>
      <c r="Z150"/>
      <c r="AA150"/>
      <c r="AB150"/>
      <c r="AC150"/>
      <c r="AD150"/>
      <c r="BG150" s="7"/>
    </row>
    <row r="151" spans="1:59" ht="12.75">
      <c r="A151" s="1310"/>
      <c r="B151" s="1311" t="s">
        <v>9</v>
      </c>
      <c r="C151" s="1312">
        <v>0</v>
      </c>
      <c r="D151" s="347">
        <v>0</v>
      </c>
      <c r="E151" s="347">
        <v>0</v>
      </c>
      <c r="F151" s="347">
        <v>0</v>
      </c>
      <c r="G151" s="347">
        <v>0</v>
      </c>
      <c r="H151" s="1313">
        <v>0</v>
      </c>
      <c r="J151"/>
      <c r="K151"/>
      <c r="L151"/>
      <c r="M151"/>
      <c r="N151"/>
      <c r="O151"/>
      <c r="P151"/>
      <c r="Q151"/>
      <c r="R151"/>
      <c r="S151"/>
      <c r="T151"/>
      <c r="U151"/>
      <c r="V151"/>
      <c r="W151"/>
      <c r="X151"/>
      <c r="Y151"/>
      <c r="Z151"/>
      <c r="AA151"/>
      <c r="AB151"/>
      <c r="AC151"/>
      <c r="AD151"/>
      <c r="BG151" s="7"/>
    </row>
    <row r="152" spans="1:59" ht="12.75">
      <c r="A152" s="1302" t="s">
        <v>833</v>
      </c>
      <c r="B152" s="1303"/>
      <c r="C152" s="1307">
        <v>0</v>
      </c>
      <c r="D152" s="1308">
        <v>0</v>
      </c>
      <c r="E152" s="1308">
        <v>0</v>
      </c>
      <c r="F152" s="1308">
        <v>0</v>
      </c>
      <c r="G152" s="1308">
        <v>0</v>
      </c>
      <c r="H152" s="1309">
        <v>0</v>
      </c>
      <c r="J152"/>
      <c r="K152"/>
      <c r="L152"/>
      <c r="M152"/>
      <c r="N152"/>
      <c r="O152"/>
      <c r="P152"/>
      <c r="Q152"/>
      <c r="R152"/>
      <c r="S152"/>
      <c r="T152"/>
      <c r="U152"/>
      <c r="V152"/>
      <c r="BG152" s="7"/>
    </row>
    <row r="153" spans="1:59" ht="12.75">
      <c r="A153" s="1302" t="s">
        <v>843</v>
      </c>
      <c r="B153" s="1302" t="s">
        <v>10</v>
      </c>
      <c r="C153" s="1307">
        <v>0</v>
      </c>
      <c r="D153" s="1308">
        <v>0</v>
      </c>
      <c r="E153" s="1308">
        <v>0</v>
      </c>
      <c r="F153" s="1308">
        <v>0</v>
      </c>
      <c r="G153" s="1308">
        <v>0</v>
      </c>
      <c r="H153" s="1309">
        <v>0</v>
      </c>
      <c r="J153"/>
      <c r="K153"/>
      <c r="L153"/>
      <c r="M153"/>
      <c r="N153"/>
      <c r="O153"/>
      <c r="P153"/>
      <c r="Q153"/>
      <c r="R153"/>
      <c r="S153"/>
      <c r="T153"/>
      <c r="U153"/>
      <c r="V153"/>
      <c r="BG153" s="7"/>
    </row>
    <row r="154" spans="1:59" ht="12.75">
      <c r="A154" s="1310"/>
      <c r="B154" s="1311" t="s">
        <v>9</v>
      </c>
      <c r="C154" s="1312">
        <v>0</v>
      </c>
      <c r="D154" s="347">
        <v>0</v>
      </c>
      <c r="E154" s="347">
        <v>0</v>
      </c>
      <c r="F154" s="347">
        <v>0</v>
      </c>
      <c r="G154" s="347">
        <v>0</v>
      </c>
      <c r="H154" s="1313">
        <v>0</v>
      </c>
      <c r="J154"/>
      <c r="K154"/>
      <c r="L154"/>
      <c r="M154"/>
      <c r="N154"/>
      <c r="O154"/>
      <c r="P154"/>
      <c r="Q154"/>
      <c r="R154"/>
      <c r="S154"/>
      <c r="T154"/>
      <c r="U154"/>
      <c r="V154"/>
      <c r="BG154" s="7"/>
    </row>
    <row r="155" spans="1:59" ht="12.75">
      <c r="A155" s="1302" t="s">
        <v>845</v>
      </c>
      <c r="B155" s="1303"/>
      <c r="C155" s="1307">
        <v>0</v>
      </c>
      <c r="D155" s="1308">
        <v>0</v>
      </c>
      <c r="E155" s="1308">
        <v>0</v>
      </c>
      <c r="F155" s="1308">
        <v>0</v>
      </c>
      <c r="G155" s="1308">
        <v>0</v>
      </c>
      <c r="H155" s="1309">
        <v>0</v>
      </c>
      <c r="J155"/>
      <c r="K155"/>
      <c r="L155"/>
      <c r="M155"/>
      <c r="N155"/>
      <c r="O155"/>
      <c r="P155"/>
      <c r="Q155"/>
      <c r="R155"/>
      <c r="S155"/>
      <c r="T155"/>
      <c r="U155"/>
      <c r="V155"/>
      <c r="BG155" s="7"/>
    </row>
    <row r="156" spans="1:59" ht="12.75">
      <c r="A156" s="1302" t="s">
        <v>844</v>
      </c>
      <c r="B156" s="1302" t="s">
        <v>10</v>
      </c>
      <c r="C156" s="1307">
        <v>0</v>
      </c>
      <c r="D156" s="1308">
        <v>0</v>
      </c>
      <c r="E156" s="1308">
        <v>0</v>
      </c>
      <c r="F156" s="1308">
        <v>0</v>
      </c>
      <c r="G156" s="1308">
        <v>0</v>
      </c>
      <c r="H156" s="1309">
        <v>0</v>
      </c>
      <c r="J156"/>
      <c r="K156"/>
      <c r="L156"/>
      <c r="M156"/>
      <c r="N156"/>
      <c r="O156"/>
      <c r="P156"/>
      <c r="Q156"/>
      <c r="R156"/>
      <c r="S156"/>
      <c r="T156"/>
      <c r="U156"/>
      <c r="V156"/>
      <c r="BG156" s="7"/>
    </row>
    <row r="157" spans="1:59" ht="12.75">
      <c r="A157" s="1310"/>
      <c r="B157" s="1311" t="s">
        <v>9</v>
      </c>
      <c r="C157" s="1312">
        <v>0</v>
      </c>
      <c r="D157" s="347">
        <v>0</v>
      </c>
      <c r="E157" s="347">
        <v>0</v>
      </c>
      <c r="F157" s="347">
        <v>0</v>
      </c>
      <c r="G157" s="347">
        <v>0</v>
      </c>
      <c r="H157" s="1313">
        <v>0</v>
      </c>
      <c r="J157" s="94"/>
      <c r="K157" s="94"/>
      <c r="L157" s="94"/>
      <c r="M157" s="94"/>
      <c r="N157" s="94"/>
      <c r="O157" s="94"/>
      <c r="P157" s="94"/>
      <c r="Q157" s="94"/>
      <c r="R157" s="94"/>
      <c r="S157" s="94"/>
      <c r="T157" s="94"/>
      <c r="U157" s="94"/>
      <c r="V157" s="94"/>
      <c r="BG157" s="7"/>
    </row>
    <row r="158" spans="1:59" ht="12.75">
      <c r="A158" s="1302" t="s">
        <v>846</v>
      </c>
      <c r="B158" s="1303"/>
      <c r="C158" s="1307">
        <v>0</v>
      </c>
      <c r="D158" s="1308">
        <v>0</v>
      </c>
      <c r="E158" s="1308">
        <v>0</v>
      </c>
      <c r="F158" s="1308">
        <v>0</v>
      </c>
      <c r="G158" s="1308">
        <v>0</v>
      </c>
      <c r="H158" s="1309">
        <v>0</v>
      </c>
      <c r="J158" s="94"/>
      <c r="K158" s="94"/>
      <c r="L158" s="94"/>
      <c r="M158" s="94"/>
      <c r="N158" s="94"/>
      <c r="O158" s="94"/>
      <c r="P158" s="94"/>
      <c r="Q158" s="94"/>
      <c r="R158" s="94"/>
      <c r="S158" s="94"/>
      <c r="T158" s="94"/>
      <c r="U158" s="94"/>
      <c r="V158" s="94"/>
      <c r="BG158" s="7"/>
    </row>
    <row r="159" spans="1:59" ht="12.75">
      <c r="A159" s="1314" t="s">
        <v>18</v>
      </c>
      <c r="B159" s="1315"/>
      <c r="C159" s="1316">
        <v>0</v>
      </c>
      <c r="D159" s="1317">
        <v>0</v>
      </c>
      <c r="E159" s="1317">
        <v>0</v>
      </c>
      <c r="F159" s="1317">
        <v>0</v>
      </c>
      <c r="G159" s="1317">
        <v>0</v>
      </c>
      <c r="H159" s="1318">
        <v>0</v>
      </c>
      <c r="I159" s="3">
        <f>SUM(C159:H159)</f>
        <v>0</v>
      </c>
      <c r="J159" s="94"/>
      <c r="K159" s="94"/>
      <c r="L159" s="94"/>
      <c r="M159" s="94"/>
      <c r="N159" s="94"/>
      <c r="O159" s="94"/>
      <c r="P159" s="94"/>
      <c r="Q159" s="94"/>
      <c r="R159" s="94"/>
      <c r="S159" s="94"/>
      <c r="T159" s="94"/>
      <c r="U159" s="94"/>
      <c r="V159" s="94"/>
      <c r="BG159" s="7"/>
    </row>
    <row r="160" spans="1:59" ht="12.75">
      <c r="A160" s="94"/>
      <c r="B160" s="94"/>
      <c r="C160" s="94"/>
      <c r="D160" s="94"/>
      <c r="E160" s="94"/>
      <c r="F160" s="94"/>
      <c r="G160" s="94"/>
      <c r="H160" s="94"/>
      <c r="J160" s="94"/>
      <c r="K160" s="94"/>
      <c r="L160" s="94"/>
      <c r="M160" s="94"/>
      <c r="N160" s="94"/>
      <c r="O160" s="94"/>
      <c r="P160" s="94"/>
      <c r="Q160" s="94"/>
      <c r="R160" s="94"/>
      <c r="S160" s="94"/>
      <c r="T160" s="94"/>
      <c r="U160" s="94"/>
      <c r="V160" s="94"/>
      <c r="BG160" s="7"/>
    </row>
    <row r="161" spans="1:59" ht="12.75">
      <c r="A161" s="94"/>
      <c r="B161" s="94"/>
      <c r="C161" s="94"/>
      <c r="D161" s="94"/>
      <c r="E161" s="94"/>
      <c r="F161" s="94"/>
      <c r="G161" s="94"/>
      <c r="H161" s="94"/>
      <c r="J161" s="94"/>
      <c r="K161" s="94"/>
      <c r="L161" s="94"/>
      <c r="M161" s="94"/>
      <c r="N161" s="94"/>
      <c r="O161" s="94"/>
      <c r="P161" s="94"/>
      <c r="Q161" s="94"/>
      <c r="R161" s="94"/>
      <c r="S161" s="94"/>
      <c r="T161" s="94"/>
      <c r="U161" s="94"/>
      <c r="V161" s="94"/>
      <c r="BG161" s="7"/>
    </row>
    <row r="162" spans="1:59" ht="12.75">
      <c r="A162" s="94"/>
      <c r="B162" s="94"/>
      <c r="C162" s="94"/>
      <c r="D162" s="94"/>
      <c r="E162" s="94"/>
      <c r="F162" s="94"/>
      <c r="G162" s="94"/>
      <c r="H162" s="94"/>
      <c r="J162" s="94"/>
      <c r="K162" s="94"/>
      <c r="L162" s="94"/>
      <c r="M162" s="94"/>
      <c r="N162" s="94"/>
      <c r="O162" s="94"/>
      <c r="P162" s="94"/>
      <c r="Q162" s="94"/>
      <c r="R162" s="94"/>
      <c r="S162" s="94"/>
      <c r="T162" s="94"/>
      <c r="U162" s="94"/>
      <c r="V162" s="94"/>
      <c r="BG162" s="7"/>
    </row>
    <row r="163" spans="1:59" ht="12.75">
      <c r="A163"/>
      <c r="B163"/>
      <c r="C163"/>
      <c r="D163"/>
      <c r="E163"/>
      <c r="F163"/>
      <c r="G163"/>
      <c r="H163" s="104"/>
      <c r="J163"/>
      <c r="K163"/>
      <c r="L163"/>
      <c r="M163"/>
      <c r="N163"/>
      <c r="O163"/>
      <c r="P163"/>
      <c r="Q163"/>
      <c r="R163"/>
      <c r="S163"/>
      <c r="T163"/>
      <c r="U163"/>
      <c r="V163"/>
      <c r="BG163" s="7"/>
    </row>
    <row r="164" spans="1:59" ht="12.75">
      <c r="A164" s="270"/>
      <c r="B164" s="270"/>
      <c r="C164" s="270"/>
      <c r="D164" s="270"/>
      <c r="E164" s="270"/>
      <c r="F164" s="270"/>
      <c r="G164" s="270"/>
      <c r="H164" s="271"/>
      <c r="J164"/>
      <c r="K164"/>
      <c r="L164"/>
      <c r="M164"/>
      <c r="N164"/>
      <c r="O164"/>
      <c r="P164"/>
      <c r="Q164"/>
      <c r="R164"/>
      <c r="S164"/>
      <c r="T164"/>
      <c r="U164"/>
      <c r="V164"/>
      <c r="BG164" s="7"/>
    </row>
    <row r="165" spans="1:59" ht="12.75">
      <c r="A165" s="1283" t="s">
        <v>60</v>
      </c>
      <c r="B165" s="1283" t="s">
        <v>61</v>
      </c>
      <c r="C165" s="270"/>
      <c r="D165" s="272" t="s">
        <v>384</v>
      </c>
      <c r="E165" s="270"/>
      <c r="F165" s="270"/>
      <c r="G165" s="270"/>
      <c r="H165" s="271"/>
      <c r="J165"/>
      <c r="K165"/>
      <c r="L165"/>
      <c r="M165"/>
      <c r="N165"/>
      <c r="O165"/>
      <c r="P165"/>
      <c r="Q165"/>
      <c r="R165"/>
      <c r="S165"/>
      <c r="T165"/>
      <c r="U165"/>
      <c r="V165"/>
      <c r="BG165" s="7"/>
    </row>
    <row r="166" spans="1:59" ht="12.75">
      <c r="A166" s="1283" t="s">
        <v>43</v>
      </c>
      <c r="B166" s="1283" t="s">
        <v>77</v>
      </c>
      <c r="C166" s="270"/>
      <c r="D166" s="270"/>
      <c r="E166" s="270"/>
      <c r="F166" s="270"/>
      <c r="G166" s="270"/>
      <c r="H166" s="271"/>
      <c r="J166"/>
      <c r="K166"/>
      <c r="L166"/>
      <c r="M166"/>
      <c r="N166"/>
      <c r="O166"/>
      <c r="P166"/>
      <c r="Q166"/>
      <c r="R166"/>
      <c r="S166"/>
      <c r="T166"/>
      <c r="U166"/>
      <c r="V166"/>
      <c r="BG166" s="7"/>
    </row>
    <row r="167" spans="1:59" ht="12.75">
      <c r="A167" s="270"/>
      <c r="B167" s="270"/>
      <c r="C167" s="270"/>
      <c r="D167" s="270"/>
      <c r="E167" s="270"/>
      <c r="F167" s="270"/>
      <c r="G167" s="270"/>
      <c r="H167" s="271"/>
      <c r="J167"/>
      <c r="K167"/>
      <c r="L167"/>
      <c r="M167"/>
      <c r="N167"/>
      <c r="O167"/>
      <c r="P167"/>
      <c r="Q167"/>
      <c r="R167"/>
      <c r="S167"/>
      <c r="T167"/>
      <c r="U167"/>
      <c r="V167"/>
      <c r="BG167" s="7"/>
    </row>
    <row r="168" spans="1:59" ht="12.75">
      <c r="A168" s="1284"/>
      <c r="B168" s="1285"/>
      <c r="C168" s="1284" t="s">
        <v>19</v>
      </c>
      <c r="D168" s="1285"/>
      <c r="E168" s="1285"/>
      <c r="F168" s="1285"/>
      <c r="G168" s="1285"/>
      <c r="H168" s="1286"/>
      <c r="J168"/>
      <c r="K168"/>
      <c r="L168"/>
      <c r="M168"/>
      <c r="N168"/>
      <c r="O168"/>
      <c r="P168"/>
      <c r="Q168"/>
      <c r="R168"/>
      <c r="S168"/>
      <c r="T168"/>
      <c r="U168"/>
      <c r="V168"/>
      <c r="BG168" s="7"/>
    </row>
    <row r="169" spans="1:59" ht="12.75">
      <c r="A169" s="1284" t="s">
        <v>62</v>
      </c>
      <c r="B169" s="1284" t="s">
        <v>48</v>
      </c>
      <c r="C169" s="1284" t="s">
        <v>414</v>
      </c>
      <c r="D169" s="1287" t="s">
        <v>415</v>
      </c>
      <c r="E169" s="1287" t="s">
        <v>416</v>
      </c>
      <c r="F169" s="1287" t="s">
        <v>417</v>
      </c>
      <c r="G169" s="1287" t="s">
        <v>418</v>
      </c>
      <c r="H169" s="1288" t="s">
        <v>467</v>
      </c>
      <c r="J169"/>
      <c r="K169"/>
      <c r="L169"/>
      <c r="M169"/>
      <c r="N169"/>
      <c r="O169"/>
      <c r="P169"/>
      <c r="Q169"/>
      <c r="R169"/>
      <c r="S169"/>
      <c r="T169"/>
      <c r="U169"/>
      <c r="V169"/>
      <c r="BG169" s="7"/>
    </row>
    <row r="170" spans="1:59" ht="12.75">
      <c r="A170" s="1284" t="s">
        <v>0</v>
      </c>
      <c r="B170" s="1284" t="s">
        <v>10</v>
      </c>
      <c r="C170" s="1289">
        <v>0</v>
      </c>
      <c r="D170" s="1290">
        <v>0</v>
      </c>
      <c r="E170" s="1290">
        <v>0</v>
      </c>
      <c r="F170" s="1290">
        <v>0</v>
      </c>
      <c r="G170" s="1290">
        <v>0</v>
      </c>
      <c r="H170" s="1291">
        <v>0</v>
      </c>
      <c r="J170"/>
      <c r="K170"/>
      <c r="L170"/>
      <c r="M170"/>
      <c r="N170"/>
      <c r="O170"/>
      <c r="P170"/>
      <c r="Q170"/>
      <c r="R170"/>
      <c r="S170"/>
      <c r="T170"/>
      <c r="U170"/>
      <c r="V170"/>
      <c r="BG170" s="7"/>
    </row>
    <row r="171" spans="1:59" ht="12.75">
      <c r="A171" s="1292"/>
      <c r="B171" s="1293" t="s">
        <v>9</v>
      </c>
      <c r="C171" s="1294">
        <v>0</v>
      </c>
      <c r="D171" s="346">
        <v>0</v>
      </c>
      <c r="E171" s="346">
        <v>0</v>
      </c>
      <c r="F171" s="346">
        <v>0</v>
      </c>
      <c r="G171" s="346">
        <v>0</v>
      </c>
      <c r="H171" s="1295">
        <v>0</v>
      </c>
      <c r="J171"/>
      <c r="K171"/>
      <c r="L171"/>
      <c r="M171"/>
      <c r="N171"/>
      <c r="O171"/>
      <c r="P171"/>
      <c r="Q171"/>
      <c r="R171"/>
      <c r="S171"/>
      <c r="T171"/>
      <c r="U171"/>
      <c r="V171"/>
      <c r="BG171" s="7"/>
    </row>
    <row r="172" spans="1:59" ht="12.75">
      <c r="A172" s="1284" t="s">
        <v>63</v>
      </c>
      <c r="B172" s="1285"/>
      <c r="C172" s="1289">
        <v>0</v>
      </c>
      <c r="D172" s="1290">
        <v>0</v>
      </c>
      <c r="E172" s="1290">
        <v>0</v>
      </c>
      <c r="F172" s="1290">
        <v>0</v>
      </c>
      <c r="G172" s="1290">
        <v>0</v>
      </c>
      <c r="H172" s="1291">
        <v>0</v>
      </c>
      <c r="J172"/>
      <c r="K172"/>
      <c r="L172"/>
      <c r="M172"/>
      <c r="N172"/>
      <c r="O172"/>
      <c r="P172"/>
      <c r="Q172"/>
      <c r="R172"/>
      <c r="S172"/>
      <c r="T172"/>
      <c r="U172"/>
      <c r="V172"/>
      <c r="BG172" s="7"/>
    </row>
    <row r="173" spans="1:59" ht="12.75">
      <c r="A173" s="1284" t="s">
        <v>3</v>
      </c>
      <c r="B173" s="1284" t="s">
        <v>10</v>
      </c>
      <c r="C173" s="1289">
        <v>0</v>
      </c>
      <c r="D173" s="1290">
        <v>0</v>
      </c>
      <c r="E173" s="1290">
        <v>0</v>
      </c>
      <c r="F173" s="1290">
        <v>0</v>
      </c>
      <c r="G173" s="1290">
        <v>0</v>
      </c>
      <c r="H173" s="1291">
        <v>0</v>
      </c>
      <c r="J173"/>
      <c r="K173"/>
      <c r="L173"/>
      <c r="M173"/>
      <c r="N173"/>
      <c r="O173"/>
      <c r="P173"/>
      <c r="Q173"/>
      <c r="R173"/>
      <c r="S173"/>
      <c r="T173"/>
      <c r="U173"/>
      <c r="V173"/>
      <c r="BG173" s="7"/>
    </row>
    <row r="174" spans="1:59" ht="12.75">
      <c r="A174" s="1292"/>
      <c r="B174" s="1293" t="s">
        <v>9</v>
      </c>
      <c r="C174" s="1294">
        <v>0</v>
      </c>
      <c r="D174" s="346">
        <v>0</v>
      </c>
      <c r="E174" s="346">
        <v>0</v>
      </c>
      <c r="F174" s="346">
        <v>0</v>
      </c>
      <c r="G174" s="346">
        <v>0</v>
      </c>
      <c r="H174" s="1295">
        <v>0</v>
      </c>
      <c r="J174"/>
      <c r="K174"/>
      <c r="L174"/>
      <c r="M174"/>
      <c r="N174"/>
      <c r="O174"/>
      <c r="P174"/>
      <c r="Q174"/>
      <c r="R174"/>
      <c r="S174"/>
      <c r="T174"/>
      <c r="U174"/>
      <c r="V174"/>
      <c r="BG174" s="7"/>
    </row>
    <row r="175" spans="1:59" ht="12.75">
      <c r="A175" s="1284" t="s">
        <v>64</v>
      </c>
      <c r="B175" s="1285"/>
      <c r="C175" s="1289">
        <v>0</v>
      </c>
      <c r="D175" s="1290">
        <v>0</v>
      </c>
      <c r="E175" s="1290">
        <v>0</v>
      </c>
      <c r="F175" s="1290">
        <v>0</v>
      </c>
      <c r="G175" s="1290">
        <v>0</v>
      </c>
      <c r="H175" s="1291">
        <v>0</v>
      </c>
      <c r="J175"/>
      <c r="K175"/>
      <c r="L175"/>
      <c r="M175"/>
      <c r="N175"/>
      <c r="O175"/>
      <c r="P175"/>
      <c r="Q175"/>
      <c r="R175"/>
      <c r="S175"/>
      <c r="T175"/>
      <c r="U175"/>
      <c r="V175"/>
      <c r="BG175" s="7"/>
    </row>
    <row r="176" spans="1:59" ht="12.75">
      <c r="A176" s="1284" t="s">
        <v>403</v>
      </c>
      <c r="B176" s="1284" t="s">
        <v>10</v>
      </c>
      <c r="C176" s="1289">
        <v>0</v>
      </c>
      <c r="D176" s="1290">
        <v>0</v>
      </c>
      <c r="E176" s="1290">
        <v>0</v>
      </c>
      <c r="F176" s="1290">
        <v>0</v>
      </c>
      <c r="G176" s="1290">
        <v>0</v>
      </c>
      <c r="H176" s="1291">
        <v>0</v>
      </c>
      <c r="J176"/>
      <c r="K176"/>
      <c r="L176"/>
      <c r="M176"/>
      <c r="N176"/>
      <c r="O176"/>
      <c r="P176"/>
      <c r="Q176"/>
      <c r="R176"/>
      <c r="S176"/>
      <c r="T176"/>
      <c r="U176"/>
      <c r="V176"/>
      <c r="BG176" s="7"/>
    </row>
    <row r="177" spans="1:59" ht="12.75">
      <c r="A177" s="1292"/>
      <c r="B177" s="1293" t="s">
        <v>9</v>
      </c>
      <c r="C177" s="1294">
        <v>0</v>
      </c>
      <c r="D177" s="346">
        <v>0</v>
      </c>
      <c r="E177" s="346">
        <v>0</v>
      </c>
      <c r="F177" s="346">
        <v>0</v>
      </c>
      <c r="G177" s="346">
        <v>0</v>
      </c>
      <c r="H177" s="1295">
        <v>0</v>
      </c>
      <c r="J177"/>
      <c r="K177"/>
      <c r="L177"/>
      <c r="M177"/>
      <c r="N177"/>
      <c r="O177"/>
      <c r="P177"/>
      <c r="Q177"/>
      <c r="R177"/>
      <c r="S177"/>
      <c r="T177"/>
      <c r="U177"/>
      <c r="V177"/>
      <c r="BG177" s="7"/>
    </row>
    <row r="178" spans="1:59" ht="12.75">
      <c r="A178" s="1284" t="s">
        <v>404</v>
      </c>
      <c r="B178" s="1285"/>
      <c r="C178" s="1289">
        <v>0</v>
      </c>
      <c r="D178" s="1290">
        <v>0</v>
      </c>
      <c r="E178" s="1290">
        <v>0</v>
      </c>
      <c r="F178" s="1290">
        <v>0</v>
      </c>
      <c r="G178" s="1290">
        <v>0</v>
      </c>
      <c r="H178" s="1291">
        <v>0</v>
      </c>
      <c r="J178"/>
      <c r="K178"/>
      <c r="L178"/>
      <c r="M178"/>
      <c r="N178"/>
      <c r="O178"/>
      <c r="P178"/>
      <c r="Q178"/>
      <c r="R178"/>
      <c r="S178"/>
      <c r="T178"/>
      <c r="U178"/>
      <c r="V178"/>
      <c r="BG178" s="7"/>
    </row>
    <row r="179" spans="1:59" ht="12.75">
      <c r="A179" s="1284" t="s">
        <v>2</v>
      </c>
      <c r="B179" s="1284" t="s">
        <v>10</v>
      </c>
      <c r="C179" s="1289">
        <v>0</v>
      </c>
      <c r="D179" s="1290">
        <v>0</v>
      </c>
      <c r="E179" s="1290">
        <v>0</v>
      </c>
      <c r="F179" s="1290">
        <v>0</v>
      </c>
      <c r="G179" s="1290">
        <v>0</v>
      </c>
      <c r="H179" s="1291">
        <v>0</v>
      </c>
      <c r="J179"/>
      <c r="K179"/>
      <c r="L179"/>
      <c r="M179"/>
      <c r="N179"/>
      <c r="O179"/>
      <c r="P179"/>
      <c r="Q179"/>
      <c r="R179"/>
      <c r="S179"/>
      <c r="T179"/>
      <c r="U179"/>
      <c r="V179"/>
      <c r="BG179" s="7"/>
    </row>
    <row r="180" spans="1:59" ht="12.75">
      <c r="A180" s="1292"/>
      <c r="B180" s="1293" t="s">
        <v>9</v>
      </c>
      <c r="C180" s="1294">
        <v>0</v>
      </c>
      <c r="D180" s="346">
        <v>0</v>
      </c>
      <c r="E180" s="346">
        <v>0</v>
      </c>
      <c r="F180" s="346">
        <v>0</v>
      </c>
      <c r="G180" s="346">
        <v>0</v>
      </c>
      <c r="H180" s="1295">
        <v>0</v>
      </c>
      <c r="J180"/>
      <c r="K180"/>
      <c r="L180"/>
      <c r="M180"/>
      <c r="N180"/>
      <c r="O180"/>
      <c r="P180"/>
      <c r="Q180"/>
      <c r="R180"/>
      <c r="S180"/>
      <c r="T180"/>
      <c r="U180"/>
      <c r="V180"/>
      <c r="BG180" s="7"/>
    </row>
    <row r="181" spans="1:59" ht="12.75">
      <c r="A181" s="1284" t="s">
        <v>65</v>
      </c>
      <c r="B181" s="1285"/>
      <c r="C181" s="1289">
        <v>0</v>
      </c>
      <c r="D181" s="1290">
        <v>0</v>
      </c>
      <c r="E181" s="1290">
        <v>0</v>
      </c>
      <c r="F181" s="1290">
        <v>0</v>
      </c>
      <c r="G181" s="1290">
        <v>0</v>
      </c>
      <c r="H181" s="1291">
        <v>0</v>
      </c>
      <c r="J181"/>
      <c r="K181"/>
      <c r="L181"/>
      <c r="M181"/>
      <c r="N181"/>
      <c r="O181"/>
      <c r="P181"/>
      <c r="Q181"/>
      <c r="R181"/>
      <c r="S181"/>
      <c r="T181"/>
      <c r="U181"/>
      <c r="V181"/>
      <c r="BG181" s="7"/>
    </row>
    <row r="182" spans="1:59" ht="12.75">
      <c r="A182" s="1284" t="s">
        <v>54</v>
      </c>
      <c r="B182" s="1284" t="s">
        <v>10</v>
      </c>
      <c r="C182" s="1289">
        <v>0</v>
      </c>
      <c r="D182" s="1290">
        <v>0</v>
      </c>
      <c r="E182" s="1290">
        <v>0</v>
      </c>
      <c r="F182" s="1290">
        <v>0</v>
      </c>
      <c r="G182" s="1290">
        <v>0</v>
      </c>
      <c r="H182" s="1291">
        <v>0</v>
      </c>
      <c r="J182"/>
      <c r="K182"/>
      <c r="L182"/>
      <c r="M182"/>
      <c r="N182"/>
      <c r="O182"/>
      <c r="P182"/>
      <c r="Q182"/>
      <c r="R182"/>
      <c r="S182"/>
      <c r="T182"/>
      <c r="U182"/>
      <c r="V182"/>
      <c r="BG182" s="7"/>
    </row>
    <row r="183" spans="1:59" ht="12.75">
      <c r="A183" s="1292"/>
      <c r="B183" s="1293" t="s">
        <v>9</v>
      </c>
      <c r="C183" s="1294">
        <v>0</v>
      </c>
      <c r="D183" s="346">
        <v>0</v>
      </c>
      <c r="E183" s="346">
        <v>0</v>
      </c>
      <c r="F183" s="346">
        <v>0</v>
      </c>
      <c r="G183" s="346">
        <v>0</v>
      </c>
      <c r="H183" s="1295">
        <v>0</v>
      </c>
      <c r="J183"/>
      <c r="K183"/>
      <c r="L183"/>
      <c r="M183"/>
      <c r="N183"/>
      <c r="O183"/>
      <c r="P183"/>
      <c r="Q183"/>
      <c r="R183"/>
      <c r="S183"/>
      <c r="T183"/>
      <c r="U183"/>
      <c r="V183"/>
      <c r="BG183" s="7"/>
    </row>
    <row r="184" spans="1:59" ht="12.75">
      <c r="A184" s="1284" t="s">
        <v>66</v>
      </c>
      <c r="B184" s="1285"/>
      <c r="C184" s="1289">
        <v>0</v>
      </c>
      <c r="D184" s="1290">
        <v>0</v>
      </c>
      <c r="E184" s="1290">
        <v>0</v>
      </c>
      <c r="F184" s="1290">
        <v>0</v>
      </c>
      <c r="G184" s="1290">
        <v>0</v>
      </c>
      <c r="H184" s="1291">
        <v>0</v>
      </c>
      <c r="J184"/>
      <c r="K184"/>
      <c r="L184"/>
      <c r="M184"/>
      <c r="N184"/>
      <c r="O184"/>
      <c r="P184"/>
      <c r="Q184"/>
      <c r="R184"/>
      <c r="S184"/>
      <c r="T184"/>
      <c r="U184"/>
      <c r="V184"/>
      <c r="BG184" s="7"/>
    </row>
    <row r="185" spans="1:59" ht="12.75">
      <c r="A185" s="1284" t="s">
        <v>51</v>
      </c>
      <c r="B185" s="1284" t="s">
        <v>10</v>
      </c>
      <c r="C185" s="1289">
        <v>0</v>
      </c>
      <c r="D185" s="1290">
        <v>0</v>
      </c>
      <c r="E185" s="1290">
        <v>0</v>
      </c>
      <c r="F185" s="1290">
        <v>0</v>
      </c>
      <c r="G185" s="1290">
        <v>0</v>
      </c>
      <c r="H185" s="1291">
        <v>0</v>
      </c>
      <c r="J185"/>
      <c r="K185"/>
      <c r="L185"/>
      <c r="M185"/>
      <c r="N185"/>
      <c r="O185"/>
      <c r="P185"/>
      <c r="Q185"/>
      <c r="R185"/>
      <c r="S185"/>
      <c r="T185"/>
      <c r="U185"/>
      <c r="V185"/>
      <c r="BG185" s="7"/>
    </row>
    <row r="186" spans="1:59" ht="12.75">
      <c r="A186" s="1292"/>
      <c r="B186" s="1293" t="s">
        <v>9</v>
      </c>
      <c r="C186" s="1294">
        <v>0</v>
      </c>
      <c r="D186" s="346">
        <v>0</v>
      </c>
      <c r="E186" s="346">
        <v>0</v>
      </c>
      <c r="F186" s="346">
        <v>0</v>
      </c>
      <c r="G186" s="346">
        <v>0</v>
      </c>
      <c r="H186" s="1295">
        <v>0</v>
      </c>
      <c r="J186"/>
      <c r="K186"/>
      <c r="L186"/>
      <c r="M186"/>
      <c r="N186"/>
      <c r="O186"/>
      <c r="P186"/>
      <c r="Q186"/>
      <c r="R186"/>
      <c r="S186"/>
      <c r="T186"/>
      <c r="U186"/>
      <c r="V186"/>
      <c r="BG186" s="7"/>
    </row>
    <row r="187" spans="1:59" ht="12.75">
      <c r="A187" s="1284" t="s">
        <v>67</v>
      </c>
      <c r="B187" s="1285"/>
      <c r="C187" s="1289">
        <v>0</v>
      </c>
      <c r="D187" s="1290">
        <v>0</v>
      </c>
      <c r="E187" s="1290">
        <v>0</v>
      </c>
      <c r="F187" s="1290">
        <v>0</v>
      </c>
      <c r="G187" s="1290">
        <v>0</v>
      </c>
      <c r="H187" s="1291">
        <v>0</v>
      </c>
      <c r="J187"/>
      <c r="K187"/>
      <c r="L187"/>
      <c r="M187"/>
      <c r="N187"/>
      <c r="O187"/>
      <c r="P187"/>
      <c r="Q187"/>
      <c r="R187"/>
      <c r="S187"/>
      <c r="T187"/>
      <c r="U187"/>
      <c r="V187"/>
      <c r="BG187" s="7"/>
    </row>
    <row r="188" spans="1:59" ht="12.75">
      <c r="A188" s="1284" t="s">
        <v>52</v>
      </c>
      <c r="B188" s="1284" t="s">
        <v>10</v>
      </c>
      <c r="C188" s="1289">
        <v>0</v>
      </c>
      <c r="D188" s="1290">
        <v>0</v>
      </c>
      <c r="E188" s="1290">
        <v>0</v>
      </c>
      <c r="F188" s="1290">
        <v>0</v>
      </c>
      <c r="G188" s="1290">
        <v>0</v>
      </c>
      <c r="H188" s="1291">
        <v>0</v>
      </c>
      <c r="J188"/>
      <c r="K188"/>
      <c r="L188"/>
      <c r="M188"/>
      <c r="N188"/>
      <c r="O188"/>
      <c r="P188"/>
      <c r="Q188"/>
      <c r="R188"/>
      <c r="S188"/>
      <c r="T188"/>
      <c r="U188"/>
      <c r="V188"/>
      <c r="BG188" s="7"/>
    </row>
    <row r="189" spans="1:59" ht="12.75">
      <c r="A189" s="1292"/>
      <c r="B189" s="1293" t="s">
        <v>9</v>
      </c>
      <c r="C189" s="1294">
        <v>0</v>
      </c>
      <c r="D189" s="346">
        <v>0</v>
      </c>
      <c r="E189" s="346">
        <v>0</v>
      </c>
      <c r="F189" s="346">
        <v>0</v>
      </c>
      <c r="G189" s="346">
        <v>0</v>
      </c>
      <c r="H189" s="1295">
        <v>0</v>
      </c>
      <c r="J189"/>
      <c r="K189"/>
      <c r="L189"/>
      <c r="M189"/>
      <c r="N189"/>
      <c r="O189"/>
      <c r="P189"/>
      <c r="Q189"/>
      <c r="R189"/>
      <c r="S189"/>
      <c r="T189"/>
      <c r="U189"/>
      <c r="V189"/>
      <c r="BG189" s="7"/>
    </row>
    <row r="190" spans="1:59" ht="12.75">
      <c r="A190" s="1284" t="s">
        <v>68</v>
      </c>
      <c r="B190" s="1285"/>
      <c r="C190" s="1289">
        <v>0</v>
      </c>
      <c r="D190" s="1290">
        <v>0</v>
      </c>
      <c r="E190" s="1290">
        <v>0</v>
      </c>
      <c r="F190" s="1290">
        <v>0</v>
      </c>
      <c r="G190" s="1290">
        <v>0</v>
      </c>
      <c r="H190" s="1291">
        <v>0</v>
      </c>
      <c r="J190"/>
      <c r="K190"/>
      <c r="L190"/>
      <c r="M190"/>
      <c r="N190"/>
      <c r="O190"/>
      <c r="P190"/>
      <c r="Q190"/>
      <c r="R190"/>
      <c r="S190"/>
      <c r="T190"/>
      <c r="U190"/>
      <c r="V190"/>
      <c r="BG190" s="7"/>
    </row>
    <row r="191" spans="1:59" ht="12.75">
      <c r="A191" s="1284" t="s">
        <v>830</v>
      </c>
      <c r="B191" s="1284" t="s">
        <v>10</v>
      </c>
      <c r="C191" s="1289">
        <v>0</v>
      </c>
      <c r="D191" s="1290">
        <v>0</v>
      </c>
      <c r="E191" s="1290">
        <v>0</v>
      </c>
      <c r="F191" s="1290">
        <v>0</v>
      </c>
      <c r="G191" s="1290">
        <v>0</v>
      </c>
      <c r="H191" s="1291">
        <v>0</v>
      </c>
      <c r="J191"/>
      <c r="K191"/>
      <c r="L191"/>
      <c r="M191"/>
      <c r="N191"/>
      <c r="O191"/>
      <c r="P191"/>
      <c r="Q191"/>
      <c r="R191"/>
      <c r="S191"/>
      <c r="T191"/>
      <c r="U191"/>
      <c r="V191"/>
      <c r="BG191" s="7"/>
    </row>
    <row r="192" spans="1:59" ht="12.75">
      <c r="A192" s="1292"/>
      <c r="B192" s="1293" t="s">
        <v>9</v>
      </c>
      <c r="C192" s="1294">
        <v>0</v>
      </c>
      <c r="D192" s="346">
        <v>0</v>
      </c>
      <c r="E192" s="346">
        <v>0</v>
      </c>
      <c r="F192" s="346">
        <v>0</v>
      </c>
      <c r="G192" s="346">
        <v>0</v>
      </c>
      <c r="H192" s="1295">
        <v>0</v>
      </c>
      <c r="BG192" s="7"/>
    </row>
    <row r="193" spans="1:59" ht="12.75">
      <c r="A193" s="1284" t="s">
        <v>832</v>
      </c>
      <c r="B193" s="1285"/>
      <c r="C193" s="1289">
        <v>0</v>
      </c>
      <c r="D193" s="1290">
        <v>0</v>
      </c>
      <c r="E193" s="1290">
        <v>0</v>
      </c>
      <c r="F193" s="1290">
        <v>0</v>
      </c>
      <c r="G193" s="1290">
        <v>0</v>
      </c>
      <c r="H193" s="1291">
        <v>0</v>
      </c>
      <c r="BG193" s="7"/>
    </row>
    <row r="194" spans="1:59" ht="12.75">
      <c r="A194" s="1284" t="s">
        <v>831</v>
      </c>
      <c r="B194" s="1284" t="s">
        <v>10</v>
      </c>
      <c r="C194" s="1289">
        <v>0</v>
      </c>
      <c r="D194" s="1290">
        <v>0</v>
      </c>
      <c r="E194" s="1290">
        <v>0</v>
      </c>
      <c r="F194" s="1290">
        <v>0</v>
      </c>
      <c r="G194" s="1290">
        <v>0</v>
      </c>
      <c r="H194" s="1291">
        <v>0</v>
      </c>
      <c r="BG194" s="7"/>
    </row>
    <row r="195" spans="1:59" ht="12.75">
      <c r="A195" s="1292"/>
      <c r="B195" s="1293" t="s">
        <v>9</v>
      </c>
      <c r="C195" s="1294">
        <v>0</v>
      </c>
      <c r="D195" s="346">
        <v>0</v>
      </c>
      <c r="E195" s="346">
        <v>0</v>
      </c>
      <c r="F195" s="346">
        <v>0</v>
      </c>
      <c r="G195" s="346">
        <v>0</v>
      </c>
      <c r="H195" s="1295">
        <v>0</v>
      </c>
      <c r="BG195" s="7"/>
    </row>
    <row r="196" spans="1:59" ht="12.75">
      <c r="A196" s="1284" t="s">
        <v>833</v>
      </c>
      <c r="B196" s="1285"/>
      <c r="C196" s="1289">
        <v>0</v>
      </c>
      <c r="D196" s="1290">
        <v>0</v>
      </c>
      <c r="E196" s="1290">
        <v>0</v>
      </c>
      <c r="F196" s="1290">
        <v>0</v>
      </c>
      <c r="G196" s="1290">
        <v>0</v>
      </c>
      <c r="H196" s="1291">
        <v>0</v>
      </c>
      <c r="BG196" s="7"/>
    </row>
    <row r="197" spans="1:59" ht="12.75">
      <c r="A197" s="1284" t="s">
        <v>843</v>
      </c>
      <c r="B197" s="1284" t="s">
        <v>10</v>
      </c>
      <c r="C197" s="1289">
        <v>0</v>
      </c>
      <c r="D197" s="1290">
        <v>0</v>
      </c>
      <c r="E197" s="1290">
        <v>0</v>
      </c>
      <c r="F197" s="1290">
        <v>0</v>
      </c>
      <c r="G197" s="1290">
        <v>0</v>
      </c>
      <c r="H197" s="1291">
        <v>0</v>
      </c>
      <c r="BG197" s="7"/>
    </row>
    <row r="198" spans="1:59" ht="12.75">
      <c r="A198" s="1292"/>
      <c r="B198" s="1293" t="s">
        <v>9</v>
      </c>
      <c r="C198" s="1294">
        <v>0</v>
      </c>
      <c r="D198" s="346">
        <v>0</v>
      </c>
      <c r="E198" s="346">
        <v>0</v>
      </c>
      <c r="F198" s="346">
        <v>0</v>
      </c>
      <c r="G198" s="346">
        <v>0</v>
      </c>
      <c r="H198" s="1295">
        <v>0</v>
      </c>
      <c r="BG198" s="7"/>
    </row>
    <row r="199" spans="1:59" ht="12.75">
      <c r="A199" s="1284" t="s">
        <v>845</v>
      </c>
      <c r="B199" s="1285"/>
      <c r="C199" s="1289">
        <v>0</v>
      </c>
      <c r="D199" s="1290">
        <v>0</v>
      </c>
      <c r="E199" s="1290">
        <v>0</v>
      </c>
      <c r="F199" s="1290">
        <v>0</v>
      </c>
      <c r="G199" s="1290">
        <v>0</v>
      </c>
      <c r="H199" s="1291">
        <v>0</v>
      </c>
      <c r="BG199" s="7"/>
    </row>
    <row r="200" spans="1:59" ht="12.75">
      <c r="A200" s="1284" t="s">
        <v>844</v>
      </c>
      <c r="B200" s="1284" t="s">
        <v>10</v>
      </c>
      <c r="C200" s="1289">
        <v>0</v>
      </c>
      <c r="D200" s="1290">
        <v>0</v>
      </c>
      <c r="E200" s="1290">
        <v>0</v>
      </c>
      <c r="F200" s="1290">
        <v>0</v>
      </c>
      <c r="G200" s="1290">
        <v>0</v>
      </c>
      <c r="H200" s="1291">
        <v>0</v>
      </c>
      <c r="BG200" s="7"/>
    </row>
    <row r="201" spans="1:59" ht="12.75">
      <c r="A201" s="1292"/>
      <c r="B201" s="1293" t="s">
        <v>9</v>
      </c>
      <c r="C201" s="1294">
        <v>0</v>
      </c>
      <c r="D201" s="346">
        <v>0</v>
      </c>
      <c r="E201" s="346">
        <v>0</v>
      </c>
      <c r="F201" s="346">
        <v>0</v>
      </c>
      <c r="G201" s="346">
        <v>0</v>
      </c>
      <c r="H201" s="1295">
        <v>0</v>
      </c>
      <c r="BG201" s="7"/>
    </row>
    <row r="202" spans="1:59" ht="12.75">
      <c r="A202" s="1284" t="s">
        <v>846</v>
      </c>
      <c r="B202" s="1285"/>
      <c r="C202" s="1289">
        <v>0</v>
      </c>
      <c r="D202" s="1290">
        <v>0</v>
      </c>
      <c r="E202" s="1290">
        <v>0</v>
      </c>
      <c r="F202" s="1290">
        <v>0</v>
      </c>
      <c r="G202" s="1290">
        <v>0</v>
      </c>
      <c r="H202" s="1291">
        <v>0</v>
      </c>
      <c r="BG202" s="7"/>
    </row>
    <row r="203" spans="1:59" ht="12.75">
      <c r="A203" s="1296" t="s">
        <v>18</v>
      </c>
      <c r="B203" s="1297"/>
      <c r="C203" s="1298">
        <v>0</v>
      </c>
      <c r="D203" s="1299">
        <v>0</v>
      </c>
      <c r="E203" s="1299">
        <v>0</v>
      </c>
      <c r="F203" s="1299">
        <v>0</v>
      </c>
      <c r="G203" s="1299">
        <v>0</v>
      </c>
      <c r="H203" s="1300">
        <v>0</v>
      </c>
      <c r="BG203" s="7"/>
    </row>
    <row r="204" spans="1:59">
      <c r="BG204" s="7"/>
    </row>
    <row r="205" spans="1:59">
      <c r="BG205" s="7"/>
    </row>
    <row r="206" spans="1:59">
      <c r="BG206" s="7"/>
    </row>
    <row r="207" spans="1:59">
      <c r="BG207" s="7"/>
    </row>
    <row r="208" spans="1:59" ht="12.75">
      <c r="A208" s="94"/>
      <c r="B208" s="94"/>
      <c r="C208" s="94"/>
      <c r="D208" s="94"/>
      <c r="E208" s="94"/>
      <c r="F208" s="94"/>
      <c r="G208" s="94"/>
      <c r="H208" s="94"/>
      <c r="BG208" s="7"/>
    </row>
    <row r="209" spans="1:59">
      <c r="A209" s="270"/>
      <c r="B209" s="270"/>
      <c r="C209" s="270"/>
      <c r="D209" s="270"/>
      <c r="E209" s="270"/>
      <c r="F209" s="270"/>
      <c r="G209" s="270"/>
      <c r="H209" s="271"/>
      <c r="BG209" s="7"/>
    </row>
    <row r="210" spans="1:59">
      <c r="A210" s="1319" t="s">
        <v>60</v>
      </c>
      <c r="B210" s="1319" t="s">
        <v>61</v>
      </c>
      <c r="C210" s="270"/>
      <c r="D210" s="272" t="s">
        <v>384</v>
      </c>
      <c r="E210" s="270"/>
      <c r="F210" s="270"/>
      <c r="G210" s="270"/>
      <c r="H210" s="271"/>
      <c r="BG210" s="7"/>
    </row>
    <row r="211" spans="1:59">
      <c r="A211" s="1319" t="s">
        <v>43</v>
      </c>
      <c r="B211" s="1319" t="s">
        <v>61</v>
      </c>
      <c r="C211" s="270"/>
      <c r="D211" s="270"/>
      <c r="E211" s="270"/>
      <c r="F211" s="270"/>
      <c r="G211" s="270"/>
      <c r="H211" s="271"/>
      <c r="BG211" s="7"/>
    </row>
    <row r="212" spans="1:59">
      <c r="A212" s="270"/>
      <c r="B212" s="270"/>
      <c r="C212" s="270"/>
      <c r="D212" s="270"/>
      <c r="E212" s="270"/>
      <c r="F212" s="270"/>
      <c r="G212" s="270"/>
      <c r="H212" s="271"/>
      <c r="BG212" s="7"/>
    </row>
    <row r="213" spans="1:59">
      <c r="A213" s="1320"/>
      <c r="B213" s="1321"/>
      <c r="C213" s="1320" t="s">
        <v>19</v>
      </c>
      <c r="D213" s="1321"/>
      <c r="E213" s="1321"/>
      <c r="F213" s="1321"/>
      <c r="G213" s="1321"/>
      <c r="H213" s="1322"/>
      <c r="BG213" s="7"/>
    </row>
    <row r="214" spans="1:59">
      <c r="A214" s="1320" t="s">
        <v>62</v>
      </c>
      <c r="B214" s="1320" t="s">
        <v>48</v>
      </c>
      <c r="C214" s="1320" t="s">
        <v>414</v>
      </c>
      <c r="D214" s="1323" t="s">
        <v>415</v>
      </c>
      <c r="E214" s="1323" t="s">
        <v>416</v>
      </c>
      <c r="F214" s="1323" t="s">
        <v>417</v>
      </c>
      <c r="G214" s="1323" t="s">
        <v>418</v>
      </c>
      <c r="H214" s="1324" t="s">
        <v>467</v>
      </c>
      <c r="BG214" s="7"/>
    </row>
    <row r="215" spans="1:59">
      <c r="A215" s="1320" t="s">
        <v>0</v>
      </c>
      <c r="B215" s="1320" t="s">
        <v>10</v>
      </c>
      <c r="C215" s="1325">
        <v>0</v>
      </c>
      <c r="D215" s="1326">
        <v>0</v>
      </c>
      <c r="E215" s="1326">
        <v>0</v>
      </c>
      <c r="F215" s="1326">
        <v>0</v>
      </c>
      <c r="G215" s="1326">
        <v>0</v>
      </c>
      <c r="H215" s="1327">
        <v>0</v>
      </c>
      <c r="BG215" s="7"/>
    </row>
    <row r="216" spans="1:59">
      <c r="A216" s="1328"/>
      <c r="B216" s="1329" t="s">
        <v>9</v>
      </c>
      <c r="C216" s="1330">
        <v>0</v>
      </c>
      <c r="D216" s="725">
        <v>0</v>
      </c>
      <c r="E216" s="725">
        <v>0</v>
      </c>
      <c r="F216" s="725">
        <v>0</v>
      </c>
      <c r="G216" s="725">
        <v>0</v>
      </c>
      <c r="H216" s="1331">
        <v>0</v>
      </c>
      <c r="BG216" s="7"/>
    </row>
    <row r="217" spans="1:59">
      <c r="A217" s="1320" t="s">
        <v>63</v>
      </c>
      <c r="B217" s="1321"/>
      <c r="C217" s="1325">
        <v>0</v>
      </c>
      <c r="D217" s="1326">
        <v>0</v>
      </c>
      <c r="E217" s="1326">
        <v>0</v>
      </c>
      <c r="F217" s="1326">
        <v>0</v>
      </c>
      <c r="G217" s="1326">
        <v>0</v>
      </c>
      <c r="H217" s="1327">
        <v>0</v>
      </c>
      <c r="BG217" s="7"/>
    </row>
    <row r="218" spans="1:59">
      <c r="A218" s="1320" t="s">
        <v>3</v>
      </c>
      <c r="B218" s="1320" t="s">
        <v>10</v>
      </c>
      <c r="C218" s="1325">
        <v>0</v>
      </c>
      <c r="D218" s="1326">
        <v>0</v>
      </c>
      <c r="E218" s="1326">
        <v>0</v>
      </c>
      <c r="F218" s="1326">
        <v>0</v>
      </c>
      <c r="G218" s="1326">
        <v>0</v>
      </c>
      <c r="H218" s="1327">
        <v>0</v>
      </c>
      <c r="BG218" s="7"/>
    </row>
    <row r="219" spans="1:59">
      <c r="A219" s="1328"/>
      <c r="B219" s="1329" t="s">
        <v>9</v>
      </c>
      <c r="C219" s="1330">
        <v>0</v>
      </c>
      <c r="D219" s="725">
        <v>0</v>
      </c>
      <c r="E219" s="725">
        <v>0</v>
      </c>
      <c r="F219" s="725">
        <v>0</v>
      </c>
      <c r="G219" s="725">
        <v>0</v>
      </c>
      <c r="H219" s="1331">
        <v>0</v>
      </c>
      <c r="BG219" s="7"/>
    </row>
    <row r="220" spans="1:59">
      <c r="A220" s="1320" t="s">
        <v>64</v>
      </c>
      <c r="B220" s="1321"/>
      <c r="C220" s="1325">
        <v>0</v>
      </c>
      <c r="D220" s="1326">
        <v>0</v>
      </c>
      <c r="E220" s="1326">
        <v>0</v>
      </c>
      <c r="F220" s="1326">
        <v>0</v>
      </c>
      <c r="G220" s="1326">
        <v>0</v>
      </c>
      <c r="H220" s="1327">
        <v>0</v>
      </c>
      <c r="BG220" s="7"/>
    </row>
    <row r="221" spans="1:59">
      <c r="A221" s="1320" t="s">
        <v>403</v>
      </c>
      <c r="B221" s="1320" t="s">
        <v>10</v>
      </c>
      <c r="C221" s="1325">
        <v>0</v>
      </c>
      <c r="D221" s="1326">
        <v>0</v>
      </c>
      <c r="E221" s="1326">
        <v>0</v>
      </c>
      <c r="F221" s="1326">
        <v>0</v>
      </c>
      <c r="G221" s="1326">
        <v>0</v>
      </c>
      <c r="H221" s="1327">
        <v>0</v>
      </c>
      <c r="BG221" s="7"/>
    </row>
    <row r="222" spans="1:59">
      <c r="A222" s="1328"/>
      <c r="B222" s="1329" t="s">
        <v>9</v>
      </c>
      <c r="C222" s="1330">
        <v>0</v>
      </c>
      <c r="D222" s="725">
        <v>0</v>
      </c>
      <c r="E222" s="725">
        <v>0</v>
      </c>
      <c r="F222" s="725">
        <v>0</v>
      </c>
      <c r="G222" s="725">
        <v>0</v>
      </c>
      <c r="H222" s="1331">
        <v>0</v>
      </c>
      <c r="BG222" s="7"/>
    </row>
    <row r="223" spans="1:59">
      <c r="A223" s="1320" t="s">
        <v>404</v>
      </c>
      <c r="B223" s="1321"/>
      <c r="C223" s="1325">
        <v>0</v>
      </c>
      <c r="D223" s="1326">
        <v>0</v>
      </c>
      <c r="E223" s="1326">
        <v>0</v>
      </c>
      <c r="F223" s="1326">
        <v>0</v>
      </c>
      <c r="G223" s="1326">
        <v>0</v>
      </c>
      <c r="H223" s="1327">
        <v>0</v>
      </c>
      <c r="BG223" s="7"/>
    </row>
    <row r="224" spans="1:59">
      <c r="A224" s="1320" t="s">
        <v>2</v>
      </c>
      <c r="B224" s="1320" t="s">
        <v>10</v>
      </c>
      <c r="C224" s="1325">
        <v>0</v>
      </c>
      <c r="D224" s="1326">
        <v>0</v>
      </c>
      <c r="E224" s="1326">
        <v>0</v>
      </c>
      <c r="F224" s="1326">
        <v>0</v>
      </c>
      <c r="G224" s="1326">
        <v>0</v>
      </c>
      <c r="H224" s="1327">
        <v>0</v>
      </c>
      <c r="BG224" s="7"/>
    </row>
    <row r="225" spans="1:59">
      <c r="A225" s="1328"/>
      <c r="B225" s="1329" t="s">
        <v>9</v>
      </c>
      <c r="C225" s="1330">
        <v>0</v>
      </c>
      <c r="D225" s="725">
        <v>0</v>
      </c>
      <c r="E225" s="725">
        <v>0</v>
      </c>
      <c r="F225" s="725">
        <v>0</v>
      </c>
      <c r="G225" s="725">
        <v>0</v>
      </c>
      <c r="H225" s="1331">
        <v>0</v>
      </c>
      <c r="BG225" s="7"/>
    </row>
    <row r="226" spans="1:59">
      <c r="A226" s="1320" t="s">
        <v>65</v>
      </c>
      <c r="B226" s="1321"/>
      <c r="C226" s="1325">
        <v>0</v>
      </c>
      <c r="D226" s="1326">
        <v>0</v>
      </c>
      <c r="E226" s="1326">
        <v>0</v>
      </c>
      <c r="F226" s="1326">
        <v>0</v>
      </c>
      <c r="G226" s="1326">
        <v>0</v>
      </c>
      <c r="H226" s="1327">
        <v>0</v>
      </c>
      <c r="BG226" s="7"/>
    </row>
    <row r="227" spans="1:59">
      <c r="A227" s="1320" t="s">
        <v>54</v>
      </c>
      <c r="B227" s="1320" t="s">
        <v>10</v>
      </c>
      <c r="C227" s="1325">
        <v>0</v>
      </c>
      <c r="D227" s="1326">
        <v>0</v>
      </c>
      <c r="E227" s="1326">
        <v>0</v>
      </c>
      <c r="F227" s="1326">
        <v>0</v>
      </c>
      <c r="G227" s="1326">
        <v>0</v>
      </c>
      <c r="H227" s="1327">
        <v>0</v>
      </c>
      <c r="BG227" s="7"/>
    </row>
    <row r="228" spans="1:59">
      <c r="A228" s="1328"/>
      <c r="B228" s="1329" t="s">
        <v>9</v>
      </c>
      <c r="C228" s="1330">
        <v>0</v>
      </c>
      <c r="D228" s="725">
        <v>0</v>
      </c>
      <c r="E228" s="725">
        <v>0</v>
      </c>
      <c r="F228" s="725">
        <v>0</v>
      </c>
      <c r="G228" s="725">
        <v>0</v>
      </c>
      <c r="H228" s="1331">
        <v>0</v>
      </c>
      <c r="BG228" s="7"/>
    </row>
    <row r="229" spans="1:59">
      <c r="A229" s="1320" t="s">
        <v>66</v>
      </c>
      <c r="B229" s="1321"/>
      <c r="C229" s="1325">
        <v>0</v>
      </c>
      <c r="D229" s="1326">
        <v>0</v>
      </c>
      <c r="E229" s="1326">
        <v>0</v>
      </c>
      <c r="F229" s="1326">
        <v>0</v>
      </c>
      <c r="G229" s="1326">
        <v>0</v>
      </c>
      <c r="H229" s="1327">
        <v>0</v>
      </c>
      <c r="BG229" s="7"/>
    </row>
    <row r="230" spans="1:59">
      <c r="A230" s="1320" t="s">
        <v>51</v>
      </c>
      <c r="B230" s="1320" t="s">
        <v>10</v>
      </c>
      <c r="C230" s="1325">
        <v>0</v>
      </c>
      <c r="D230" s="1326">
        <v>0</v>
      </c>
      <c r="E230" s="1326">
        <v>0</v>
      </c>
      <c r="F230" s="1326">
        <v>0</v>
      </c>
      <c r="G230" s="1326">
        <v>0</v>
      </c>
      <c r="H230" s="1327">
        <v>0</v>
      </c>
      <c r="BG230" s="7"/>
    </row>
    <row r="231" spans="1:59">
      <c r="A231" s="1328"/>
      <c r="B231" s="1329" t="s">
        <v>9</v>
      </c>
      <c r="C231" s="1330">
        <v>0</v>
      </c>
      <c r="D231" s="725">
        <v>0</v>
      </c>
      <c r="E231" s="725">
        <v>0</v>
      </c>
      <c r="F231" s="725">
        <v>0</v>
      </c>
      <c r="G231" s="725">
        <v>0</v>
      </c>
      <c r="H231" s="1331">
        <v>0</v>
      </c>
      <c r="BG231" s="7"/>
    </row>
    <row r="232" spans="1:59">
      <c r="A232" s="1320" t="s">
        <v>67</v>
      </c>
      <c r="B232" s="1321"/>
      <c r="C232" s="1325">
        <v>0</v>
      </c>
      <c r="D232" s="1326">
        <v>0</v>
      </c>
      <c r="E232" s="1326">
        <v>0</v>
      </c>
      <c r="F232" s="1326">
        <v>0</v>
      </c>
      <c r="G232" s="1326">
        <v>0</v>
      </c>
      <c r="H232" s="1327">
        <v>0</v>
      </c>
      <c r="BG232" s="7"/>
    </row>
    <row r="233" spans="1:59">
      <c r="A233" s="1320" t="s">
        <v>52</v>
      </c>
      <c r="B233" s="1320" t="s">
        <v>10</v>
      </c>
      <c r="C233" s="1325">
        <v>0</v>
      </c>
      <c r="D233" s="1326">
        <v>0</v>
      </c>
      <c r="E233" s="1326">
        <v>0</v>
      </c>
      <c r="F233" s="1326">
        <v>0</v>
      </c>
      <c r="G233" s="1326">
        <v>0</v>
      </c>
      <c r="H233" s="1327">
        <v>0</v>
      </c>
      <c r="BG233" s="7"/>
    </row>
    <row r="234" spans="1:59">
      <c r="A234" s="1328"/>
      <c r="B234" s="1329" t="s">
        <v>9</v>
      </c>
      <c r="C234" s="1330">
        <v>0</v>
      </c>
      <c r="D234" s="725">
        <v>0</v>
      </c>
      <c r="E234" s="725">
        <v>0</v>
      </c>
      <c r="F234" s="725">
        <v>0</v>
      </c>
      <c r="G234" s="725">
        <v>0</v>
      </c>
      <c r="H234" s="1331">
        <v>0</v>
      </c>
      <c r="BG234" s="7"/>
    </row>
    <row r="235" spans="1:59">
      <c r="A235" s="1320" t="s">
        <v>68</v>
      </c>
      <c r="B235" s="1321"/>
      <c r="C235" s="1325">
        <v>0</v>
      </c>
      <c r="D235" s="1326">
        <v>0</v>
      </c>
      <c r="E235" s="1326">
        <v>0</v>
      </c>
      <c r="F235" s="1326">
        <v>0</v>
      </c>
      <c r="G235" s="1326">
        <v>0</v>
      </c>
      <c r="H235" s="1327">
        <v>0</v>
      </c>
      <c r="BG235" s="7"/>
    </row>
    <row r="236" spans="1:59">
      <c r="A236" s="1320" t="s">
        <v>830</v>
      </c>
      <c r="B236" s="1320" t="s">
        <v>10</v>
      </c>
      <c r="C236" s="1325">
        <v>0</v>
      </c>
      <c r="D236" s="1326">
        <v>0</v>
      </c>
      <c r="E236" s="1326">
        <v>0</v>
      </c>
      <c r="F236" s="1326">
        <v>0</v>
      </c>
      <c r="G236" s="1326">
        <v>0</v>
      </c>
      <c r="H236" s="1327">
        <v>0</v>
      </c>
      <c r="BG236" s="7"/>
    </row>
    <row r="237" spans="1:59">
      <c r="A237" s="1328"/>
      <c r="B237" s="1329" t="s">
        <v>9</v>
      </c>
      <c r="C237" s="1330">
        <v>0</v>
      </c>
      <c r="D237" s="725">
        <v>0</v>
      </c>
      <c r="E237" s="725">
        <v>0</v>
      </c>
      <c r="F237" s="725">
        <v>0</v>
      </c>
      <c r="G237" s="725">
        <v>0</v>
      </c>
      <c r="H237" s="1331">
        <v>0</v>
      </c>
      <c r="BG237" s="7"/>
    </row>
    <row r="238" spans="1:59">
      <c r="A238" s="1320" t="s">
        <v>832</v>
      </c>
      <c r="B238" s="1321"/>
      <c r="C238" s="1325">
        <v>0</v>
      </c>
      <c r="D238" s="1326">
        <v>0</v>
      </c>
      <c r="E238" s="1326">
        <v>0</v>
      </c>
      <c r="F238" s="1326">
        <v>0</v>
      </c>
      <c r="G238" s="1326">
        <v>0</v>
      </c>
      <c r="H238" s="1327">
        <v>0</v>
      </c>
      <c r="BG238" s="7"/>
    </row>
    <row r="239" spans="1:59">
      <c r="A239" s="1320" t="s">
        <v>831</v>
      </c>
      <c r="B239" s="1320" t="s">
        <v>10</v>
      </c>
      <c r="C239" s="1325">
        <v>0</v>
      </c>
      <c r="D239" s="1326">
        <v>0</v>
      </c>
      <c r="E239" s="1326">
        <v>0</v>
      </c>
      <c r="F239" s="1326">
        <v>0</v>
      </c>
      <c r="G239" s="1326">
        <v>0</v>
      </c>
      <c r="H239" s="1327">
        <v>0</v>
      </c>
      <c r="BG239" s="7"/>
    </row>
    <row r="240" spans="1:59">
      <c r="A240" s="1328"/>
      <c r="B240" s="1329" t="s">
        <v>9</v>
      </c>
      <c r="C240" s="1330">
        <v>0</v>
      </c>
      <c r="D240" s="725">
        <v>0</v>
      </c>
      <c r="E240" s="725">
        <v>0</v>
      </c>
      <c r="F240" s="725">
        <v>0</v>
      </c>
      <c r="G240" s="725">
        <v>0</v>
      </c>
      <c r="H240" s="1331">
        <v>0</v>
      </c>
      <c r="BG240" s="7"/>
    </row>
    <row r="241" spans="1:59">
      <c r="A241" s="1320" t="s">
        <v>833</v>
      </c>
      <c r="B241" s="1321"/>
      <c r="C241" s="1325">
        <v>0</v>
      </c>
      <c r="D241" s="1326">
        <v>0</v>
      </c>
      <c r="E241" s="1326">
        <v>0</v>
      </c>
      <c r="F241" s="1326">
        <v>0</v>
      </c>
      <c r="G241" s="1326">
        <v>0</v>
      </c>
      <c r="H241" s="1327">
        <v>0</v>
      </c>
      <c r="BG241" s="7"/>
    </row>
    <row r="242" spans="1:59">
      <c r="A242" s="1320" t="s">
        <v>843</v>
      </c>
      <c r="B242" s="1320" t="s">
        <v>10</v>
      </c>
      <c r="C242" s="1325">
        <v>0</v>
      </c>
      <c r="D242" s="1326">
        <v>0</v>
      </c>
      <c r="E242" s="1326">
        <v>0</v>
      </c>
      <c r="F242" s="1326">
        <v>0</v>
      </c>
      <c r="G242" s="1326">
        <v>0</v>
      </c>
      <c r="H242" s="1327">
        <v>0</v>
      </c>
      <c r="BG242" s="7"/>
    </row>
    <row r="243" spans="1:59">
      <c r="A243" s="1328"/>
      <c r="B243" s="1329" t="s">
        <v>9</v>
      </c>
      <c r="C243" s="1330">
        <v>0</v>
      </c>
      <c r="D243" s="725">
        <v>0</v>
      </c>
      <c r="E243" s="725">
        <v>0</v>
      </c>
      <c r="F243" s="725">
        <v>0</v>
      </c>
      <c r="G243" s="725">
        <v>0</v>
      </c>
      <c r="H243" s="1331">
        <v>0</v>
      </c>
      <c r="BG243" s="7"/>
    </row>
    <row r="244" spans="1:59">
      <c r="A244" s="1320" t="s">
        <v>845</v>
      </c>
      <c r="B244" s="1321"/>
      <c r="C244" s="1325">
        <v>0</v>
      </c>
      <c r="D244" s="1326">
        <v>0</v>
      </c>
      <c r="E244" s="1326">
        <v>0</v>
      </c>
      <c r="F244" s="1326">
        <v>0</v>
      </c>
      <c r="G244" s="1326">
        <v>0</v>
      </c>
      <c r="H244" s="1327">
        <v>0</v>
      </c>
      <c r="BG244" s="7"/>
    </row>
    <row r="245" spans="1:59">
      <c r="A245" s="1320" t="s">
        <v>844</v>
      </c>
      <c r="B245" s="1320" t="s">
        <v>10</v>
      </c>
      <c r="C245" s="1325">
        <v>0</v>
      </c>
      <c r="D245" s="1326">
        <v>0</v>
      </c>
      <c r="E245" s="1326">
        <v>0</v>
      </c>
      <c r="F245" s="1326">
        <v>0</v>
      </c>
      <c r="G245" s="1326">
        <v>0</v>
      </c>
      <c r="H245" s="1327">
        <v>0</v>
      </c>
      <c r="BG245" s="7"/>
    </row>
    <row r="246" spans="1:59">
      <c r="A246" s="1328"/>
      <c r="B246" s="1329" t="s">
        <v>9</v>
      </c>
      <c r="C246" s="1330">
        <v>0</v>
      </c>
      <c r="D246" s="725">
        <v>0</v>
      </c>
      <c r="E246" s="725">
        <v>0</v>
      </c>
      <c r="F246" s="725">
        <v>0</v>
      </c>
      <c r="G246" s="725">
        <v>0</v>
      </c>
      <c r="H246" s="1331">
        <v>0</v>
      </c>
      <c r="BG246" s="7"/>
    </row>
    <row r="247" spans="1:59">
      <c r="A247" s="1320" t="s">
        <v>846</v>
      </c>
      <c r="B247" s="1321"/>
      <c r="C247" s="1325">
        <v>0</v>
      </c>
      <c r="D247" s="1326">
        <v>0</v>
      </c>
      <c r="E247" s="1326">
        <v>0</v>
      </c>
      <c r="F247" s="1326">
        <v>0</v>
      </c>
      <c r="G247" s="1326">
        <v>0</v>
      </c>
      <c r="H247" s="1327">
        <v>0</v>
      </c>
      <c r="BG247" s="7"/>
    </row>
    <row r="248" spans="1:59">
      <c r="A248" s="1332" t="s">
        <v>18</v>
      </c>
      <c r="B248" s="1333"/>
      <c r="C248" s="1334">
        <v>0</v>
      </c>
      <c r="D248" s="1335">
        <v>0</v>
      </c>
      <c r="E248" s="1335">
        <v>0</v>
      </c>
      <c r="F248" s="1335">
        <v>0</v>
      </c>
      <c r="G248" s="1335">
        <v>0</v>
      </c>
      <c r="H248" s="1336">
        <v>0</v>
      </c>
      <c r="BG248" s="7"/>
    </row>
    <row r="249" spans="1:59" ht="12.75">
      <c r="A249" s="94"/>
      <c r="B249" s="94"/>
      <c r="C249" s="94"/>
      <c r="D249" s="94"/>
      <c r="E249" s="94"/>
      <c r="F249" s="94"/>
      <c r="G249" s="94"/>
      <c r="H249" s="94"/>
      <c r="BG249" s="7"/>
    </row>
    <row r="250" spans="1:59" ht="12.75">
      <c r="A250" s="94"/>
      <c r="B250" s="94"/>
      <c r="C250" s="94"/>
      <c r="D250" s="94"/>
      <c r="E250" s="94"/>
      <c r="F250" s="94"/>
      <c r="G250" s="94"/>
      <c r="H250" s="94"/>
      <c r="BG250" s="7"/>
    </row>
    <row r="251" spans="1:59" ht="12.75">
      <c r="A251" s="94"/>
      <c r="B251" s="94"/>
      <c r="C251" s="94"/>
      <c r="D251" s="94"/>
      <c r="E251" s="94"/>
      <c r="F251" s="94"/>
      <c r="G251" s="94"/>
      <c r="H251" s="94"/>
      <c r="BG251" s="7"/>
    </row>
    <row r="252" spans="1:59" ht="12.75">
      <c r="A252" s="94"/>
      <c r="B252" s="94"/>
      <c r="C252" s="94"/>
      <c r="D252" s="94"/>
      <c r="E252" s="94"/>
      <c r="F252" s="94"/>
      <c r="G252" s="94"/>
      <c r="H252" s="94"/>
      <c r="BG252" s="7"/>
    </row>
    <row r="253" spans="1:59" ht="12.75">
      <c r="A253" s="94"/>
      <c r="B253" s="94"/>
      <c r="C253" s="94"/>
      <c r="D253" s="94"/>
      <c r="E253" s="94"/>
      <c r="F253" s="94"/>
      <c r="G253" s="94"/>
      <c r="H253" s="94"/>
      <c r="BG253" s="7"/>
    </row>
    <row r="254" spans="1:59" ht="12.75">
      <c r="A254" s="94"/>
      <c r="B254" s="94"/>
      <c r="C254" s="94"/>
      <c r="D254" s="94"/>
      <c r="E254" s="94"/>
      <c r="F254" s="94"/>
      <c r="G254" s="94"/>
      <c r="H254" s="94"/>
      <c r="BG254" s="7"/>
    </row>
    <row r="255" spans="1:59" ht="12.75">
      <c r="A255" s="94"/>
      <c r="B255" s="94"/>
      <c r="C255" s="94"/>
      <c r="D255" s="94"/>
      <c r="E255" s="94"/>
      <c r="F255" s="94"/>
      <c r="G255" s="94"/>
      <c r="H255" s="94"/>
      <c r="BG255" s="7"/>
    </row>
    <row r="256" spans="1:59" ht="12.75">
      <c r="A256" s="94"/>
      <c r="B256" s="94"/>
      <c r="C256" s="94"/>
      <c r="D256" s="94"/>
      <c r="E256" s="94"/>
      <c r="F256" s="94"/>
      <c r="G256" s="94"/>
      <c r="H256" s="94"/>
      <c r="BG256" s="7"/>
    </row>
    <row r="257" spans="1:59" ht="12.75">
      <c r="A257" s="94"/>
      <c r="B257" s="94"/>
      <c r="C257" s="94"/>
      <c r="D257" s="94"/>
      <c r="E257" s="94"/>
      <c r="F257" s="94"/>
      <c r="G257" s="94"/>
      <c r="H257" s="94"/>
      <c r="BG257" s="7"/>
    </row>
    <row r="258" spans="1:59" ht="12.75">
      <c r="A258" s="94"/>
      <c r="B258" s="94"/>
      <c r="C258" s="94"/>
      <c r="D258" s="94"/>
      <c r="E258" s="94"/>
      <c r="F258" s="94"/>
      <c r="G258" s="94"/>
      <c r="H258" s="94"/>
      <c r="BG258" s="7"/>
    </row>
    <row r="259" spans="1:59" ht="12.75">
      <c r="A259" s="94"/>
      <c r="B259" s="94"/>
      <c r="C259" s="94"/>
      <c r="D259" s="94"/>
      <c r="E259" s="94"/>
      <c r="F259" s="94"/>
      <c r="G259" s="94"/>
      <c r="H259" s="94"/>
      <c r="BG259" s="7"/>
    </row>
    <row r="260" spans="1:59" ht="12.75">
      <c r="A260" s="94"/>
      <c r="B260" s="94"/>
      <c r="C260" s="94"/>
      <c r="D260" s="94"/>
      <c r="E260" s="94"/>
      <c r="F260" s="94"/>
      <c r="G260" s="94"/>
      <c r="H260" s="94"/>
      <c r="BG260" s="7"/>
    </row>
    <row r="261" spans="1:59" ht="12.75">
      <c r="A261" s="94"/>
      <c r="B261" s="94"/>
      <c r="C261" s="94"/>
      <c r="D261" s="94"/>
      <c r="E261" s="94"/>
      <c r="F261" s="94"/>
      <c r="G261" s="94"/>
      <c r="H261" s="94"/>
      <c r="BG261" s="7"/>
    </row>
    <row r="262" spans="1:59" ht="12.75">
      <c r="A262" s="94"/>
      <c r="B262" s="94"/>
      <c r="C262" s="94"/>
      <c r="D262" s="94"/>
      <c r="E262" s="94"/>
      <c r="F262" s="94"/>
      <c r="G262" s="94"/>
      <c r="H262" s="94"/>
      <c r="BG262" s="7"/>
    </row>
    <row r="263" spans="1:59" ht="12.75">
      <c r="A263" s="94"/>
      <c r="B263" s="94"/>
      <c r="C263" s="94"/>
      <c r="D263" s="94"/>
      <c r="E263" s="94"/>
      <c r="F263" s="94"/>
      <c r="G263" s="94"/>
      <c r="H263" s="94"/>
      <c r="BG263" s="7"/>
    </row>
    <row r="264" spans="1:59" ht="12.75">
      <c r="A264" s="94"/>
      <c r="B264" s="94"/>
      <c r="C264" s="94"/>
      <c r="D264" s="94"/>
      <c r="E264" s="94"/>
      <c r="F264" s="94"/>
      <c r="G264" s="94"/>
      <c r="H264" s="94"/>
      <c r="BG264" s="7"/>
    </row>
    <row r="265" spans="1:59" ht="12.75">
      <c r="A265" s="94"/>
      <c r="B265" s="94"/>
      <c r="C265" s="94"/>
      <c r="D265" s="94"/>
      <c r="E265" s="94"/>
      <c r="F265" s="94"/>
      <c r="G265" s="94"/>
      <c r="H265" s="94"/>
      <c r="BG265" s="7"/>
    </row>
    <row r="266" spans="1:59" ht="12.75">
      <c r="A266" s="94"/>
      <c r="B266" s="94"/>
      <c r="C266" s="94"/>
      <c r="D266" s="94"/>
      <c r="E266" s="94"/>
      <c r="F266" s="94"/>
      <c r="G266" s="94"/>
      <c r="H266" s="94"/>
      <c r="BG266" s="7"/>
    </row>
    <row r="267" spans="1:59" ht="12.75">
      <c r="A267" s="94"/>
      <c r="B267" s="94"/>
      <c r="C267" s="94"/>
      <c r="D267" s="94"/>
      <c r="E267" s="94"/>
      <c r="F267" s="94"/>
      <c r="G267" s="94"/>
      <c r="H267" s="94"/>
      <c r="BG267" s="7"/>
    </row>
    <row r="268" spans="1:59" ht="12.75">
      <c r="A268" s="94"/>
      <c r="B268" s="94"/>
      <c r="C268" s="94"/>
      <c r="D268" s="94"/>
      <c r="E268" s="94"/>
      <c r="F268" s="94"/>
      <c r="G268" s="94"/>
      <c r="H268" s="94"/>
      <c r="BG268" s="7"/>
    </row>
    <row r="269" spans="1:59" ht="12.75">
      <c r="A269" s="94"/>
      <c r="B269" s="94"/>
      <c r="C269" s="94"/>
      <c r="D269" s="94"/>
      <c r="E269" s="94"/>
      <c r="F269" s="94"/>
      <c r="G269" s="94"/>
      <c r="H269" s="94"/>
      <c r="BG269" s="7"/>
    </row>
    <row r="270" spans="1:59" ht="12.75">
      <c r="A270" s="94"/>
      <c r="B270" s="94"/>
      <c r="C270" s="94"/>
      <c r="D270" s="94"/>
      <c r="E270" s="94"/>
      <c r="F270" s="94"/>
      <c r="G270" s="94"/>
      <c r="H270" s="94"/>
      <c r="BG270" s="7"/>
    </row>
    <row r="271" spans="1:59" ht="12.75">
      <c r="A271"/>
      <c r="B271"/>
      <c r="C271"/>
      <c r="D271"/>
      <c r="E271"/>
      <c r="F271"/>
      <c r="G271"/>
      <c r="H271"/>
      <c r="BG271" s="7"/>
    </row>
    <row r="272" spans="1:59" ht="12.75">
      <c r="A272"/>
      <c r="B272"/>
      <c r="C272"/>
      <c r="D272"/>
      <c r="E272"/>
      <c r="F272"/>
      <c r="G272"/>
      <c r="H272"/>
      <c r="BG272" s="7"/>
    </row>
    <row r="273" spans="1:59">
      <c r="BG273" s="7"/>
    </row>
    <row r="274" spans="1:59">
      <c r="BG274" s="7"/>
    </row>
    <row r="275" spans="1:59">
      <c r="BG275" s="7"/>
    </row>
    <row r="276" spans="1:59">
      <c r="BG276" s="7"/>
    </row>
    <row r="277" spans="1:59">
      <c r="BG277" s="7"/>
    </row>
    <row r="278" spans="1:59">
      <c r="BG278" s="7"/>
    </row>
    <row r="279" spans="1:59">
      <c r="A279" s="102" t="s">
        <v>273</v>
      </c>
      <c r="BG279" s="7"/>
    </row>
    <row r="280" spans="1:59">
      <c r="BG280" s="7"/>
    </row>
    <row r="281" spans="1:59">
      <c r="BG281" s="7"/>
    </row>
    <row r="282" spans="1:59">
      <c r="A282" s="1255"/>
      <c r="B282" s="1256"/>
      <c r="C282" s="1255" t="s">
        <v>43</v>
      </c>
      <c r="D282" s="1256" t="s">
        <v>19</v>
      </c>
      <c r="E282" s="1256"/>
      <c r="F282" s="1256"/>
      <c r="G282" s="1256"/>
      <c r="H282" s="1256"/>
      <c r="I282" s="1256"/>
      <c r="J282" s="1256"/>
      <c r="K282" s="1256"/>
      <c r="L282" s="1257"/>
      <c r="BG282" s="7"/>
    </row>
    <row r="283" spans="1:59">
      <c r="A283" s="1258"/>
      <c r="B283" s="344"/>
      <c r="C283" s="1526" t="s">
        <v>42</v>
      </c>
      <c r="D283" s="1530" t="s">
        <v>42</v>
      </c>
      <c r="E283" s="1526" t="s">
        <v>75</v>
      </c>
      <c r="F283" s="1530" t="s">
        <v>75</v>
      </c>
      <c r="G283" s="1526" t="s">
        <v>41</v>
      </c>
      <c r="H283" s="1530" t="s">
        <v>41</v>
      </c>
      <c r="I283" s="1526" t="s">
        <v>817</v>
      </c>
      <c r="J283" s="1530" t="s">
        <v>817</v>
      </c>
      <c r="K283" s="1526" t="s">
        <v>264</v>
      </c>
      <c r="L283" s="1528" t="s">
        <v>265</v>
      </c>
      <c r="BG283" s="7"/>
    </row>
    <row r="284" spans="1:59" ht="22.5">
      <c r="A284" s="1259" t="s">
        <v>46</v>
      </c>
      <c r="B284" s="1255" t="s">
        <v>36</v>
      </c>
      <c r="C284" s="1255" t="s">
        <v>37</v>
      </c>
      <c r="D284" s="1260" t="s">
        <v>38</v>
      </c>
      <c r="E284" s="1255" t="s">
        <v>37</v>
      </c>
      <c r="F284" s="1260" t="s">
        <v>38</v>
      </c>
      <c r="G284" s="1255" t="s">
        <v>37</v>
      </c>
      <c r="H284" s="1260" t="s">
        <v>38</v>
      </c>
      <c r="I284" s="1255" t="s">
        <v>37</v>
      </c>
      <c r="J284" s="1260" t="s">
        <v>38</v>
      </c>
      <c r="K284" s="1527"/>
      <c r="L284" s="1529"/>
      <c r="BG284" s="7"/>
    </row>
    <row r="285" spans="1:59">
      <c r="A285" s="1526" t="s">
        <v>47</v>
      </c>
      <c r="B285" s="1531"/>
      <c r="C285" s="1261">
        <v>0</v>
      </c>
      <c r="D285" s="1262">
        <v>0</v>
      </c>
      <c r="E285" s="1261">
        <v>0</v>
      </c>
      <c r="F285" s="1262">
        <v>0</v>
      </c>
      <c r="G285" s="1261">
        <v>0</v>
      </c>
      <c r="H285" s="1262">
        <v>0</v>
      </c>
      <c r="I285" s="1261">
        <v>0</v>
      </c>
      <c r="J285" s="1262">
        <v>0</v>
      </c>
      <c r="K285" s="1261">
        <v>0</v>
      </c>
      <c r="L285" s="1263">
        <v>0</v>
      </c>
      <c r="BG285" s="7"/>
    </row>
    <row r="286" spans="1:59">
      <c r="A286" s="1526" t="s">
        <v>13</v>
      </c>
      <c r="B286" s="1531"/>
      <c r="C286" s="1261">
        <v>0</v>
      </c>
      <c r="D286" s="1262">
        <v>0</v>
      </c>
      <c r="E286" s="1261">
        <v>0</v>
      </c>
      <c r="F286" s="1262">
        <v>0</v>
      </c>
      <c r="G286" s="1261">
        <v>0</v>
      </c>
      <c r="H286" s="1262">
        <v>0</v>
      </c>
      <c r="I286" s="1261">
        <v>0</v>
      </c>
      <c r="J286" s="1262">
        <v>0</v>
      </c>
      <c r="K286" s="1261">
        <v>0</v>
      </c>
      <c r="L286" s="1263">
        <v>0</v>
      </c>
      <c r="BG286" s="7"/>
    </row>
    <row r="287" spans="1:59">
      <c r="A287" s="1526" t="s">
        <v>14</v>
      </c>
      <c r="B287" s="1531"/>
      <c r="C287" s="1261">
        <v>0</v>
      </c>
      <c r="D287" s="1262">
        <v>0</v>
      </c>
      <c r="E287" s="1261">
        <v>0</v>
      </c>
      <c r="F287" s="1262">
        <v>0</v>
      </c>
      <c r="G287" s="1261">
        <v>0</v>
      </c>
      <c r="H287" s="1262">
        <v>0</v>
      </c>
      <c r="I287" s="1261">
        <v>0</v>
      </c>
      <c r="J287" s="1262">
        <v>0</v>
      </c>
      <c r="K287" s="1261">
        <v>0</v>
      </c>
      <c r="L287" s="1263">
        <v>0</v>
      </c>
      <c r="BG287" s="7"/>
    </row>
    <row r="288" spans="1:59">
      <c r="A288" s="1526" t="s">
        <v>15</v>
      </c>
      <c r="B288" s="1531"/>
      <c r="C288" s="1261">
        <v>0</v>
      </c>
      <c r="D288" s="1262">
        <v>0</v>
      </c>
      <c r="E288" s="1261">
        <v>0</v>
      </c>
      <c r="F288" s="1262">
        <v>0</v>
      </c>
      <c r="G288" s="1261">
        <v>0</v>
      </c>
      <c r="H288" s="1262">
        <v>0</v>
      </c>
      <c r="I288" s="1261">
        <v>0</v>
      </c>
      <c r="J288" s="1262">
        <v>0</v>
      </c>
      <c r="K288" s="1261">
        <v>0</v>
      </c>
      <c r="L288" s="1263">
        <v>0</v>
      </c>
      <c r="BG288" s="7"/>
    </row>
    <row r="289" spans="1:59">
      <c r="A289" s="1532" t="s">
        <v>18</v>
      </c>
      <c r="B289" s="1533"/>
      <c r="C289" s="1264">
        <v>0</v>
      </c>
      <c r="D289" s="1265">
        <v>0</v>
      </c>
      <c r="E289" s="1264">
        <v>0</v>
      </c>
      <c r="F289" s="1265">
        <v>0</v>
      </c>
      <c r="G289" s="1264">
        <v>0</v>
      </c>
      <c r="H289" s="1265">
        <v>0</v>
      </c>
      <c r="I289" s="1264">
        <v>0</v>
      </c>
      <c r="J289" s="1265">
        <v>0</v>
      </c>
      <c r="K289" s="1264">
        <v>0</v>
      </c>
      <c r="L289" s="1266">
        <v>0</v>
      </c>
      <c r="BG289" s="7"/>
    </row>
    <row r="290" spans="1:59">
      <c r="BG290" s="7"/>
    </row>
    <row r="291" spans="1:59">
      <c r="A291" s="1240" t="s">
        <v>35</v>
      </c>
      <c r="B291" s="1241" t="s">
        <v>61</v>
      </c>
      <c r="BG291" s="7"/>
    </row>
    <row r="292" spans="1:59">
      <c r="A292" s="1240" t="s">
        <v>43</v>
      </c>
      <c r="B292" s="1241" t="s">
        <v>77</v>
      </c>
      <c r="BG292" s="7"/>
    </row>
    <row r="293" spans="1:59">
      <c r="BG293" s="7"/>
    </row>
    <row r="294" spans="1:59">
      <c r="A294" s="1242"/>
      <c r="B294" s="1243"/>
      <c r="C294" s="1242" t="s">
        <v>19</v>
      </c>
      <c r="D294" s="1244"/>
      <c r="BG294" s="7"/>
    </row>
    <row r="295" spans="1:59" ht="22.5">
      <c r="A295" s="1245" t="s">
        <v>46</v>
      </c>
      <c r="B295" s="1242" t="s">
        <v>36</v>
      </c>
      <c r="C295" s="1242" t="s">
        <v>38</v>
      </c>
      <c r="D295" s="1253" t="s">
        <v>37</v>
      </c>
      <c r="BG295" s="7"/>
    </row>
    <row r="296" spans="1:59">
      <c r="A296" s="1534" t="s">
        <v>47</v>
      </c>
      <c r="B296" s="1242" t="s">
        <v>11</v>
      </c>
      <c r="C296" s="1246">
        <v>0</v>
      </c>
      <c r="D296" s="1247">
        <v>0</v>
      </c>
      <c r="BG296" s="7"/>
    </row>
    <row r="297" spans="1:59">
      <c r="A297" s="1535" t="s">
        <v>47</v>
      </c>
      <c r="B297" s="1252" t="s">
        <v>12</v>
      </c>
      <c r="C297" s="1248">
        <v>0</v>
      </c>
      <c r="D297" s="1249">
        <v>0</v>
      </c>
      <c r="BG297" s="7"/>
    </row>
    <row r="298" spans="1:59">
      <c r="A298" s="1534" t="s">
        <v>55</v>
      </c>
      <c r="B298" s="1536"/>
      <c r="C298" s="1246">
        <v>0</v>
      </c>
      <c r="D298" s="1247">
        <v>0</v>
      </c>
      <c r="BG298" s="7"/>
    </row>
    <row r="299" spans="1:59">
      <c r="A299" s="1242" t="s">
        <v>13</v>
      </c>
      <c r="B299" s="1242" t="s">
        <v>13</v>
      </c>
      <c r="C299" s="1246">
        <v>0</v>
      </c>
      <c r="D299" s="1247">
        <v>0</v>
      </c>
      <c r="BG299" s="7"/>
    </row>
    <row r="300" spans="1:59">
      <c r="A300" s="1534" t="s">
        <v>56</v>
      </c>
      <c r="B300" s="1536"/>
      <c r="C300" s="1246">
        <v>0</v>
      </c>
      <c r="D300" s="1247">
        <v>0</v>
      </c>
      <c r="BG300" s="7"/>
    </row>
    <row r="301" spans="1:59">
      <c r="A301" s="1242" t="s">
        <v>14</v>
      </c>
      <c r="B301" s="1242" t="s">
        <v>14</v>
      </c>
      <c r="C301" s="1246">
        <v>0</v>
      </c>
      <c r="D301" s="1247">
        <v>0</v>
      </c>
      <c r="BG301" s="7"/>
    </row>
    <row r="302" spans="1:59">
      <c r="A302" s="1534" t="s">
        <v>57</v>
      </c>
      <c r="B302" s="1536"/>
      <c r="C302" s="1246">
        <v>0</v>
      </c>
      <c r="D302" s="1247">
        <v>0</v>
      </c>
      <c r="BG302" s="7"/>
    </row>
    <row r="303" spans="1:59">
      <c r="A303" s="1242" t="s">
        <v>15</v>
      </c>
      <c r="B303" s="1242" t="s">
        <v>15</v>
      </c>
      <c r="C303" s="1246">
        <v>0</v>
      </c>
      <c r="D303" s="1247">
        <v>0</v>
      </c>
      <c r="BG303" s="7"/>
    </row>
    <row r="304" spans="1:59">
      <c r="A304" s="1537" t="s">
        <v>58</v>
      </c>
      <c r="B304" s="1538"/>
      <c r="C304" s="1250">
        <v>0</v>
      </c>
      <c r="D304" s="1251">
        <v>0</v>
      </c>
      <c r="BG304" s="7"/>
    </row>
    <row r="305" spans="1:59" ht="12.75">
      <c r="A305" s="1267" t="s">
        <v>60</v>
      </c>
      <c r="B305" s="1267" t="s">
        <v>61</v>
      </c>
      <c r="J305" s="1267" t="s">
        <v>60</v>
      </c>
      <c r="K305" s="1267" t="s">
        <v>33</v>
      </c>
      <c r="R305"/>
      <c r="S305"/>
      <c r="BG305" s="7"/>
    </row>
    <row r="306" spans="1:59" ht="12.75">
      <c r="A306" s="1267" t="s">
        <v>43</v>
      </c>
      <c r="B306" s="1267" t="s">
        <v>77</v>
      </c>
      <c r="J306" s="1267" t="s">
        <v>43</v>
      </c>
      <c r="K306" s="1267" t="s">
        <v>77</v>
      </c>
      <c r="R306" s="1267" t="s">
        <v>60</v>
      </c>
      <c r="S306" s="1267" t="s">
        <v>61</v>
      </c>
      <c r="BG306" s="7"/>
    </row>
    <row r="307" spans="1:59" ht="12.75">
      <c r="A307" s="1267" t="s">
        <v>62</v>
      </c>
      <c r="B307" s="1267" t="s">
        <v>77</v>
      </c>
      <c r="J307" s="1267" t="s">
        <v>62</v>
      </c>
      <c r="K307" s="1267" t="s">
        <v>77</v>
      </c>
      <c r="R307" s="1267" t="s">
        <v>62</v>
      </c>
      <c r="S307" s="1267" t="s">
        <v>77</v>
      </c>
      <c r="BG307" s="7"/>
    </row>
    <row r="308" spans="1:59">
      <c r="BG308" s="7"/>
    </row>
    <row r="309" spans="1:59" ht="12.75">
      <c r="A309" s="1268"/>
      <c r="B309" s="1268" t="s">
        <v>19</v>
      </c>
      <c r="C309" s="1269"/>
      <c r="D309" s="1269"/>
      <c r="E309" s="1269"/>
      <c r="F309" s="1269"/>
      <c r="G309" s="1270"/>
      <c r="J309" s="1268"/>
      <c r="K309" s="1268" t="s">
        <v>19</v>
      </c>
      <c r="L309" s="1269"/>
      <c r="M309" s="1269"/>
      <c r="N309" s="1269"/>
      <c r="O309" s="1269"/>
      <c r="P309" s="1270"/>
      <c r="R309" s="1268"/>
      <c r="S309" s="1269"/>
      <c r="T309" s="1268" t="s">
        <v>19</v>
      </c>
      <c r="U309" s="1269"/>
      <c r="V309" s="1269"/>
      <c r="W309" s="1269"/>
      <c r="X309" s="1269"/>
      <c r="Y309" s="1270"/>
      <c r="BG309" s="7"/>
    </row>
    <row r="310" spans="1:59" ht="12.75">
      <c r="A310" s="1268" t="s">
        <v>48</v>
      </c>
      <c r="B310" s="1268" t="s">
        <v>414</v>
      </c>
      <c r="C310" s="1271" t="s">
        <v>415</v>
      </c>
      <c r="D310" s="1271" t="s">
        <v>416</v>
      </c>
      <c r="E310" s="1271" t="s">
        <v>417</v>
      </c>
      <c r="F310" s="1271" t="s">
        <v>418</v>
      </c>
      <c r="G310" s="1272" t="s">
        <v>467</v>
      </c>
      <c r="J310" s="1268" t="s">
        <v>48</v>
      </c>
      <c r="K310" s="1268" t="s">
        <v>414</v>
      </c>
      <c r="L310" s="1271" t="s">
        <v>415</v>
      </c>
      <c r="M310" s="1271" t="s">
        <v>416</v>
      </c>
      <c r="N310" s="1271" t="s">
        <v>417</v>
      </c>
      <c r="O310" s="1271" t="s">
        <v>418</v>
      </c>
      <c r="P310" s="1272" t="s">
        <v>467</v>
      </c>
      <c r="R310" s="1268" t="s">
        <v>48</v>
      </c>
      <c r="S310" s="1268" t="s">
        <v>43</v>
      </c>
      <c r="T310" s="1268" t="s">
        <v>414</v>
      </c>
      <c r="U310" s="1271" t="s">
        <v>415</v>
      </c>
      <c r="V310" s="1271" t="s">
        <v>416</v>
      </c>
      <c r="W310" s="1271" t="s">
        <v>417</v>
      </c>
      <c r="X310" s="1271" t="s">
        <v>418</v>
      </c>
      <c r="Y310" s="1272" t="s">
        <v>467</v>
      </c>
      <c r="BG310" s="7"/>
    </row>
    <row r="311" spans="1:59" ht="12.75">
      <c r="A311" s="1268" t="s">
        <v>9</v>
      </c>
      <c r="B311" s="1273">
        <v>0</v>
      </c>
      <c r="C311" s="1274">
        <v>0</v>
      </c>
      <c r="D311" s="1274">
        <v>0</v>
      </c>
      <c r="E311" s="1274">
        <v>0</v>
      </c>
      <c r="F311" s="1274">
        <v>0</v>
      </c>
      <c r="G311" s="1275">
        <v>0</v>
      </c>
      <c r="J311" s="1268" t="s">
        <v>9</v>
      </c>
      <c r="K311" s="1273">
        <v>0</v>
      </c>
      <c r="L311" s="1274">
        <v>0</v>
      </c>
      <c r="M311" s="1274">
        <v>0</v>
      </c>
      <c r="N311" s="1274">
        <v>0</v>
      </c>
      <c r="O311" s="1274">
        <v>0</v>
      </c>
      <c r="P311" s="1275">
        <v>0</v>
      </c>
      <c r="R311" s="1268" t="s">
        <v>9</v>
      </c>
      <c r="S311" s="1268" t="s">
        <v>41</v>
      </c>
      <c r="T311" s="1273">
        <v>0</v>
      </c>
      <c r="U311" s="1274">
        <v>0</v>
      </c>
      <c r="V311" s="1274">
        <v>0</v>
      </c>
      <c r="W311" s="1274">
        <v>0</v>
      </c>
      <c r="X311" s="1274">
        <v>0</v>
      </c>
      <c r="Y311" s="1275">
        <v>0</v>
      </c>
      <c r="BG311" s="7"/>
    </row>
    <row r="312" spans="1:59" ht="12.75">
      <c r="A312" s="1276" t="s">
        <v>10</v>
      </c>
      <c r="B312" s="1277">
        <v>0</v>
      </c>
      <c r="C312" s="345">
        <v>0</v>
      </c>
      <c r="D312" s="345">
        <v>0</v>
      </c>
      <c r="E312" s="345">
        <v>0</v>
      </c>
      <c r="F312" s="345">
        <v>0</v>
      </c>
      <c r="G312" s="1278">
        <v>0</v>
      </c>
      <c r="J312" s="1276" t="s">
        <v>10</v>
      </c>
      <c r="K312" s="1277">
        <v>0</v>
      </c>
      <c r="L312" s="345">
        <v>0</v>
      </c>
      <c r="M312" s="345">
        <v>0</v>
      </c>
      <c r="N312" s="345">
        <v>0</v>
      </c>
      <c r="O312" s="345">
        <v>0</v>
      </c>
      <c r="P312" s="1278">
        <v>0</v>
      </c>
      <c r="R312" s="1355"/>
      <c r="S312" s="1276" t="s">
        <v>42</v>
      </c>
      <c r="T312" s="1277">
        <v>0</v>
      </c>
      <c r="U312" s="345">
        <v>0</v>
      </c>
      <c r="V312" s="345">
        <v>0</v>
      </c>
      <c r="W312" s="345">
        <v>0</v>
      </c>
      <c r="X312" s="345">
        <v>0</v>
      </c>
      <c r="Y312" s="1278">
        <v>0</v>
      </c>
      <c r="BG312" s="7"/>
    </row>
    <row r="313" spans="1:59" ht="12.75">
      <c r="A313" s="1279" t="s">
        <v>18</v>
      </c>
      <c r="B313" s="1280">
        <v>0</v>
      </c>
      <c r="C313" s="1281">
        <v>0</v>
      </c>
      <c r="D313" s="1281">
        <v>0</v>
      </c>
      <c r="E313" s="1281">
        <v>0</v>
      </c>
      <c r="F313" s="1281">
        <v>0</v>
      </c>
      <c r="G313" s="1282">
        <v>0</v>
      </c>
      <c r="J313" s="1279" t="s">
        <v>18</v>
      </c>
      <c r="K313" s="1280">
        <v>0</v>
      </c>
      <c r="L313" s="1281">
        <v>0</v>
      </c>
      <c r="M313" s="1281">
        <v>0</v>
      </c>
      <c r="N313" s="1281">
        <v>0</v>
      </c>
      <c r="O313" s="1281">
        <v>0</v>
      </c>
      <c r="P313" s="1282">
        <v>0</v>
      </c>
      <c r="R313" s="1355"/>
      <c r="S313" s="1276" t="s">
        <v>75</v>
      </c>
      <c r="T313" s="1277">
        <v>0</v>
      </c>
      <c r="U313" s="345">
        <v>0</v>
      </c>
      <c r="V313" s="345">
        <v>0</v>
      </c>
      <c r="W313" s="345">
        <v>0</v>
      </c>
      <c r="X313" s="345">
        <v>0</v>
      </c>
      <c r="Y313" s="1278">
        <v>0</v>
      </c>
      <c r="BG313" s="7"/>
    </row>
    <row r="314" spans="1:59" ht="12.75">
      <c r="R314" s="1355"/>
      <c r="S314" s="1276" t="s">
        <v>817</v>
      </c>
      <c r="T314" s="1277">
        <v>0</v>
      </c>
      <c r="U314" s="345">
        <v>0</v>
      </c>
      <c r="V314" s="345">
        <v>0</v>
      </c>
      <c r="W314" s="345">
        <v>0</v>
      </c>
      <c r="X314" s="345">
        <v>0</v>
      </c>
      <c r="Y314" s="1278">
        <v>0</v>
      </c>
      <c r="BG314" s="7"/>
    </row>
    <row r="315" spans="1:59" ht="12.75">
      <c r="R315" s="1268" t="s">
        <v>10</v>
      </c>
      <c r="S315" s="1268" t="s">
        <v>41</v>
      </c>
      <c r="T315" s="1273">
        <v>0</v>
      </c>
      <c r="U315" s="1274">
        <v>0</v>
      </c>
      <c r="V315" s="1274">
        <v>0</v>
      </c>
      <c r="W315" s="1274">
        <v>0</v>
      </c>
      <c r="X315" s="1274">
        <v>0</v>
      </c>
      <c r="Y315" s="1275">
        <v>0</v>
      </c>
      <c r="BG315" s="7"/>
    </row>
    <row r="316" spans="1:59" ht="12.75">
      <c r="R316" s="1355"/>
      <c r="S316" s="1276" t="s">
        <v>42</v>
      </c>
      <c r="T316" s="1277">
        <v>0</v>
      </c>
      <c r="U316" s="345">
        <v>0</v>
      </c>
      <c r="V316" s="345">
        <v>0</v>
      </c>
      <c r="W316" s="345">
        <v>0</v>
      </c>
      <c r="X316" s="345">
        <v>0</v>
      </c>
      <c r="Y316" s="1278">
        <v>0</v>
      </c>
      <c r="BG316" s="7"/>
    </row>
    <row r="317" spans="1:59" ht="12.75">
      <c r="R317" s="1355"/>
      <c r="S317" s="1276" t="s">
        <v>75</v>
      </c>
      <c r="T317" s="1277">
        <v>0</v>
      </c>
      <c r="U317" s="345">
        <v>0</v>
      </c>
      <c r="V317" s="345">
        <v>0</v>
      </c>
      <c r="W317" s="345">
        <v>0</v>
      </c>
      <c r="X317" s="345">
        <v>0</v>
      </c>
      <c r="Y317" s="1278">
        <v>0</v>
      </c>
      <c r="BG317" s="7"/>
    </row>
    <row r="318" spans="1:59" ht="12.75">
      <c r="R318" s="1355"/>
      <c r="S318" s="1276" t="s">
        <v>817</v>
      </c>
      <c r="T318" s="1277">
        <v>0</v>
      </c>
      <c r="U318" s="345">
        <v>0</v>
      </c>
      <c r="V318" s="345">
        <v>0</v>
      </c>
      <c r="W318" s="345">
        <v>0</v>
      </c>
      <c r="X318" s="345">
        <v>0</v>
      </c>
      <c r="Y318" s="1278">
        <v>0</v>
      </c>
      <c r="BG318" s="7"/>
    </row>
    <row r="319" spans="1:59" ht="12.75">
      <c r="R319" s="1279" t="s">
        <v>18</v>
      </c>
      <c r="S319" s="1356"/>
      <c r="T319" s="1280">
        <v>0</v>
      </c>
      <c r="U319" s="1281">
        <v>0</v>
      </c>
      <c r="V319" s="1281">
        <v>0</v>
      </c>
      <c r="W319" s="1281">
        <v>0</v>
      </c>
      <c r="X319" s="1281">
        <v>0</v>
      </c>
      <c r="Y319" s="1282">
        <v>0</v>
      </c>
      <c r="BG319" s="7"/>
    </row>
    <row r="320" spans="1:59">
      <c r="BG320" s="7"/>
    </row>
    <row r="321" spans="1:59">
      <c r="BG321" s="7"/>
    </row>
    <row r="322" spans="1:59">
      <c r="BG322" s="7"/>
    </row>
    <row r="323" spans="1:59">
      <c r="A323" s="227" t="s">
        <v>267</v>
      </c>
      <c r="BG323" s="7"/>
    </row>
    <row r="324" spans="1:59">
      <c r="BG324" s="7"/>
    </row>
    <row r="325" spans="1:59" ht="12.75">
      <c r="A325" s="1357"/>
      <c r="B325" s="1358"/>
      <c r="C325" s="1358"/>
      <c r="D325" s="1357" t="s">
        <v>19</v>
      </c>
      <c r="E325" s="1358"/>
      <c r="F325" s="1358"/>
      <c r="G325" s="1358"/>
      <c r="H325" s="1358"/>
      <c r="I325" s="1358"/>
      <c r="J325" s="1358"/>
      <c r="K325" s="1358"/>
      <c r="L325" s="1358"/>
      <c r="M325" s="1358"/>
      <c r="N325" s="1358"/>
      <c r="O325" s="1358"/>
      <c r="P325" s="1358"/>
      <c r="Q325" s="1358"/>
      <c r="R325" s="1358"/>
      <c r="S325" s="1358"/>
      <c r="T325" s="1358"/>
      <c r="U325" s="1358"/>
      <c r="V325" s="1358"/>
      <c r="W325" s="1358"/>
      <c r="X325" s="1358"/>
      <c r="Y325" s="1358"/>
      <c r="Z325" s="1358"/>
      <c r="AA325" s="1359"/>
      <c r="BG325" s="7"/>
    </row>
    <row r="326" spans="1:59" ht="12.75">
      <c r="A326" s="1357" t="s">
        <v>48</v>
      </c>
      <c r="B326" s="1357" t="s">
        <v>988</v>
      </c>
      <c r="C326" s="1357" t="s">
        <v>35</v>
      </c>
      <c r="D326" s="1357" t="s">
        <v>443</v>
      </c>
      <c r="E326" s="1360" t="s">
        <v>444</v>
      </c>
      <c r="F326" s="1360" t="s">
        <v>445</v>
      </c>
      <c r="G326" s="1360" t="s">
        <v>446</v>
      </c>
      <c r="H326" s="1360" t="s">
        <v>447</v>
      </c>
      <c r="I326" s="1360" t="s">
        <v>448</v>
      </c>
      <c r="J326" s="1360" t="s">
        <v>449</v>
      </c>
      <c r="K326" s="1360" t="s">
        <v>450</v>
      </c>
      <c r="L326" s="1360" t="s">
        <v>451</v>
      </c>
      <c r="M326" s="1360" t="s">
        <v>452</v>
      </c>
      <c r="N326" s="1360" t="s">
        <v>453</v>
      </c>
      <c r="O326" s="1360" t="s">
        <v>454</v>
      </c>
      <c r="P326" s="1360" t="s">
        <v>455</v>
      </c>
      <c r="Q326" s="1360" t="s">
        <v>456</v>
      </c>
      <c r="R326" s="1360" t="s">
        <v>457</v>
      </c>
      <c r="S326" s="1360" t="s">
        <v>458</v>
      </c>
      <c r="T326" s="1360" t="s">
        <v>459</v>
      </c>
      <c r="U326" s="1360" t="s">
        <v>460</v>
      </c>
      <c r="V326" s="1360" t="s">
        <v>461</v>
      </c>
      <c r="W326" s="1360" t="s">
        <v>462</v>
      </c>
      <c r="X326" s="1360" t="s">
        <v>472</v>
      </c>
      <c r="Y326" s="1360" t="s">
        <v>473</v>
      </c>
      <c r="Z326" s="1360" t="s">
        <v>474</v>
      </c>
      <c r="AA326" s="1361" t="s">
        <v>475</v>
      </c>
      <c r="BG326" s="7"/>
    </row>
    <row r="327" spans="1:59" ht="12.75">
      <c r="A327" s="1357" t="s">
        <v>9</v>
      </c>
      <c r="B327" s="1357" t="s">
        <v>33</v>
      </c>
      <c r="C327" s="1357" t="s">
        <v>28</v>
      </c>
      <c r="D327" s="1362">
        <v>0</v>
      </c>
      <c r="E327" s="1363">
        <v>0</v>
      </c>
      <c r="F327" s="1363">
        <v>0</v>
      </c>
      <c r="G327" s="1363">
        <v>0</v>
      </c>
      <c r="H327" s="1363">
        <v>0</v>
      </c>
      <c r="I327" s="1363">
        <v>0</v>
      </c>
      <c r="J327" s="1363">
        <v>0</v>
      </c>
      <c r="K327" s="1363">
        <v>0</v>
      </c>
      <c r="L327" s="1363">
        <v>0</v>
      </c>
      <c r="M327" s="1363">
        <v>0</v>
      </c>
      <c r="N327" s="1363">
        <v>0</v>
      </c>
      <c r="O327" s="1363">
        <v>0</v>
      </c>
      <c r="P327" s="1363">
        <v>0</v>
      </c>
      <c r="Q327" s="1363">
        <v>0</v>
      </c>
      <c r="R327" s="1363">
        <v>0</v>
      </c>
      <c r="S327" s="1363">
        <v>0</v>
      </c>
      <c r="T327" s="1363">
        <v>0</v>
      </c>
      <c r="U327" s="1363">
        <v>0</v>
      </c>
      <c r="V327" s="1363">
        <v>0</v>
      </c>
      <c r="W327" s="1363">
        <v>0</v>
      </c>
      <c r="X327" s="1363">
        <v>0</v>
      </c>
      <c r="Y327" s="1363">
        <v>0</v>
      </c>
      <c r="Z327" s="1363">
        <v>0</v>
      </c>
      <c r="AA327" s="1364">
        <v>0</v>
      </c>
      <c r="BG327" s="7"/>
    </row>
    <row r="328" spans="1:59" ht="12.75">
      <c r="A328" s="1365"/>
      <c r="B328" s="1365"/>
      <c r="C328" s="1366" t="s">
        <v>33</v>
      </c>
      <c r="D328" s="1367">
        <v>0</v>
      </c>
      <c r="E328" s="1142">
        <v>0</v>
      </c>
      <c r="F328" s="1142">
        <v>0</v>
      </c>
      <c r="G328" s="1142">
        <v>0</v>
      </c>
      <c r="H328" s="1142">
        <v>0</v>
      </c>
      <c r="I328" s="1142">
        <v>0</v>
      </c>
      <c r="J328" s="1142">
        <v>0</v>
      </c>
      <c r="K328" s="1142">
        <v>0</v>
      </c>
      <c r="L328" s="1142">
        <v>0</v>
      </c>
      <c r="M328" s="1142">
        <v>0</v>
      </c>
      <c r="N328" s="1142">
        <v>0</v>
      </c>
      <c r="O328" s="1142">
        <v>0</v>
      </c>
      <c r="P328" s="1142">
        <v>0</v>
      </c>
      <c r="Q328" s="1142">
        <v>0</v>
      </c>
      <c r="R328" s="1142">
        <v>0</v>
      </c>
      <c r="S328" s="1142">
        <v>0</v>
      </c>
      <c r="T328" s="1142">
        <v>0</v>
      </c>
      <c r="U328" s="1142">
        <v>0</v>
      </c>
      <c r="V328" s="1142">
        <v>0</v>
      </c>
      <c r="W328" s="1142">
        <v>0</v>
      </c>
      <c r="X328" s="1142">
        <v>0</v>
      </c>
      <c r="Y328" s="1142">
        <v>0</v>
      </c>
      <c r="Z328" s="1142">
        <v>0</v>
      </c>
      <c r="AA328" s="1368">
        <v>0</v>
      </c>
      <c r="BG328" s="7"/>
    </row>
    <row r="329" spans="1:59" ht="12.75">
      <c r="A329" s="1365"/>
      <c r="B329" s="1357" t="s">
        <v>69</v>
      </c>
      <c r="C329" s="1358"/>
      <c r="D329" s="1362">
        <v>0</v>
      </c>
      <c r="E329" s="1363">
        <v>0</v>
      </c>
      <c r="F329" s="1363">
        <v>0</v>
      </c>
      <c r="G329" s="1363">
        <v>0</v>
      </c>
      <c r="H329" s="1363">
        <v>0</v>
      </c>
      <c r="I329" s="1363">
        <v>0</v>
      </c>
      <c r="J329" s="1363">
        <v>0</v>
      </c>
      <c r="K329" s="1363">
        <v>0</v>
      </c>
      <c r="L329" s="1363">
        <v>0</v>
      </c>
      <c r="M329" s="1363">
        <v>0</v>
      </c>
      <c r="N329" s="1363">
        <v>0</v>
      </c>
      <c r="O329" s="1363">
        <v>0</v>
      </c>
      <c r="P329" s="1363">
        <v>0</v>
      </c>
      <c r="Q329" s="1363">
        <v>0</v>
      </c>
      <c r="R329" s="1363">
        <v>0</v>
      </c>
      <c r="S329" s="1363">
        <v>0</v>
      </c>
      <c r="T329" s="1363">
        <v>0</v>
      </c>
      <c r="U329" s="1363">
        <v>0</v>
      </c>
      <c r="V329" s="1363">
        <v>0</v>
      </c>
      <c r="W329" s="1363">
        <v>0</v>
      </c>
      <c r="X329" s="1363">
        <v>0</v>
      </c>
      <c r="Y329" s="1363">
        <v>0</v>
      </c>
      <c r="Z329" s="1363">
        <v>0</v>
      </c>
      <c r="AA329" s="1364">
        <v>0</v>
      </c>
      <c r="BG329" s="7"/>
    </row>
    <row r="330" spans="1:59" ht="12.75">
      <c r="A330" s="1365"/>
      <c r="B330" s="1357" t="s">
        <v>27</v>
      </c>
      <c r="C330" s="1357" t="s">
        <v>27</v>
      </c>
      <c r="D330" s="1362">
        <v>0</v>
      </c>
      <c r="E330" s="1363">
        <v>0</v>
      </c>
      <c r="F330" s="1363">
        <v>0</v>
      </c>
      <c r="G330" s="1363">
        <v>0</v>
      </c>
      <c r="H330" s="1363">
        <v>0</v>
      </c>
      <c r="I330" s="1363">
        <v>0</v>
      </c>
      <c r="J330" s="1363">
        <v>0</v>
      </c>
      <c r="K330" s="1363">
        <v>0</v>
      </c>
      <c r="L330" s="1363">
        <v>0</v>
      </c>
      <c r="M330" s="1363">
        <v>0</v>
      </c>
      <c r="N330" s="1363">
        <v>0</v>
      </c>
      <c r="O330" s="1363">
        <v>0</v>
      </c>
      <c r="P330" s="1363">
        <v>0</v>
      </c>
      <c r="Q330" s="1363">
        <v>0</v>
      </c>
      <c r="R330" s="1363">
        <v>0</v>
      </c>
      <c r="S330" s="1363">
        <v>0</v>
      </c>
      <c r="T330" s="1363">
        <v>0</v>
      </c>
      <c r="U330" s="1363">
        <v>0</v>
      </c>
      <c r="V330" s="1363">
        <v>0</v>
      </c>
      <c r="W330" s="1363">
        <v>0</v>
      </c>
      <c r="X330" s="1363">
        <v>0</v>
      </c>
      <c r="Y330" s="1363">
        <v>0</v>
      </c>
      <c r="Z330" s="1363">
        <v>0</v>
      </c>
      <c r="AA330" s="1364">
        <v>0</v>
      </c>
      <c r="BG330" s="7"/>
    </row>
    <row r="331" spans="1:59" ht="12.75">
      <c r="A331" s="1365"/>
      <c r="B331" s="1357" t="s">
        <v>1312</v>
      </c>
      <c r="C331" s="1358"/>
      <c r="D331" s="1362">
        <v>0</v>
      </c>
      <c r="E331" s="1363">
        <v>0</v>
      </c>
      <c r="F331" s="1363">
        <v>0</v>
      </c>
      <c r="G331" s="1363">
        <v>0</v>
      </c>
      <c r="H331" s="1363">
        <v>0</v>
      </c>
      <c r="I331" s="1363">
        <v>0</v>
      </c>
      <c r="J331" s="1363">
        <v>0</v>
      </c>
      <c r="K331" s="1363">
        <v>0</v>
      </c>
      <c r="L331" s="1363">
        <v>0</v>
      </c>
      <c r="M331" s="1363">
        <v>0</v>
      </c>
      <c r="N331" s="1363">
        <v>0</v>
      </c>
      <c r="O331" s="1363">
        <v>0</v>
      </c>
      <c r="P331" s="1363">
        <v>0</v>
      </c>
      <c r="Q331" s="1363">
        <v>0</v>
      </c>
      <c r="R331" s="1363">
        <v>0</v>
      </c>
      <c r="S331" s="1363">
        <v>0</v>
      </c>
      <c r="T331" s="1363">
        <v>0</v>
      </c>
      <c r="U331" s="1363">
        <v>0</v>
      </c>
      <c r="V331" s="1363">
        <v>0</v>
      </c>
      <c r="W331" s="1363">
        <v>0</v>
      </c>
      <c r="X331" s="1363">
        <v>0</v>
      </c>
      <c r="Y331" s="1363">
        <v>0</v>
      </c>
      <c r="Z331" s="1363">
        <v>0</v>
      </c>
      <c r="AA331" s="1364">
        <v>0</v>
      </c>
      <c r="BG331" s="7"/>
    </row>
    <row r="332" spans="1:59" ht="12.75">
      <c r="A332" s="1357" t="s">
        <v>70</v>
      </c>
      <c r="B332" s="1358"/>
      <c r="C332" s="1358"/>
      <c r="D332" s="1362">
        <v>0</v>
      </c>
      <c r="E332" s="1363">
        <v>0</v>
      </c>
      <c r="F332" s="1363">
        <v>0</v>
      </c>
      <c r="G332" s="1363">
        <v>0</v>
      </c>
      <c r="H332" s="1363">
        <v>0</v>
      </c>
      <c r="I332" s="1363">
        <v>0</v>
      </c>
      <c r="J332" s="1363">
        <v>0</v>
      </c>
      <c r="K332" s="1363">
        <v>0</v>
      </c>
      <c r="L332" s="1363">
        <v>0</v>
      </c>
      <c r="M332" s="1363">
        <v>0</v>
      </c>
      <c r="N332" s="1363">
        <v>0</v>
      </c>
      <c r="O332" s="1363">
        <v>0</v>
      </c>
      <c r="P332" s="1363">
        <v>0</v>
      </c>
      <c r="Q332" s="1363">
        <v>0</v>
      </c>
      <c r="R332" s="1363">
        <v>0</v>
      </c>
      <c r="S332" s="1363">
        <v>0</v>
      </c>
      <c r="T332" s="1363">
        <v>0</v>
      </c>
      <c r="U332" s="1363">
        <v>0</v>
      </c>
      <c r="V332" s="1363">
        <v>0</v>
      </c>
      <c r="W332" s="1363">
        <v>0</v>
      </c>
      <c r="X332" s="1363">
        <v>0</v>
      </c>
      <c r="Y332" s="1363">
        <v>0</v>
      </c>
      <c r="Z332" s="1363">
        <v>0</v>
      </c>
      <c r="AA332" s="1364">
        <v>0</v>
      </c>
      <c r="BG332" s="7"/>
    </row>
    <row r="333" spans="1:59" ht="12.75">
      <c r="A333" s="1357" t="s">
        <v>10</v>
      </c>
      <c r="B333" s="1357" t="s">
        <v>33</v>
      </c>
      <c r="C333" s="1357" t="s">
        <v>28</v>
      </c>
      <c r="D333" s="1362">
        <v>0</v>
      </c>
      <c r="E333" s="1363">
        <v>0</v>
      </c>
      <c r="F333" s="1363">
        <v>0</v>
      </c>
      <c r="G333" s="1363">
        <v>0</v>
      </c>
      <c r="H333" s="1363">
        <v>0</v>
      </c>
      <c r="I333" s="1363">
        <v>0</v>
      </c>
      <c r="J333" s="1363">
        <v>0</v>
      </c>
      <c r="K333" s="1363">
        <v>0</v>
      </c>
      <c r="L333" s="1363">
        <v>0</v>
      </c>
      <c r="M333" s="1363">
        <v>0</v>
      </c>
      <c r="N333" s="1363">
        <v>0</v>
      </c>
      <c r="O333" s="1363">
        <v>0</v>
      </c>
      <c r="P333" s="1363">
        <v>0</v>
      </c>
      <c r="Q333" s="1363">
        <v>0</v>
      </c>
      <c r="R333" s="1363">
        <v>0</v>
      </c>
      <c r="S333" s="1363">
        <v>0</v>
      </c>
      <c r="T333" s="1363">
        <v>0</v>
      </c>
      <c r="U333" s="1363">
        <v>0</v>
      </c>
      <c r="V333" s="1363">
        <v>0</v>
      </c>
      <c r="W333" s="1363">
        <v>0</v>
      </c>
      <c r="X333" s="1363">
        <v>0</v>
      </c>
      <c r="Y333" s="1363">
        <v>0</v>
      </c>
      <c r="Z333" s="1363">
        <v>0</v>
      </c>
      <c r="AA333" s="1364">
        <v>0</v>
      </c>
      <c r="BG333" s="7"/>
    </row>
    <row r="334" spans="1:59" ht="12.75">
      <c r="A334" s="1365"/>
      <c r="B334" s="1365"/>
      <c r="C334" s="1366" t="s">
        <v>33</v>
      </c>
      <c r="D334" s="1367">
        <v>0</v>
      </c>
      <c r="E334" s="1142">
        <v>0</v>
      </c>
      <c r="F334" s="1142">
        <v>0</v>
      </c>
      <c r="G334" s="1142">
        <v>0</v>
      </c>
      <c r="H334" s="1142">
        <v>0</v>
      </c>
      <c r="I334" s="1142">
        <v>0</v>
      </c>
      <c r="J334" s="1142">
        <v>0</v>
      </c>
      <c r="K334" s="1142">
        <v>0</v>
      </c>
      <c r="L334" s="1142">
        <v>0</v>
      </c>
      <c r="M334" s="1142">
        <v>0</v>
      </c>
      <c r="N334" s="1142">
        <v>0</v>
      </c>
      <c r="O334" s="1142">
        <v>0</v>
      </c>
      <c r="P334" s="1142">
        <v>0</v>
      </c>
      <c r="Q334" s="1142">
        <v>0</v>
      </c>
      <c r="R334" s="1142">
        <v>0</v>
      </c>
      <c r="S334" s="1142">
        <v>0</v>
      </c>
      <c r="T334" s="1142">
        <v>0</v>
      </c>
      <c r="U334" s="1142">
        <v>0</v>
      </c>
      <c r="V334" s="1142">
        <v>0</v>
      </c>
      <c r="W334" s="1142">
        <v>0</v>
      </c>
      <c r="X334" s="1142">
        <v>0</v>
      </c>
      <c r="Y334" s="1142">
        <v>0</v>
      </c>
      <c r="Z334" s="1142">
        <v>0</v>
      </c>
      <c r="AA334" s="1368">
        <v>0</v>
      </c>
      <c r="BG334" s="7"/>
    </row>
    <row r="335" spans="1:59" ht="12.75">
      <c r="A335" s="1365"/>
      <c r="B335" s="1357" t="s">
        <v>69</v>
      </c>
      <c r="C335" s="1358"/>
      <c r="D335" s="1362">
        <v>0</v>
      </c>
      <c r="E335" s="1363">
        <v>0</v>
      </c>
      <c r="F335" s="1363">
        <v>0</v>
      </c>
      <c r="G335" s="1363">
        <v>0</v>
      </c>
      <c r="H335" s="1363">
        <v>0</v>
      </c>
      <c r="I335" s="1363">
        <v>0</v>
      </c>
      <c r="J335" s="1363">
        <v>0</v>
      </c>
      <c r="K335" s="1363">
        <v>0</v>
      </c>
      <c r="L335" s="1363">
        <v>0</v>
      </c>
      <c r="M335" s="1363">
        <v>0</v>
      </c>
      <c r="N335" s="1363">
        <v>0</v>
      </c>
      <c r="O335" s="1363">
        <v>0</v>
      </c>
      <c r="P335" s="1363">
        <v>0</v>
      </c>
      <c r="Q335" s="1363">
        <v>0</v>
      </c>
      <c r="R335" s="1363">
        <v>0</v>
      </c>
      <c r="S335" s="1363">
        <v>0</v>
      </c>
      <c r="T335" s="1363">
        <v>0</v>
      </c>
      <c r="U335" s="1363">
        <v>0</v>
      </c>
      <c r="V335" s="1363">
        <v>0</v>
      </c>
      <c r="W335" s="1363">
        <v>0</v>
      </c>
      <c r="X335" s="1363">
        <v>0</v>
      </c>
      <c r="Y335" s="1363">
        <v>0</v>
      </c>
      <c r="Z335" s="1363">
        <v>0</v>
      </c>
      <c r="AA335" s="1364">
        <v>0</v>
      </c>
      <c r="BG335" s="7"/>
    </row>
    <row r="336" spans="1:59" ht="12.75">
      <c r="A336" s="1365"/>
      <c r="B336" s="1357" t="s">
        <v>27</v>
      </c>
      <c r="C336" s="1357" t="s">
        <v>27</v>
      </c>
      <c r="D336" s="1362">
        <v>0</v>
      </c>
      <c r="E336" s="1363">
        <v>0</v>
      </c>
      <c r="F336" s="1363">
        <v>0</v>
      </c>
      <c r="G336" s="1363">
        <v>0</v>
      </c>
      <c r="H336" s="1363">
        <v>0</v>
      </c>
      <c r="I336" s="1363">
        <v>0</v>
      </c>
      <c r="J336" s="1363">
        <v>0</v>
      </c>
      <c r="K336" s="1363">
        <v>0</v>
      </c>
      <c r="L336" s="1363">
        <v>0</v>
      </c>
      <c r="M336" s="1363">
        <v>0</v>
      </c>
      <c r="N336" s="1363">
        <v>0</v>
      </c>
      <c r="O336" s="1363">
        <v>0</v>
      </c>
      <c r="P336" s="1363">
        <v>0</v>
      </c>
      <c r="Q336" s="1363">
        <v>0</v>
      </c>
      <c r="R336" s="1363">
        <v>0</v>
      </c>
      <c r="S336" s="1363">
        <v>0</v>
      </c>
      <c r="T336" s="1363">
        <v>0</v>
      </c>
      <c r="U336" s="1363">
        <v>0</v>
      </c>
      <c r="V336" s="1363">
        <v>0</v>
      </c>
      <c r="W336" s="1363">
        <v>0</v>
      </c>
      <c r="X336" s="1363">
        <v>0</v>
      </c>
      <c r="Y336" s="1363">
        <v>0</v>
      </c>
      <c r="Z336" s="1363">
        <v>0</v>
      </c>
      <c r="AA336" s="1364">
        <v>0</v>
      </c>
      <c r="BG336" s="7"/>
    </row>
    <row r="337" spans="1:59" ht="12.75">
      <c r="A337" s="1365"/>
      <c r="B337" s="1357" t="s">
        <v>1312</v>
      </c>
      <c r="C337" s="1358"/>
      <c r="D337" s="1362">
        <v>0</v>
      </c>
      <c r="E337" s="1363">
        <v>0</v>
      </c>
      <c r="F337" s="1363">
        <v>0</v>
      </c>
      <c r="G337" s="1363">
        <v>0</v>
      </c>
      <c r="H337" s="1363">
        <v>0</v>
      </c>
      <c r="I337" s="1363">
        <v>0</v>
      </c>
      <c r="J337" s="1363">
        <v>0</v>
      </c>
      <c r="K337" s="1363">
        <v>0</v>
      </c>
      <c r="L337" s="1363">
        <v>0</v>
      </c>
      <c r="M337" s="1363">
        <v>0</v>
      </c>
      <c r="N337" s="1363">
        <v>0</v>
      </c>
      <c r="O337" s="1363">
        <v>0</v>
      </c>
      <c r="P337" s="1363">
        <v>0</v>
      </c>
      <c r="Q337" s="1363">
        <v>0</v>
      </c>
      <c r="R337" s="1363">
        <v>0</v>
      </c>
      <c r="S337" s="1363">
        <v>0</v>
      </c>
      <c r="T337" s="1363">
        <v>0</v>
      </c>
      <c r="U337" s="1363">
        <v>0</v>
      </c>
      <c r="V337" s="1363">
        <v>0</v>
      </c>
      <c r="W337" s="1363">
        <v>0</v>
      </c>
      <c r="X337" s="1363">
        <v>0</v>
      </c>
      <c r="Y337" s="1363">
        <v>0</v>
      </c>
      <c r="Z337" s="1363">
        <v>0</v>
      </c>
      <c r="AA337" s="1364">
        <v>0</v>
      </c>
      <c r="BG337" s="7"/>
    </row>
    <row r="338" spans="1:59" ht="12.75">
      <c r="A338" s="1357" t="s">
        <v>71</v>
      </c>
      <c r="B338" s="1358"/>
      <c r="C338" s="1358"/>
      <c r="D338" s="1362">
        <v>0</v>
      </c>
      <c r="E338" s="1363">
        <v>0</v>
      </c>
      <c r="F338" s="1363">
        <v>0</v>
      </c>
      <c r="G338" s="1363">
        <v>0</v>
      </c>
      <c r="H338" s="1363">
        <v>0</v>
      </c>
      <c r="I338" s="1363">
        <v>0</v>
      </c>
      <c r="J338" s="1363">
        <v>0</v>
      </c>
      <c r="K338" s="1363">
        <v>0</v>
      </c>
      <c r="L338" s="1363">
        <v>0</v>
      </c>
      <c r="M338" s="1363">
        <v>0</v>
      </c>
      <c r="N338" s="1363">
        <v>0</v>
      </c>
      <c r="O338" s="1363">
        <v>0</v>
      </c>
      <c r="P338" s="1363">
        <v>0</v>
      </c>
      <c r="Q338" s="1363">
        <v>0</v>
      </c>
      <c r="R338" s="1363">
        <v>0</v>
      </c>
      <c r="S338" s="1363">
        <v>0</v>
      </c>
      <c r="T338" s="1363">
        <v>0</v>
      </c>
      <c r="U338" s="1363">
        <v>0</v>
      </c>
      <c r="V338" s="1363">
        <v>0</v>
      </c>
      <c r="W338" s="1363">
        <v>0</v>
      </c>
      <c r="X338" s="1363">
        <v>0</v>
      </c>
      <c r="Y338" s="1363">
        <v>0</v>
      </c>
      <c r="Z338" s="1363">
        <v>0</v>
      </c>
      <c r="AA338" s="1364">
        <v>0</v>
      </c>
      <c r="BG338" s="7"/>
    </row>
    <row r="339" spans="1:59" ht="12.75">
      <c r="A339" s="1369" t="s">
        <v>18</v>
      </c>
      <c r="B339" s="1370"/>
      <c r="C339" s="1370"/>
      <c r="D339" s="1371">
        <v>0</v>
      </c>
      <c r="E339" s="1372">
        <v>0</v>
      </c>
      <c r="F339" s="1372">
        <v>0</v>
      </c>
      <c r="G339" s="1372">
        <v>0</v>
      </c>
      <c r="H339" s="1372">
        <v>0</v>
      </c>
      <c r="I339" s="1372">
        <v>0</v>
      </c>
      <c r="J339" s="1372">
        <v>0</v>
      </c>
      <c r="K339" s="1372">
        <v>0</v>
      </c>
      <c r="L339" s="1372">
        <v>0</v>
      </c>
      <c r="M339" s="1372">
        <v>0</v>
      </c>
      <c r="N339" s="1372">
        <v>0</v>
      </c>
      <c r="O339" s="1372">
        <v>0</v>
      </c>
      <c r="P339" s="1372">
        <v>0</v>
      </c>
      <c r="Q339" s="1372">
        <v>0</v>
      </c>
      <c r="R339" s="1372">
        <v>0</v>
      </c>
      <c r="S339" s="1372">
        <v>0</v>
      </c>
      <c r="T339" s="1372">
        <v>0</v>
      </c>
      <c r="U339" s="1372">
        <v>0</v>
      </c>
      <c r="V339" s="1372">
        <v>0</v>
      </c>
      <c r="W339" s="1372">
        <v>0</v>
      </c>
      <c r="X339" s="1372">
        <v>0</v>
      </c>
      <c r="Y339" s="1372">
        <v>0</v>
      </c>
      <c r="Z339" s="1372">
        <v>0</v>
      </c>
      <c r="AA339" s="1373">
        <v>0</v>
      </c>
      <c r="BG339" s="7"/>
    </row>
    <row r="340" spans="1:59">
      <c r="BG340" s="7"/>
    </row>
    <row r="341" spans="1:59">
      <c r="BG341" s="7"/>
    </row>
    <row r="342" spans="1:59">
      <c r="BG342" s="7"/>
    </row>
    <row r="343" spans="1:59">
      <c r="BG343" s="7"/>
    </row>
    <row r="344" spans="1:59">
      <c r="A344" s="1202" t="s">
        <v>39</v>
      </c>
      <c r="B344" s="1202" t="s">
        <v>36</v>
      </c>
      <c r="C344" s="1203" t="s">
        <v>35</v>
      </c>
      <c r="D344" s="1203"/>
      <c r="E344" s="1203"/>
      <c r="F344" s="1204"/>
      <c r="BG344" s="7"/>
    </row>
    <row r="345" spans="1:59">
      <c r="A345" s="1205"/>
      <c r="B345" s="1202" t="s">
        <v>11</v>
      </c>
      <c r="C345" s="1202" t="s">
        <v>12</v>
      </c>
      <c r="D345" s="1202" t="s">
        <v>13</v>
      </c>
      <c r="E345" s="1202" t="s">
        <v>14</v>
      </c>
      <c r="F345" s="1206" t="s">
        <v>15</v>
      </c>
      <c r="BG345" s="7"/>
    </row>
    <row r="346" spans="1:59">
      <c r="A346" s="1202" t="s">
        <v>22</v>
      </c>
      <c r="B346" s="1202" t="s">
        <v>27</v>
      </c>
      <c r="C346" s="1202" t="s">
        <v>27</v>
      </c>
      <c r="D346" s="1202" t="s">
        <v>33</v>
      </c>
      <c r="E346" s="1202" t="s">
        <v>28</v>
      </c>
      <c r="F346" s="1206" t="s">
        <v>28</v>
      </c>
      <c r="BG346" s="7"/>
    </row>
    <row r="347" spans="1:59">
      <c r="A347" s="1202" t="s">
        <v>9</v>
      </c>
      <c r="B347" s="1207">
        <v>0</v>
      </c>
      <c r="C347" s="1207">
        <v>0</v>
      </c>
      <c r="D347" s="1207">
        <v>0</v>
      </c>
      <c r="E347" s="1207">
        <v>0</v>
      </c>
      <c r="F347" s="1208">
        <v>0</v>
      </c>
      <c r="BG347" s="7"/>
    </row>
    <row r="348" spans="1:59">
      <c r="A348" s="1209" t="s">
        <v>10</v>
      </c>
      <c r="B348" s="1210">
        <v>0</v>
      </c>
      <c r="C348" s="1210">
        <v>0</v>
      </c>
      <c r="D348" s="1210">
        <v>0</v>
      </c>
      <c r="E348" s="1210">
        <v>0</v>
      </c>
      <c r="F348" s="1211">
        <v>0</v>
      </c>
      <c r="BG348" s="7"/>
    </row>
    <row r="349" spans="1:59">
      <c r="BG349" s="7"/>
    </row>
    <row r="350" spans="1:59">
      <c r="BG350" s="7"/>
    </row>
    <row r="351" spans="1:59">
      <c r="BG351" s="7"/>
    </row>
    <row r="352" spans="1:59">
      <c r="BG352" s="7"/>
    </row>
    <row r="353" spans="59:59">
      <c r="BG353" s="7"/>
    </row>
    <row r="354" spans="59:59">
      <c r="BG354" s="7"/>
    </row>
    <row r="355" spans="59:59">
      <c r="BG355" s="7"/>
    </row>
    <row r="356" spans="59:59">
      <c r="BG356" s="7"/>
    </row>
    <row r="357" spans="59:59">
      <c r="BG357" s="7"/>
    </row>
    <row r="358" spans="59:59">
      <c r="BG358" s="7"/>
    </row>
    <row r="359" spans="59:59">
      <c r="BG359" s="7"/>
    </row>
    <row r="360" spans="59:59">
      <c r="BG360" s="7"/>
    </row>
    <row r="361" spans="59:59">
      <c r="BG361" s="7"/>
    </row>
    <row r="362" spans="59:59">
      <c r="BG362" s="7"/>
    </row>
    <row r="363" spans="59:59">
      <c r="BG363" s="7"/>
    </row>
    <row r="364" spans="59:59">
      <c r="BG364" s="7"/>
    </row>
    <row r="365" spans="59:59">
      <c r="BG365" s="7"/>
    </row>
    <row r="366" spans="59:59">
      <c r="BG366" s="7"/>
    </row>
    <row r="367" spans="59:59">
      <c r="BG367" s="7"/>
    </row>
    <row r="368" spans="59:59">
      <c r="BG368" s="7"/>
    </row>
    <row r="369" spans="59:59">
      <c r="BG369" s="7"/>
    </row>
    <row r="370" spans="59:59">
      <c r="BG370" s="7"/>
    </row>
    <row r="371" spans="59:59">
      <c r="BG371" s="7"/>
    </row>
    <row r="372" spans="59:59">
      <c r="BG372" s="7"/>
    </row>
    <row r="373" spans="59:59">
      <c r="BG373" s="7"/>
    </row>
    <row r="374" spans="59:59">
      <c r="BG374" s="7"/>
    </row>
    <row r="375" spans="59:59">
      <c r="BG375" s="7"/>
    </row>
    <row r="376" spans="59:59">
      <c r="BG376" s="7"/>
    </row>
    <row r="377" spans="59:59">
      <c r="BG377" s="7"/>
    </row>
    <row r="378" spans="59:59">
      <c r="BG378" s="7"/>
    </row>
    <row r="379" spans="59:59">
      <c r="BG379" s="7"/>
    </row>
    <row r="380" spans="59:59">
      <c r="BG380" s="7"/>
    </row>
    <row r="381" spans="59:59">
      <c r="BG381" s="7"/>
    </row>
    <row r="382" spans="59:59">
      <c r="BG382" s="7"/>
    </row>
    <row r="383" spans="59:59">
      <c r="BG383" s="7"/>
    </row>
    <row r="384" spans="59:59">
      <c r="BG384" s="7"/>
    </row>
    <row r="385" spans="59:59">
      <c r="BG385" s="7"/>
    </row>
    <row r="386" spans="59:59">
      <c r="BG386" s="7"/>
    </row>
    <row r="387" spans="59:59">
      <c r="BG387" s="7"/>
    </row>
    <row r="388" spans="59:59">
      <c r="BG388" s="7"/>
    </row>
    <row r="389" spans="59:59">
      <c r="BG389" s="7"/>
    </row>
    <row r="390" spans="59:59">
      <c r="BG390" s="7"/>
    </row>
    <row r="391" spans="59:59">
      <c r="BG391" s="7"/>
    </row>
    <row r="392" spans="59:59">
      <c r="BG392" s="7"/>
    </row>
    <row r="393" spans="59:59">
      <c r="BG393" s="7"/>
    </row>
    <row r="394" spans="59:59">
      <c r="BG394" s="7"/>
    </row>
    <row r="395" spans="59:59">
      <c r="BG395" s="7"/>
    </row>
    <row r="396" spans="59:59">
      <c r="BG396" s="7"/>
    </row>
    <row r="397" spans="59:59">
      <c r="BG397" s="7"/>
    </row>
    <row r="398" spans="59:59">
      <c r="BG398" s="7"/>
    </row>
    <row r="399" spans="59:59">
      <c r="BG399" s="7"/>
    </row>
    <row r="400" spans="59:59">
      <c r="BG400" s="7"/>
    </row>
    <row r="401" spans="59:59">
      <c r="BG401" s="7"/>
    </row>
    <row r="402" spans="59:59">
      <c r="BG402" s="7"/>
    </row>
    <row r="403" spans="59:59">
      <c r="BG403" s="7"/>
    </row>
    <row r="404" spans="59:59">
      <c r="BG404" s="7"/>
    </row>
    <row r="405" spans="59:59">
      <c r="BG405" s="7"/>
    </row>
    <row r="406" spans="59:59">
      <c r="BG406" s="7"/>
    </row>
    <row r="407" spans="59:59">
      <c r="BG407" s="7"/>
    </row>
    <row r="408" spans="59:59">
      <c r="BG408" s="7"/>
    </row>
    <row r="409" spans="59:59">
      <c r="BG409" s="7"/>
    </row>
    <row r="410" spans="59:59">
      <c r="BG410" s="7"/>
    </row>
    <row r="411" spans="59:59">
      <c r="BG411" s="7"/>
    </row>
    <row r="412" spans="59:59">
      <c r="BG412" s="7"/>
    </row>
    <row r="413" spans="59:59">
      <c r="BG413" s="7"/>
    </row>
    <row r="414" spans="59:59">
      <c r="BG414" s="7"/>
    </row>
    <row r="415" spans="59:59">
      <c r="BG415" s="7"/>
    </row>
    <row r="416" spans="59:59">
      <c r="BG416" s="7"/>
    </row>
    <row r="417" spans="59:59">
      <c r="BG417" s="7"/>
    </row>
    <row r="418" spans="59:59">
      <c r="BG418" s="7"/>
    </row>
    <row r="419" spans="59:59">
      <c r="BG419" s="7"/>
    </row>
    <row r="420" spans="59:59">
      <c r="BG420" s="7"/>
    </row>
    <row r="421" spans="59:59">
      <c r="BG421" s="7"/>
    </row>
    <row r="422" spans="59:59">
      <c r="BG422" s="7"/>
    </row>
    <row r="423" spans="59:59">
      <c r="BG423" s="7"/>
    </row>
    <row r="424" spans="59:59">
      <c r="BG424" s="7"/>
    </row>
    <row r="425" spans="59:59">
      <c r="BG425" s="7"/>
    </row>
    <row r="426" spans="59:59">
      <c r="BG426" s="7"/>
    </row>
    <row r="427" spans="59:59">
      <c r="BG427" s="7"/>
    </row>
    <row r="428" spans="59:59">
      <c r="BG428" s="7"/>
    </row>
    <row r="429" spans="59:59">
      <c r="BG429" s="7"/>
    </row>
    <row r="430" spans="59:59">
      <c r="BG430" s="7"/>
    </row>
    <row r="431" spans="59:59">
      <c r="BG431" s="7"/>
    </row>
    <row r="432" spans="59:59">
      <c r="BG432" s="7"/>
    </row>
    <row r="433" spans="59:59">
      <c r="BG433" s="7"/>
    </row>
    <row r="434" spans="59:59">
      <c r="BG434" s="7"/>
    </row>
    <row r="435" spans="59:59">
      <c r="BG435" s="7"/>
    </row>
    <row r="436" spans="59:59">
      <c r="BG436" s="7"/>
    </row>
    <row r="437" spans="59:59">
      <c r="BG437" s="7"/>
    </row>
    <row r="438" spans="59:59">
      <c r="BG438" s="7"/>
    </row>
    <row r="439" spans="59:59">
      <c r="BG439" s="7"/>
    </row>
    <row r="440" spans="59:59">
      <c r="BG440" s="7"/>
    </row>
    <row r="441" spans="59:59">
      <c r="BG441" s="7"/>
    </row>
    <row r="442" spans="59:59">
      <c r="BG442" s="7"/>
    </row>
    <row r="443" spans="59:59">
      <c r="BG443" s="7"/>
    </row>
    <row r="444" spans="59:59">
      <c r="BG444" s="7"/>
    </row>
    <row r="445" spans="59:59">
      <c r="BG445" s="7"/>
    </row>
    <row r="446" spans="59:59">
      <c r="BG446" s="7"/>
    </row>
    <row r="447" spans="59:59">
      <c r="BG447" s="7"/>
    </row>
    <row r="448" spans="59:59">
      <c r="BG448" s="7"/>
    </row>
    <row r="449" spans="59:59">
      <c r="BG449" s="7"/>
    </row>
    <row r="450" spans="59:59">
      <c r="BG450" s="7"/>
    </row>
    <row r="451" spans="59:59">
      <c r="BG451" s="7"/>
    </row>
    <row r="452" spans="59:59">
      <c r="BG452" s="7"/>
    </row>
    <row r="453" spans="59:59">
      <c r="BG453" s="7"/>
    </row>
    <row r="454" spans="59:59">
      <c r="BG454" s="7"/>
    </row>
    <row r="455" spans="59:59">
      <c r="BG455" s="7"/>
    </row>
    <row r="456" spans="59:59">
      <c r="BG456" s="7"/>
    </row>
    <row r="457" spans="59:59">
      <c r="BG457" s="7"/>
    </row>
    <row r="458" spans="59:59">
      <c r="BG458" s="7"/>
    </row>
    <row r="459" spans="59:59">
      <c r="BG459" s="7"/>
    </row>
    <row r="460" spans="59:59">
      <c r="BG460" s="7"/>
    </row>
    <row r="461" spans="59:59">
      <c r="BG461" s="7"/>
    </row>
    <row r="462" spans="59:59">
      <c r="BG462" s="7"/>
    </row>
    <row r="463" spans="59:59">
      <c r="BG463" s="7"/>
    </row>
    <row r="464" spans="59:59">
      <c r="BG464" s="7"/>
    </row>
    <row r="465" spans="59:59">
      <c r="BG465" s="7"/>
    </row>
    <row r="466" spans="59:59">
      <c r="BG466" s="7"/>
    </row>
    <row r="467" spans="59:59">
      <c r="BG467" s="7"/>
    </row>
    <row r="468" spans="59:59">
      <c r="BG468" s="7"/>
    </row>
    <row r="469" spans="59:59">
      <c r="BG469" s="7"/>
    </row>
    <row r="470" spans="59:59">
      <c r="BG470" s="7"/>
    </row>
    <row r="471" spans="59:59">
      <c r="BG471" s="7"/>
    </row>
    <row r="472" spans="59:59">
      <c r="BG472" s="7"/>
    </row>
    <row r="473" spans="59:59">
      <c r="BG473" s="7"/>
    </row>
    <row r="474" spans="59:59">
      <c r="BG474" s="7"/>
    </row>
    <row r="475" spans="59:59">
      <c r="BG475" s="7"/>
    </row>
    <row r="476" spans="59:59">
      <c r="BG476" s="7"/>
    </row>
    <row r="477" spans="59:59">
      <c r="BG477" s="7"/>
    </row>
    <row r="478" spans="59:59">
      <c r="BG478" s="7"/>
    </row>
    <row r="479" spans="59:59">
      <c r="BG479" s="7"/>
    </row>
    <row r="480" spans="59:59">
      <c r="BG480" s="7"/>
    </row>
    <row r="481" spans="59:59">
      <c r="BG481" s="7"/>
    </row>
    <row r="482" spans="59:59">
      <c r="BG482" s="7"/>
    </row>
    <row r="483" spans="59:59">
      <c r="BG483" s="7"/>
    </row>
    <row r="484" spans="59:59">
      <c r="BG484" s="7"/>
    </row>
    <row r="485" spans="59:59">
      <c r="BG485" s="7"/>
    </row>
    <row r="486" spans="59:59">
      <c r="BG486" s="7"/>
    </row>
    <row r="487" spans="59:59">
      <c r="BG487" s="7"/>
    </row>
    <row r="488" spans="59:59">
      <c r="BG488" s="7"/>
    </row>
    <row r="489" spans="59:59">
      <c r="BG489" s="7"/>
    </row>
    <row r="490" spans="59:59">
      <c r="BG490" s="7"/>
    </row>
    <row r="491" spans="59:59">
      <c r="BG491" s="7"/>
    </row>
    <row r="492" spans="59:59">
      <c r="BG492" s="7"/>
    </row>
    <row r="493" spans="59:59">
      <c r="BG493" s="7"/>
    </row>
    <row r="494" spans="59:59">
      <c r="BG494" s="7"/>
    </row>
    <row r="495" spans="59:59">
      <c r="BG495" s="7"/>
    </row>
    <row r="496" spans="59:59">
      <c r="BG496" s="7"/>
    </row>
    <row r="497" spans="59:59">
      <c r="BG497" s="7"/>
    </row>
    <row r="498" spans="59:59">
      <c r="BG498" s="7"/>
    </row>
    <row r="499" spans="59:59">
      <c r="BG499" s="7"/>
    </row>
    <row r="500" spans="59:59">
      <c r="BG500" s="7"/>
    </row>
    <row r="501" spans="59:59">
      <c r="BG501" s="7"/>
    </row>
    <row r="502" spans="59:59">
      <c r="BG502" s="7"/>
    </row>
    <row r="503" spans="59:59">
      <c r="BG503" s="7"/>
    </row>
    <row r="504" spans="59:59">
      <c r="BG504" s="7"/>
    </row>
    <row r="505" spans="59:59">
      <c r="BG505" s="7"/>
    </row>
    <row r="506" spans="59:59">
      <c r="BG506" s="7"/>
    </row>
    <row r="507" spans="59:59">
      <c r="BG507" s="7"/>
    </row>
    <row r="508" spans="59:59">
      <c r="BG508" s="7"/>
    </row>
    <row r="509" spans="59:59">
      <c r="BG509" s="7"/>
    </row>
    <row r="510" spans="59:59">
      <c r="BG510" s="7"/>
    </row>
    <row r="511" spans="59:59">
      <c r="BG511" s="7"/>
    </row>
    <row r="512" spans="59:59">
      <c r="BG512" s="7"/>
    </row>
    <row r="513" spans="59:59">
      <c r="BG513" s="7"/>
    </row>
    <row r="514" spans="59:59">
      <c r="BG514" s="7"/>
    </row>
    <row r="515" spans="59:59">
      <c r="BG515" s="7"/>
    </row>
    <row r="516" spans="59:59">
      <c r="BG516" s="7"/>
    </row>
    <row r="517" spans="59:59">
      <c r="BG517" s="7"/>
    </row>
    <row r="518" spans="59:59">
      <c r="BG518" s="7"/>
    </row>
    <row r="519" spans="59:59">
      <c r="BG519" s="7"/>
    </row>
    <row r="520" spans="59:59">
      <c r="BG520" s="7"/>
    </row>
    <row r="521" spans="59:59">
      <c r="BG521" s="7"/>
    </row>
    <row r="522" spans="59:59">
      <c r="BG522" s="7"/>
    </row>
    <row r="523" spans="59:59">
      <c r="BG523" s="7"/>
    </row>
    <row r="524" spans="59:59">
      <c r="BG524" s="7"/>
    </row>
    <row r="525" spans="59:59">
      <c r="BG525" s="7"/>
    </row>
    <row r="526" spans="59:59">
      <c r="BG526" s="7"/>
    </row>
    <row r="527" spans="59:59">
      <c r="BG527" s="7"/>
    </row>
    <row r="528" spans="59:59">
      <c r="BG528" s="7"/>
    </row>
    <row r="529" spans="59:59">
      <c r="BG529" s="7"/>
    </row>
    <row r="530" spans="59:59">
      <c r="BG530" s="7"/>
    </row>
    <row r="531" spans="59:59">
      <c r="BG531" s="7"/>
    </row>
    <row r="532" spans="59:59">
      <c r="BG532" s="7"/>
    </row>
    <row r="533" spans="59:59">
      <c r="BG533" s="7"/>
    </row>
    <row r="534" spans="59:59">
      <c r="BG534" s="7"/>
    </row>
    <row r="535" spans="59:59">
      <c r="BG535" s="7"/>
    </row>
    <row r="536" spans="59:59">
      <c r="BG536" s="7"/>
    </row>
    <row r="537" spans="59:59">
      <c r="BG537" s="7"/>
    </row>
    <row r="538" spans="59:59">
      <c r="BG538" s="7"/>
    </row>
    <row r="539" spans="59:59">
      <c r="BG539" s="7"/>
    </row>
    <row r="540" spans="59:59">
      <c r="BG540" s="7"/>
    </row>
    <row r="541" spans="59:59">
      <c r="BG541" s="7"/>
    </row>
    <row r="542" spans="59:59">
      <c r="BG542" s="7"/>
    </row>
    <row r="543" spans="59:59">
      <c r="BG543" s="7"/>
    </row>
    <row r="544" spans="59:59">
      <c r="BG544" s="7"/>
    </row>
    <row r="545" spans="59:59">
      <c r="BG545" s="7"/>
    </row>
    <row r="546" spans="59:59">
      <c r="BG546" s="7"/>
    </row>
    <row r="547" spans="59:59">
      <c r="BG547" s="7"/>
    </row>
    <row r="548" spans="59:59">
      <c r="BG548" s="7"/>
    </row>
    <row r="549" spans="59:59">
      <c r="BG549" s="7"/>
    </row>
    <row r="550" spans="59:59">
      <c r="BG550" s="7"/>
    </row>
    <row r="551" spans="59:59">
      <c r="BG551" s="7"/>
    </row>
    <row r="552" spans="59:59">
      <c r="BG552" s="7"/>
    </row>
    <row r="553" spans="59:59">
      <c r="BG553" s="7"/>
    </row>
    <row r="554" spans="59:59">
      <c r="BG554" s="7"/>
    </row>
    <row r="555" spans="59:59">
      <c r="BG555" s="7"/>
    </row>
    <row r="556" spans="59:59">
      <c r="BG556" s="7"/>
    </row>
    <row r="557" spans="59:59">
      <c r="BG557" s="7"/>
    </row>
    <row r="558" spans="59:59">
      <c r="BG558" s="7"/>
    </row>
    <row r="559" spans="59:59">
      <c r="BG559" s="7"/>
    </row>
    <row r="560" spans="59:59">
      <c r="BG560" s="7"/>
    </row>
    <row r="561" spans="59:59">
      <c r="BG561" s="7"/>
    </row>
    <row r="562" spans="59:59">
      <c r="BG562" s="7"/>
    </row>
    <row r="563" spans="59:59">
      <c r="BG563" s="7"/>
    </row>
    <row r="564" spans="59:59">
      <c r="BG564" s="7"/>
    </row>
    <row r="565" spans="59:59">
      <c r="BG565" s="7"/>
    </row>
    <row r="566" spans="59:59">
      <c r="BG566" s="7"/>
    </row>
    <row r="567" spans="59:59">
      <c r="BG567" s="7"/>
    </row>
    <row r="568" spans="59:59">
      <c r="BG568" s="7"/>
    </row>
    <row r="569" spans="59:59">
      <c r="BG569" s="7"/>
    </row>
    <row r="570" spans="59:59">
      <c r="BG570" s="7"/>
    </row>
    <row r="571" spans="59:59">
      <c r="BG571" s="7"/>
    </row>
    <row r="572" spans="59:59">
      <c r="BG572" s="7"/>
    </row>
    <row r="573" spans="59:59">
      <c r="BG573" s="7"/>
    </row>
    <row r="574" spans="59:59">
      <c r="BG574" s="7"/>
    </row>
    <row r="575" spans="59:59">
      <c r="BG575" s="7"/>
    </row>
    <row r="576" spans="59:59">
      <c r="BG576" s="7"/>
    </row>
    <row r="577" spans="59:59">
      <c r="BG577" s="7"/>
    </row>
    <row r="578" spans="59:59">
      <c r="BG578" s="7"/>
    </row>
    <row r="579" spans="59:59">
      <c r="BG579" s="7"/>
    </row>
    <row r="580" spans="59:59">
      <c r="BG580" s="7"/>
    </row>
    <row r="581" spans="59:59">
      <c r="BG581" s="7"/>
    </row>
    <row r="582" spans="59:59">
      <c r="BG582" s="7"/>
    </row>
    <row r="583" spans="59:59">
      <c r="BG583" s="7"/>
    </row>
    <row r="584" spans="59:59">
      <c r="BG584" s="7"/>
    </row>
    <row r="585" spans="59:59">
      <c r="BG585" s="7"/>
    </row>
    <row r="586" spans="59:59">
      <c r="BG586" s="7"/>
    </row>
    <row r="587" spans="59:59">
      <c r="BG587" s="7"/>
    </row>
    <row r="588" spans="59:59">
      <c r="BG588" s="7"/>
    </row>
    <row r="589" spans="59:59">
      <c r="BG589" s="7"/>
    </row>
    <row r="590" spans="59:59">
      <c r="BG590" s="7"/>
    </row>
    <row r="591" spans="59:59">
      <c r="BG591" s="7"/>
    </row>
    <row r="592" spans="59:59">
      <c r="BG592" s="7"/>
    </row>
    <row r="593" spans="59:59">
      <c r="BG593" s="7"/>
    </row>
    <row r="594" spans="59:59">
      <c r="BG594" s="7"/>
    </row>
    <row r="595" spans="59:59">
      <c r="BG595" s="7"/>
    </row>
    <row r="596" spans="59:59">
      <c r="BG596" s="7"/>
    </row>
    <row r="597" spans="59:59">
      <c r="BG597" s="7"/>
    </row>
    <row r="598" spans="59:59">
      <c r="BG598" s="7"/>
    </row>
    <row r="599" spans="59:59">
      <c r="BG599" s="7"/>
    </row>
    <row r="600" spans="59:59">
      <c r="BG600" s="7"/>
    </row>
    <row r="601" spans="59:59">
      <c r="BG601" s="7"/>
    </row>
    <row r="602" spans="59:59">
      <c r="BG602" s="7"/>
    </row>
    <row r="603" spans="59:59">
      <c r="BG603" s="7"/>
    </row>
    <row r="604" spans="59:59">
      <c r="BG604" s="7"/>
    </row>
    <row r="605" spans="59:59">
      <c r="BG605" s="7"/>
    </row>
    <row r="606" spans="59:59">
      <c r="BG606" s="7"/>
    </row>
    <row r="607" spans="59:59">
      <c r="BG607" s="7"/>
    </row>
    <row r="608" spans="59:59">
      <c r="BG608" s="7"/>
    </row>
    <row r="609" spans="59:59">
      <c r="BG609" s="7"/>
    </row>
    <row r="610" spans="59:59">
      <c r="BG610" s="7"/>
    </row>
    <row r="611" spans="59:59">
      <c r="BG611" s="7"/>
    </row>
    <row r="612" spans="59:59">
      <c r="BG612" s="7"/>
    </row>
    <row r="613" spans="59:59">
      <c r="BG613" s="7"/>
    </row>
    <row r="614" spans="59:59">
      <c r="BG614" s="7"/>
    </row>
    <row r="615" spans="59:59">
      <c r="BG615" s="7"/>
    </row>
    <row r="616" spans="59:59">
      <c r="BG616" s="7"/>
    </row>
    <row r="617" spans="59:59">
      <c r="BG617" s="7"/>
    </row>
    <row r="618" spans="59:59">
      <c r="BG618" s="7"/>
    </row>
    <row r="619" spans="59:59">
      <c r="BG619" s="7"/>
    </row>
    <row r="620" spans="59:59">
      <c r="BG620" s="7"/>
    </row>
    <row r="621" spans="59:59">
      <c r="BG621" s="7"/>
    </row>
    <row r="622" spans="59:59">
      <c r="BG622" s="7"/>
    </row>
    <row r="623" spans="59:59">
      <c r="BG623" s="7"/>
    </row>
    <row r="624" spans="59:59">
      <c r="BG624" s="7"/>
    </row>
    <row r="625" spans="59:59">
      <c r="BG625" s="7"/>
    </row>
    <row r="626" spans="59:59">
      <c r="BG626" s="7"/>
    </row>
    <row r="627" spans="59:59">
      <c r="BG627" s="7"/>
    </row>
    <row r="628" spans="59:59">
      <c r="BG628" s="7"/>
    </row>
    <row r="629" spans="59:59">
      <c r="BG629" s="7"/>
    </row>
    <row r="630" spans="59:59">
      <c r="BG630" s="7"/>
    </row>
    <row r="631" spans="59:59">
      <c r="BG631" s="7"/>
    </row>
    <row r="632" spans="59:59">
      <c r="BG632" s="7"/>
    </row>
    <row r="633" spans="59:59">
      <c r="BG633" s="7"/>
    </row>
    <row r="634" spans="59:59">
      <c r="BG634" s="7"/>
    </row>
    <row r="635" spans="59:59">
      <c r="BG635" s="7"/>
    </row>
    <row r="636" spans="59:59">
      <c r="BG636" s="7"/>
    </row>
    <row r="637" spans="59:59">
      <c r="BG637" s="7"/>
    </row>
    <row r="638" spans="59:59">
      <c r="BG638" s="7"/>
    </row>
    <row r="639" spans="59:59">
      <c r="BG639" s="7"/>
    </row>
    <row r="640" spans="59:59">
      <c r="BG640" s="7"/>
    </row>
    <row r="641" spans="59:59">
      <c r="BG641" s="7"/>
    </row>
    <row r="642" spans="59:59">
      <c r="BG642" s="7"/>
    </row>
    <row r="643" spans="59:59">
      <c r="BG643" s="7"/>
    </row>
    <row r="644" spans="59:59">
      <c r="BG644" s="7"/>
    </row>
    <row r="645" spans="59:59">
      <c r="BG645" s="7"/>
    </row>
    <row r="646" spans="59:59">
      <c r="BG646" s="7"/>
    </row>
    <row r="647" spans="59:59">
      <c r="BG647" s="7"/>
    </row>
    <row r="648" spans="59:59">
      <c r="BG648" s="7"/>
    </row>
    <row r="649" spans="59:59">
      <c r="BG649" s="7"/>
    </row>
    <row r="650" spans="59:59">
      <c r="BG650" s="7"/>
    </row>
    <row r="651" spans="59:59">
      <c r="BG651" s="7"/>
    </row>
    <row r="652" spans="59:59">
      <c r="BG652" s="7"/>
    </row>
    <row r="653" spans="59:59">
      <c r="BG653" s="7"/>
    </row>
    <row r="654" spans="59:59">
      <c r="BG654" s="7"/>
    </row>
    <row r="655" spans="59:59">
      <c r="BG655" s="7"/>
    </row>
    <row r="656" spans="59:59">
      <c r="BG656" s="7"/>
    </row>
    <row r="657" spans="59:59">
      <c r="BG657" s="7"/>
    </row>
    <row r="658" spans="59:59">
      <c r="BG658" s="7"/>
    </row>
    <row r="659" spans="59:59">
      <c r="BG659" s="7"/>
    </row>
    <row r="660" spans="59:59">
      <c r="BG660" s="7"/>
    </row>
    <row r="661" spans="59:59">
      <c r="BG661" s="7"/>
    </row>
    <row r="662" spans="59:59">
      <c r="BG662" s="7"/>
    </row>
    <row r="663" spans="59:59">
      <c r="BG663" s="7"/>
    </row>
    <row r="664" spans="59:59">
      <c r="BG664" s="7"/>
    </row>
    <row r="665" spans="59:59">
      <c r="BG665" s="7"/>
    </row>
    <row r="666" spans="59:59">
      <c r="BG666" s="7"/>
    </row>
    <row r="667" spans="59:59">
      <c r="BG667" s="7"/>
    </row>
    <row r="668" spans="59:59">
      <c r="BG668" s="7"/>
    </row>
    <row r="669" spans="59:59">
      <c r="BG669" s="7"/>
    </row>
    <row r="670" spans="59:59">
      <c r="BG670" s="7"/>
    </row>
    <row r="671" spans="59:59">
      <c r="BG671" s="7"/>
    </row>
    <row r="672" spans="59:59">
      <c r="BG672" s="7"/>
    </row>
    <row r="673" spans="59:59">
      <c r="BG673" s="7"/>
    </row>
    <row r="674" spans="59:59">
      <c r="BG674" s="7"/>
    </row>
    <row r="675" spans="59:59">
      <c r="BG675" s="7"/>
    </row>
    <row r="676" spans="59:59">
      <c r="BG676" s="7"/>
    </row>
    <row r="677" spans="59:59">
      <c r="BG677" s="7"/>
    </row>
    <row r="678" spans="59:59">
      <c r="BG678" s="7"/>
    </row>
    <row r="679" spans="59:59">
      <c r="BG679" s="7"/>
    </row>
    <row r="680" spans="59:59">
      <c r="BG680" s="7"/>
    </row>
    <row r="681" spans="59:59">
      <c r="BG681" s="7"/>
    </row>
    <row r="682" spans="59:59">
      <c r="BG682" s="7"/>
    </row>
    <row r="683" spans="59:59">
      <c r="BG683" s="7"/>
    </row>
    <row r="684" spans="59:59">
      <c r="BG684" s="7"/>
    </row>
    <row r="685" spans="59:59">
      <c r="BG685" s="7"/>
    </row>
    <row r="686" spans="59:59">
      <c r="BG686" s="7"/>
    </row>
    <row r="687" spans="59:59">
      <c r="BG687" s="7"/>
    </row>
    <row r="688" spans="59:59">
      <c r="BG688" s="7"/>
    </row>
    <row r="689" spans="59:59">
      <c r="BG689" s="7"/>
    </row>
    <row r="690" spans="59:59">
      <c r="BG690" s="7"/>
    </row>
    <row r="691" spans="59:59">
      <c r="BG691" s="7"/>
    </row>
    <row r="692" spans="59:59">
      <c r="BG692" s="7"/>
    </row>
    <row r="693" spans="59:59">
      <c r="BG693" s="7"/>
    </row>
    <row r="694" spans="59:59">
      <c r="BG694" s="7"/>
    </row>
    <row r="695" spans="59:59">
      <c r="BG695" s="7"/>
    </row>
    <row r="696" spans="59:59">
      <c r="BG696" s="7"/>
    </row>
    <row r="697" spans="59:59">
      <c r="BG697" s="7"/>
    </row>
    <row r="698" spans="59:59">
      <c r="BG698" s="7"/>
    </row>
    <row r="699" spans="59:59">
      <c r="BG699" s="7"/>
    </row>
    <row r="700" spans="59:59">
      <c r="BG700" s="7"/>
    </row>
    <row r="701" spans="59:59">
      <c r="BG701" s="7"/>
    </row>
    <row r="702" spans="59:59">
      <c r="BG702" s="7"/>
    </row>
    <row r="703" spans="59:59">
      <c r="BG703" s="7"/>
    </row>
    <row r="704" spans="59:59">
      <c r="BG704" s="7"/>
    </row>
    <row r="705" spans="59:59">
      <c r="BG705" s="7"/>
    </row>
    <row r="706" spans="59:59">
      <c r="BG706" s="7"/>
    </row>
    <row r="707" spans="59:59">
      <c r="BG707" s="7"/>
    </row>
    <row r="708" spans="59:59">
      <c r="BG708" s="7"/>
    </row>
    <row r="709" spans="59:59">
      <c r="BG709" s="7"/>
    </row>
    <row r="710" spans="59:59">
      <c r="BG710" s="7"/>
    </row>
    <row r="711" spans="59:59">
      <c r="BG711" s="7"/>
    </row>
    <row r="712" spans="59:59">
      <c r="BG712" s="7"/>
    </row>
    <row r="713" spans="59:59">
      <c r="BG713" s="7"/>
    </row>
    <row r="714" spans="59:59">
      <c r="BG714" s="7"/>
    </row>
    <row r="715" spans="59:59">
      <c r="BG715" s="7"/>
    </row>
    <row r="716" spans="59:59">
      <c r="BG716" s="7"/>
    </row>
    <row r="717" spans="59:59">
      <c r="BG717" s="7"/>
    </row>
    <row r="718" spans="59:59">
      <c r="BG718" s="7"/>
    </row>
    <row r="719" spans="59:59">
      <c r="BG719" s="7"/>
    </row>
    <row r="720" spans="59:59">
      <c r="BG720" s="7"/>
    </row>
    <row r="721" spans="59:59">
      <c r="BG721" s="7"/>
    </row>
    <row r="722" spans="59:59">
      <c r="BG722" s="7"/>
    </row>
    <row r="723" spans="59:59">
      <c r="BG723" s="7"/>
    </row>
    <row r="724" spans="59:59">
      <c r="BG724" s="7"/>
    </row>
    <row r="725" spans="59:59">
      <c r="BG725" s="7"/>
    </row>
    <row r="726" spans="59:59">
      <c r="BG726" s="7"/>
    </row>
    <row r="727" spans="59:59">
      <c r="BG727" s="7"/>
    </row>
    <row r="728" spans="59:59">
      <c r="BG728" s="7"/>
    </row>
    <row r="729" spans="59:59">
      <c r="BG729" s="7"/>
    </row>
    <row r="730" spans="59:59">
      <c r="BG730" s="7"/>
    </row>
    <row r="731" spans="59:59">
      <c r="BG731" s="7"/>
    </row>
    <row r="732" spans="59:59">
      <c r="BG732" s="7"/>
    </row>
    <row r="733" spans="59:59">
      <c r="BG733" s="7"/>
    </row>
    <row r="734" spans="59:59">
      <c r="BG734" s="7"/>
    </row>
    <row r="735" spans="59:59">
      <c r="BG735" s="7"/>
    </row>
    <row r="736" spans="59:59">
      <c r="BG736" s="7"/>
    </row>
    <row r="737" spans="59:59">
      <c r="BG737" s="7"/>
    </row>
    <row r="738" spans="59:59">
      <c r="BG738" s="7"/>
    </row>
    <row r="739" spans="59:59">
      <c r="BG739" s="7"/>
    </row>
    <row r="740" spans="59:59">
      <c r="BG740" s="7"/>
    </row>
    <row r="741" spans="59:59">
      <c r="BG741" s="7"/>
    </row>
    <row r="742" spans="59:59">
      <c r="BG742" s="7"/>
    </row>
    <row r="743" spans="59:59">
      <c r="BG743" s="7"/>
    </row>
    <row r="744" spans="59:59">
      <c r="BG744" s="7"/>
    </row>
    <row r="745" spans="59:59">
      <c r="BG745" s="7"/>
    </row>
    <row r="746" spans="59:59">
      <c r="BG746" s="7"/>
    </row>
    <row r="747" spans="59:59">
      <c r="BG747" s="7"/>
    </row>
    <row r="748" spans="59:59">
      <c r="BG748" s="7"/>
    </row>
    <row r="749" spans="59:59">
      <c r="BG749" s="7"/>
    </row>
    <row r="750" spans="59:59">
      <c r="BG750" s="7"/>
    </row>
    <row r="751" spans="59:59">
      <c r="BG751" s="7"/>
    </row>
    <row r="752" spans="59:59">
      <c r="BG752" s="7"/>
    </row>
    <row r="753" spans="59:59">
      <c r="BG753" s="7"/>
    </row>
    <row r="754" spans="59:59">
      <c r="BG754" s="7"/>
    </row>
    <row r="755" spans="59:59">
      <c r="BG755" s="7"/>
    </row>
    <row r="756" spans="59:59">
      <c r="BG756" s="7"/>
    </row>
    <row r="757" spans="59:59">
      <c r="BG757" s="7"/>
    </row>
    <row r="758" spans="59:59">
      <c r="BG758" s="7"/>
    </row>
    <row r="759" spans="59:59">
      <c r="BG759" s="7"/>
    </row>
    <row r="760" spans="59:59">
      <c r="BG760" s="7"/>
    </row>
    <row r="761" spans="59:59">
      <c r="BG761" s="7"/>
    </row>
    <row r="762" spans="59:59">
      <c r="BG762" s="7"/>
    </row>
    <row r="763" spans="59:59">
      <c r="BG763" s="7"/>
    </row>
    <row r="764" spans="59:59">
      <c r="BG764" s="7"/>
    </row>
    <row r="765" spans="59:59">
      <c r="BG765" s="7"/>
    </row>
    <row r="766" spans="59:59">
      <c r="BG766" s="7"/>
    </row>
    <row r="767" spans="59:59">
      <c r="BG767" s="7"/>
    </row>
    <row r="768" spans="59:59">
      <c r="BG768" s="7"/>
    </row>
    <row r="769" spans="59:59">
      <c r="BG769" s="7"/>
    </row>
    <row r="770" spans="59:59">
      <c r="BG770" s="7"/>
    </row>
    <row r="771" spans="59:59">
      <c r="BG771" s="7"/>
    </row>
    <row r="772" spans="59:59">
      <c r="BG772" s="7"/>
    </row>
    <row r="773" spans="59:59">
      <c r="BG773" s="7"/>
    </row>
    <row r="774" spans="59:59">
      <c r="BG774" s="7"/>
    </row>
    <row r="775" spans="59:59">
      <c r="BG775" s="7"/>
    </row>
    <row r="776" spans="59:59">
      <c r="BG776" s="7"/>
    </row>
    <row r="777" spans="59:59">
      <c r="BG777" s="7"/>
    </row>
    <row r="778" spans="59:59">
      <c r="BG778" s="7"/>
    </row>
    <row r="779" spans="59:59">
      <c r="BG779" s="7"/>
    </row>
    <row r="780" spans="59:59">
      <c r="BG780" s="7"/>
    </row>
    <row r="781" spans="59:59">
      <c r="BG781" s="7"/>
    </row>
    <row r="782" spans="59:59">
      <c r="BG782" s="7"/>
    </row>
    <row r="783" spans="59:59">
      <c r="BG783" s="7"/>
    </row>
    <row r="784" spans="59:59">
      <c r="BG784" s="7"/>
    </row>
    <row r="785" spans="59:59">
      <c r="BG785" s="7"/>
    </row>
    <row r="786" spans="59:59">
      <c r="BG786" s="7"/>
    </row>
    <row r="787" spans="59:59">
      <c r="BG787" s="7"/>
    </row>
    <row r="788" spans="59:59">
      <c r="BG788" s="7"/>
    </row>
    <row r="789" spans="59:59">
      <c r="BG789" s="7"/>
    </row>
    <row r="790" spans="59:59">
      <c r="BG790" s="7"/>
    </row>
    <row r="791" spans="59:59">
      <c r="BG791" s="7"/>
    </row>
    <row r="792" spans="59:59">
      <c r="BG792" s="7"/>
    </row>
    <row r="793" spans="59:59">
      <c r="BG793" s="7"/>
    </row>
    <row r="794" spans="59:59">
      <c r="BG794" s="7"/>
    </row>
    <row r="795" spans="59:59">
      <c r="BG795" s="7"/>
    </row>
    <row r="796" spans="59:59">
      <c r="BG796" s="7"/>
    </row>
    <row r="797" spans="59:59">
      <c r="BG797" s="7"/>
    </row>
    <row r="798" spans="59:59">
      <c r="BG798" s="7"/>
    </row>
    <row r="799" spans="59:59">
      <c r="BG799" s="7"/>
    </row>
    <row r="800" spans="59:59">
      <c r="BG800" s="7"/>
    </row>
    <row r="801" spans="59:59">
      <c r="BG801" s="7"/>
    </row>
    <row r="802" spans="59:59">
      <c r="BG802" s="7"/>
    </row>
    <row r="803" spans="59:59">
      <c r="BG803" s="7"/>
    </row>
    <row r="804" spans="59:59">
      <c r="BG804" s="7"/>
    </row>
    <row r="805" spans="59:59">
      <c r="BG805" s="7"/>
    </row>
    <row r="806" spans="59:59">
      <c r="BG806" s="7"/>
    </row>
    <row r="807" spans="59:59">
      <c r="BG807" s="7"/>
    </row>
    <row r="808" spans="59:59">
      <c r="BG808" s="7"/>
    </row>
    <row r="809" spans="59:59">
      <c r="BG809" s="7"/>
    </row>
    <row r="810" spans="59:59">
      <c r="BG810" s="7"/>
    </row>
    <row r="811" spans="59:59">
      <c r="BG811" s="7"/>
    </row>
    <row r="812" spans="59:59">
      <c r="BG812" s="7"/>
    </row>
    <row r="813" spans="59:59">
      <c r="BG813" s="7"/>
    </row>
    <row r="814" spans="59:59">
      <c r="BG814" s="7"/>
    </row>
    <row r="815" spans="59:59">
      <c r="BG815" s="7"/>
    </row>
    <row r="816" spans="59:59">
      <c r="BG816" s="7"/>
    </row>
    <row r="817" spans="59:59">
      <c r="BG817" s="7"/>
    </row>
    <row r="818" spans="59:59">
      <c r="BG818" s="7"/>
    </row>
    <row r="819" spans="59:59">
      <c r="BG819" s="7"/>
    </row>
    <row r="820" spans="59:59">
      <c r="BG820" s="7"/>
    </row>
    <row r="821" spans="59:59">
      <c r="BG821" s="7"/>
    </row>
    <row r="822" spans="59:59">
      <c r="BG822" s="7"/>
    </row>
    <row r="823" spans="59:59">
      <c r="BG823" s="7"/>
    </row>
    <row r="824" spans="59:59">
      <c r="BG824" s="7"/>
    </row>
    <row r="825" spans="59:59">
      <c r="BG825" s="7"/>
    </row>
    <row r="826" spans="59:59">
      <c r="BG826" s="7"/>
    </row>
    <row r="827" spans="59:59">
      <c r="BG827" s="7"/>
    </row>
    <row r="828" spans="59:59">
      <c r="BG828" s="7"/>
    </row>
    <row r="829" spans="59:59">
      <c r="BG829" s="7"/>
    </row>
    <row r="830" spans="59:59">
      <c r="BG830" s="7"/>
    </row>
    <row r="831" spans="59:59">
      <c r="BG831" s="7"/>
    </row>
    <row r="832" spans="59:59">
      <c r="BG832" s="7"/>
    </row>
    <row r="833" spans="59:59">
      <c r="BG833" s="7"/>
    </row>
    <row r="834" spans="59:59">
      <c r="BG834" s="7"/>
    </row>
    <row r="835" spans="59:59">
      <c r="BG835" s="7"/>
    </row>
    <row r="836" spans="59:59">
      <c r="BG836" s="7"/>
    </row>
    <row r="837" spans="59:59">
      <c r="BG837" s="7"/>
    </row>
    <row r="838" spans="59:59">
      <c r="BG838" s="7"/>
    </row>
    <row r="839" spans="59:59">
      <c r="BG839" s="7"/>
    </row>
    <row r="840" spans="59:59">
      <c r="BG840" s="7"/>
    </row>
    <row r="841" spans="59:59">
      <c r="BG841" s="7"/>
    </row>
    <row r="842" spans="59:59">
      <c r="BG842" s="7"/>
    </row>
    <row r="843" spans="59:59">
      <c r="BG843" s="7"/>
    </row>
    <row r="844" spans="59:59">
      <c r="BG844" s="7"/>
    </row>
    <row r="845" spans="59:59">
      <c r="BG845" s="7"/>
    </row>
    <row r="846" spans="59:59">
      <c r="BG846" s="7"/>
    </row>
    <row r="847" spans="59:59">
      <c r="BG847" s="7"/>
    </row>
    <row r="848" spans="59:59">
      <c r="BG848" s="7"/>
    </row>
    <row r="849" spans="59:59">
      <c r="BG849" s="7"/>
    </row>
    <row r="850" spans="59:59">
      <c r="BG850" s="7"/>
    </row>
    <row r="851" spans="59:59">
      <c r="BG851" s="7"/>
    </row>
    <row r="852" spans="59:59">
      <c r="BG852" s="7"/>
    </row>
    <row r="853" spans="59:59">
      <c r="BG853" s="7"/>
    </row>
    <row r="854" spans="59:59">
      <c r="BG854" s="7"/>
    </row>
    <row r="855" spans="59:59">
      <c r="BG855" s="7"/>
    </row>
    <row r="856" spans="59:59">
      <c r="BG856" s="7"/>
    </row>
    <row r="857" spans="59:59">
      <c r="BG857" s="7"/>
    </row>
    <row r="858" spans="59:59">
      <c r="BG858" s="7"/>
    </row>
    <row r="859" spans="59:59">
      <c r="BG859" s="7"/>
    </row>
    <row r="860" spans="59:59">
      <c r="BG860" s="7"/>
    </row>
    <row r="861" spans="59:59">
      <c r="BG861" s="7"/>
    </row>
    <row r="862" spans="59:59">
      <c r="BG862" s="7"/>
    </row>
    <row r="863" spans="59:59">
      <c r="BG863" s="7"/>
    </row>
    <row r="864" spans="59:59">
      <c r="BG864" s="7"/>
    </row>
    <row r="865" spans="59:59">
      <c r="BG865" s="7"/>
    </row>
    <row r="866" spans="59:59">
      <c r="BG866" s="7"/>
    </row>
    <row r="867" spans="59:59">
      <c r="BG867" s="7"/>
    </row>
    <row r="868" spans="59:59">
      <c r="BG868" s="7"/>
    </row>
    <row r="869" spans="59:59">
      <c r="BG869" s="7"/>
    </row>
    <row r="870" spans="59:59">
      <c r="BG870" s="7"/>
    </row>
    <row r="871" spans="59:59">
      <c r="BG871" s="7"/>
    </row>
    <row r="872" spans="59:59">
      <c r="BG872" s="7"/>
    </row>
    <row r="873" spans="59:59">
      <c r="BG873" s="7"/>
    </row>
    <row r="874" spans="59:59">
      <c r="BG874" s="7"/>
    </row>
    <row r="875" spans="59:59">
      <c r="BG875" s="7"/>
    </row>
    <row r="876" spans="59:59">
      <c r="BG876" s="7"/>
    </row>
    <row r="877" spans="59:59">
      <c r="BG877" s="7"/>
    </row>
    <row r="878" spans="59:59">
      <c r="BG878" s="7"/>
    </row>
    <row r="879" spans="59:59">
      <c r="BG879" s="7"/>
    </row>
    <row r="880" spans="59:59">
      <c r="BG880" s="7"/>
    </row>
    <row r="881" spans="59:59">
      <c r="BG881" s="7"/>
    </row>
    <row r="882" spans="59:59">
      <c r="BG882" s="7"/>
    </row>
    <row r="883" spans="59:59">
      <c r="BG883" s="7"/>
    </row>
    <row r="884" spans="59:59">
      <c r="BG884" s="7"/>
    </row>
    <row r="885" spans="59:59">
      <c r="BG885" s="7"/>
    </row>
    <row r="886" spans="59:59">
      <c r="BG886" s="7"/>
    </row>
    <row r="887" spans="59:59">
      <c r="BG887" s="7"/>
    </row>
    <row r="888" spans="59:59">
      <c r="BG888" s="7"/>
    </row>
    <row r="889" spans="59:59">
      <c r="BG889" s="7"/>
    </row>
    <row r="890" spans="59:59">
      <c r="BG890" s="7"/>
    </row>
    <row r="891" spans="59:59">
      <c r="BG891" s="7"/>
    </row>
    <row r="892" spans="59:59">
      <c r="BG892" s="7"/>
    </row>
    <row r="893" spans="59:59">
      <c r="BG893" s="7"/>
    </row>
    <row r="894" spans="59:59">
      <c r="BG894" s="7"/>
    </row>
    <row r="895" spans="59:59">
      <c r="BG895" s="7"/>
    </row>
    <row r="896" spans="59:59">
      <c r="BG896" s="7"/>
    </row>
    <row r="897" spans="59:59">
      <c r="BG897" s="7"/>
    </row>
    <row r="898" spans="59:59">
      <c r="BG898" s="7"/>
    </row>
    <row r="899" spans="59:59">
      <c r="BG899" s="7"/>
    </row>
    <row r="900" spans="59:59">
      <c r="BG900" s="7"/>
    </row>
    <row r="901" spans="59:59">
      <c r="BG901" s="7"/>
    </row>
    <row r="902" spans="59:59">
      <c r="BG902" s="7"/>
    </row>
    <row r="903" spans="59:59">
      <c r="BG903" s="7"/>
    </row>
    <row r="904" spans="59:59">
      <c r="BG904" s="7"/>
    </row>
    <row r="905" spans="59:59">
      <c r="BG905" s="7"/>
    </row>
    <row r="906" spans="59:59">
      <c r="BG906" s="7"/>
    </row>
    <row r="907" spans="59:59">
      <c r="BG907" s="7"/>
    </row>
    <row r="908" spans="59:59">
      <c r="BG908" s="7"/>
    </row>
    <row r="909" spans="59:59">
      <c r="BG909" s="7"/>
    </row>
    <row r="910" spans="59:59">
      <c r="BG910" s="7"/>
    </row>
    <row r="911" spans="59:59">
      <c r="BG911" s="7"/>
    </row>
    <row r="912" spans="59:59">
      <c r="BG912" s="7"/>
    </row>
    <row r="913" spans="59:59">
      <c r="BG913" s="7"/>
    </row>
    <row r="914" spans="59:59">
      <c r="BG914" s="7"/>
    </row>
    <row r="915" spans="59:59">
      <c r="BG915" s="7"/>
    </row>
    <row r="916" spans="59:59">
      <c r="BG916" s="7"/>
    </row>
    <row r="917" spans="59:59">
      <c r="BG917" s="7"/>
    </row>
    <row r="918" spans="59:59">
      <c r="BG918" s="7"/>
    </row>
    <row r="919" spans="59:59">
      <c r="BG919" s="7"/>
    </row>
    <row r="920" spans="59:59">
      <c r="BG920" s="7"/>
    </row>
    <row r="921" spans="59:59">
      <c r="BG921" s="7"/>
    </row>
    <row r="922" spans="59:59">
      <c r="BG922" s="7"/>
    </row>
    <row r="923" spans="59:59">
      <c r="BG923" s="7"/>
    </row>
    <row r="924" spans="59:59">
      <c r="BG924" s="7"/>
    </row>
    <row r="925" spans="59:59">
      <c r="BG925" s="7"/>
    </row>
    <row r="926" spans="59:59">
      <c r="BG926" s="7"/>
    </row>
    <row r="927" spans="59:59">
      <c r="BG927" s="7"/>
    </row>
    <row r="928" spans="59:59">
      <c r="BG928" s="7"/>
    </row>
    <row r="929" spans="59:59">
      <c r="BG929" s="7"/>
    </row>
    <row r="930" spans="59:59">
      <c r="BG930" s="7"/>
    </row>
    <row r="931" spans="59:59">
      <c r="BG931" s="7"/>
    </row>
    <row r="932" spans="59:59">
      <c r="BG932" s="7"/>
    </row>
    <row r="933" spans="59:59">
      <c r="BG933" s="7"/>
    </row>
    <row r="934" spans="59:59">
      <c r="BG934" s="7"/>
    </row>
    <row r="935" spans="59:59">
      <c r="BG935" s="7"/>
    </row>
    <row r="936" spans="59:59">
      <c r="BG936" s="7"/>
    </row>
    <row r="937" spans="59:59">
      <c r="BG937" s="7"/>
    </row>
    <row r="938" spans="59:59">
      <c r="BG938" s="7"/>
    </row>
    <row r="939" spans="59:59">
      <c r="BG939" s="7"/>
    </row>
    <row r="940" spans="59:59">
      <c r="BG940" s="7"/>
    </row>
    <row r="941" spans="59:59">
      <c r="BG941" s="7"/>
    </row>
    <row r="942" spans="59:59">
      <c r="BG942" s="7"/>
    </row>
    <row r="943" spans="59:59">
      <c r="BG943" s="7"/>
    </row>
    <row r="944" spans="59:59">
      <c r="BG944" s="7"/>
    </row>
    <row r="945" spans="59:59">
      <c r="BG945" s="7"/>
    </row>
    <row r="946" spans="59:59">
      <c r="BG946" s="7"/>
    </row>
    <row r="947" spans="59:59">
      <c r="BG947" s="7"/>
    </row>
    <row r="948" spans="59:59">
      <c r="BG948" s="7"/>
    </row>
    <row r="949" spans="59:59">
      <c r="BG949" s="7"/>
    </row>
    <row r="950" spans="59:59">
      <c r="BG950" s="7"/>
    </row>
    <row r="951" spans="59:59">
      <c r="BG951" s="7"/>
    </row>
    <row r="952" spans="59:59">
      <c r="BG952" s="7"/>
    </row>
    <row r="953" spans="59:59">
      <c r="BG953" s="7"/>
    </row>
    <row r="954" spans="59:59">
      <c r="BG954" s="7"/>
    </row>
    <row r="955" spans="59:59">
      <c r="BG955" s="7"/>
    </row>
    <row r="956" spans="59:59">
      <c r="BG956" s="7"/>
    </row>
    <row r="957" spans="59:59">
      <c r="BG957" s="7"/>
    </row>
    <row r="958" spans="59:59">
      <c r="BG958" s="7"/>
    </row>
    <row r="959" spans="59:59">
      <c r="BG959" s="7"/>
    </row>
    <row r="960" spans="59:59">
      <c r="BG960" s="7"/>
    </row>
    <row r="961" spans="59:59">
      <c r="BG961" s="7"/>
    </row>
    <row r="962" spans="59:59">
      <c r="BG962" s="7"/>
    </row>
    <row r="963" spans="59:59">
      <c r="BG963" s="7"/>
    </row>
    <row r="964" spans="59:59">
      <c r="BG964" s="7"/>
    </row>
    <row r="965" spans="59:59">
      <c r="BG965" s="7"/>
    </row>
    <row r="966" spans="59:59">
      <c r="BG966" s="7"/>
    </row>
    <row r="967" spans="59:59">
      <c r="BG967" s="7"/>
    </row>
    <row r="968" spans="59:59">
      <c r="BG968" s="7"/>
    </row>
    <row r="969" spans="59:59">
      <c r="BG969" s="7"/>
    </row>
    <row r="970" spans="59:59">
      <c r="BG970" s="7"/>
    </row>
    <row r="971" spans="59:59">
      <c r="BG971" s="7"/>
    </row>
    <row r="972" spans="59:59">
      <c r="BG972" s="7"/>
    </row>
    <row r="973" spans="59:59">
      <c r="BG973" s="7"/>
    </row>
    <row r="974" spans="59:59">
      <c r="BG974" s="7"/>
    </row>
    <row r="975" spans="59:59">
      <c r="BG975" s="7"/>
    </row>
    <row r="976" spans="59:59">
      <c r="BG976" s="7"/>
    </row>
    <row r="977" spans="59:59">
      <c r="BG977" s="7"/>
    </row>
    <row r="978" spans="59:59">
      <c r="BG978" s="7"/>
    </row>
    <row r="979" spans="59:59">
      <c r="BG979" s="7"/>
    </row>
    <row r="980" spans="59:59">
      <c r="BG980" s="7"/>
    </row>
    <row r="981" spans="59:59">
      <c r="BG981" s="7"/>
    </row>
    <row r="982" spans="59:59">
      <c r="BG982" s="7"/>
    </row>
    <row r="983" spans="59:59">
      <c r="BG983" s="7"/>
    </row>
    <row r="984" spans="59:59">
      <c r="BG984" s="7"/>
    </row>
    <row r="985" spans="59:59">
      <c r="BG985" s="7"/>
    </row>
    <row r="986" spans="59:59">
      <c r="BG986" s="7"/>
    </row>
    <row r="987" spans="59:59">
      <c r="BG987" s="7"/>
    </row>
    <row r="988" spans="59:59">
      <c r="BG988" s="7"/>
    </row>
    <row r="989" spans="59:59">
      <c r="BG989" s="7"/>
    </row>
    <row r="990" spans="59:59">
      <c r="BG990" s="7"/>
    </row>
    <row r="991" spans="59:59">
      <c r="BG991" s="7"/>
    </row>
    <row r="992" spans="59:59">
      <c r="BG992" s="7"/>
    </row>
    <row r="993" spans="59:59">
      <c r="BG993" s="7"/>
    </row>
    <row r="994" spans="59:59">
      <c r="BG994" s="7"/>
    </row>
    <row r="995" spans="59:59">
      <c r="BG995" s="7"/>
    </row>
    <row r="996" spans="59:59">
      <c r="BG996" s="7"/>
    </row>
    <row r="997" spans="59:59">
      <c r="BG997" s="7"/>
    </row>
    <row r="998" spans="59:59">
      <c r="BG998" s="7"/>
    </row>
    <row r="999" spans="59:59">
      <c r="BG999" s="7"/>
    </row>
    <row r="1000" spans="59:59">
      <c r="BG1000" s="7"/>
    </row>
    <row r="1001" spans="59:59">
      <c r="BG1001" s="7"/>
    </row>
    <row r="1002" spans="59:59">
      <c r="BG1002" s="7"/>
    </row>
    <row r="1003" spans="59:59">
      <c r="BG1003" s="7"/>
    </row>
    <row r="1004" spans="59:59">
      <c r="BG1004" s="7"/>
    </row>
    <row r="1005" spans="59:59">
      <c r="BG1005" s="7"/>
    </row>
    <row r="1006" spans="59:59">
      <c r="BG1006" s="7"/>
    </row>
    <row r="1007" spans="59:59">
      <c r="BG1007" s="7"/>
    </row>
    <row r="1008" spans="59:59">
      <c r="BG1008" s="7"/>
    </row>
    <row r="1009" spans="59:59">
      <c r="BG1009" s="7"/>
    </row>
    <row r="1010" spans="59:59">
      <c r="BG1010" s="7"/>
    </row>
    <row r="1011" spans="59:59">
      <c r="BG1011" s="7"/>
    </row>
    <row r="1012" spans="59:59">
      <c r="BG1012" s="7"/>
    </row>
    <row r="1013" spans="59:59">
      <c r="BG1013" s="7"/>
    </row>
    <row r="1014" spans="59:59">
      <c r="BG1014" s="7"/>
    </row>
    <row r="1015" spans="59:59">
      <c r="BG1015" s="7"/>
    </row>
    <row r="1016" spans="59:59">
      <c r="BG1016" s="7"/>
    </row>
    <row r="1017" spans="59:59">
      <c r="BG1017" s="7"/>
    </row>
    <row r="1018" spans="59:59">
      <c r="BG1018" s="7"/>
    </row>
    <row r="1019" spans="59:59">
      <c r="BG1019" s="7"/>
    </row>
    <row r="1020" spans="59:59">
      <c r="BG1020" s="7"/>
    </row>
    <row r="1021" spans="59:59">
      <c r="BG1021" s="7"/>
    </row>
    <row r="1022" spans="59:59">
      <c r="BG1022" s="7"/>
    </row>
    <row r="1023" spans="59:59">
      <c r="BG1023" s="7"/>
    </row>
    <row r="1024" spans="59:59">
      <c r="BG1024" s="7"/>
    </row>
    <row r="1025" spans="59:59">
      <c r="BG1025" s="7"/>
    </row>
    <row r="1026" spans="59:59">
      <c r="BG1026" s="7"/>
    </row>
    <row r="1027" spans="59:59">
      <c r="BG1027" s="7"/>
    </row>
    <row r="1028" spans="59:59">
      <c r="BG1028" s="7"/>
    </row>
    <row r="1029" spans="59:59">
      <c r="BG1029" s="7"/>
    </row>
    <row r="1030" spans="59:59">
      <c r="BG1030" s="7"/>
    </row>
    <row r="1031" spans="59:59">
      <c r="BG1031" s="7"/>
    </row>
    <row r="1032" spans="59:59">
      <c r="BG1032" s="7"/>
    </row>
    <row r="1033" spans="59:59">
      <c r="BG1033" s="7"/>
    </row>
    <row r="1034" spans="59:59">
      <c r="BG1034" s="7"/>
    </row>
    <row r="1035" spans="59:59">
      <c r="BG1035" s="7"/>
    </row>
    <row r="1036" spans="59:59">
      <c r="BG1036" s="7"/>
    </row>
    <row r="1037" spans="59:59">
      <c r="BG1037" s="7"/>
    </row>
    <row r="1038" spans="59:59">
      <c r="BG1038" s="7"/>
    </row>
    <row r="1039" spans="59:59">
      <c r="BG1039" s="7"/>
    </row>
    <row r="1040" spans="59:59">
      <c r="BG1040" s="7"/>
    </row>
    <row r="1041" spans="59:59">
      <c r="BG1041" s="7"/>
    </row>
    <row r="1042" spans="59:59">
      <c r="BG1042" s="7"/>
    </row>
    <row r="1043" spans="59:59">
      <c r="BG1043" s="7"/>
    </row>
    <row r="1044" spans="59:59">
      <c r="BG1044" s="7"/>
    </row>
    <row r="1045" spans="59:59">
      <c r="BG1045" s="7"/>
    </row>
    <row r="1046" spans="59:59">
      <c r="BG1046" s="7"/>
    </row>
    <row r="1047" spans="59:59">
      <c r="BG1047" s="7"/>
    </row>
    <row r="1048" spans="59:59">
      <c r="BG1048" s="7"/>
    </row>
    <row r="1049" spans="59:59">
      <c r="BG1049" s="7"/>
    </row>
    <row r="1050" spans="59:59">
      <c r="BG1050" s="7"/>
    </row>
    <row r="1051" spans="59:59">
      <c r="BG1051" s="7"/>
    </row>
    <row r="1052" spans="59:59">
      <c r="BG1052" s="7"/>
    </row>
    <row r="1053" spans="59:59">
      <c r="BG1053" s="7"/>
    </row>
    <row r="1054" spans="59:59">
      <c r="BG1054" s="7"/>
    </row>
    <row r="1055" spans="59:59">
      <c r="BG1055" s="7"/>
    </row>
    <row r="1056" spans="59:59">
      <c r="BG1056" s="7"/>
    </row>
    <row r="1057" spans="59:59">
      <c r="BG1057" s="7"/>
    </row>
    <row r="1058" spans="59:59">
      <c r="BG1058" s="7"/>
    </row>
    <row r="1059" spans="59:59">
      <c r="BG1059" s="7"/>
    </row>
    <row r="1060" spans="59:59">
      <c r="BG1060" s="7"/>
    </row>
    <row r="1061" spans="59:59">
      <c r="BG1061" s="7"/>
    </row>
    <row r="1062" spans="59:59">
      <c r="BG1062" s="7"/>
    </row>
    <row r="1063" spans="59:59">
      <c r="BG1063" s="7"/>
    </row>
    <row r="1064" spans="59:59">
      <c r="BG1064" s="7"/>
    </row>
    <row r="1065" spans="59:59">
      <c r="BG1065" s="7"/>
    </row>
    <row r="1066" spans="59:59">
      <c r="BG1066" s="7"/>
    </row>
    <row r="1067" spans="59:59">
      <c r="BG1067" s="7"/>
    </row>
    <row r="1068" spans="59:59">
      <c r="BG1068" s="7"/>
    </row>
    <row r="1069" spans="59:59">
      <c r="BG1069" s="7"/>
    </row>
    <row r="1070" spans="59:59">
      <c r="BG1070" s="7"/>
    </row>
    <row r="1071" spans="59:59">
      <c r="BG1071" s="7"/>
    </row>
    <row r="1072" spans="59:59">
      <c r="BG1072" s="7"/>
    </row>
    <row r="1073" spans="59:59">
      <c r="BG1073" s="7"/>
    </row>
    <row r="1074" spans="59:59">
      <c r="BG1074" s="7"/>
    </row>
    <row r="1075" spans="59:59">
      <c r="BG1075" s="7"/>
    </row>
    <row r="1076" spans="59:59">
      <c r="BG1076" s="7"/>
    </row>
    <row r="1077" spans="59:59">
      <c r="BG1077" s="7"/>
    </row>
    <row r="1078" spans="59:59">
      <c r="BG1078" s="7"/>
    </row>
    <row r="1079" spans="59:59">
      <c r="BG1079" s="7"/>
    </row>
    <row r="1080" spans="59:59">
      <c r="BG1080" s="7"/>
    </row>
    <row r="1081" spans="59:59">
      <c r="BG1081" s="7"/>
    </row>
    <row r="1082" spans="59:59">
      <c r="BG1082" s="7"/>
    </row>
    <row r="1083" spans="59:59">
      <c r="BG1083" s="7"/>
    </row>
    <row r="1084" spans="59:59">
      <c r="BG1084" s="7"/>
    </row>
    <row r="1085" spans="59:59">
      <c r="BG1085" s="7"/>
    </row>
    <row r="1086" spans="59:59">
      <c r="BG1086" s="7"/>
    </row>
    <row r="1087" spans="59:59">
      <c r="BG1087" s="7"/>
    </row>
    <row r="1088" spans="59:59">
      <c r="BG1088" s="7"/>
    </row>
    <row r="1089" spans="59:59">
      <c r="BG1089" s="7"/>
    </row>
    <row r="1090" spans="59:59">
      <c r="BG1090" s="7"/>
    </row>
    <row r="1091" spans="59:59">
      <c r="BG1091" s="7"/>
    </row>
    <row r="1092" spans="59:59">
      <c r="BG1092" s="7"/>
    </row>
    <row r="1093" spans="59:59">
      <c r="BG1093" s="7"/>
    </row>
    <row r="1094" spans="59:59">
      <c r="BG1094" s="7"/>
    </row>
    <row r="1095" spans="59:59">
      <c r="BG1095" s="7"/>
    </row>
    <row r="1096" spans="59:59">
      <c r="BG1096" s="7"/>
    </row>
    <row r="1097" spans="59:59">
      <c r="BG1097" s="7"/>
    </row>
    <row r="1098" spans="59:59">
      <c r="BG1098" s="7"/>
    </row>
    <row r="1099" spans="59:59">
      <c r="BG1099" s="7"/>
    </row>
    <row r="1100" spans="59:59">
      <c r="BG1100" s="7"/>
    </row>
    <row r="1101" spans="59:59">
      <c r="BG1101" s="7"/>
    </row>
    <row r="1102" spans="59:59">
      <c r="BG1102" s="7"/>
    </row>
    <row r="1103" spans="59:59">
      <c r="BG1103" s="7"/>
    </row>
    <row r="1104" spans="59:59">
      <c r="BG1104" s="7"/>
    </row>
    <row r="1105" spans="59:59">
      <c r="BG1105" s="7"/>
    </row>
    <row r="1106" spans="59:59">
      <c r="BG1106" s="7"/>
    </row>
    <row r="1107" spans="59:59">
      <c r="BG1107" s="7"/>
    </row>
    <row r="1108" spans="59:59">
      <c r="BG1108" s="7"/>
    </row>
    <row r="1109" spans="59:59">
      <c r="BG1109" s="7"/>
    </row>
    <row r="1110" spans="59:59">
      <c r="BG1110" s="7"/>
    </row>
    <row r="1111" spans="59:59">
      <c r="BG1111" s="7"/>
    </row>
    <row r="1112" spans="59:59">
      <c r="BG1112" s="7"/>
    </row>
    <row r="1113" spans="59:59">
      <c r="BG1113" s="7"/>
    </row>
    <row r="1114" spans="59:59">
      <c r="BG1114" s="7"/>
    </row>
    <row r="1115" spans="59:59">
      <c r="BG1115" s="7"/>
    </row>
    <row r="1116" spans="59:59">
      <c r="BG1116" s="7"/>
    </row>
    <row r="1117" spans="59:59">
      <c r="BG1117" s="7"/>
    </row>
    <row r="1118" spans="59:59">
      <c r="BG1118" s="7"/>
    </row>
    <row r="1119" spans="59:59">
      <c r="BG1119" s="7"/>
    </row>
    <row r="1120" spans="59:59">
      <c r="BG1120" s="7"/>
    </row>
    <row r="1121" spans="59:59">
      <c r="BG1121" s="7"/>
    </row>
    <row r="1122" spans="59:59">
      <c r="BG1122" s="7"/>
    </row>
    <row r="1123" spans="59:59">
      <c r="BG1123" s="7"/>
    </row>
    <row r="1124" spans="59:59">
      <c r="BG1124" s="7"/>
    </row>
    <row r="1125" spans="59:59">
      <c r="BG1125" s="7"/>
    </row>
    <row r="1126" spans="59:59">
      <c r="BG1126" s="7"/>
    </row>
    <row r="1127" spans="59:59">
      <c r="BG1127" s="7"/>
    </row>
    <row r="1128" spans="59:59">
      <c r="BG1128" s="7"/>
    </row>
    <row r="1129" spans="59:59">
      <c r="BG1129" s="7"/>
    </row>
    <row r="1130" spans="59:59">
      <c r="BG1130" s="7"/>
    </row>
    <row r="1131" spans="59:59">
      <c r="BG1131" s="7"/>
    </row>
    <row r="1132" spans="59:59">
      <c r="BG1132" s="7"/>
    </row>
    <row r="1133" spans="59:59">
      <c r="BG1133" s="7"/>
    </row>
    <row r="1134" spans="59:59">
      <c r="BG1134" s="7"/>
    </row>
    <row r="1135" spans="59:59">
      <c r="BG1135" s="7"/>
    </row>
    <row r="1136" spans="59:59">
      <c r="BG1136" s="7"/>
    </row>
    <row r="1137" spans="59:59">
      <c r="BG1137" s="7"/>
    </row>
    <row r="1138" spans="59:59">
      <c r="BG1138" s="7"/>
    </row>
    <row r="1139" spans="59:59">
      <c r="BG1139" s="7"/>
    </row>
    <row r="1140" spans="59:59">
      <c r="BG1140" s="7"/>
    </row>
    <row r="1141" spans="59:59">
      <c r="BG1141" s="7"/>
    </row>
    <row r="1142" spans="59:59">
      <c r="BG1142" s="7"/>
    </row>
    <row r="1143" spans="59:59">
      <c r="BG1143" s="7"/>
    </row>
    <row r="1144" spans="59:59">
      <c r="BG1144" s="7"/>
    </row>
    <row r="1145" spans="59:59">
      <c r="BG1145" s="7"/>
    </row>
    <row r="1146" spans="59:59">
      <c r="BG1146" s="7"/>
    </row>
    <row r="1147" spans="59:59">
      <c r="BG1147" s="7"/>
    </row>
    <row r="1148" spans="59:59">
      <c r="BG1148" s="7"/>
    </row>
    <row r="1149" spans="59:59">
      <c r="BG1149" s="7"/>
    </row>
    <row r="1150" spans="59:59">
      <c r="BG1150" s="7"/>
    </row>
    <row r="1151" spans="59:59">
      <c r="BG1151" s="7"/>
    </row>
    <row r="1152" spans="59:59">
      <c r="BG1152" s="7"/>
    </row>
    <row r="1153" spans="59:59">
      <c r="BG1153" s="7"/>
    </row>
    <row r="1154" spans="59:59">
      <c r="BG1154" s="7"/>
    </row>
    <row r="1155" spans="59:59">
      <c r="BG1155" s="7"/>
    </row>
    <row r="1156" spans="59:59">
      <c r="BG1156" s="7"/>
    </row>
    <row r="1157" spans="59:59">
      <c r="BG1157" s="7"/>
    </row>
    <row r="1158" spans="59:59">
      <c r="BG1158" s="7"/>
    </row>
    <row r="1159" spans="59:59">
      <c r="BG1159" s="7"/>
    </row>
    <row r="1160" spans="59:59">
      <c r="BG1160" s="7"/>
    </row>
    <row r="1161" spans="59:59">
      <c r="BG1161" s="7"/>
    </row>
    <row r="1162" spans="59:59">
      <c r="BG1162" s="7"/>
    </row>
    <row r="1163" spans="59:59">
      <c r="BG1163" s="7"/>
    </row>
    <row r="1164" spans="59:59">
      <c r="BG1164" s="7"/>
    </row>
    <row r="1165" spans="59:59">
      <c r="BG1165" s="7"/>
    </row>
    <row r="1166" spans="59:59">
      <c r="BG1166" s="7"/>
    </row>
    <row r="1167" spans="59:59">
      <c r="BG1167" s="7"/>
    </row>
    <row r="1168" spans="59:59">
      <c r="BG1168" s="7"/>
    </row>
    <row r="1169" spans="59:59">
      <c r="BG1169" s="7"/>
    </row>
    <row r="1170" spans="59:59">
      <c r="BG1170" s="7"/>
    </row>
    <row r="1171" spans="59:59">
      <c r="BG1171" s="7"/>
    </row>
    <row r="1172" spans="59:59">
      <c r="BG1172" s="7"/>
    </row>
    <row r="1173" spans="59:59">
      <c r="BG1173" s="7"/>
    </row>
    <row r="1174" spans="59:59">
      <c r="BG1174" s="7"/>
    </row>
    <row r="1175" spans="59:59">
      <c r="BG1175" s="7"/>
    </row>
    <row r="1176" spans="59:59">
      <c r="BG1176" s="7"/>
    </row>
    <row r="1177" spans="59:59">
      <c r="BG1177" s="7"/>
    </row>
    <row r="1178" spans="59:59">
      <c r="BG1178" s="7"/>
    </row>
    <row r="1179" spans="59:59">
      <c r="BG1179" s="7"/>
    </row>
    <row r="1180" spans="59:59">
      <c r="BG1180" s="7"/>
    </row>
    <row r="1181" spans="59:59">
      <c r="BG1181" s="7"/>
    </row>
    <row r="1182" spans="59:59">
      <c r="BG1182" s="7"/>
    </row>
    <row r="1183" spans="59:59">
      <c r="BG1183" s="7"/>
    </row>
    <row r="1184" spans="59:59">
      <c r="BG1184" s="7"/>
    </row>
    <row r="1185" spans="59:59">
      <c r="BG1185" s="7"/>
    </row>
    <row r="1186" spans="59:59">
      <c r="BG1186" s="7"/>
    </row>
    <row r="1187" spans="59:59">
      <c r="BG1187" s="7"/>
    </row>
    <row r="1188" spans="59:59">
      <c r="BG1188" s="7"/>
    </row>
    <row r="1189" spans="59:59">
      <c r="BG1189" s="7"/>
    </row>
    <row r="1190" spans="59:59">
      <c r="BG1190" s="7"/>
    </row>
    <row r="1191" spans="59:59">
      <c r="BG1191" s="7"/>
    </row>
    <row r="1192" spans="59:59">
      <c r="BG1192" s="7"/>
    </row>
    <row r="1193" spans="59:59">
      <c r="BG1193" s="7"/>
    </row>
    <row r="1194" spans="59:59">
      <c r="BG1194" s="7"/>
    </row>
    <row r="1195" spans="59:59">
      <c r="BG1195" s="7"/>
    </row>
    <row r="1196" spans="59:59">
      <c r="BG1196" s="7"/>
    </row>
    <row r="1197" spans="59:59">
      <c r="BG1197" s="7"/>
    </row>
    <row r="1198" spans="59:59">
      <c r="BG1198" s="7"/>
    </row>
    <row r="1199" spans="59:59">
      <c r="BG1199" s="7"/>
    </row>
    <row r="1200" spans="59:59">
      <c r="BG1200" s="7"/>
    </row>
    <row r="1201" spans="59:59">
      <c r="BG1201" s="7"/>
    </row>
    <row r="1202" spans="59:59">
      <c r="BG1202" s="7"/>
    </row>
    <row r="1203" spans="59:59">
      <c r="BG1203" s="7"/>
    </row>
    <row r="1204" spans="59:59">
      <c r="BG1204" s="7"/>
    </row>
    <row r="1205" spans="59:59">
      <c r="BG1205" s="7"/>
    </row>
    <row r="1206" spans="59:59">
      <c r="BG1206" s="7"/>
    </row>
    <row r="1207" spans="59:59">
      <c r="BG1207" s="7"/>
    </row>
    <row r="1208" spans="59:59">
      <c r="BG1208" s="7"/>
    </row>
    <row r="1209" spans="59:59">
      <c r="BG1209" s="7"/>
    </row>
    <row r="1210" spans="59:59">
      <c r="BG1210" s="7"/>
    </row>
    <row r="1211" spans="59:59">
      <c r="BG1211" s="7"/>
    </row>
    <row r="1212" spans="59:59">
      <c r="BG1212" s="7"/>
    </row>
    <row r="1213" spans="59:59">
      <c r="BG1213" s="7"/>
    </row>
    <row r="1214" spans="59:59">
      <c r="BG1214" s="7"/>
    </row>
    <row r="1215" spans="59:59">
      <c r="BG1215" s="7"/>
    </row>
    <row r="1216" spans="59:59">
      <c r="BG1216" s="7"/>
    </row>
    <row r="1217" spans="59:59">
      <c r="BG1217" s="7"/>
    </row>
    <row r="1218" spans="59:59">
      <c r="BG1218" s="7"/>
    </row>
    <row r="1219" spans="59:59">
      <c r="BG1219" s="7"/>
    </row>
    <row r="1220" spans="59:59">
      <c r="BG1220" s="7"/>
    </row>
    <row r="1221" spans="59:59">
      <c r="BG1221" s="7"/>
    </row>
    <row r="1222" spans="59:59">
      <c r="BG1222" s="7"/>
    </row>
    <row r="1223" spans="59:59">
      <c r="BG1223" s="7"/>
    </row>
    <row r="1224" spans="59:59">
      <c r="BG1224" s="7"/>
    </row>
    <row r="1225" spans="59:59">
      <c r="BG1225" s="7"/>
    </row>
    <row r="1226" spans="59:59">
      <c r="BG1226" s="7"/>
    </row>
    <row r="1227" spans="59:59">
      <c r="BG1227" s="7"/>
    </row>
    <row r="1228" spans="59:59">
      <c r="BG1228" s="7"/>
    </row>
    <row r="1229" spans="59:59">
      <c r="BG1229" s="7"/>
    </row>
    <row r="1230" spans="59:59">
      <c r="BG1230" s="7"/>
    </row>
    <row r="1231" spans="59:59">
      <c r="BG1231" s="7"/>
    </row>
    <row r="1232" spans="59:59">
      <c r="BG1232" s="7"/>
    </row>
    <row r="1233" spans="59:59">
      <c r="BG1233" s="7"/>
    </row>
    <row r="1234" spans="59:59">
      <c r="BG1234" s="7"/>
    </row>
    <row r="1235" spans="59:59">
      <c r="BG1235" s="7"/>
    </row>
    <row r="1236" spans="59:59">
      <c r="BG1236" s="7"/>
    </row>
    <row r="1237" spans="59:59">
      <c r="BG1237" s="7"/>
    </row>
    <row r="1238" spans="59:59">
      <c r="BG1238" s="7"/>
    </row>
    <row r="1239" spans="59:59">
      <c r="BG1239" s="7"/>
    </row>
    <row r="1240" spans="59:59">
      <c r="BG1240" s="7"/>
    </row>
    <row r="1241" spans="59:59">
      <c r="BG1241" s="7"/>
    </row>
    <row r="1242" spans="59:59">
      <c r="BG1242" s="7"/>
    </row>
    <row r="1243" spans="59:59">
      <c r="BG1243" s="7"/>
    </row>
    <row r="1244" spans="59:59">
      <c r="BG1244" s="7"/>
    </row>
    <row r="1245" spans="59:59">
      <c r="BG1245" s="7"/>
    </row>
    <row r="1246" spans="59:59">
      <c r="BG1246" s="7"/>
    </row>
    <row r="1247" spans="59:59">
      <c r="BG1247" s="7"/>
    </row>
    <row r="1248" spans="59:59">
      <c r="BG1248" s="7"/>
    </row>
    <row r="1249" spans="59:59">
      <c r="BG1249" s="7"/>
    </row>
    <row r="1250" spans="59:59">
      <c r="BG1250" s="7"/>
    </row>
    <row r="1251" spans="59:59">
      <c r="BG1251" s="7"/>
    </row>
    <row r="1252" spans="59:59">
      <c r="BG1252" s="7"/>
    </row>
    <row r="1253" spans="59:59">
      <c r="BG1253" s="7"/>
    </row>
    <row r="1254" spans="59:59">
      <c r="BG1254" s="7"/>
    </row>
    <row r="1255" spans="59:59">
      <c r="BG1255" s="7"/>
    </row>
    <row r="1256" spans="59:59">
      <c r="BG1256" s="7"/>
    </row>
    <row r="1257" spans="59:59">
      <c r="BG1257" s="7"/>
    </row>
    <row r="1258" spans="59:59">
      <c r="BG1258" s="7"/>
    </row>
    <row r="1259" spans="59:59">
      <c r="BG1259" s="7"/>
    </row>
    <row r="1260" spans="59:59">
      <c r="BG1260" s="7"/>
    </row>
    <row r="1261" spans="59:59">
      <c r="BG1261" s="7"/>
    </row>
    <row r="1262" spans="59:59">
      <c r="BG1262" s="7"/>
    </row>
    <row r="1263" spans="59:59">
      <c r="BG1263" s="7"/>
    </row>
    <row r="1264" spans="59:59">
      <c r="BG1264" s="7"/>
    </row>
    <row r="1265" spans="59:59">
      <c r="BG1265" s="7"/>
    </row>
    <row r="1266" spans="59:59">
      <c r="BG1266" s="7"/>
    </row>
    <row r="1267" spans="59:59">
      <c r="BG1267" s="7"/>
    </row>
    <row r="1268" spans="59:59">
      <c r="BG1268" s="7"/>
    </row>
    <row r="1269" spans="59:59">
      <c r="BG1269" s="7"/>
    </row>
    <row r="1270" spans="59:59">
      <c r="BG1270" s="7"/>
    </row>
    <row r="1271" spans="59:59">
      <c r="BG1271" s="7"/>
    </row>
    <row r="1272" spans="59:59">
      <c r="BG1272" s="7"/>
    </row>
    <row r="1273" spans="59:59">
      <c r="BG1273" s="7"/>
    </row>
    <row r="1274" spans="59:59">
      <c r="BG1274" s="7"/>
    </row>
    <row r="1275" spans="59:59">
      <c r="BG1275" s="7"/>
    </row>
    <row r="1276" spans="59:59">
      <c r="BG1276" s="7"/>
    </row>
    <row r="1277" spans="59:59">
      <c r="BG1277" s="7"/>
    </row>
    <row r="1278" spans="59:59">
      <c r="BG1278" s="7"/>
    </row>
    <row r="1279" spans="59:59">
      <c r="BG1279" s="7"/>
    </row>
    <row r="1280" spans="59:59">
      <c r="BG1280" s="7"/>
    </row>
    <row r="1281" spans="59:59">
      <c r="BG1281" s="7"/>
    </row>
    <row r="1282" spans="59:59">
      <c r="BG1282" s="7"/>
    </row>
    <row r="1283" spans="59:59">
      <c r="BG1283" s="7"/>
    </row>
    <row r="1284" spans="59:59">
      <c r="BG1284" s="7"/>
    </row>
    <row r="1285" spans="59:59">
      <c r="BG1285" s="7"/>
    </row>
    <row r="1286" spans="59:59">
      <c r="BG1286" s="7"/>
    </row>
    <row r="1287" spans="59:59">
      <c r="BG1287" s="7"/>
    </row>
    <row r="1288" spans="59:59">
      <c r="BG1288" s="7"/>
    </row>
    <row r="1289" spans="59:59">
      <c r="BG1289" s="7"/>
    </row>
    <row r="1290" spans="59:59">
      <c r="BG1290" s="7"/>
    </row>
    <row r="1291" spans="59:59">
      <c r="BG1291" s="7"/>
    </row>
    <row r="1292" spans="59:59">
      <c r="BG1292" s="7"/>
    </row>
    <row r="1293" spans="59:59">
      <c r="BG1293" s="7"/>
    </row>
    <row r="1294" spans="59:59">
      <c r="BG1294" s="7"/>
    </row>
    <row r="1295" spans="59:59">
      <c r="BG1295" s="7"/>
    </row>
    <row r="1296" spans="59:59">
      <c r="BG1296" s="7"/>
    </row>
    <row r="1297" spans="59:59">
      <c r="BG1297" s="7"/>
    </row>
    <row r="1298" spans="59:59">
      <c r="BG1298" s="7"/>
    </row>
  </sheetData>
  <sheetProtection password="8629" sheet="1" objects="1" scenarios="1"/>
  <sortState xmlns:xlrd2="http://schemas.microsoft.com/office/spreadsheetml/2017/richdata2" ref="AN2:AN101">
    <sortCondition ref="AN2:AN101"/>
  </sortState>
  <customSheetViews>
    <customSheetView guid="{CF94029E-4C99-41B8-AB48-58E08AD42912}" state="hidden" topLeftCell="I1">
      <pageMargins left="0.7" right="0.7" top="0.75" bottom="0.75" header="0.3" footer="0.3"/>
    </customSheetView>
    <customSheetView guid="{F8F0BAD9-B904-4308-8BA3-D78AA2F98C88}" state="hidden" topLeftCell="I1">
      <pageMargins left="0.7" right="0.7" top="0.75" bottom="0.75" header="0.3" footer="0.3"/>
    </customSheetView>
  </customSheetViews>
  <mergeCells count="16">
    <mergeCell ref="A296:A297"/>
    <mergeCell ref="A298:B298"/>
    <mergeCell ref="A300:B300"/>
    <mergeCell ref="A302:B302"/>
    <mergeCell ref="A304:B304"/>
    <mergeCell ref="A285:B285"/>
    <mergeCell ref="A286:B286"/>
    <mergeCell ref="A287:B287"/>
    <mergeCell ref="A288:B288"/>
    <mergeCell ref="A289:B289"/>
    <mergeCell ref="K283:K284"/>
    <mergeCell ref="L283:L284"/>
    <mergeCell ref="C283:D283"/>
    <mergeCell ref="E283:F283"/>
    <mergeCell ref="G283:H283"/>
    <mergeCell ref="I283:J283"/>
  </mergeCells>
  <pageMargins left="0.7" right="0.7" top="0.75" bottom="0.75" header="0.3" footer="0.3"/>
  <pageSetup paperSize="9" orientation="portrait" r:id="rId19"/>
  <customProperties>
    <customPr name="_pios_id" r:id="rId20"/>
  </customProperties>
  <drawing r:id="rId21"/>
  <legacyDrawing r:id="rId22"/>
  <mc:AlternateContent xmlns:mc="http://schemas.openxmlformats.org/markup-compatibility/2006">
    <mc:Choice Requires="x14">
      <controls>
        <mc:AlternateContent xmlns:mc="http://schemas.openxmlformats.org/markup-compatibility/2006">
          <mc:Choice Requires="x14">
            <control shapeId="66561" r:id="rId23" name="Button 1">
              <controlPr defaultSize="0" print="0" autoFill="0" autoPict="0" macro="[0]!RefreshAll">
                <anchor moveWithCells="1" sizeWithCells="1">
                  <from>
                    <xdr:col>0</xdr:col>
                    <xdr:colOff>142875</xdr:colOff>
                    <xdr:row>0</xdr:row>
                    <xdr:rowOff>104775</xdr:rowOff>
                  </from>
                  <to>
                    <xdr:col>0</xdr:col>
                    <xdr:colOff>1876425</xdr:colOff>
                    <xdr:row>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E00-000000000000}">
          <x14:formula1>
            <xm:f>Lookup!$D$3:$D$5</xm:f>
          </x14:formula1>
          <xm:sqref>B4:B13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rgb="FF00B050"/>
  </sheetPr>
  <dimension ref="A1:CE71"/>
  <sheetViews>
    <sheetView topLeftCell="A13" zoomScale="90" zoomScaleNormal="90" workbookViewId="0">
      <selection activeCell="F42" sqref="F42"/>
    </sheetView>
  </sheetViews>
  <sheetFormatPr defaultColWidth="0" defaultRowHeight="12.75" zeroHeight="1"/>
  <cols>
    <col min="1" max="1" width="9.140625" customWidth="1"/>
    <col min="2" max="2" width="31.5703125" customWidth="1"/>
    <col min="3" max="4" width="9.140625" customWidth="1"/>
    <col min="5" max="5" width="7.42578125" customWidth="1"/>
    <col min="6" max="16" width="11.7109375" customWidth="1"/>
    <col min="17" max="21" width="11.7109375" style="94" customWidth="1"/>
    <col min="22" max="22" width="10" bestFit="1" customWidth="1"/>
    <col min="23" max="23" width="7.85546875" customWidth="1"/>
    <col min="24" max="24" width="9.140625" customWidth="1"/>
    <col min="25" max="25" width="32.85546875" customWidth="1"/>
    <col min="26" max="28" width="9.140625" customWidth="1"/>
    <col min="29" max="39" width="11.7109375" customWidth="1"/>
    <col min="40" max="44" width="11.7109375" style="94" customWidth="1"/>
    <col min="45" max="45" width="11.140625" bestFit="1" customWidth="1"/>
    <col min="46" max="47" width="9.140625" customWidth="1"/>
    <col min="48" max="48" width="63.5703125" bestFit="1" customWidth="1"/>
    <col min="49" max="51" width="9.140625" customWidth="1"/>
    <col min="52" max="52" width="12.85546875" customWidth="1"/>
    <col min="53" max="53" width="11.42578125" customWidth="1"/>
    <col min="54" max="54" width="11" customWidth="1"/>
    <col min="55" max="62" width="10" bestFit="1" customWidth="1"/>
    <col min="63" max="64" width="10" style="94" bestFit="1" customWidth="1"/>
    <col min="65" max="67" width="9.140625" style="94" customWidth="1"/>
    <col min="68" max="68" width="11.140625" bestFit="1" customWidth="1"/>
    <col min="69" max="69" width="9.140625" customWidth="1"/>
    <col min="70" max="16384" width="9.140625" hidden="1"/>
  </cols>
  <sheetData>
    <row r="1" spans="1:83" ht="33.75">
      <c r="A1" s="726"/>
      <c r="B1" s="1539" t="s">
        <v>743</v>
      </c>
      <c r="C1" s="1539"/>
      <c r="D1" s="1539"/>
      <c r="E1" s="1539"/>
      <c r="F1" s="1539"/>
      <c r="G1" s="1539"/>
      <c r="H1" s="1539"/>
      <c r="I1" s="1539"/>
      <c r="J1" s="1539"/>
      <c r="K1" s="1539"/>
      <c r="L1" s="1539"/>
      <c r="M1" s="1539"/>
      <c r="N1" s="1539"/>
      <c r="O1" s="1539"/>
      <c r="P1" s="1539"/>
      <c r="Q1" s="1539"/>
      <c r="R1" s="1539"/>
      <c r="S1" s="1539"/>
      <c r="T1" s="1539"/>
      <c r="U1" s="1539"/>
      <c r="V1" s="1539"/>
      <c r="W1" s="149"/>
      <c r="X1" s="149"/>
      <c r="Y1" s="1539" t="s">
        <v>393</v>
      </c>
      <c r="Z1" s="1539"/>
      <c r="AA1" s="1539"/>
      <c r="AB1" s="1539"/>
      <c r="AC1" s="1539"/>
      <c r="AD1" s="1539"/>
      <c r="AE1" s="1539"/>
      <c r="AF1" s="1539"/>
      <c r="AG1" s="1539"/>
      <c r="AH1" s="1539"/>
      <c r="AI1" s="1539"/>
      <c r="AJ1" s="1539"/>
      <c r="AK1" s="1539"/>
      <c r="AL1" s="1539"/>
      <c r="AM1" s="1539"/>
      <c r="AN1" s="1539"/>
      <c r="AO1" s="1539"/>
      <c r="AP1" s="1539"/>
      <c r="AQ1" s="1539"/>
      <c r="AR1" s="1539"/>
      <c r="AS1" s="1539"/>
      <c r="AT1" s="163"/>
      <c r="AU1" s="163"/>
      <c r="AV1" s="1539" t="s">
        <v>829</v>
      </c>
      <c r="AW1" s="1539"/>
      <c r="AX1" s="1539"/>
      <c r="AY1" s="1539"/>
      <c r="AZ1" s="1539"/>
      <c r="BA1" s="1539"/>
      <c r="BB1" s="1539"/>
      <c r="BC1" s="1539"/>
      <c r="BD1" s="1539"/>
      <c r="BE1" s="1539"/>
      <c r="BF1" s="1539"/>
      <c r="BG1" s="1539"/>
      <c r="BH1" s="1539"/>
      <c r="BI1" s="1539"/>
      <c r="BJ1" s="1539"/>
      <c r="BK1" s="1539"/>
      <c r="BL1" s="1539"/>
      <c r="BM1" s="1539"/>
      <c r="BN1" s="1539"/>
      <c r="BO1" s="1539"/>
      <c r="BP1" s="1539"/>
      <c r="BQ1" s="163"/>
      <c r="BR1" s="163"/>
      <c r="BS1" s="163"/>
      <c r="BT1" s="163"/>
      <c r="BU1" s="163"/>
      <c r="BV1" s="163"/>
      <c r="BW1" s="163"/>
      <c r="BX1" s="163"/>
      <c r="BY1" s="163"/>
      <c r="BZ1" s="163"/>
      <c r="CA1" s="163"/>
      <c r="CB1" s="163"/>
      <c r="CC1" s="163"/>
      <c r="CD1" s="163"/>
      <c r="CE1" s="163"/>
    </row>
    <row r="2" spans="1:83">
      <c r="A2" s="149"/>
      <c r="B2" s="149"/>
      <c r="C2" s="149"/>
      <c r="D2" s="149"/>
      <c r="E2" s="149"/>
      <c r="F2" s="149"/>
      <c r="G2" s="149"/>
      <c r="H2" s="149"/>
      <c r="I2" s="149"/>
      <c r="J2" s="149"/>
      <c r="K2" s="149"/>
      <c r="L2" s="149"/>
      <c r="M2" s="149"/>
      <c r="N2" s="149"/>
      <c r="O2" s="149"/>
      <c r="P2" s="149"/>
      <c r="Q2" s="149"/>
      <c r="R2" s="149"/>
      <c r="S2" s="149"/>
      <c r="T2" s="149"/>
      <c r="U2" s="149"/>
      <c r="V2" s="149"/>
      <c r="W2" s="149"/>
      <c r="X2" s="149"/>
      <c r="Y2" s="149"/>
      <c r="Z2" s="149"/>
      <c r="AA2" s="149"/>
      <c r="AB2" s="149"/>
      <c r="AC2" s="149"/>
      <c r="AD2" s="149"/>
      <c r="AE2" s="149"/>
      <c r="AF2" s="149"/>
      <c r="AG2" s="149"/>
      <c r="AH2" s="149"/>
      <c r="AI2" s="149"/>
      <c r="AJ2" s="149"/>
      <c r="AK2" s="149"/>
      <c r="AL2" s="149"/>
      <c r="AM2" s="149"/>
      <c r="AN2" s="149"/>
      <c r="AO2" s="149"/>
      <c r="AP2" s="149"/>
      <c r="AQ2" s="149"/>
      <c r="AR2" s="149"/>
      <c r="AS2" s="163"/>
      <c r="AT2" s="163"/>
      <c r="AU2" s="163"/>
      <c r="AV2" s="149"/>
      <c r="AW2" s="149"/>
      <c r="AX2" s="149"/>
      <c r="AY2" s="149"/>
      <c r="AZ2" s="149"/>
      <c r="BA2" s="149"/>
      <c r="BB2" s="149"/>
      <c r="BC2" s="149"/>
      <c r="BD2" s="149"/>
      <c r="BE2" s="149"/>
      <c r="BF2" s="149"/>
      <c r="BG2" s="149"/>
      <c r="BH2" s="149"/>
      <c r="BI2" s="149"/>
      <c r="BJ2" s="149"/>
      <c r="BK2" s="149"/>
      <c r="BL2" s="149"/>
      <c r="BM2" s="149"/>
      <c r="BN2" s="149"/>
      <c r="BO2" s="149"/>
      <c r="BP2" s="163"/>
      <c r="BQ2" s="163"/>
      <c r="BR2" s="163"/>
      <c r="BS2" s="163"/>
      <c r="BT2" s="163"/>
      <c r="BU2" s="163"/>
      <c r="BV2" s="163"/>
      <c r="BW2" s="163"/>
      <c r="BX2" s="163"/>
      <c r="BY2" s="163"/>
      <c r="BZ2" s="163"/>
      <c r="CA2" s="163"/>
      <c r="CB2" s="163"/>
      <c r="CC2" s="163"/>
      <c r="CD2" s="163"/>
      <c r="CE2" s="163"/>
    </row>
    <row r="3" spans="1:83" ht="15.75">
      <c r="A3" s="149"/>
      <c r="B3" s="150" t="s">
        <v>215</v>
      </c>
      <c r="C3" s="150"/>
      <c r="D3" s="150"/>
      <c r="E3" s="150"/>
      <c r="F3" s="150"/>
      <c r="G3" s="150"/>
      <c r="H3" s="150"/>
      <c r="I3" s="150"/>
      <c r="J3" s="150"/>
      <c r="K3" s="150"/>
      <c r="L3" s="150"/>
      <c r="M3" s="150"/>
      <c r="N3" s="150"/>
      <c r="O3" s="150"/>
      <c r="P3" s="150"/>
      <c r="Q3" s="150"/>
      <c r="R3" s="150"/>
      <c r="S3" s="150"/>
      <c r="T3" s="150"/>
      <c r="U3" s="150"/>
      <c r="V3" s="149"/>
      <c r="W3" s="149"/>
      <c r="X3" s="149"/>
      <c r="Y3" s="150" t="s">
        <v>215</v>
      </c>
      <c r="Z3" s="150"/>
      <c r="AA3" s="150"/>
      <c r="AB3" s="150"/>
      <c r="AC3" s="150"/>
      <c r="AD3" s="150"/>
      <c r="AE3" s="150"/>
      <c r="AF3" s="150"/>
      <c r="AG3" s="150"/>
      <c r="AH3" s="150"/>
      <c r="AI3" s="150"/>
      <c r="AJ3" s="150"/>
      <c r="AK3" s="150"/>
      <c r="AL3" s="150"/>
      <c r="AM3" s="150"/>
      <c r="AN3" s="150"/>
      <c r="AO3" s="150"/>
      <c r="AP3" s="150"/>
      <c r="AQ3" s="150"/>
      <c r="AR3" s="150"/>
      <c r="AS3" s="255"/>
      <c r="AT3" s="35"/>
      <c r="AU3" s="35"/>
      <c r="AV3" s="150" t="s">
        <v>215</v>
      </c>
      <c r="AW3" s="150"/>
      <c r="AX3" s="150"/>
      <c r="AY3" s="150"/>
      <c r="AZ3" s="150"/>
      <c r="BA3" s="150"/>
      <c r="BB3" s="150"/>
      <c r="BC3" s="150"/>
      <c r="BD3" s="150"/>
      <c r="BE3" s="150"/>
      <c r="BF3" s="150"/>
      <c r="BG3" s="150"/>
      <c r="BH3" s="150"/>
      <c r="BI3" s="150"/>
      <c r="BJ3" s="150"/>
      <c r="BK3" s="150"/>
      <c r="BL3" s="150"/>
      <c r="BM3" s="150"/>
      <c r="BN3" s="150"/>
      <c r="BO3" s="150"/>
      <c r="BP3" s="255"/>
      <c r="BQ3" s="163"/>
      <c r="BR3" s="163"/>
      <c r="BS3" s="163"/>
      <c r="BT3" s="163"/>
      <c r="BU3" s="163"/>
      <c r="BV3" s="163"/>
      <c r="BW3" s="163"/>
      <c r="BX3" s="163"/>
      <c r="BY3" s="163"/>
      <c r="BZ3" s="163"/>
      <c r="CA3" s="163"/>
      <c r="CB3" s="163"/>
      <c r="CC3" s="163"/>
      <c r="CD3" s="163"/>
      <c r="CE3" s="163"/>
    </row>
    <row r="4" spans="1:83" ht="15.75" thickBot="1">
      <c r="A4" s="149"/>
      <c r="B4" s="151"/>
      <c r="C4" s="152"/>
      <c r="D4" s="152"/>
      <c r="E4" s="152"/>
      <c r="F4" s="153"/>
      <c r="G4" s="153"/>
      <c r="H4" s="153"/>
      <c r="I4" s="153"/>
      <c r="J4" s="153"/>
      <c r="K4" s="153"/>
      <c r="L4" s="153"/>
      <c r="M4" s="153"/>
      <c r="N4" s="153"/>
      <c r="O4" s="153"/>
      <c r="P4" s="153"/>
      <c r="Q4" s="257"/>
      <c r="R4" s="257"/>
      <c r="S4" s="257"/>
      <c r="T4" s="257"/>
      <c r="U4" s="257"/>
      <c r="V4" s="149"/>
      <c r="W4" s="149"/>
      <c r="X4" s="149"/>
      <c r="Y4" s="151"/>
      <c r="Z4" s="152"/>
      <c r="AA4" s="152"/>
      <c r="AB4" s="152"/>
      <c r="AC4" s="153"/>
      <c r="AD4" s="153"/>
      <c r="AE4" s="153"/>
      <c r="AF4" s="153"/>
      <c r="AG4" s="153"/>
      <c r="AH4" s="153"/>
      <c r="AI4" s="153"/>
      <c r="AJ4" s="153"/>
      <c r="AK4" s="153"/>
      <c r="AL4" s="153"/>
      <c r="AM4" s="153"/>
      <c r="AN4" s="257"/>
      <c r="AO4" s="257"/>
      <c r="AP4" s="257"/>
      <c r="AQ4" s="257"/>
      <c r="AR4" s="257"/>
      <c r="AS4" s="255"/>
      <c r="AT4" s="35"/>
      <c r="AU4" s="35"/>
      <c r="AV4" s="151"/>
      <c r="AW4" s="152"/>
      <c r="AX4" s="152"/>
      <c r="AY4" s="152"/>
      <c r="AZ4" s="257"/>
      <c r="BA4" s="257"/>
      <c r="BB4" s="257"/>
      <c r="BC4" s="257"/>
      <c r="BD4" s="257"/>
      <c r="BE4" s="257"/>
      <c r="BF4" s="257"/>
      <c r="BG4" s="257"/>
      <c r="BH4" s="257"/>
      <c r="BI4" s="257"/>
      <c r="BJ4" s="257"/>
      <c r="BK4" s="257"/>
      <c r="BL4" s="257"/>
      <c r="BM4" s="257"/>
      <c r="BN4" s="257"/>
      <c r="BO4" s="257"/>
      <c r="BP4" s="255"/>
      <c r="BQ4" s="163"/>
      <c r="BR4" s="163"/>
      <c r="BS4" s="163"/>
      <c r="BT4" s="163"/>
      <c r="BU4" s="163"/>
      <c r="BV4" s="163"/>
      <c r="BW4" s="163"/>
      <c r="BX4" s="163"/>
      <c r="BY4" s="163"/>
      <c r="BZ4" s="163"/>
      <c r="CA4" s="163"/>
      <c r="CB4" s="163"/>
      <c r="CC4" s="163"/>
      <c r="CD4" s="163"/>
      <c r="CE4" s="163"/>
    </row>
    <row r="5" spans="1:83" ht="15.75">
      <c r="A5" s="149"/>
      <c r="B5" s="154" t="s">
        <v>216</v>
      </c>
      <c r="C5" s="152"/>
      <c r="D5" s="152"/>
      <c r="E5" s="152"/>
      <c r="F5" s="155">
        <f>YEAR('Set up'!$D$4)</f>
        <v>2020</v>
      </c>
      <c r="G5" s="155">
        <f>F5+1</f>
        <v>2021</v>
      </c>
      <c r="H5" s="155">
        <f t="shared" ref="H5:P5" si="0">G5+1</f>
        <v>2022</v>
      </c>
      <c r="I5" s="155">
        <f t="shared" si="0"/>
        <v>2023</v>
      </c>
      <c r="J5" s="155">
        <f t="shared" si="0"/>
        <v>2024</v>
      </c>
      <c r="K5" s="155">
        <f t="shared" si="0"/>
        <v>2025</v>
      </c>
      <c r="L5" s="155">
        <f t="shared" si="0"/>
        <v>2026</v>
      </c>
      <c r="M5" s="155">
        <f t="shared" si="0"/>
        <v>2027</v>
      </c>
      <c r="N5" s="155">
        <f t="shared" si="0"/>
        <v>2028</v>
      </c>
      <c r="O5" s="155">
        <f t="shared" si="0"/>
        <v>2029</v>
      </c>
      <c r="P5" s="155">
        <f t="shared" si="0"/>
        <v>2030</v>
      </c>
      <c r="Q5" s="155">
        <f t="shared" ref="Q5" si="1">P5+1</f>
        <v>2031</v>
      </c>
      <c r="R5" s="155">
        <f t="shared" ref="R5" si="2">Q5+1</f>
        <v>2032</v>
      </c>
      <c r="S5" s="155">
        <f t="shared" ref="S5" si="3">R5+1</f>
        <v>2033</v>
      </c>
      <c r="T5" s="155">
        <f t="shared" ref="T5" si="4">S5+1</f>
        <v>2034</v>
      </c>
      <c r="U5" s="155">
        <f t="shared" ref="U5" si="5">T5+1</f>
        <v>2035</v>
      </c>
      <c r="V5" s="155" t="s">
        <v>20</v>
      </c>
      <c r="W5" s="149"/>
      <c r="X5" s="149"/>
      <c r="Y5" s="154" t="s">
        <v>216</v>
      </c>
      <c r="Z5" s="152"/>
      <c r="AA5" s="152"/>
      <c r="AB5" s="152"/>
      <c r="AC5" s="155">
        <f>YEAR('Set up'!$D$4)</f>
        <v>2020</v>
      </c>
      <c r="AD5" s="155">
        <f t="shared" ref="AD5:AM5" si="6">AC5+1</f>
        <v>2021</v>
      </c>
      <c r="AE5" s="155">
        <f t="shared" si="6"/>
        <v>2022</v>
      </c>
      <c r="AF5" s="155">
        <f t="shared" si="6"/>
        <v>2023</v>
      </c>
      <c r="AG5" s="155">
        <f t="shared" si="6"/>
        <v>2024</v>
      </c>
      <c r="AH5" s="155">
        <f t="shared" si="6"/>
        <v>2025</v>
      </c>
      <c r="AI5" s="155">
        <f t="shared" si="6"/>
        <v>2026</v>
      </c>
      <c r="AJ5" s="155">
        <f t="shared" si="6"/>
        <v>2027</v>
      </c>
      <c r="AK5" s="155">
        <f t="shared" si="6"/>
        <v>2028</v>
      </c>
      <c r="AL5" s="155">
        <f t="shared" si="6"/>
        <v>2029</v>
      </c>
      <c r="AM5" s="155">
        <f t="shared" si="6"/>
        <v>2030</v>
      </c>
      <c r="AN5" s="155">
        <f t="shared" ref="AN5" si="7">AM5+1</f>
        <v>2031</v>
      </c>
      <c r="AO5" s="155">
        <f t="shared" ref="AO5" si="8">AN5+1</f>
        <v>2032</v>
      </c>
      <c r="AP5" s="155">
        <f t="shared" ref="AP5" si="9">AO5+1</f>
        <v>2033</v>
      </c>
      <c r="AQ5" s="155">
        <f t="shared" ref="AQ5" si="10">AP5+1</f>
        <v>2034</v>
      </c>
      <c r="AR5" s="155">
        <f t="shared" ref="AR5" si="11">AQ5+1</f>
        <v>2035</v>
      </c>
      <c r="AS5" s="155" t="s">
        <v>20</v>
      </c>
      <c r="AT5" s="35"/>
      <c r="AU5" s="35"/>
      <c r="AV5" s="154" t="s">
        <v>216</v>
      </c>
      <c r="AW5" s="152"/>
      <c r="AX5" s="152"/>
      <c r="AY5" s="152"/>
      <c r="AZ5" s="155">
        <f>YEAR('Set up'!$D$4)</f>
        <v>2020</v>
      </c>
      <c r="BA5" s="155">
        <f t="shared" ref="BA5" si="12">AZ5+1</f>
        <v>2021</v>
      </c>
      <c r="BB5" s="155">
        <f t="shared" ref="BB5" si="13">BA5+1</f>
        <v>2022</v>
      </c>
      <c r="BC5" s="155">
        <f t="shared" ref="BC5" si="14">BB5+1</f>
        <v>2023</v>
      </c>
      <c r="BD5" s="155">
        <f t="shared" ref="BD5" si="15">BC5+1</f>
        <v>2024</v>
      </c>
      <c r="BE5" s="155">
        <f t="shared" ref="BE5" si="16">BD5+1</f>
        <v>2025</v>
      </c>
      <c r="BF5" s="155">
        <f t="shared" ref="BF5" si="17">BE5+1</f>
        <v>2026</v>
      </c>
      <c r="BG5" s="155">
        <f t="shared" ref="BG5" si="18">BF5+1</f>
        <v>2027</v>
      </c>
      <c r="BH5" s="155">
        <f t="shared" ref="BH5" si="19">BG5+1</f>
        <v>2028</v>
      </c>
      <c r="BI5" s="155">
        <f t="shared" ref="BI5" si="20">BH5+1</f>
        <v>2029</v>
      </c>
      <c r="BJ5" s="155">
        <f t="shared" ref="BJ5" si="21">BI5+1</f>
        <v>2030</v>
      </c>
      <c r="BK5" s="155">
        <f t="shared" ref="BK5" si="22">BJ5+1</f>
        <v>2031</v>
      </c>
      <c r="BL5" s="155">
        <f t="shared" ref="BL5" si="23">BK5+1</f>
        <v>2032</v>
      </c>
      <c r="BM5" s="155">
        <f t="shared" ref="BM5" si="24">BL5+1</f>
        <v>2033</v>
      </c>
      <c r="BN5" s="155">
        <f t="shared" ref="BN5" si="25">BM5+1</f>
        <v>2034</v>
      </c>
      <c r="BO5" s="155">
        <f t="shared" ref="BO5" si="26">BN5+1</f>
        <v>2035</v>
      </c>
      <c r="BP5" s="155" t="s">
        <v>20</v>
      </c>
      <c r="BQ5" s="163"/>
      <c r="BR5" s="163"/>
      <c r="BS5" s="163"/>
      <c r="BT5" s="163"/>
      <c r="BU5" s="163"/>
      <c r="BV5" s="163"/>
      <c r="BW5" s="163"/>
      <c r="BX5" s="163"/>
      <c r="BY5" s="163"/>
      <c r="BZ5" s="163"/>
      <c r="CA5" s="163"/>
      <c r="CB5" s="163"/>
      <c r="CC5" s="163"/>
      <c r="CD5" s="163"/>
      <c r="CE5" s="163"/>
    </row>
    <row r="6" spans="1:83" ht="15">
      <c r="A6" s="149"/>
      <c r="B6" s="151" t="s">
        <v>217</v>
      </c>
      <c r="C6" s="152"/>
      <c r="D6" s="152"/>
      <c r="E6" s="152"/>
      <c r="F6" s="153">
        <f>'Benefits Register'!U57</f>
        <v>0</v>
      </c>
      <c r="G6" s="257">
        <f>'Benefits Register'!V57</f>
        <v>0</v>
      </c>
      <c r="H6" s="257">
        <f>'Benefits Register'!W57</f>
        <v>0</v>
      </c>
      <c r="I6" s="257">
        <f>'Benefits Register'!X57</f>
        <v>0</v>
      </c>
      <c r="J6" s="257">
        <f>'Benefits Register'!Y57</f>
        <v>0</v>
      </c>
      <c r="K6" s="257">
        <f>'Benefits Register'!Z57</f>
        <v>0</v>
      </c>
      <c r="L6" s="257">
        <f>'Benefits Register'!AA57</f>
        <v>0</v>
      </c>
      <c r="M6" s="257">
        <f>'Benefits Register'!AB57</f>
        <v>0</v>
      </c>
      <c r="N6" s="257">
        <f>'Benefits Register'!AC57</f>
        <v>0</v>
      </c>
      <c r="O6" s="257">
        <f>'Benefits Register'!AD57</f>
        <v>0</v>
      </c>
      <c r="P6" s="257">
        <f>'Benefits Register'!AE57</f>
        <v>0</v>
      </c>
      <c r="Q6" s="257">
        <f>'Benefits Register'!AF57</f>
        <v>0</v>
      </c>
      <c r="R6" s="257">
        <f>'Benefits Register'!AG57</f>
        <v>0</v>
      </c>
      <c r="S6" s="257">
        <f>'Benefits Register'!AH57</f>
        <v>0</v>
      </c>
      <c r="T6" s="257">
        <f>'Benefits Register'!AI57</f>
        <v>0</v>
      </c>
      <c r="U6" s="257">
        <f>'Benefits Register'!AJ57</f>
        <v>0</v>
      </c>
      <c r="V6" s="257">
        <f>SUM(F6:U6)</f>
        <v>0</v>
      </c>
      <c r="W6" s="149"/>
      <c r="X6" s="149"/>
      <c r="Y6" s="151" t="s">
        <v>217</v>
      </c>
      <c r="Z6" s="152"/>
      <c r="AA6" s="152"/>
      <c r="AB6" s="152"/>
      <c r="AC6" s="153">
        <f>'Benefits Register'!U57</f>
        <v>0</v>
      </c>
      <c r="AD6" s="257">
        <f>'Benefits Register'!V57</f>
        <v>0</v>
      </c>
      <c r="AE6" s="257">
        <f>'Benefits Register'!W57</f>
        <v>0</v>
      </c>
      <c r="AF6" s="257">
        <f>'Benefits Register'!X57</f>
        <v>0</v>
      </c>
      <c r="AG6" s="257">
        <f>'Benefits Register'!Y57</f>
        <v>0</v>
      </c>
      <c r="AH6" s="257">
        <f>'Benefits Register'!Z57</f>
        <v>0</v>
      </c>
      <c r="AI6" s="257">
        <f>'Benefits Register'!AA57</f>
        <v>0</v>
      </c>
      <c r="AJ6" s="257">
        <f>'Benefits Register'!AB57</f>
        <v>0</v>
      </c>
      <c r="AK6" s="257">
        <f>'Benefits Register'!AC57</f>
        <v>0</v>
      </c>
      <c r="AL6" s="257">
        <f>'Benefits Register'!AD57</f>
        <v>0</v>
      </c>
      <c r="AM6" s="257">
        <f>'Benefits Register'!AE57</f>
        <v>0</v>
      </c>
      <c r="AN6" s="257">
        <f>'Benefits Register'!AF57</f>
        <v>0</v>
      </c>
      <c r="AO6" s="257">
        <f>'Benefits Register'!AG57</f>
        <v>0</v>
      </c>
      <c r="AP6" s="257">
        <f>'Benefits Register'!AH57</f>
        <v>0</v>
      </c>
      <c r="AQ6" s="257">
        <f>'Benefits Register'!AI57</f>
        <v>0</v>
      </c>
      <c r="AR6" s="257">
        <f>'Benefits Register'!AJ57</f>
        <v>0</v>
      </c>
      <c r="AS6" s="257">
        <f>SUM(AC6:AR6)</f>
        <v>0</v>
      </c>
      <c r="AT6" s="35"/>
      <c r="AU6" s="35"/>
      <c r="AV6" s="151" t="s">
        <v>217</v>
      </c>
      <c r="AW6" s="152"/>
      <c r="AX6" s="152"/>
      <c r="AY6" s="152"/>
      <c r="AZ6" s="257">
        <f>'Benefits Register'!U57</f>
        <v>0</v>
      </c>
      <c r="BA6" s="257">
        <f>'Benefits Register'!V57</f>
        <v>0</v>
      </c>
      <c r="BB6" s="257">
        <f>'Benefits Register'!W57</f>
        <v>0</v>
      </c>
      <c r="BC6" s="257">
        <f>'Benefits Register'!X57</f>
        <v>0</v>
      </c>
      <c r="BD6" s="257">
        <f>'Benefits Register'!Y57</f>
        <v>0</v>
      </c>
      <c r="BE6" s="257">
        <f>'Benefits Register'!Z57</f>
        <v>0</v>
      </c>
      <c r="BF6" s="257">
        <f>'Benefits Register'!AA57</f>
        <v>0</v>
      </c>
      <c r="BG6" s="257">
        <f>'Benefits Register'!AB57</f>
        <v>0</v>
      </c>
      <c r="BH6" s="257">
        <f>'Benefits Register'!AC57</f>
        <v>0</v>
      </c>
      <c r="BI6" s="257">
        <f>'Benefits Register'!AD57</f>
        <v>0</v>
      </c>
      <c r="BJ6" s="257">
        <f>'Benefits Register'!AE57</f>
        <v>0</v>
      </c>
      <c r="BK6" s="257">
        <f>'Benefits Register'!AF57</f>
        <v>0</v>
      </c>
      <c r="BL6" s="257">
        <f>'Benefits Register'!AG57</f>
        <v>0</v>
      </c>
      <c r="BM6" s="257">
        <f>'Benefits Register'!AH57</f>
        <v>0</v>
      </c>
      <c r="BN6" s="257">
        <f>'Benefits Register'!AI57</f>
        <v>0</v>
      </c>
      <c r="BO6" s="257">
        <f>'Benefits Register'!AJ57</f>
        <v>0</v>
      </c>
      <c r="BP6" s="257">
        <f>SUM(AZ6:BO6)</f>
        <v>0</v>
      </c>
      <c r="BQ6" s="163"/>
      <c r="BR6" s="163"/>
      <c r="BS6" s="163"/>
      <c r="BT6" s="163"/>
      <c r="BU6" s="163"/>
      <c r="BV6" s="163"/>
      <c r="BW6" s="163"/>
      <c r="BX6" s="163"/>
      <c r="BY6" s="163"/>
      <c r="BZ6" s="163"/>
      <c r="CA6" s="163"/>
      <c r="CB6" s="163"/>
      <c r="CC6" s="163"/>
      <c r="CD6" s="163"/>
      <c r="CE6" s="163"/>
    </row>
    <row r="7" spans="1:83" ht="15">
      <c r="A7" s="149"/>
      <c r="B7" s="156" t="s">
        <v>218</v>
      </c>
      <c r="C7" s="157"/>
      <c r="D7" s="157"/>
      <c r="E7" s="157"/>
      <c r="F7" s="158">
        <f>-Costs!C36+'Benefits Register'!U58+'Benefits Register'!U62</f>
        <v>0</v>
      </c>
      <c r="G7" s="158">
        <f>-Costs!D36+'Benefits Register'!V58+'Benefits Register'!V62</f>
        <v>0</v>
      </c>
      <c r="H7" s="158">
        <f>-Costs!E36+'Benefits Register'!W58+'Benefits Register'!W62</f>
        <v>0</v>
      </c>
      <c r="I7" s="158">
        <f>-Costs!F36+'Benefits Register'!X58+'Benefits Register'!X62</f>
        <v>0</v>
      </c>
      <c r="J7" s="158">
        <f>-Costs!G36+'Benefits Register'!Y58+'Benefits Register'!Y62</f>
        <v>0</v>
      </c>
      <c r="K7" s="158">
        <f>-Costs!H36+'Benefits Register'!Z58+'Benefits Register'!Z62</f>
        <v>0</v>
      </c>
      <c r="L7" s="158">
        <f>-Costs!I36+'Benefits Register'!AA58+'Benefits Register'!AA62</f>
        <v>0</v>
      </c>
      <c r="M7" s="158">
        <f>-Costs!J36+'Benefits Register'!AB58+'Benefits Register'!AB62</f>
        <v>0</v>
      </c>
      <c r="N7" s="158">
        <f>-Costs!K36+'Benefits Register'!AC58+'Benefits Register'!AC62</f>
        <v>0</v>
      </c>
      <c r="O7" s="158">
        <f>-Costs!L36+'Benefits Register'!AD58+'Benefits Register'!AD62</f>
        <v>0</v>
      </c>
      <c r="P7" s="158">
        <f>-Costs!M36+'Benefits Register'!AE58+'Benefits Register'!AE62</f>
        <v>0</v>
      </c>
      <c r="Q7" s="158">
        <f>-Costs!N36+'Benefits Register'!AF58+'Benefits Register'!AF62</f>
        <v>0</v>
      </c>
      <c r="R7" s="158">
        <f>-Costs!O36+'Benefits Register'!AG58+'Benefits Register'!AG62</f>
        <v>0</v>
      </c>
      <c r="S7" s="158">
        <f>-Costs!P36+'Benefits Register'!AH58+'Benefits Register'!AH62</f>
        <v>0</v>
      </c>
      <c r="T7" s="158">
        <f>-Costs!Q36+'Benefits Register'!AI58+'Benefits Register'!AI62</f>
        <v>0</v>
      </c>
      <c r="U7" s="158">
        <f>-Costs!R36+'Benefits Register'!AJ58+'Benefits Register'!AJ62</f>
        <v>0</v>
      </c>
      <c r="V7" s="158">
        <f t="shared" ref="V7:V11" si="27">SUM(F7:U7)</f>
        <v>0</v>
      </c>
      <c r="W7" s="149"/>
      <c r="X7" s="149"/>
      <c r="Y7" s="156" t="s">
        <v>218</v>
      </c>
      <c r="Z7" s="157"/>
      <c r="AA7" s="157"/>
      <c r="AB7" s="157"/>
      <c r="AC7" s="158">
        <f>-Costs!X36+'Benefits Register'!U58+'Benefits Register'!U62</f>
        <v>0</v>
      </c>
      <c r="AD7" s="158">
        <f>-Costs!Y36+'Benefits Register'!V58+'Benefits Register'!V62</f>
        <v>0</v>
      </c>
      <c r="AE7" s="158">
        <f>-Costs!Z36+'Benefits Register'!W58+'Benefits Register'!W62</f>
        <v>0</v>
      </c>
      <c r="AF7" s="158">
        <f>-Costs!AA36+'Benefits Register'!X58+'Benefits Register'!X62</f>
        <v>0</v>
      </c>
      <c r="AG7" s="158">
        <f>-Costs!AB36+'Benefits Register'!Y58+'Benefits Register'!Y62</f>
        <v>0</v>
      </c>
      <c r="AH7" s="158">
        <f>-Costs!AC36+'Benefits Register'!Z58+'Benefits Register'!Z62</f>
        <v>0</v>
      </c>
      <c r="AI7" s="158">
        <f>-Costs!AD36+'Benefits Register'!AA58+'Benefits Register'!AA62</f>
        <v>0</v>
      </c>
      <c r="AJ7" s="158">
        <f>-Costs!AE36+'Benefits Register'!AB58+'Benefits Register'!AB62</f>
        <v>0</v>
      </c>
      <c r="AK7" s="158">
        <f>-Costs!AF36+'Benefits Register'!AC58+'Benefits Register'!AC62</f>
        <v>0</v>
      </c>
      <c r="AL7" s="158">
        <f>-Costs!AG36+'Benefits Register'!AD58+'Benefits Register'!AD62</f>
        <v>0</v>
      </c>
      <c r="AM7" s="158">
        <f>-Costs!AH36+'Benefits Register'!AE58+'Benefits Register'!AE62</f>
        <v>0</v>
      </c>
      <c r="AN7" s="158">
        <f>-Costs!AI36+'Benefits Register'!AF58+'Benefits Register'!AF62</f>
        <v>0</v>
      </c>
      <c r="AO7" s="158">
        <f>-Costs!AJ36+'Benefits Register'!AG58+'Benefits Register'!AG62</f>
        <v>0</v>
      </c>
      <c r="AP7" s="158">
        <f>-Costs!AK36+'Benefits Register'!AH58+'Benefits Register'!AH62</f>
        <v>0</v>
      </c>
      <c r="AQ7" s="158">
        <f>-Costs!AL36+'Benefits Register'!AI58+'Benefits Register'!AI62</f>
        <v>0</v>
      </c>
      <c r="AR7" s="158">
        <f>-Costs!AM36+'Benefits Register'!AJ58+'Benefits Register'!AJ62</f>
        <v>0</v>
      </c>
      <c r="AS7" s="158">
        <f t="shared" ref="AS7:AS10" si="28">SUM(AC7:AR7)</f>
        <v>0</v>
      </c>
      <c r="AT7" s="35"/>
      <c r="AU7" s="35"/>
      <c r="AV7" s="156" t="s">
        <v>218</v>
      </c>
      <c r="AW7" s="260"/>
      <c r="AX7" s="260"/>
      <c r="AY7" s="260"/>
      <c r="AZ7" s="158">
        <f>-Costs!AS36+'Benefits Register'!U58+'Benefits Register'!U62</f>
        <v>0</v>
      </c>
      <c r="BA7" s="158">
        <f>-Costs!AT36+'Benefits Register'!V58+'Benefits Register'!V62</f>
        <v>0</v>
      </c>
      <c r="BB7" s="158">
        <f>-Costs!AU36+'Benefits Register'!W58+'Benefits Register'!W62</f>
        <v>0</v>
      </c>
      <c r="BC7" s="158">
        <f>-Costs!AV36+'Benefits Register'!X58+'Benefits Register'!X62</f>
        <v>0</v>
      </c>
      <c r="BD7" s="158">
        <f>-Costs!AW36+'Benefits Register'!Y58+'Benefits Register'!Y62</f>
        <v>0</v>
      </c>
      <c r="BE7" s="158">
        <f>-Costs!AX36+'Benefits Register'!Z58+'Benefits Register'!Z62</f>
        <v>0</v>
      </c>
      <c r="BF7" s="158">
        <f>-Costs!AY36+'Benefits Register'!AA58+'Benefits Register'!AA62</f>
        <v>0</v>
      </c>
      <c r="BG7" s="158">
        <f>-Costs!AZ36+'Benefits Register'!AB58+'Benefits Register'!AB62</f>
        <v>0</v>
      </c>
      <c r="BH7" s="158">
        <f>-Costs!BA36+'Benefits Register'!AC58+'Benefits Register'!AC62</f>
        <v>0</v>
      </c>
      <c r="BI7" s="158">
        <f>-Costs!BB36+'Benefits Register'!AD58+'Benefits Register'!AD62</f>
        <v>0</v>
      </c>
      <c r="BJ7" s="158">
        <f>-Costs!BC36+'Benefits Register'!AE58+'Benefits Register'!AE62</f>
        <v>0</v>
      </c>
      <c r="BK7" s="158">
        <f>-Costs!BD36+'Benefits Register'!AF58+'Benefits Register'!AF62</f>
        <v>0</v>
      </c>
      <c r="BL7" s="158">
        <f>-Costs!BE36+'Benefits Register'!AG58+'Benefits Register'!AG62</f>
        <v>0</v>
      </c>
      <c r="BM7" s="158">
        <f>-Costs!BF36+'Benefits Register'!AH58+'Benefits Register'!AH62</f>
        <v>0</v>
      </c>
      <c r="BN7" s="158">
        <f>-Costs!BG36+'Benefits Register'!AI58+'Benefits Register'!AI62</f>
        <v>0</v>
      </c>
      <c r="BO7" s="158">
        <f>-Costs!BH36+'Benefits Register'!AJ58+'Benefits Register'!AJ62</f>
        <v>0</v>
      </c>
      <c r="BP7" s="158">
        <f>SUM(AZ7:BO7)</f>
        <v>0</v>
      </c>
      <c r="BQ7" s="163"/>
      <c r="BR7" s="163"/>
      <c r="BS7" s="163"/>
      <c r="BT7" s="163"/>
      <c r="BU7" s="163"/>
      <c r="BV7" s="163"/>
      <c r="BW7" s="163"/>
      <c r="BX7" s="163"/>
      <c r="BY7" s="163"/>
      <c r="BZ7" s="163"/>
      <c r="CA7" s="163"/>
      <c r="CB7" s="163"/>
      <c r="CC7" s="163"/>
      <c r="CD7" s="163"/>
      <c r="CE7" s="163"/>
    </row>
    <row r="8" spans="1:83" ht="15">
      <c r="A8" s="149"/>
      <c r="B8" s="159" t="s">
        <v>219</v>
      </c>
      <c r="C8" s="152"/>
      <c r="D8" s="152"/>
      <c r="E8" s="152"/>
      <c r="F8" s="153">
        <f t="shared" ref="F8" si="29">SUM(F6:F7)</f>
        <v>0</v>
      </c>
      <c r="G8" s="153">
        <f t="shared" ref="G8" si="30">SUM(G6:G7)</f>
        <v>0</v>
      </c>
      <c r="H8" s="153">
        <f t="shared" ref="H8" si="31">SUM(H6:H7)</f>
        <v>0</v>
      </c>
      <c r="I8" s="153">
        <f t="shared" ref="I8" si="32">SUM(I6:I7)</f>
        <v>0</v>
      </c>
      <c r="J8" s="153">
        <f t="shared" ref="J8" si="33">SUM(J6:J7)</f>
        <v>0</v>
      </c>
      <c r="K8" s="153">
        <f t="shared" ref="K8" si="34">SUM(K6:K7)</f>
        <v>0</v>
      </c>
      <c r="L8" s="153">
        <f t="shared" ref="L8" si="35">SUM(L6:L7)</f>
        <v>0</v>
      </c>
      <c r="M8" s="153">
        <f t="shared" ref="M8" si="36">SUM(M6:M7)</f>
        <v>0</v>
      </c>
      <c r="N8" s="153">
        <f t="shared" ref="N8" si="37">SUM(N6:N7)</f>
        <v>0</v>
      </c>
      <c r="O8" s="153">
        <f t="shared" ref="O8" si="38">SUM(O6:O7)</f>
        <v>0</v>
      </c>
      <c r="P8" s="153">
        <f t="shared" ref="P8:U8" si="39">SUM(P6:P7)</f>
        <v>0</v>
      </c>
      <c r="Q8" s="257">
        <f t="shared" si="39"/>
        <v>0</v>
      </c>
      <c r="R8" s="257">
        <f t="shared" si="39"/>
        <v>0</v>
      </c>
      <c r="S8" s="257">
        <f t="shared" si="39"/>
        <v>0</v>
      </c>
      <c r="T8" s="257">
        <f t="shared" si="39"/>
        <v>0</v>
      </c>
      <c r="U8" s="257">
        <f t="shared" si="39"/>
        <v>0</v>
      </c>
      <c r="V8" s="257">
        <f t="shared" si="27"/>
        <v>0</v>
      </c>
      <c r="W8" s="149"/>
      <c r="X8" s="149"/>
      <c r="Y8" s="159" t="s">
        <v>219</v>
      </c>
      <c r="Z8" s="152"/>
      <c r="AA8" s="152"/>
      <c r="AB8" s="152"/>
      <c r="AC8" s="153">
        <f t="shared" ref="AC8:AN8" si="40">SUM(AC6:AC7)</f>
        <v>0</v>
      </c>
      <c r="AD8" s="153">
        <f t="shared" si="40"/>
        <v>0</v>
      </c>
      <c r="AE8" s="153">
        <f t="shared" si="40"/>
        <v>0</v>
      </c>
      <c r="AF8" s="153">
        <f t="shared" si="40"/>
        <v>0</v>
      </c>
      <c r="AG8" s="153">
        <f t="shared" si="40"/>
        <v>0</v>
      </c>
      <c r="AH8" s="153">
        <f t="shared" si="40"/>
        <v>0</v>
      </c>
      <c r="AI8" s="153">
        <f t="shared" si="40"/>
        <v>0</v>
      </c>
      <c r="AJ8" s="153">
        <f t="shared" si="40"/>
        <v>0</v>
      </c>
      <c r="AK8" s="153">
        <f t="shared" si="40"/>
        <v>0</v>
      </c>
      <c r="AL8" s="153">
        <f t="shared" si="40"/>
        <v>0</v>
      </c>
      <c r="AM8" s="153">
        <f t="shared" si="40"/>
        <v>0</v>
      </c>
      <c r="AN8" s="257">
        <f t="shared" si="40"/>
        <v>0</v>
      </c>
      <c r="AO8" s="257">
        <f t="shared" ref="AO8:AR8" si="41">SUM(AO6:AO7)</f>
        <v>0</v>
      </c>
      <c r="AP8" s="257">
        <f t="shared" si="41"/>
        <v>0</v>
      </c>
      <c r="AQ8" s="257">
        <f t="shared" si="41"/>
        <v>0</v>
      </c>
      <c r="AR8" s="257">
        <f t="shared" si="41"/>
        <v>0</v>
      </c>
      <c r="AS8" s="257">
        <f t="shared" si="28"/>
        <v>0</v>
      </c>
      <c r="AT8" s="35"/>
      <c r="AU8" s="35"/>
      <c r="AV8" s="159" t="s">
        <v>219</v>
      </c>
      <c r="AW8" s="152"/>
      <c r="AX8" s="152"/>
      <c r="AY8" s="152"/>
      <c r="AZ8" s="257">
        <f t="shared" ref="AZ8:BO8" si="42">SUM(AZ6:AZ7)</f>
        <v>0</v>
      </c>
      <c r="BA8" s="257">
        <f t="shared" si="42"/>
        <v>0</v>
      </c>
      <c r="BB8" s="257">
        <f t="shared" si="42"/>
        <v>0</v>
      </c>
      <c r="BC8" s="257">
        <f t="shared" si="42"/>
        <v>0</v>
      </c>
      <c r="BD8" s="257">
        <f t="shared" si="42"/>
        <v>0</v>
      </c>
      <c r="BE8" s="257">
        <f t="shared" si="42"/>
        <v>0</v>
      </c>
      <c r="BF8" s="257">
        <f t="shared" si="42"/>
        <v>0</v>
      </c>
      <c r="BG8" s="257">
        <f t="shared" si="42"/>
        <v>0</v>
      </c>
      <c r="BH8" s="257">
        <f t="shared" si="42"/>
        <v>0</v>
      </c>
      <c r="BI8" s="257">
        <f t="shared" si="42"/>
        <v>0</v>
      </c>
      <c r="BJ8" s="257">
        <f t="shared" si="42"/>
        <v>0</v>
      </c>
      <c r="BK8" s="257">
        <f t="shared" si="42"/>
        <v>0</v>
      </c>
      <c r="BL8" s="257">
        <f t="shared" si="42"/>
        <v>0</v>
      </c>
      <c r="BM8" s="257">
        <f t="shared" si="42"/>
        <v>0</v>
      </c>
      <c r="BN8" s="257">
        <f t="shared" si="42"/>
        <v>0</v>
      </c>
      <c r="BO8" s="257">
        <f t="shared" si="42"/>
        <v>0</v>
      </c>
      <c r="BP8" s="257">
        <f>SUM(AZ8:BO8)</f>
        <v>0</v>
      </c>
      <c r="BQ8" s="163"/>
      <c r="BR8" s="163"/>
      <c r="BS8" s="163"/>
      <c r="BT8" s="163"/>
      <c r="BU8" s="163"/>
      <c r="BV8" s="163"/>
      <c r="BW8" s="163"/>
      <c r="BX8" s="163"/>
      <c r="BY8" s="163"/>
      <c r="BZ8" s="163"/>
      <c r="CA8" s="163"/>
      <c r="CB8" s="163"/>
      <c r="CC8" s="163"/>
      <c r="CD8" s="163"/>
      <c r="CE8" s="163"/>
    </row>
    <row r="9" spans="1:83" s="149" customFormat="1" ht="15">
      <c r="B9" s="156" t="s">
        <v>887</v>
      </c>
      <c r="C9" s="260"/>
      <c r="D9" s="260"/>
      <c r="E9" s="260"/>
      <c r="F9" s="158">
        <f>-Costs!C49</f>
        <v>0</v>
      </c>
      <c r="G9" s="158">
        <f>-Costs!D49</f>
        <v>0</v>
      </c>
      <c r="H9" s="158">
        <f>-Costs!E49</f>
        <v>0</v>
      </c>
      <c r="I9" s="158">
        <f>-Costs!F49</f>
        <v>0</v>
      </c>
      <c r="J9" s="158">
        <f>-Costs!G49</f>
        <v>0</v>
      </c>
      <c r="K9" s="158">
        <f>-Costs!H49</f>
        <v>0</v>
      </c>
      <c r="L9" s="158">
        <f>-Costs!I49</f>
        <v>0</v>
      </c>
      <c r="M9" s="158">
        <f>-Costs!J49</f>
        <v>0</v>
      </c>
      <c r="N9" s="158">
        <f>-Costs!K49</f>
        <v>0</v>
      </c>
      <c r="O9" s="158">
        <f>-Costs!L49</f>
        <v>0</v>
      </c>
      <c r="P9" s="158">
        <f>-Costs!M49</f>
        <v>0</v>
      </c>
      <c r="Q9" s="158">
        <f>-Costs!N49</f>
        <v>0</v>
      </c>
      <c r="R9" s="158">
        <f>-Costs!O49</f>
        <v>0</v>
      </c>
      <c r="S9" s="158">
        <f>-Costs!P49</f>
        <v>0</v>
      </c>
      <c r="T9" s="158">
        <f>-Costs!Q49</f>
        <v>0</v>
      </c>
      <c r="U9" s="158">
        <f>-Costs!R49</f>
        <v>0</v>
      </c>
      <c r="V9" s="158">
        <f t="shared" si="27"/>
        <v>0</v>
      </c>
      <c r="W9" s="704"/>
      <c r="Y9" s="156" t="s">
        <v>887</v>
      </c>
      <c r="Z9" s="260"/>
      <c r="AA9" s="260"/>
      <c r="AB9" s="260"/>
      <c r="AC9" s="158">
        <f>-Costs!X49</f>
        <v>0</v>
      </c>
      <c r="AD9" s="158">
        <f>-Costs!Y49</f>
        <v>0</v>
      </c>
      <c r="AE9" s="158">
        <f>-Costs!Z49</f>
        <v>0</v>
      </c>
      <c r="AF9" s="158">
        <f>-Costs!AA49</f>
        <v>0</v>
      </c>
      <c r="AG9" s="158">
        <f>-Costs!AB49</f>
        <v>0</v>
      </c>
      <c r="AH9" s="158">
        <f>-Costs!AC49</f>
        <v>0</v>
      </c>
      <c r="AI9" s="158">
        <f>-Costs!AD49</f>
        <v>0</v>
      </c>
      <c r="AJ9" s="158">
        <f>-Costs!AE49</f>
        <v>0</v>
      </c>
      <c r="AK9" s="158">
        <f>-Costs!AF49</f>
        <v>0</v>
      </c>
      <c r="AL9" s="158">
        <f>-Costs!AG49</f>
        <v>0</v>
      </c>
      <c r="AM9" s="158">
        <f>-Costs!AH49</f>
        <v>0</v>
      </c>
      <c r="AN9" s="158">
        <f>-Costs!AI49</f>
        <v>0</v>
      </c>
      <c r="AO9" s="158">
        <f>-Costs!AJ49</f>
        <v>0</v>
      </c>
      <c r="AP9" s="158">
        <f>-Costs!AK49</f>
        <v>0</v>
      </c>
      <c r="AQ9" s="158">
        <f>-Costs!AL49</f>
        <v>0</v>
      </c>
      <c r="AR9" s="158">
        <f>-Costs!AM49</f>
        <v>0</v>
      </c>
      <c r="AS9" s="158">
        <f t="shared" si="28"/>
        <v>0</v>
      </c>
      <c r="AT9" s="152"/>
      <c r="AU9" s="152"/>
      <c r="AV9" s="156" t="s">
        <v>887</v>
      </c>
      <c r="AW9" s="260"/>
      <c r="AX9" s="260"/>
      <c r="AY9" s="260"/>
      <c r="AZ9" s="158">
        <f>-Costs!AS49</f>
        <v>0</v>
      </c>
      <c r="BA9" s="158">
        <f>-Costs!AT49</f>
        <v>0</v>
      </c>
      <c r="BB9" s="158">
        <f>-Costs!AU49</f>
        <v>0</v>
      </c>
      <c r="BC9" s="158">
        <f>-Costs!AV49</f>
        <v>0</v>
      </c>
      <c r="BD9" s="158">
        <f>-Costs!AW49</f>
        <v>0</v>
      </c>
      <c r="BE9" s="158">
        <f>-Costs!AX49</f>
        <v>0</v>
      </c>
      <c r="BF9" s="158">
        <f>-Costs!AY49</f>
        <v>0</v>
      </c>
      <c r="BG9" s="158">
        <f>-Costs!AZ49</f>
        <v>0</v>
      </c>
      <c r="BH9" s="158">
        <f>-Costs!BA49</f>
        <v>0</v>
      </c>
      <c r="BI9" s="158">
        <f>-Costs!BB49</f>
        <v>0</v>
      </c>
      <c r="BJ9" s="158">
        <f>-Costs!BC49</f>
        <v>0</v>
      </c>
      <c r="BK9" s="158">
        <f>-Costs!BD49</f>
        <v>0</v>
      </c>
      <c r="BL9" s="158">
        <f>-Costs!BE49</f>
        <v>0</v>
      </c>
      <c r="BM9" s="158">
        <f>-Costs!BF49</f>
        <v>0</v>
      </c>
      <c r="BN9" s="158">
        <f>-Costs!BG49</f>
        <v>0</v>
      </c>
      <c r="BO9" s="158">
        <f>-Costs!BH49</f>
        <v>0</v>
      </c>
      <c r="BP9" s="158">
        <f>SUM(AZ9:BO9)</f>
        <v>0</v>
      </c>
    </row>
    <row r="10" spans="1:83" ht="15">
      <c r="A10" s="149"/>
      <c r="B10" s="159" t="s">
        <v>823</v>
      </c>
      <c r="C10" s="152"/>
      <c r="D10" s="152"/>
      <c r="E10" s="152"/>
      <c r="F10" s="153">
        <f t="shared" ref="F10" si="43">SUM(F8:F9)</f>
        <v>0</v>
      </c>
      <c r="G10" s="153">
        <f t="shared" ref="G10" si="44">SUM(G8:G9)</f>
        <v>0</v>
      </c>
      <c r="H10" s="153">
        <f t="shared" ref="H10" si="45">SUM(H8:H9)</f>
        <v>0</v>
      </c>
      <c r="I10" s="153">
        <f t="shared" ref="I10" si="46">SUM(I8:I9)</f>
        <v>0</v>
      </c>
      <c r="J10" s="153">
        <f t="shared" ref="J10" si="47">SUM(J8:J9)</f>
        <v>0</v>
      </c>
      <c r="K10" s="153">
        <f t="shared" ref="K10" si="48">SUM(K8:K9)</f>
        <v>0</v>
      </c>
      <c r="L10" s="153">
        <f t="shared" ref="L10" si="49">SUM(L8:L9)</f>
        <v>0</v>
      </c>
      <c r="M10" s="153">
        <f t="shared" ref="M10" si="50">SUM(M8:M9)</f>
        <v>0</v>
      </c>
      <c r="N10" s="153">
        <f t="shared" ref="N10" si="51">SUM(N8:N9)</f>
        <v>0</v>
      </c>
      <c r="O10" s="153">
        <f t="shared" ref="O10" si="52">SUM(O8:O9)</f>
        <v>0</v>
      </c>
      <c r="P10" s="153">
        <f t="shared" ref="P10:U10" si="53">SUM(P8:P9)</f>
        <v>0</v>
      </c>
      <c r="Q10" s="257">
        <f t="shared" si="53"/>
        <v>0</v>
      </c>
      <c r="R10" s="257">
        <f t="shared" si="53"/>
        <v>0</v>
      </c>
      <c r="S10" s="257">
        <f t="shared" si="53"/>
        <v>0</v>
      </c>
      <c r="T10" s="257">
        <f t="shared" si="53"/>
        <v>0</v>
      </c>
      <c r="U10" s="257">
        <f t="shared" si="53"/>
        <v>0</v>
      </c>
      <c r="V10" s="257">
        <f t="shared" si="27"/>
        <v>0</v>
      </c>
      <c r="W10" s="149"/>
      <c r="X10" s="149"/>
      <c r="Y10" s="159" t="s">
        <v>823</v>
      </c>
      <c r="Z10" s="152"/>
      <c r="AA10" s="152"/>
      <c r="AB10" s="152"/>
      <c r="AC10" s="153">
        <f t="shared" ref="AC10:AN10" si="54">SUM(AC8:AC9)</f>
        <v>0</v>
      </c>
      <c r="AD10" s="153">
        <f t="shared" si="54"/>
        <v>0</v>
      </c>
      <c r="AE10" s="153">
        <f t="shared" si="54"/>
        <v>0</v>
      </c>
      <c r="AF10" s="153">
        <f t="shared" si="54"/>
        <v>0</v>
      </c>
      <c r="AG10" s="153">
        <f t="shared" si="54"/>
        <v>0</v>
      </c>
      <c r="AH10" s="153">
        <f t="shared" si="54"/>
        <v>0</v>
      </c>
      <c r="AI10" s="153">
        <f t="shared" si="54"/>
        <v>0</v>
      </c>
      <c r="AJ10" s="153">
        <f t="shared" si="54"/>
        <v>0</v>
      </c>
      <c r="AK10" s="153">
        <f t="shared" si="54"/>
        <v>0</v>
      </c>
      <c r="AL10" s="153">
        <f t="shared" si="54"/>
        <v>0</v>
      </c>
      <c r="AM10" s="153">
        <f t="shared" si="54"/>
        <v>0</v>
      </c>
      <c r="AN10" s="257">
        <f t="shared" si="54"/>
        <v>0</v>
      </c>
      <c r="AO10" s="257">
        <f t="shared" ref="AO10:AR10" si="55">SUM(AO8:AO9)</f>
        <v>0</v>
      </c>
      <c r="AP10" s="257">
        <f t="shared" si="55"/>
        <v>0</v>
      </c>
      <c r="AQ10" s="257">
        <f t="shared" si="55"/>
        <v>0</v>
      </c>
      <c r="AR10" s="257">
        <f t="shared" si="55"/>
        <v>0</v>
      </c>
      <c r="AS10" s="257">
        <f t="shared" si="28"/>
        <v>0</v>
      </c>
      <c r="AT10" s="35"/>
      <c r="AU10" s="35"/>
      <c r="AV10" s="159" t="s">
        <v>823</v>
      </c>
      <c r="AW10" s="152"/>
      <c r="AX10" s="152"/>
      <c r="AY10" s="152"/>
      <c r="AZ10" s="257">
        <f t="shared" ref="AZ10:BP10" si="56">SUM(AZ8:AZ9)</f>
        <v>0</v>
      </c>
      <c r="BA10" s="257">
        <f t="shared" si="56"/>
        <v>0</v>
      </c>
      <c r="BB10" s="257">
        <f t="shared" si="56"/>
        <v>0</v>
      </c>
      <c r="BC10" s="257">
        <f t="shared" si="56"/>
        <v>0</v>
      </c>
      <c r="BD10" s="257">
        <f t="shared" si="56"/>
        <v>0</v>
      </c>
      <c r="BE10" s="257">
        <f t="shared" si="56"/>
        <v>0</v>
      </c>
      <c r="BF10" s="257">
        <f t="shared" si="56"/>
        <v>0</v>
      </c>
      <c r="BG10" s="257">
        <f t="shared" si="56"/>
        <v>0</v>
      </c>
      <c r="BH10" s="257">
        <f t="shared" si="56"/>
        <v>0</v>
      </c>
      <c r="BI10" s="257">
        <f t="shared" si="56"/>
        <v>0</v>
      </c>
      <c r="BJ10" s="257">
        <f t="shared" si="56"/>
        <v>0</v>
      </c>
      <c r="BK10" s="257">
        <f t="shared" si="56"/>
        <v>0</v>
      </c>
      <c r="BL10" s="257">
        <f t="shared" si="56"/>
        <v>0</v>
      </c>
      <c r="BM10" s="257">
        <f t="shared" si="56"/>
        <v>0</v>
      </c>
      <c r="BN10" s="257">
        <f t="shared" si="56"/>
        <v>0</v>
      </c>
      <c r="BO10" s="257">
        <f t="shared" si="56"/>
        <v>0</v>
      </c>
      <c r="BP10" s="257">
        <f t="shared" si="56"/>
        <v>0</v>
      </c>
      <c r="BQ10" s="163"/>
      <c r="BR10" s="163"/>
      <c r="BS10" s="163"/>
      <c r="BT10" s="163"/>
      <c r="BU10" s="163"/>
      <c r="BV10" s="163"/>
      <c r="BW10" s="163"/>
      <c r="BX10" s="163"/>
      <c r="BY10" s="163"/>
      <c r="BZ10" s="163"/>
      <c r="CA10" s="163"/>
      <c r="CB10" s="163"/>
      <c r="CC10" s="163"/>
      <c r="CD10" s="163"/>
      <c r="CE10" s="163"/>
    </row>
    <row r="11" spans="1:83" ht="15">
      <c r="A11" s="149"/>
      <c r="B11" s="151" t="s">
        <v>220</v>
      </c>
      <c r="C11" s="152"/>
      <c r="D11" s="152"/>
      <c r="E11" s="152"/>
      <c r="F11" s="182">
        <f>-AFS!F10*'Set up'!D31</f>
        <v>0</v>
      </c>
      <c r="G11" s="182">
        <f>-AFS!G10*'Set up'!E31</f>
        <v>0</v>
      </c>
      <c r="H11" s="182">
        <f>-AFS!H10*'Set up'!F31</f>
        <v>0</v>
      </c>
      <c r="I11" s="182">
        <f>-AFS!I10*'Set up'!G31</f>
        <v>0</v>
      </c>
      <c r="J11" s="182">
        <f>-AFS!J10*'Set up'!H31</f>
        <v>0</v>
      </c>
      <c r="K11" s="182">
        <f>-AFS!K10*'Set up'!I31</f>
        <v>0</v>
      </c>
      <c r="L11" s="182">
        <f>-AFS!L10*'Set up'!J31</f>
        <v>0</v>
      </c>
      <c r="M11" s="182">
        <f>-AFS!M10*'Set up'!K31</f>
        <v>0</v>
      </c>
      <c r="N11" s="182">
        <f>-AFS!N10*'Set up'!L31</f>
        <v>0</v>
      </c>
      <c r="O11" s="182">
        <f>-AFS!O10*'Set up'!M31</f>
        <v>0</v>
      </c>
      <c r="P11" s="182">
        <f>-AFS!P10*'Set up'!N31</f>
        <v>0</v>
      </c>
      <c r="Q11" s="182">
        <f>-AFS!Q10*'Set up'!O31</f>
        <v>0</v>
      </c>
      <c r="R11" s="182">
        <f>-AFS!R10*'Set up'!P31</f>
        <v>0</v>
      </c>
      <c r="S11" s="182">
        <f>-AFS!S10*'Set up'!Q31</f>
        <v>0</v>
      </c>
      <c r="T11" s="182">
        <f>-AFS!T10*'Set up'!R31</f>
        <v>0</v>
      </c>
      <c r="U11" s="182">
        <f>-AFS!U10*'Set up'!S31</f>
        <v>0</v>
      </c>
      <c r="V11" s="257">
        <f t="shared" si="27"/>
        <v>0</v>
      </c>
      <c r="W11" s="704"/>
      <c r="X11" s="149"/>
      <c r="Y11" s="151" t="s">
        <v>220</v>
      </c>
      <c r="Z11" s="152"/>
      <c r="AA11" s="152"/>
      <c r="AB11" s="152"/>
      <c r="AC11" s="182">
        <f>-AFS!AC10*'Set up'!D31</f>
        <v>0</v>
      </c>
      <c r="AD11" s="182">
        <f>-AFS!AD10*'Set up'!E31</f>
        <v>0</v>
      </c>
      <c r="AE11" s="182">
        <f>-AFS!AE10*'Set up'!F31</f>
        <v>0</v>
      </c>
      <c r="AF11" s="182">
        <f>-AFS!AF10*'Set up'!G31</f>
        <v>0</v>
      </c>
      <c r="AG11" s="182">
        <f>-AFS!AG10*'Set up'!H31</f>
        <v>0</v>
      </c>
      <c r="AH11" s="182">
        <f>-AFS!AH10*'Set up'!I31</f>
        <v>0</v>
      </c>
      <c r="AI11" s="182">
        <f>-AFS!AI10*'Set up'!J31</f>
        <v>0</v>
      </c>
      <c r="AJ11" s="182">
        <f>-AFS!AJ10*'Set up'!K31</f>
        <v>0</v>
      </c>
      <c r="AK11" s="182">
        <f>-AFS!AK10*'Set up'!L31</f>
        <v>0</v>
      </c>
      <c r="AL11" s="182">
        <f>-AFS!AL10*'Set up'!M31</f>
        <v>0</v>
      </c>
      <c r="AM11" s="182">
        <f>-AFS!AM10*'Set up'!N31</f>
        <v>0</v>
      </c>
      <c r="AN11" s="182">
        <f>-AFS!AN10*'Set up'!O31</f>
        <v>0</v>
      </c>
      <c r="AO11" s="182">
        <f>-AFS!AO10*'Set up'!P31</f>
        <v>0</v>
      </c>
      <c r="AP11" s="182">
        <f>-AFS!AP10*'Set up'!Q31</f>
        <v>0</v>
      </c>
      <c r="AQ11" s="182">
        <f>-AFS!AQ10*'Set up'!R31</f>
        <v>0</v>
      </c>
      <c r="AR11" s="182">
        <f>-AFS!AR10*'Set up'!S31</f>
        <v>0</v>
      </c>
      <c r="AS11" s="182">
        <f>SUM(AC11:AR11)</f>
        <v>0</v>
      </c>
      <c r="AT11" s="35"/>
      <c r="AU11" s="35"/>
      <c r="AV11" s="151" t="s">
        <v>220</v>
      </c>
      <c r="AW11" s="152"/>
      <c r="AX11" s="152"/>
      <c r="AY11" s="152"/>
      <c r="AZ11" s="182">
        <f>-AFS!AZ10*'Set up'!D31</f>
        <v>0</v>
      </c>
      <c r="BA11" s="182">
        <f>-AFS!BA10*'Set up'!E31</f>
        <v>0</v>
      </c>
      <c r="BB11" s="182">
        <f>-AFS!BB10*'Set up'!F31</f>
        <v>0</v>
      </c>
      <c r="BC11" s="182">
        <f>-AFS!BC10*'Set up'!G31</f>
        <v>0</v>
      </c>
      <c r="BD11" s="182">
        <f>-AFS!BD10*'Set up'!H31</f>
        <v>0</v>
      </c>
      <c r="BE11" s="182">
        <f>-AFS!BE10*'Set up'!I31</f>
        <v>0</v>
      </c>
      <c r="BF11" s="182">
        <f>-AFS!BF10*'Set up'!J31</f>
        <v>0</v>
      </c>
      <c r="BG11" s="182">
        <f>-AFS!BG10*'Set up'!K31</f>
        <v>0</v>
      </c>
      <c r="BH11" s="182">
        <f>-AFS!BH10*'Set up'!L31</f>
        <v>0</v>
      </c>
      <c r="BI11" s="182">
        <f>-AFS!BI10*'Set up'!M31</f>
        <v>0</v>
      </c>
      <c r="BJ11" s="182">
        <f>-AFS!BJ10*'Set up'!N31</f>
        <v>0</v>
      </c>
      <c r="BK11" s="182">
        <f>-AFS!BK10*'Set up'!O31</f>
        <v>0</v>
      </c>
      <c r="BL11" s="182">
        <f>-AFS!BL10*'Set up'!P31</f>
        <v>0</v>
      </c>
      <c r="BM11" s="182">
        <f>-AFS!BM10*'Set up'!Q31</f>
        <v>0</v>
      </c>
      <c r="BN11" s="182">
        <f>-AFS!BN10*'Set up'!R31</f>
        <v>0</v>
      </c>
      <c r="BO11" s="182">
        <f>-AFS!BO10*'Set up'!S31</f>
        <v>0</v>
      </c>
      <c r="BP11" s="182">
        <f>SUM(AZ11:BO11)</f>
        <v>0</v>
      </c>
      <c r="BQ11" s="163"/>
      <c r="BR11" s="163"/>
      <c r="BS11" s="163"/>
      <c r="BT11" s="163"/>
      <c r="BU11" s="163"/>
      <c r="BV11" s="163"/>
      <c r="BW11" s="163"/>
      <c r="BX11" s="163"/>
      <c r="BY11" s="163"/>
      <c r="BZ11" s="163"/>
      <c r="CA11" s="163"/>
      <c r="CB11" s="163"/>
      <c r="CC11" s="163"/>
      <c r="CD11" s="163"/>
      <c r="CE11" s="163"/>
    </row>
    <row r="12" spans="1:83" s="149" customFormat="1" ht="15.75" thickBot="1">
      <c r="B12" s="979" t="s">
        <v>888</v>
      </c>
      <c r="C12" s="979"/>
      <c r="D12" s="979"/>
      <c r="E12" s="979"/>
      <c r="F12" s="980">
        <f t="shared" ref="F12:U12" si="57">SUM(F10:F11)</f>
        <v>0</v>
      </c>
      <c r="G12" s="980">
        <f t="shared" si="57"/>
        <v>0</v>
      </c>
      <c r="H12" s="980">
        <f t="shared" si="57"/>
        <v>0</v>
      </c>
      <c r="I12" s="980">
        <f t="shared" si="57"/>
        <v>0</v>
      </c>
      <c r="J12" s="980">
        <f t="shared" si="57"/>
        <v>0</v>
      </c>
      <c r="K12" s="980">
        <f t="shared" si="57"/>
        <v>0</v>
      </c>
      <c r="L12" s="980">
        <f t="shared" si="57"/>
        <v>0</v>
      </c>
      <c r="M12" s="980">
        <f t="shared" si="57"/>
        <v>0</v>
      </c>
      <c r="N12" s="980">
        <f t="shared" si="57"/>
        <v>0</v>
      </c>
      <c r="O12" s="980">
        <f t="shared" si="57"/>
        <v>0</v>
      </c>
      <c r="P12" s="980">
        <f t="shared" si="57"/>
        <v>0</v>
      </c>
      <c r="Q12" s="980">
        <f t="shared" si="57"/>
        <v>0</v>
      </c>
      <c r="R12" s="980">
        <f t="shared" si="57"/>
        <v>0</v>
      </c>
      <c r="S12" s="980">
        <f t="shared" si="57"/>
        <v>0</v>
      </c>
      <c r="T12" s="980">
        <f t="shared" si="57"/>
        <v>0</v>
      </c>
      <c r="U12" s="980">
        <f t="shared" si="57"/>
        <v>0</v>
      </c>
      <c r="V12" s="980">
        <f>SUM(F12:U12)</f>
        <v>0</v>
      </c>
      <c r="Y12" s="979" t="s">
        <v>888</v>
      </c>
      <c r="Z12" s="979"/>
      <c r="AA12" s="979"/>
      <c r="AB12" s="979"/>
      <c r="AC12" s="980">
        <f t="shared" ref="AC12:AR12" si="58">SUM(AC10:AC11)</f>
        <v>0</v>
      </c>
      <c r="AD12" s="980">
        <f t="shared" si="58"/>
        <v>0</v>
      </c>
      <c r="AE12" s="980">
        <f t="shared" si="58"/>
        <v>0</v>
      </c>
      <c r="AF12" s="980">
        <f t="shared" si="58"/>
        <v>0</v>
      </c>
      <c r="AG12" s="980">
        <f t="shared" si="58"/>
        <v>0</v>
      </c>
      <c r="AH12" s="980">
        <f t="shared" si="58"/>
        <v>0</v>
      </c>
      <c r="AI12" s="980">
        <f t="shared" si="58"/>
        <v>0</v>
      </c>
      <c r="AJ12" s="980">
        <f t="shared" si="58"/>
        <v>0</v>
      </c>
      <c r="AK12" s="980">
        <f t="shared" si="58"/>
        <v>0</v>
      </c>
      <c r="AL12" s="980">
        <f t="shared" si="58"/>
        <v>0</v>
      </c>
      <c r="AM12" s="980">
        <f t="shared" si="58"/>
        <v>0</v>
      </c>
      <c r="AN12" s="980">
        <f t="shared" si="58"/>
        <v>0</v>
      </c>
      <c r="AO12" s="980">
        <f t="shared" si="58"/>
        <v>0</v>
      </c>
      <c r="AP12" s="980">
        <f t="shared" si="58"/>
        <v>0</v>
      </c>
      <c r="AQ12" s="980">
        <f t="shared" si="58"/>
        <v>0</v>
      </c>
      <c r="AR12" s="980">
        <f t="shared" si="58"/>
        <v>0</v>
      </c>
      <c r="AS12" s="980">
        <f>SUM(AC12:AR12)</f>
        <v>0</v>
      </c>
      <c r="AT12" s="152"/>
      <c r="AU12" s="152"/>
      <c r="AV12" s="979" t="s">
        <v>888</v>
      </c>
      <c r="AW12" s="979"/>
      <c r="AX12" s="979"/>
      <c r="AY12" s="979"/>
      <c r="AZ12" s="980">
        <f t="shared" ref="AZ12:BP12" si="59">SUM(AZ10:AZ11)</f>
        <v>0</v>
      </c>
      <c r="BA12" s="980">
        <f t="shared" si="59"/>
        <v>0</v>
      </c>
      <c r="BB12" s="980">
        <f t="shared" si="59"/>
        <v>0</v>
      </c>
      <c r="BC12" s="980">
        <f t="shared" si="59"/>
        <v>0</v>
      </c>
      <c r="BD12" s="980">
        <f t="shared" si="59"/>
        <v>0</v>
      </c>
      <c r="BE12" s="980">
        <f t="shared" si="59"/>
        <v>0</v>
      </c>
      <c r="BF12" s="980">
        <f t="shared" si="59"/>
        <v>0</v>
      </c>
      <c r="BG12" s="980">
        <f t="shared" si="59"/>
        <v>0</v>
      </c>
      <c r="BH12" s="980">
        <f t="shared" si="59"/>
        <v>0</v>
      </c>
      <c r="BI12" s="980">
        <f t="shared" si="59"/>
        <v>0</v>
      </c>
      <c r="BJ12" s="980">
        <f t="shared" si="59"/>
        <v>0</v>
      </c>
      <c r="BK12" s="980">
        <f t="shared" si="59"/>
        <v>0</v>
      </c>
      <c r="BL12" s="980">
        <f t="shared" si="59"/>
        <v>0</v>
      </c>
      <c r="BM12" s="980">
        <f t="shared" si="59"/>
        <v>0</v>
      </c>
      <c r="BN12" s="980">
        <f t="shared" si="59"/>
        <v>0</v>
      </c>
      <c r="BO12" s="980">
        <f t="shared" si="59"/>
        <v>0</v>
      </c>
      <c r="BP12" s="980">
        <f t="shared" si="59"/>
        <v>0</v>
      </c>
    </row>
    <row r="13" spans="1:83" ht="15">
      <c r="A13" s="149"/>
      <c r="B13" s="151"/>
      <c r="C13" s="152"/>
      <c r="D13" s="152"/>
      <c r="E13" s="152"/>
      <c r="F13" s="153"/>
      <c r="G13" s="153"/>
      <c r="H13" s="153"/>
      <c r="I13" s="153"/>
      <c r="J13" s="153"/>
      <c r="K13" s="153"/>
      <c r="L13" s="153"/>
      <c r="M13" s="153"/>
      <c r="N13" s="153"/>
      <c r="O13" s="153"/>
      <c r="P13" s="153"/>
      <c r="Q13" s="257"/>
      <c r="R13" s="257"/>
      <c r="S13" s="257"/>
      <c r="T13" s="257"/>
      <c r="U13" s="257"/>
      <c r="V13" s="257"/>
      <c r="W13" s="149"/>
      <c r="X13" s="149"/>
      <c r="Y13" s="151"/>
      <c r="Z13" s="152"/>
      <c r="AA13" s="152"/>
      <c r="AB13" s="152"/>
      <c r="AC13" s="153"/>
      <c r="AD13" s="153"/>
      <c r="AE13" s="153"/>
      <c r="AF13" s="153"/>
      <c r="AG13" s="153"/>
      <c r="AH13" s="153"/>
      <c r="AI13" s="153"/>
      <c r="AJ13" s="153"/>
      <c r="AK13" s="153"/>
      <c r="AL13" s="153"/>
      <c r="AM13" s="153"/>
      <c r="AN13" s="257"/>
      <c r="AO13" s="257"/>
      <c r="AP13" s="257"/>
      <c r="AQ13" s="257"/>
      <c r="AR13" s="257"/>
      <c r="AS13" s="257"/>
      <c r="AT13" s="35"/>
      <c r="AU13" s="35"/>
      <c r="AV13" s="151"/>
      <c r="AW13" s="152"/>
      <c r="AX13" s="152"/>
      <c r="AY13" s="152"/>
      <c r="AZ13" s="257"/>
      <c r="BA13" s="257"/>
      <c r="BB13" s="257"/>
      <c r="BC13" s="257"/>
      <c r="BD13" s="257"/>
      <c r="BE13" s="257"/>
      <c r="BF13" s="257"/>
      <c r="BG13" s="257"/>
      <c r="BH13" s="257"/>
      <c r="BI13" s="257"/>
      <c r="BJ13" s="257"/>
      <c r="BK13" s="257"/>
      <c r="BL13" s="257"/>
      <c r="BM13" s="257"/>
      <c r="BN13" s="257"/>
      <c r="BO13" s="257"/>
      <c r="BP13" s="257"/>
      <c r="BQ13" s="163"/>
      <c r="BR13" s="163"/>
      <c r="BS13" s="163"/>
      <c r="BT13" s="163"/>
      <c r="BU13" s="163"/>
      <c r="BV13" s="163"/>
      <c r="BW13" s="163"/>
      <c r="BX13" s="163"/>
      <c r="BY13" s="163"/>
      <c r="BZ13" s="163"/>
      <c r="CA13" s="163"/>
      <c r="CB13" s="163"/>
      <c r="CC13" s="163"/>
      <c r="CD13" s="163"/>
      <c r="CE13" s="163"/>
    </row>
    <row r="14" spans="1:83" s="149" customFormat="1">
      <c r="B14" s="981" t="s">
        <v>894</v>
      </c>
      <c r="C14" s="152"/>
      <c r="D14" s="152"/>
      <c r="E14" s="152"/>
      <c r="F14" s="257"/>
      <c r="G14" s="257"/>
      <c r="H14" s="257"/>
      <c r="I14" s="257"/>
      <c r="J14" s="257"/>
      <c r="K14" s="257"/>
      <c r="L14" s="257"/>
      <c r="M14" s="257"/>
      <c r="N14" s="257"/>
      <c r="O14" s="257"/>
      <c r="P14" s="257"/>
      <c r="Q14" s="257"/>
      <c r="R14" s="257"/>
      <c r="S14" s="257"/>
      <c r="T14" s="257"/>
      <c r="U14" s="257"/>
      <c r="V14" s="257"/>
      <c r="Y14" s="981" t="s">
        <v>894</v>
      </c>
      <c r="Z14" s="152"/>
      <c r="AA14" s="152"/>
      <c r="AB14" s="152"/>
      <c r="AC14" s="257"/>
      <c r="AD14" s="257"/>
      <c r="AE14" s="257"/>
      <c r="AF14" s="257"/>
      <c r="AG14" s="257"/>
      <c r="AH14" s="257"/>
      <c r="AI14" s="257"/>
      <c r="AJ14" s="257"/>
      <c r="AK14" s="257"/>
      <c r="AL14" s="257"/>
      <c r="AM14" s="257"/>
      <c r="AN14" s="257"/>
      <c r="AO14" s="257"/>
      <c r="AP14" s="257"/>
      <c r="AQ14" s="257"/>
      <c r="AR14" s="257"/>
      <c r="AS14" s="257"/>
      <c r="AT14" s="152"/>
      <c r="AU14" s="152"/>
      <c r="AV14" s="981" t="s">
        <v>894</v>
      </c>
      <c r="AW14" s="152"/>
      <c r="AX14" s="152"/>
      <c r="AY14" s="152"/>
      <c r="AZ14" s="257"/>
      <c r="BA14" s="257"/>
      <c r="BB14" s="257"/>
      <c r="BC14" s="257"/>
      <c r="BD14" s="257"/>
      <c r="BE14" s="257"/>
      <c r="BF14" s="257"/>
      <c r="BG14" s="257"/>
      <c r="BH14" s="257"/>
      <c r="BI14" s="257"/>
      <c r="BJ14" s="257"/>
      <c r="BK14" s="257"/>
      <c r="BL14" s="257"/>
      <c r="BM14" s="257"/>
      <c r="BN14" s="257"/>
      <c r="BO14" s="257"/>
      <c r="BP14" s="257"/>
    </row>
    <row r="15" spans="1:83" s="149" customFormat="1" ht="15">
      <c r="B15" s="151" t="s">
        <v>895</v>
      </c>
      <c r="C15" s="152"/>
      <c r="D15" s="152"/>
      <c r="E15" s="152"/>
      <c r="F15" s="257">
        <f>F10</f>
        <v>0</v>
      </c>
      <c r="G15" s="257">
        <f t="shared" ref="G15:U15" si="60">G10</f>
        <v>0</v>
      </c>
      <c r="H15" s="257">
        <f t="shared" si="60"/>
        <v>0</v>
      </c>
      <c r="I15" s="257">
        <f t="shared" si="60"/>
        <v>0</v>
      </c>
      <c r="J15" s="257">
        <f t="shared" si="60"/>
        <v>0</v>
      </c>
      <c r="K15" s="257">
        <f t="shared" si="60"/>
        <v>0</v>
      </c>
      <c r="L15" s="257">
        <f t="shared" si="60"/>
        <v>0</v>
      </c>
      <c r="M15" s="257">
        <f t="shared" si="60"/>
        <v>0</v>
      </c>
      <c r="N15" s="257">
        <f t="shared" si="60"/>
        <v>0</v>
      </c>
      <c r="O15" s="257">
        <f t="shared" si="60"/>
        <v>0</v>
      </c>
      <c r="P15" s="257">
        <f t="shared" si="60"/>
        <v>0</v>
      </c>
      <c r="Q15" s="257">
        <f t="shared" si="60"/>
        <v>0</v>
      </c>
      <c r="R15" s="257">
        <f t="shared" si="60"/>
        <v>0</v>
      </c>
      <c r="S15" s="257">
        <f t="shared" si="60"/>
        <v>0</v>
      </c>
      <c r="T15" s="257">
        <f t="shared" si="60"/>
        <v>0</v>
      </c>
      <c r="U15" s="257">
        <f t="shared" si="60"/>
        <v>0</v>
      </c>
      <c r="V15" s="257">
        <f>SUM(F15:U15)</f>
        <v>0</v>
      </c>
      <c r="Y15" s="151" t="s">
        <v>895</v>
      </c>
      <c r="Z15" s="152"/>
      <c r="AA15" s="152"/>
      <c r="AB15" s="152"/>
      <c r="AC15" s="257">
        <f t="shared" ref="AC15:AR15" si="61">AC10</f>
        <v>0</v>
      </c>
      <c r="AD15" s="257">
        <f t="shared" si="61"/>
        <v>0</v>
      </c>
      <c r="AE15" s="257">
        <f t="shared" si="61"/>
        <v>0</v>
      </c>
      <c r="AF15" s="257">
        <f t="shared" si="61"/>
        <v>0</v>
      </c>
      <c r="AG15" s="257">
        <f t="shared" si="61"/>
        <v>0</v>
      </c>
      <c r="AH15" s="257">
        <f t="shared" si="61"/>
        <v>0</v>
      </c>
      <c r="AI15" s="257">
        <f t="shared" si="61"/>
        <v>0</v>
      </c>
      <c r="AJ15" s="257">
        <f t="shared" si="61"/>
        <v>0</v>
      </c>
      <c r="AK15" s="257">
        <f t="shared" si="61"/>
        <v>0</v>
      </c>
      <c r="AL15" s="257">
        <f t="shared" si="61"/>
        <v>0</v>
      </c>
      <c r="AM15" s="257">
        <f t="shared" si="61"/>
        <v>0</v>
      </c>
      <c r="AN15" s="257">
        <f t="shared" si="61"/>
        <v>0</v>
      </c>
      <c r="AO15" s="257">
        <f t="shared" si="61"/>
        <v>0</v>
      </c>
      <c r="AP15" s="257">
        <f t="shared" si="61"/>
        <v>0</v>
      </c>
      <c r="AQ15" s="257">
        <f t="shared" si="61"/>
        <v>0</v>
      </c>
      <c r="AR15" s="257">
        <f t="shared" si="61"/>
        <v>0</v>
      </c>
      <c r="AS15" s="257">
        <f>SUM(AC15:AR15)</f>
        <v>0</v>
      </c>
      <c r="AT15" s="152"/>
      <c r="AU15" s="152"/>
      <c r="AV15" s="151" t="s">
        <v>895</v>
      </c>
      <c r="AW15" s="152"/>
      <c r="AX15" s="152"/>
      <c r="AY15" s="152"/>
      <c r="AZ15" s="257">
        <f t="shared" ref="AZ15:BO15" si="62">AZ10</f>
        <v>0</v>
      </c>
      <c r="BA15" s="257">
        <f t="shared" si="62"/>
        <v>0</v>
      </c>
      <c r="BB15" s="257">
        <f t="shared" si="62"/>
        <v>0</v>
      </c>
      <c r="BC15" s="257">
        <f t="shared" si="62"/>
        <v>0</v>
      </c>
      <c r="BD15" s="257">
        <f t="shared" si="62"/>
        <v>0</v>
      </c>
      <c r="BE15" s="257">
        <f t="shared" si="62"/>
        <v>0</v>
      </c>
      <c r="BF15" s="257">
        <f t="shared" si="62"/>
        <v>0</v>
      </c>
      <c r="BG15" s="257">
        <f t="shared" si="62"/>
        <v>0</v>
      </c>
      <c r="BH15" s="257">
        <f t="shared" si="62"/>
        <v>0</v>
      </c>
      <c r="BI15" s="257">
        <f t="shared" si="62"/>
        <v>0</v>
      </c>
      <c r="BJ15" s="257">
        <f t="shared" si="62"/>
        <v>0</v>
      </c>
      <c r="BK15" s="257">
        <f t="shared" si="62"/>
        <v>0</v>
      </c>
      <c r="BL15" s="257">
        <f t="shared" si="62"/>
        <v>0</v>
      </c>
      <c r="BM15" s="257">
        <f t="shared" si="62"/>
        <v>0</v>
      </c>
      <c r="BN15" s="257">
        <f t="shared" si="62"/>
        <v>0</v>
      </c>
      <c r="BO15" s="257">
        <f t="shared" si="62"/>
        <v>0</v>
      </c>
      <c r="BP15" s="257">
        <f>SUM(AZ15:BO15)</f>
        <v>0</v>
      </c>
    </row>
    <row r="16" spans="1:83" s="149" customFormat="1" ht="15">
      <c r="B16" s="151" t="s">
        <v>896</v>
      </c>
      <c r="C16" s="152"/>
      <c r="D16" s="152"/>
      <c r="E16" s="152"/>
      <c r="F16" s="257">
        <f>-F9</f>
        <v>0</v>
      </c>
      <c r="G16" s="257">
        <f t="shared" ref="G16:U16" si="63">-G9</f>
        <v>0</v>
      </c>
      <c r="H16" s="257">
        <f t="shared" si="63"/>
        <v>0</v>
      </c>
      <c r="I16" s="257">
        <f t="shared" si="63"/>
        <v>0</v>
      </c>
      <c r="J16" s="257">
        <f t="shared" si="63"/>
        <v>0</v>
      </c>
      <c r="K16" s="257">
        <f t="shared" si="63"/>
        <v>0</v>
      </c>
      <c r="L16" s="257">
        <f t="shared" si="63"/>
        <v>0</v>
      </c>
      <c r="M16" s="257">
        <f t="shared" si="63"/>
        <v>0</v>
      </c>
      <c r="N16" s="257">
        <f t="shared" si="63"/>
        <v>0</v>
      </c>
      <c r="O16" s="257">
        <f t="shared" si="63"/>
        <v>0</v>
      </c>
      <c r="P16" s="257">
        <f t="shared" si="63"/>
        <v>0</v>
      </c>
      <c r="Q16" s="257">
        <f t="shared" si="63"/>
        <v>0</v>
      </c>
      <c r="R16" s="257">
        <f t="shared" si="63"/>
        <v>0</v>
      </c>
      <c r="S16" s="257">
        <f t="shared" si="63"/>
        <v>0</v>
      </c>
      <c r="T16" s="257">
        <f t="shared" si="63"/>
        <v>0</v>
      </c>
      <c r="U16" s="257">
        <f t="shared" si="63"/>
        <v>0</v>
      </c>
      <c r="V16" s="257">
        <f t="shared" ref="V16:V21" si="64">SUM(F16:U16)</f>
        <v>0</v>
      </c>
      <c r="Y16" s="151" t="s">
        <v>896</v>
      </c>
      <c r="Z16" s="152"/>
      <c r="AA16" s="152"/>
      <c r="AB16" s="152"/>
      <c r="AC16" s="257">
        <f t="shared" ref="AC16:AR16" si="65">-AC9</f>
        <v>0</v>
      </c>
      <c r="AD16" s="257">
        <f t="shared" si="65"/>
        <v>0</v>
      </c>
      <c r="AE16" s="257">
        <f t="shared" si="65"/>
        <v>0</v>
      </c>
      <c r="AF16" s="257">
        <f t="shared" si="65"/>
        <v>0</v>
      </c>
      <c r="AG16" s="257">
        <f t="shared" si="65"/>
        <v>0</v>
      </c>
      <c r="AH16" s="257">
        <f t="shared" si="65"/>
        <v>0</v>
      </c>
      <c r="AI16" s="257">
        <f t="shared" si="65"/>
        <v>0</v>
      </c>
      <c r="AJ16" s="257">
        <f t="shared" si="65"/>
        <v>0</v>
      </c>
      <c r="AK16" s="257">
        <f t="shared" si="65"/>
        <v>0</v>
      </c>
      <c r="AL16" s="257">
        <f t="shared" si="65"/>
        <v>0</v>
      </c>
      <c r="AM16" s="257">
        <f t="shared" si="65"/>
        <v>0</v>
      </c>
      <c r="AN16" s="257">
        <f t="shared" si="65"/>
        <v>0</v>
      </c>
      <c r="AO16" s="257">
        <f t="shared" si="65"/>
        <v>0</v>
      </c>
      <c r="AP16" s="257">
        <f t="shared" si="65"/>
        <v>0</v>
      </c>
      <c r="AQ16" s="257">
        <f t="shared" si="65"/>
        <v>0</v>
      </c>
      <c r="AR16" s="257">
        <f t="shared" si="65"/>
        <v>0</v>
      </c>
      <c r="AS16" s="257">
        <f t="shared" ref="AS16:AS21" si="66">SUM(AC16:AR16)</f>
        <v>0</v>
      </c>
      <c r="AT16" s="152"/>
      <c r="AU16" s="152"/>
      <c r="AV16" s="151" t="s">
        <v>896</v>
      </c>
      <c r="AW16" s="152"/>
      <c r="AX16" s="152"/>
      <c r="AY16" s="152"/>
      <c r="AZ16" s="257">
        <f t="shared" ref="AZ16:BO16" si="67">-AZ9</f>
        <v>0</v>
      </c>
      <c r="BA16" s="257">
        <f t="shared" si="67"/>
        <v>0</v>
      </c>
      <c r="BB16" s="257">
        <f t="shared" si="67"/>
        <v>0</v>
      </c>
      <c r="BC16" s="257">
        <f t="shared" si="67"/>
        <v>0</v>
      </c>
      <c r="BD16" s="257">
        <f t="shared" si="67"/>
        <v>0</v>
      </c>
      <c r="BE16" s="257">
        <f t="shared" si="67"/>
        <v>0</v>
      </c>
      <c r="BF16" s="257">
        <f t="shared" si="67"/>
        <v>0</v>
      </c>
      <c r="BG16" s="257">
        <f t="shared" si="67"/>
        <v>0</v>
      </c>
      <c r="BH16" s="257">
        <f t="shared" si="67"/>
        <v>0</v>
      </c>
      <c r="BI16" s="257">
        <f t="shared" si="67"/>
        <v>0</v>
      </c>
      <c r="BJ16" s="257">
        <f t="shared" si="67"/>
        <v>0</v>
      </c>
      <c r="BK16" s="257">
        <f t="shared" si="67"/>
        <v>0</v>
      </c>
      <c r="BL16" s="257">
        <f t="shared" si="67"/>
        <v>0</v>
      </c>
      <c r="BM16" s="257">
        <f t="shared" si="67"/>
        <v>0</v>
      </c>
      <c r="BN16" s="257">
        <f t="shared" si="67"/>
        <v>0</v>
      </c>
      <c r="BO16" s="257">
        <f t="shared" si="67"/>
        <v>0</v>
      </c>
      <c r="BP16" s="257">
        <f t="shared" ref="BP16:BP21" si="68">SUM(AZ16:BO16)</f>
        <v>0</v>
      </c>
    </row>
    <row r="17" spans="1:83" s="149" customFormat="1" ht="15">
      <c r="B17" s="151" t="s">
        <v>897</v>
      </c>
      <c r="C17" s="152"/>
      <c r="D17" s="152"/>
      <c r="E17" s="152"/>
      <c r="F17" s="257">
        <f>-Costs!C76</f>
        <v>0</v>
      </c>
      <c r="G17" s="257">
        <f>-Costs!D76</f>
        <v>0</v>
      </c>
      <c r="H17" s="257">
        <f>-Costs!E76</f>
        <v>0</v>
      </c>
      <c r="I17" s="257">
        <f>-Costs!F76</f>
        <v>0</v>
      </c>
      <c r="J17" s="257">
        <f>-Costs!G76</f>
        <v>0</v>
      </c>
      <c r="K17" s="257">
        <f>-Costs!H76</f>
        <v>0</v>
      </c>
      <c r="L17" s="257">
        <f>-Costs!I76</f>
        <v>0</v>
      </c>
      <c r="M17" s="257">
        <f>-Costs!J76</f>
        <v>0</v>
      </c>
      <c r="N17" s="257">
        <f>-Costs!K76</f>
        <v>0</v>
      </c>
      <c r="O17" s="257">
        <f>-Costs!L76</f>
        <v>0</v>
      </c>
      <c r="P17" s="257">
        <f>-Costs!M76</f>
        <v>0</v>
      </c>
      <c r="Q17" s="257">
        <f>-Costs!N76</f>
        <v>0</v>
      </c>
      <c r="R17" s="257">
        <f>-Costs!O76</f>
        <v>0</v>
      </c>
      <c r="S17" s="257">
        <f>-Costs!P76</f>
        <v>0</v>
      </c>
      <c r="T17" s="257">
        <f>-Costs!Q76</f>
        <v>0</v>
      </c>
      <c r="U17" s="257">
        <f>-Costs!R76</f>
        <v>0</v>
      </c>
      <c r="V17" s="257">
        <f t="shared" si="64"/>
        <v>0</v>
      </c>
      <c r="Y17" s="151" t="s">
        <v>897</v>
      </c>
      <c r="Z17" s="152"/>
      <c r="AA17" s="152"/>
      <c r="AB17" s="152"/>
      <c r="AC17" s="257">
        <f>-Costs!X76</f>
        <v>0</v>
      </c>
      <c r="AD17" s="257">
        <f>-Costs!Y76</f>
        <v>0</v>
      </c>
      <c r="AE17" s="257">
        <f>-Costs!Z76</f>
        <v>0</v>
      </c>
      <c r="AF17" s="257">
        <f>-Costs!AA76</f>
        <v>0</v>
      </c>
      <c r="AG17" s="257">
        <f>-Costs!AB76</f>
        <v>0</v>
      </c>
      <c r="AH17" s="257">
        <f>-Costs!AC76</f>
        <v>0</v>
      </c>
      <c r="AI17" s="257">
        <f>-Costs!AD76</f>
        <v>0</v>
      </c>
      <c r="AJ17" s="257">
        <f>-Costs!AE76</f>
        <v>0</v>
      </c>
      <c r="AK17" s="257">
        <f>-Costs!AF76</f>
        <v>0</v>
      </c>
      <c r="AL17" s="257">
        <f>-Costs!AG76</f>
        <v>0</v>
      </c>
      <c r="AM17" s="257">
        <f>-Costs!AH76</f>
        <v>0</v>
      </c>
      <c r="AN17" s="257">
        <f>-Costs!AI76</f>
        <v>0</v>
      </c>
      <c r="AO17" s="257">
        <f>-Costs!AJ76</f>
        <v>0</v>
      </c>
      <c r="AP17" s="257">
        <f>-Costs!AK76</f>
        <v>0</v>
      </c>
      <c r="AQ17" s="257">
        <f>-Costs!AL76</f>
        <v>0</v>
      </c>
      <c r="AR17" s="257">
        <f>-Costs!AM76</f>
        <v>0</v>
      </c>
      <c r="AS17" s="257">
        <f t="shared" si="66"/>
        <v>0</v>
      </c>
      <c r="AT17" s="152"/>
      <c r="AU17" s="152"/>
      <c r="AV17" s="151" t="s">
        <v>897</v>
      </c>
      <c r="AW17" s="152"/>
      <c r="AX17" s="152"/>
      <c r="AY17" s="152"/>
      <c r="AZ17" s="257">
        <f>-Costs!AS76</f>
        <v>0</v>
      </c>
      <c r="BA17" s="257">
        <f>-Costs!AT76</f>
        <v>0</v>
      </c>
      <c r="BB17" s="257">
        <f>-Costs!AU76</f>
        <v>0</v>
      </c>
      <c r="BC17" s="257">
        <f>-Costs!AV76</f>
        <v>0</v>
      </c>
      <c r="BD17" s="257">
        <f>-Costs!AW76</f>
        <v>0</v>
      </c>
      <c r="BE17" s="257">
        <f>-Costs!AX76</f>
        <v>0</v>
      </c>
      <c r="BF17" s="257">
        <f>-Costs!AY76</f>
        <v>0</v>
      </c>
      <c r="BG17" s="257">
        <f>-Costs!AZ76</f>
        <v>0</v>
      </c>
      <c r="BH17" s="257">
        <f>-Costs!BA76</f>
        <v>0</v>
      </c>
      <c r="BI17" s="257">
        <f>-Costs!BB76</f>
        <v>0</v>
      </c>
      <c r="BJ17" s="257">
        <f>-Costs!BC76</f>
        <v>0</v>
      </c>
      <c r="BK17" s="257">
        <f>-Costs!BD76</f>
        <v>0</v>
      </c>
      <c r="BL17" s="257">
        <f>-Costs!BE76</f>
        <v>0</v>
      </c>
      <c r="BM17" s="257">
        <f>-Costs!BF76</f>
        <v>0</v>
      </c>
      <c r="BN17" s="257">
        <f>-Costs!BG76</f>
        <v>0</v>
      </c>
      <c r="BO17" s="257">
        <f>-Costs!BH76</f>
        <v>0</v>
      </c>
      <c r="BP17" s="257">
        <f t="shared" si="68"/>
        <v>0</v>
      </c>
    </row>
    <row r="18" spans="1:83" s="149" customFormat="1" ht="15.75">
      <c r="B18" s="154" t="s">
        <v>898</v>
      </c>
      <c r="C18" s="152"/>
      <c r="D18" s="152"/>
      <c r="E18" s="152"/>
      <c r="F18" s="257">
        <f>SUM(F15:F17)</f>
        <v>0</v>
      </c>
      <c r="G18" s="257">
        <f t="shared" ref="G18:U18" si="69">SUM(G15:G17)</f>
        <v>0</v>
      </c>
      <c r="H18" s="257">
        <f t="shared" si="69"/>
        <v>0</v>
      </c>
      <c r="I18" s="257">
        <f t="shared" si="69"/>
        <v>0</v>
      </c>
      <c r="J18" s="257">
        <f t="shared" si="69"/>
        <v>0</v>
      </c>
      <c r="K18" s="257">
        <f t="shared" si="69"/>
        <v>0</v>
      </c>
      <c r="L18" s="257">
        <f t="shared" si="69"/>
        <v>0</v>
      </c>
      <c r="M18" s="257">
        <f t="shared" si="69"/>
        <v>0</v>
      </c>
      <c r="N18" s="257">
        <f t="shared" si="69"/>
        <v>0</v>
      </c>
      <c r="O18" s="257">
        <f t="shared" si="69"/>
        <v>0</v>
      </c>
      <c r="P18" s="257">
        <f t="shared" si="69"/>
        <v>0</v>
      </c>
      <c r="Q18" s="257">
        <f t="shared" si="69"/>
        <v>0</v>
      </c>
      <c r="R18" s="257">
        <f t="shared" si="69"/>
        <v>0</v>
      </c>
      <c r="S18" s="257">
        <f t="shared" si="69"/>
        <v>0</v>
      </c>
      <c r="T18" s="257">
        <f t="shared" si="69"/>
        <v>0</v>
      </c>
      <c r="U18" s="257">
        <f t="shared" si="69"/>
        <v>0</v>
      </c>
      <c r="V18" s="257">
        <f t="shared" si="64"/>
        <v>0</v>
      </c>
      <c r="Y18" s="154" t="s">
        <v>898</v>
      </c>
      <c r="Z18" s="152"/>
      <c r="AA18" s="152"/>
      <c r="AB18" s="152"/>
      <c r="AC18" s="257">
        <f>SUM(AC15:AC17)</f>
        <v>0</v>
      </c>
      <c r="AD18" s="257">
        <f t="shared" ref="AD18" si="70">SUM(AD15:AD17)</f>
        <v>0</v>
      </c>
      <c r="AE18" s="257">
        <f t="shared" ref="AE18" si="71">SUM(AE15:AE17)</f>
        <v>0</v>
      </c>
      <c r="AF18" s="257">
        <f t="shared" ref="AF18" si="72">SUM(AF15:AF17)</f>
        <v>0</v>
      </c>
      <c r="AG18" s="257">
        <f t="shared" ref="AG18" si="73">SUM(AG15:AG17)</f>
        <v>0</v>
      </c>
      <c r="AH18" s="257">
        <f t="shared" ref="AH18" si="74">SUM(AH15:AH17)</f>
        <v>0</v>
      </c>
      <c r="AI18" s="257">
        <f t="shared" ref="AI18" si="75">SUM(AI15:AI17)</f>
        <v>0</v>
      </c>
      <c r="AJ18" s="257">
        <f t="shared" ref="AJ18" si="76">SUM(AJ15:AJ17)</f>
        <v>0</v>
      </c>
      <c r="AK18" s="257">
        <f t="shared" ref="AK18" si="77">SUM(AK15:AK17)</f>
        <v>0</v>
      </c>
      <c r="AL18" s="257">
        <f t="shared" ref="AL18" si="78">SUM(AL15:AL17)</f>
        <v>0</v>
      </c>
      <c r="AM18" s="257">
        <f t="shared" ref="AM18" si="79">SUM(AM15:AM17)</f>
        <v>0</v>
      </c>
      <c r="AN18" s="257">
        <f t="shared" ref="AN18" si="80">SUM(AN15:AN17)</f>
        <v>0</v>
      </c>
      <c r="AO18" s="257">
        <f t="shared" ref="AO18" si="81">SUM(AO15:AO17)</f>
        <v>0</v>
      </c>
      <c r="AP18" s="257">
        <f t="shared" ref="AP18" si="82">SUM(AP15:AP17)</f>
        <v>0</v>
      </c>
      <c r="AQ18" s="257">
        <f t="shared" ref="AQ18" si="83">SUM(AQ15:AQ17)</f>
        <v>0</v>
      </c>
      <c r="AR18" s="257">
        <f t="shared" ref="AR18" si="84">SUM(AR15:AR17)</f>
        <v>0</v>
      </c>
      <c r="AS18" s="257">
        <f t="shared" si="66"/>
        <v>0</v>
      </c>
      <c r="AT18" s="152"/>
      <c r="AU18" s="152"/>
      <c r="AV18" s="154" t="s">
        <v>898</v>
      </c>
      <c r="AW18" s="152"/>
      <c r="AX18" s="152"/>
      <c r="AY18" s="152"/>
      <c r="AZ18" s="257">
        <f>SUM(AZ15:AZ17)</f>
        <v>0</v>
      </c>
      <c r="BA18" s="257">
        <f t="shared" ref="BA18" si="85">SUM(BA15:BA17)</f>
        <v>0</v>
      </c>
      <c r="BB18" s="257">
        <f t="shared" ref="BB18" si="86">SUM(BB15:BB17)</f>
        <v>0</v>
      </c>
      <c r="BC18" s="257">
        <f t="shared" ref="BC18" si="87">SUM(BC15:BC17)</f>
        <v>0</v>
      </c>
      <c r="BD18" s="257">
        <f t="shared" ref="BD18" si="88">SUM(BD15:BD17)</f>
        <v>0</v>
      </c>
      <c r="BE18" s="257">
        <f t="shared" ref="BE18" si="89">SUM(BE15:BE17)</f>
        <v>0</v>
      </c>
      <c r="BF18" s="257">
        <f t="shared" ref="BF18" si="90">SUM(BF15:BF17)</f>
        <v>0</v>
      </c>
      <c r="BG18" s="257">
        <f t="shared" ref="BG18" si="91">SUM(BG15:BG17)</f>
        <v>0</v>
      </c>
      <c r="BH18" s="257">
        <f t="shared" ref="BH18" si="92">SUM(BH15:BH17)</f>
        <v>0</v>
      </c>
      <c r="BI18" s="257">
        <f t="shared" ref="BI18" si="93">SUM(BI15:BI17)</f>
        <v>0</v>
      </c>
      <c r="BJ18" s="257">
        <f t="shared" ref="BJ18" si="94">SUM(BJ15:BJ17)</f>
        <v>0</v>
      </c>
      <c r="BK18" s="257">
        <f t="shared" ref="BK18" si="95">SUM(BK15:BK17)</f>
        <v>0</v>
      </c>
      <c r="BL18" s="257">
        <f t="shared" ref="BL18" si="96">SUM(BL15:BL17)</f>
        <v>0</v>
      </c>
      <c r="BM18" s="257">
        <f t="shared" ref="BM18" si="97">SUM(BM15:BM17)</f>
        <v>0</v>
      </c>
      <c r="BN18" s="257">
        <f t="shared" ref="BN18" si="98">SUM(BN15:BN17)</f>
        <v>0</v>
      </c>
      <c r="BO18" s="257">
        <f t="shared" ref="BO18" si="99">SUM(BO15:BO17)</f>
        <v>0</v>
      </c>
      <c r="BP18" s="257">
        <f t="shared" si="68"/>
        <v>0</v>
      </c>
    </row>
    <row r="19" spans="1:83" s="149" customFormat="1" ht="15" hidden="1">
      <c r="B19" s="151" t="s">
        <v>899</v>
      </c>
      <c r="C19" s="152"/>
      <c r="D19" s="152"/>
      <c r="E19" s="152"/>
      <c r="F19" s="257">
        <f>MIN(F18+E19,0)</f>
        <v>0</v>
      </c>
      <c r="G19" s="257">
        <f t="shared" ref="G19:U19" si="100">MIN(G18+F19,0)</f>
        <v>0</v>
      </c>
      <c r="H19" s="257">
        <f t="shared" si="100"/>
        <v>0</v>
      </c>
      <c r="I19" s="257">
        <f t="shared" si="100"/>
        <v>0</v>
      </c>
      <c r="J19" s="257">
        <f t="shared" si="100"/>
        <v>0</v>
      </c>
      <c r="K19" s="257">
        <f t="shared" si="100"/>
        <v>0</v>
      </c>
      <c r="L19" s="257">
        <f t="shared" si="100"/>
        <v>0</v>
      </c>
      <c r="M19" s="257">
        <f t="shared" si="100"/>
        <v>0</v>
      </c>
      <c r="N19" s="257">
        <f t="shared" si="100"/>
        <v>0</v>
      </c>
      <c r="O19" s="257">
        <f t="shared" si="100"/>
        <v>0</v>
      </c>
      <c r="P19" s="257">
        <f t="shared" si="100"/>
        <v>0</v>
      </c>
      <c r="Q19" s="257">
        <f t="shared" si="100"/>
        <v>0</v>
      </c>
      <c r="R19" s="257">
        <f t="shared" si="100"/>
        <v>0</v>
      </c>
      <c r="S19" s="257">
        <f t="shared" si="100"/>
        <v>0</v>
      </c>
      <c r="T19" s="257">
        <f t="shared" si="100"/>
        <v>0</v>
      </c>
      <c r="U19" s="257">
        <f t="shared" si="100"/>
        <v>0</v>
      </c>
      <c r="V19" s="257">
        <f t="shared" si="64"/>
        <v>0</v>
      </c>
      <c r="Y19" s="151" t="s">
        <v>899</v>
      </c>
      <c r="Z19" s="152"/>
      <c r="AA19" s="152"/>
      <c r="AB19" s="152"/>
      <c r="AC19" s="257">
        <f>MIN(AC18+AB19,0)</f>
        <v>0</v>
      </c>
      <c r="AD19" s="257">
        <f t="shared" ref="AD19" si="101">MIN(AD18+AC19,0)</f>
        <v>0</v>
      </c>
      <c r="AE19" s="257">
        <f t="shared" ref="AE19" si="102">MIN(AE18+AD19,0)</f>
        <v>0</v>
      </c>
      <c r="AF19" s="257">
        <f t="shared" ref="AF19" si="103">MIN(AF18+AE19,0)</f>
        <v>0</v>
      </c>
      <c r="AG19" s="257">
        <f t="shared" ref="AG19" si="104">MIN(AG18+AF19,0)</f>
        <v>0</v>
      </c>
      <c r="AH19" s="257">
        <f t="shared" ref="AH19" si="105">MIN(AH18+AG19,0)</f>
        <v>0</v>
      </c>
      <c r="AI19" s="257">
        <f t="shared" ref="AI19" si="106">MIN(AI18+AH19,0)</f>
        <v>0</v>
      </c>
      <c r="AJ19" s="257">
        <f t="shared" ref="AJ19" si="107">MIN(AJ18+AI19,0)</f>
        <v>0</v>
      </c>
      <c r="AK19" s="257">
        <f t="shared" ref="AK19" si="108">MIN(AK18+AJ19,0)</f>
        <v>0</v>
      </c>
      <c r="AL19" s="257">
        <f t="shared" ref="AL19" si="109">MIN(AL18+AK19,0)</f>
        <v>0</v>
      </c>
      <c r="AM19" s="257">
        <f t="shared" ref="AM19" si="110">MIN(AM18+AL19,0)</f>
        <v>0</v>
      </c>
      <c r="AN19" s="257">
        <f t="shared" ref="AN19" si="111">MIN(AN18+AM19,0)</f>
        <v>0</v>
      </c>
      <c r="AO19" s="257">
        <f t="shared" ref="AO19" si="112">MIN(AO18+AN19,0)</f>
        <v>0</v>
      </c>
      <c r="AP19" s="257">
        <f t="shared" ref="AP19" si="113">MIN(AP18+AO19,0)</f>
        <v>0</v>
      </c>
      <c r="AQ19" s="257">
        <f t="shared" ref="AQ19" si="114">MIN(AQ18+AP19,0)</f>
        <v>0</v>
      </c>
      <c r="AR19" s="257">
        <f t="shared" ref="AR19" si="115">MIN(AR18+AQ19,0)</f>
        <v>0</v>
      </c>
      <c r="AS19" s="257">
        <f t="shared" si="66"/>
        <v>0</v>
      </c>
      <c r="AT19" s="152"/>
      <c r="AU19" s="152"/>
      <c r="AV19" s="151" t="s">
        <v>899</v>
      </c>
      <c r="AW19" s="152"/>
      <c r="AX19" s="152"/>
      <c r="AY19" s="152"/>
      <c r="AZ19" s="257">
        <f>MIN(AZ18+AY19,0)</f>
        <v>0</v>
      </c>
      <c r="BA19" s="257">
        <f t="shared" ref="BA19" si="116">MIN(BA18+AZ19,0)</f>
        <v>0</v>
      </c>
      <c r="BB19" s="257">
        <f t="shared" ref="BB19" si="117">MIN(BB18+BA19,0)</f>
        <v>0</v>
      </c>
      <c r="BC19" s="257">
        <f t="shared" ref="BC19" si="118">MIN(BC18+BB19,0)</f>
        <v>0</v>
      </c>
      <c r="BD19" s="257">
        <f t="shared" ref="BD19" si="119">MIN(BD18+BC19,0)</f>
        <v>0</v>
      </c>
      <c r="BE19" s="257">
        <f t="shared" ref="BE19" si="120">MIN(BE18+BD19,0)</f>
        <v>0</v>
      </c>
      <c r="BF19" s="257">
        <f t="shared" ref="BF19" si="121">MIN(BF18+BE19,0)</f>
        <v>0</v>
      </c>
      <c r="BG19" s="257">
        <f t="shared" ref="BG19" si="122">MIN(BG18+BF19,0)</f>
        <v>0</v>
      </c>
      <c r="BH19" s="257">
        <f t="shared" ref="BH19" si="123">MIN(BH18+BG19,0)</f>
        <v>0</v>
      </c>
      <c r="BI19" s="257">
        <f t="shared" ref="BI19" si="124">MIN(BI18+BH19,0)</f>
        <v>0</v>
      </c>
      <c r="BJ19" s="257">
        <f t="shared" ref="BJ19" si="125">MIN(BJ18+BI19,0)</f>
        <v>0</v>
      </c>
      <c r="BK19" s="257">
        <f t="shared" ref="BK19" si="126">MIN(BK18+BJ19,0)</f>
        <v>0</v>
      </c>
      <c r="BL19" s="257">
        <f t="shared" ref="BL19" si="127">MIN(BL18+BK19,0)</f>
        <v>0</v>
      </c>
      <c r="BM19" s="257">
        <f t="shared" ref="BM19" si="128">MIN(BM18+BL19,0)</f>
        <v>0</v>
      </c>
      <c r="BN19" s="257">
        <f t="shared" ref="BN19" si="129">MIN(BN18+BM19,0)</f>
        <v>0</v>
      </c>
      <c r="BO19" s="257">
        <f t="shared" ref="BO19" si="130">MIN(BO18+BN19,0)</f>
        <v>0</v>
      </c>
      <c r="BP19" s="257">
        <f t="shared" si="68"/>
        <v>0</v>
      </c>
    </row>
    <row r="20" spans="1:83" s="149" customFormat="1" ht="15.75">
      <c r="B20" s="154" t="s">
        <v>900</v>
      </c>
      <c r="C20" s="152"/>
      <c r="D20" s="152"/>
      <c r="E20" s="152"/>
      <c r="F20" s="257">
        <f>F18</f>
        <v>0</v>
      </c>
      <c r="G20" s="257">
        <f t="shared" ref="G20:U20" si="131">G18</f>
        <v>0</v>
      </c>
      <c r="H20" s="257">
        <f t="shared" si="131"/>
        <v>0</v>
      </c>
      <c r="I20" s="257">
        <f t="shared" si="131"/>
        <v>0</v>
      </c>
      <c r="J20" s="257">
        <f t="shared" si="131"/>
        <v>0</v>
      </c>
      <c r="K20" s="257">
        <f t="shared" si="131"/>
        <v>0</v>
      </c>
      <c r="L20" s="257">
        <f t="shared" si="131"/>
        <v>0</v>
      </c>
      <c r="M20" s="257">
        <f t="shared" si="131"/>
        <v>0</v>
      </c>
      <c r="N20" s="257">
        <f t="shared" si="131"/>
        <v>0</v>
      </c>
      <c r="O20" s="257">
        <f t="shared" si="131"/>
        <v>0</v>
      </c>
      <c r="P20" s="257">
        <f t="shared" si="131"/>
        <v>0</v>
      </c>
      <c r="Q20" s="257">
        <f t="shared" si="131"/>
        <v>0</v>
      </c>
      <c r="R20" s="257">
        <f t="shared" si="131"/>
        <v>0</v>
      </c>
      <c r="S20" s="257">
        <f t="shared" si="131"/>
        <v>0</v>
      </c>
      <c r="T20" s="257">
        <f t="shared" si="131"/>
        <v>0</v>
      </c>
      <c r="U20" s="257">
        <f t="shared" si="131"/>
        <v>0</v>
      </c>
      <c r="V20" s="257">
        <f t="shared" si="64"/>
        <v>0</v>
      </c>
      <c r="Y20" s="154" t="s">
        <v>900</v>
      </c>
      <c r="Z20" s="152"/>
      <c r="AA20" s="152"/>
      <c r="AB20" s="152"/>
      <c r="AC20" s="257">
        <f>AC18</f>
        <v>0</v>
      </c>
      <c r="AD20" s="257">
        <f t="shared" ref="AD20:AR20" si="132">AD18</f>
        <v>0</v>
      </c>
      <c r="AE20" s="257">
        <f t="shared" si="132"/>
        <v>0</v>
      </c>
      <c r="AF20" s="257">
        <f t="shared" si="132"/>
        <v>0</v>
      </c>
      <c r="AG20" s="257">
        <f t="shared" si="132"/>
        <v>0</v>
      </c>
      <c r="AH20" s="257">
        <f t="shared" si="132"/>
        <v>0</v>
      </c>
      <c r="AI20" s="257">
        <f t="shared" si="132"/>
        <v>0</v>
      </c>
      <c r="AJ20" s="257">
        <f t="shared" si="132"/>
        <v>0</v>
      </c>
      <c r="AK20" s="257">
        <f t="shared" si="132"/>
        <v>0</v>
      </c>
      <c r="AL20" s="257">
        <f t="shared" si="132"/>
        <v>0</v>
      </c>
      <c r="AM20" s="257">
        <f t="shared" si="132"/>
        <v>0</v>
      </c>
      <c r="AN20" s="257">
        <f t="shared" si="132"/>
        <v>0</v>
      </c>
      <c r="AO20" s="257">
        <f t="shared" si="132"/>
        <v>0</v>
      </c>
      <c r="AP20" s="257">
        <f t="shared" si="132"/>
        <v>0</v>
      </c>
      <c r="AQ20" s="257">
        <f t="shared" si="132"/>
        <v>0</v>
      </c>
      <c r="AR20" s="257">
        <f t="shared" si="132"/>
        <v>0</v>
      </c>
      <c r="AS20" s="257">
        <f t="shared" si="66"/>
        <v>0</v>
      </c>
      <c r="AT20" s="152"/>
      <c r="AU20" s="152"/>
      <c r="AV20" s="154" t="s">
        <v>900</v>
      </c>
      <c r="AW20" s="152"/>
      <c r="AX20" s="152"/>
      <c r="AY20" s="152"/>
      <c r="AZ20" s="257">
        <f>AZ18</f>
        <v>0</v>
      </c>
      <c r="BA20" s="257">
        <f t="shared" ref="BA20:BO20" si="133">BA18</f>
        <v>0</v>
      </c>
      <c r="BB20" s="257">
        <f t="shared" si="133"/>
        <v>0</v>
      </c>
      <c r="BC20" s="257">
        <f t="shared" si="133"/>
        <v>0</v>
      </c>
      <c r="BD20" s="257">
        <f t="shared" si="133"/>
        <v>0</v>
      </c>
      <c r="BE20" s="257">
        <f t="shared" si="133"/>
        <v>0</v>
      </c>
      <c r="BF20" s="257">
        <f t="shared" si="133"/>
        <v>0</v>
      </c>
      <c r="BG20" s="257">
        <f t="shared" si="133"/>
        <v>0</v>
      </c>
      <c r="BH20" s="257">
        <f t="shared" si="133"/>
        <v>0</v>
      </c>
      <c r="BI20" s="257">
        <f t="shared" si="133"/>
        <v>0</v>
      </c>
      <c r="BJ20" s="257">
        <f t="shared" si="133"/>
        <v>0</v>
      </c>
      <c r="BK20" s="257">
        <f t="shared" si="133"/>
        <v>0</v>
      </c>
      <c r="BL20" s="257">
        <f t="shared" si="133"/>
        <v>0</v>
      </c>
      <c r="BM20" s="257">
        <f t="shared" si="133"/>
        <v>0</v>
      </c>
      <c r="BN20" s="257">
        <f t="shared" si="133"/>
        <v>0</v>
      </c>
      <c r="BO20" s="257">
        <f t="shared" si="133"/>
        <v>0</v>
      </c>
      <c r="BP20" s="257">
        <f t="shared" si="68"/>
        <v>0</v>
      </c>
    </row>
    <row r="21" spans="1:83" s="149" customFormat="1" ht="15.75">
      <c r="B21" s="154" t="s">
        <v>901</v>
      </c>
      <c r="C21" s="152"/>
      <c r="D21" s="152"/>
      <c r="E21" s="152"/>
      <c r="F21" s="257">
        <f>IF('Set up'!$E$28="US",'Tax US'!D31,-AFS!F20*'Set up'!D31)</f>
        <v>0</v>
      </c>
      <c r="G21" s="257">
        <f>IF('Set up'!$E$28="US",'Tax US'!E31,-AFS!G20*'Set up'!E31)</f>
        <v>0</v>
      </c>
      <c r="H21" s="257">
        <f>IF('Set up'!$E$28="US",'Tax US'!F31,-AFS!H20*'Set up'!F31)</f>
        <v>0</v>
      </c>
      <c r="I21" s="257">
        <f>IF('Set up'!$E$28="US",'Tax US'!G31,-AFS!I20*'Set up'!G31)</f>
        <v>0</v>
      </c>
      <c r="J21" s="257">
        <f>IF('Set up'!$E$28="US",'Tax US'!H31,-AFS!J20*'Set up'!H31)</f>
        <v>0</v>
      </c>
      <c r="K21" s="257">
        <f>IF('Set up'!$E$28="US",'Tax US'!I31,-AFS!K20*'Set up'!I31)</f>
        <v>0</v>
      </c>
      <c r="L21" s="257">
        <f>IF('Set up'!$E$28="US",'Tax US'!J31,-AFS!L20*'Set up'!J31)</f>
        <v>0</v>
      </c>
      <c r="M21" s="257">
        <f>IF('Set up'!$E$28="US",'Tax US'!K31,-AFS!M20*'Set up'!K31)</f>
        <v>0</v>
      </c>
      <c r="N21" s="257">
        <f>IF('Set up'!$E$28="US",'Tax US'!L31,-AFS!N20*'Set up'!L31)</f>
        <v>0</v>
      </c>
      <c r="O21" s="257">
        <f>IF('Set up'!$E$28="US",'Tax US'!M31,-AFS!O20*'Set up'!M31)</f>
        <v>0</v>
      </c>
      <c r="P21" s="257">
        <f>IF('Set up'!$E$28="US",'Tax US'!N31,-AFS!P20*'Set up'!N31)</f>
        <v>0</v>
      </c>
      <c r="Q21" s="257">
        <f>IF('Set up'!$E$28="US",'Tax US'!O31,-AFS!Q20*'Set up'!O31)</f>
        <v>0</v>
      </c>
      <c r="R21" s="257">
        <f>IF('Set up'!$E$28="US",'Tax US'!P31,-AFS!R20*'Set up'!P31)</f>
        <v>0</v>
      </c>
      <c r="S21" s="257">
        <f>IF('Set up'!$E$28="US",'Tax US'!Q31,-AFS!S20*'Set up'!Q31)</f>
        <v>0</v>
      </c>
      <c r="T21" s="257">
        <f>IF('Set up'!$E$28="US",'Tax US'!R31,-AFS!T20*'Set up'!R31)</f>
        <v>0</v>
      </c>
      <c r="U21" s="257">
        <f>IF('Set up'!$E$28="US",'Tax US'!S31,-AFS!U20*'Set up'!S31)</f>
        <v>0</v>
      </c>
      <c r="V21" s="257">
        <f t="shared" si="64"/>
        <v>0</v>
      </c>
      <c r="Y21" s="154" t="s">
        <v>901</v>
      </c>
      <c r="Z21" s="152"/>
      <c r="AA21" s="152"/>
      <c r="AB21" s="152"/>
      <c r="AC21" s="257">
        <f>IF('Set up'!$E$28="US",'Tax US'!AB31,-AFS!AC20*'Set up'!D31)</f>
        <v>0</v>
      </c>
      <c r="AD21" s="257">
        <f>IF('Set up'!$E$28="US",'Tax US'!AC31,-AFS!AD20*'Set up'!E31)</f>
        <v>0</v>
      </c>
      <c r="AE21" s="257">
        <f>IF('Set up'!$E$28="US",'Tax US'!AD31,-AFS!AE20*'Set up'!F31)</f>
        <v>0</v>
      </c>
      <c r="AF21" s="257">
        <f>IF('Set up'!$E$28="US",'Tax US'!AE31,-AFS!AF20*'Set up'!G31)</f>
        <v>0</v>
      </c>
      <c r="AG21" s="257">
        <f>IF('Set up'!$E$28="US",'Tax US'!AF31,-AFS!AG20*'Set up'!H31)</f>
        <v>0</v>
      </c>
      <c r="AH21" s="257">
        <f>IF('Set up'!$E$28="US",'Tax US'!AG31,-AFS!AH20*'Set up'!I31)</f>
        <v>0</v>
      </c>
      <c r="AI21" s="257">
        <f>IF('Set up'!$E$28="US",'Tax US'!AH31,-AFS!AI20*'Set up'!J31)</f>
        <v>0</v>
      </c>
      <c r="AJ21" s="257">
        <f>IF('Set up'!$E$28="US",'Tax US'!AI31,-AFS!AJ20*'Set up'!K31)</f>
        <v>0</v>
      </c>
      <c r="AK21" s="257">
        <f>IF('Set up'!$E$28="US",'Tax US'!AJ31,-AFS!AK20*'Set up'!L31)</f>
        <v>0</v>
      </c>
      <c r="AL21" s="257">
        <f>IF('Set up'!$E$28="US",'Tax US'!AK31,-AFS!AL20*'Set up'!M31)</f>
        <v>0</v>
      </c>
      <c r="AM21" s="257">
        <f>IF('Set up'!$E$28="US",'Tax US'!AL31,-AFS!AM20*'Set up'!N31)</f>
        <v>0</v>
      </c>
      <c r="AN21" s="257">
        <f>IF('Set up'!$E$28="US",'Tax US'!AM31,-AFS!AN20*'Set up'!O31)</f>
        <v>0</v>
      </c>
      <c r="AO21" s="257">
        <f>IF('Set up'!$E$28="US",'Tax US'!AN31,-AFS!AO20*'Set up'!P31)</f>
        <v>0</v>
      </c>
      <c r="AP21" s="257">
        <f>IF('Set up'!$E$28="US",'Tax US'!AO31,-AFS!AP20*'Set up'!Q31)</f>
        <v>0</v>
      </c>
      <c r="AQ21" s="257">
        <f>IF('Set up'!$E$28="US",'Tax US'!AP31,-AFS!AQ20*'Set up'!R31)</f>
        <v>0</v>
      </c>
      <c r="AR21" s="257">
        <f>IF('Set up'!$E$28="US",'Tax US'!AQ31,-AFS!AR20*'Set up'!S31)</f>
        <v>0</v>
      </c>
      <c r="AS21" s="257">
        <f t="shared" si="66"/>
        <v>0</v>
      </c>
      <c r="AT21" s="152"/>
      <c r="AU21" s="152"/>
      <c r="AV21" s="154" t="s">
        <v>901</v>
      </c>
      <c r="AW21" s="152"/>
      <c r="AX21" s="152"/>
      <c r="AY21" s="152"/>
      <c r="AZ21" s="257">
        <f>IF('Set up'!$E$28="US",'Tax US'!AX31,-AFS!AZ20*'Set up'!D31)</f>
        <v>0</v>
      </c>
      <c r="BA21" s="257">
        <f>IF('Set up'!$E$28="US",'Tax US'!AY31,-AFS!BA20*'Set up'!E31)</f>
        <v>0</v>
      </c>
      <c r="BB21" s="257">
        <f>IF('Set up'!$E$28="US",'Tax US'!AZ31,-AFS!BB20*'Set up'!F31)</f>
        <v>0</v>
      </c>
      <c r="BC21" s="257">
        <f>IF('Set up'!$E$28="US",'Tax US'!BA31,-AFS!BC20*'Set up'!G31)</f>
        <v>0</v>
      </c>
      <c r="BD21" s="257">
        <f>IF('Set up'!$E$28="US",'Tax US'!BB31,-AFS!BD20*'Set up'!H31)</f>
        <v>0</v>
      </c>
      <c r="BE21" s="257">
        <f>IF('Set up'!$E$28="US",'Tax US'!BC31,-AFS!BE20*'Set up'!I31)</f>
        <v>0</v>
      </c>
      <c r="BF21" s="257">
        <f>IF('Set up'!$E$28="US",'Tax US'!BD31,-AFS!BF20*'Set up'!J31)</f>
        <v>0</v>
      </c>
      <c r="BG21" s="257">
        <f>IF('Set up'!$E$28="US",'Tax US'!BE31,-AFS!BG20*'Set up'!K31)</f>
        <v>0</v>
      </c>
      <c r="BH21" s="257">
        <f>IF('Set up'!$E$28="US",'Tax US'!BF31,-AFS!BH20*'Set up'!L31)</f>
        <v>0</v>
      </c>
      <c r="BI21" s="257">
        <f>IF('Set up'!$E$28="US",'Tax US'!BG31,-AFS!BI20*'Set up'!M31)</f>
        <v>0</v>
      </c>
      <c r="BJ21" s="257">
        <f>IF('Set up'!$E$28="US",'Tax US'!BH31,-AFS!BJ20*'Set up'!N31)</f>
        <v>0</v>
      </c>
      <c r="BK21" s="257">
        <f>IF('Set up'!$E$28="US",'Tax US'!BI31,-AFS!BK20*'Set up'!O31)</f>
        <v>0</v>
      </c>
      <c r="BL21" s="257">
        <f>IF('Set up'!$E$28="US",'Tax US'!BJ31,-AFS!BL20*'Set up'!P31)</f>
        <v>0</v>
      </c>
      <c r="BM21" s="257">
        <f>IF('Set up'!$E$28="US",'Tax US'!BK31,-AFS!BM20*'Set up'!Q31)</f>
        <v>0</v>
      </c>
      <c r="BN21" s="257">
        <f>IF('Set up'!$E$28="US",'Tax US'!BL31,-AFS!BN20*'Set up'!R31)</f>
        <v>0</v>
      </c>
      <c r="BO21" s="257">
        <f>IF('Set up'!$E$28="US",'Tax US'!BM31,-AFS!BO20*'Set up'!S31)</f>
        <v>0</v>
      </c>
      <c r="BP21" s="257">
        <f t="shared" si="68"/>
        <v>0</v>
      </c>
    </row>
    <row r="22" spans="1:83" s="94" customFormat="1" ht="15">
      <c r="A22" s="149"/>
      <c r="B22" s="151"/>
      <c r="C22" s="152"/>
      <c r="D22" s="152"/>
      <c r="E22" s="152"/>
      <c r="F22" s="257"/>
      <c r="G22" s="257"/>
      <c r="H22" s="257"/>
      <c r="I22" s="257"/>
      <c r="J22" s="257"/>
      <c r="K22" s="257"/>
      <c r="L22" s="257"/>
      <c r="M22" s="257"/>
      <c r="N22" s="257"/>
      <c r="O22" s="257"/>
      <c r="P22" s="257"/>
      <c r="Q22" s="257"/>
      <c r="R22" s="257"/>
      <c r="S22" s="257"/>
      <c r="T22" s="257"/>
      <c r="U22" s="257"/>
      <c r="V22" s="257"/>
      <c r="W22" s="149"/>
      <c r="X22" s="149"/>
      <c r="Y22" s="151"/>
      <c r="Z22" s="152"/>
      <c r="AA22" s="152"/>
      <c r="AB22" s="152"/>
      <c r="AC22" s="257"/>
      <c r="AD22" s="257"/>
      <c r="AE22" s="257"/>
      <c r="AF22" s="257"/>
      <c r="AG22" s="257"/>
      <c r="AH22" s="257"/>
      <c r="AI22" s="257"/>
      <c r="AJ22" s="257"/>
      <c r="AK22" s="257"/>
      <c r="AL22" s="257"/>
      <c r="AM22" s="257"/>
      <c r="AN22" s="257"/>
      <c r="AO22" s="257"/>
      <c r="AP22" s="257"/>
      <c r="AQ22" s="257"/>
      <c r="AR22" s="257"/>
      <c r="AS22" s="257"/>
      <c r="AT22" s="255"/>
      <c r="AU22" s="255"/>
      <c r="AV22" s="151"/>
      <c r="AW22" s="152"/>
      <c r="AX22" s="152"/>
      <c r="AY22" s="152"/>
      <c r="AZ22" s="257"/>
      <c r="BA22" s="257"/>
      <c r="BB22" s="257"/>
      <c r="BC22" s="257"/>
      <c r="BD22" s="257"/>
      <c r="BE22" s="257"/>
      <c r="BF22" s="257"/>
      <c r="BG22" s="257"/>
      <c r="BH22" s="257"/>
      <c r="BI22" s="257"/>
      <c r="BJ22" s="257"/>
      <c r="BK22" s="257"/>
      <c r="BL22" s="257"/>
      <c r="BM22" s="257"/>
      <c r="BN22" s="257"/>
      <c r="BO22" s="257"/>
      <c r="BP22" s="257"/>
      <c r="BQ22" s="163"/>
      <c r="BR22" s="163"/>
      <c r="BS22" s="163"/>
      <c r="BT22" s="163"/>
      <c r="BU22" s="163"/>
      <c r="BV22" s="163"/>
      <c r="BW22" s="163"/>
      <c r="BX22" s="163"/>
      <c r="BY22" s="163"/>
      <c r="BZ22" s="163"/>
      <c r="CA22" s="163"/>
      <c r="CB22" s="163"/>
      <c r="CC22" s="163"/>
      <c r="CD22" s="163"/>
      <c r="CE22" s="163"/>
    </row>
    <row r="23" spans="1:83" ht="15.75">
      <c r="A23" s="149"/>
      <c r="B23" s="154" t="s">
        <v>221</v>
      </c>
      <c r="C23" s="152"/>
      <c r="D23" s="152"/>
      <c r="E23" s="152"/>
      <c r="F23" s="153"/>
      <c r="G23" s="153"/>
      <c r="H23" s="153"/>
      <c r="I23" s="153"/>
      <c r="J23" s="153"/>
      <c r="K23" s="153"/>
      <c r="L23" s="153"/>
      <c r="M23" s="153"/>
      <c r="N23" s="153"/>
      <c r="O23" s="153"/>
      <c r="P23" s="153"/>
      <c r="Q23" s="257"/>
      <c r="R23" s="257"/>
      <c r="S23" s="257"/>
      <c r="T23" s="257"/>
      <c r="U23" s="257"/>
      <c r="V23" s="257"/>
      <c r="W23" s="149"/>
      <c r="X23" s="149"/>
      <c r="Y23" s="154" t="s">
        <v>221</v>
      </c>
      <c r="Z23" s="152"/>
      <c r="AA23" s="152"/>
      <c r="AB23" s="152"/>
      <c r="AC23" s="153"/>
      <c r="AD23" s="153"/>
      <c r="AE23" s="153"/>
      <c r="AF23" s="153"/>
      <c r="AG23" s="153"/>
      <c r="AH23" s="153"/>
      <c r="AI23" s="153"/>
      <c r="AJ23" s="153"/>
      <c r="AK23" s="153"/>
      <c r="AL23" s="153"/>
      <c r="AM23" s="153"/>
      <c r="AN23" s="257"/>
      <c r="AO23" s="257"/>
      <c r="AP23" s="257"/>
      <c r="AQ23" s="257"/>
      <c r="AR23" s="257"/>
      <c r="AS23" s="257"/>
      <c r="AT23" s="35"/>
      <c r="AU23" s="35"/>
      <c r="AV23" s="154" t="s">
        <v>221</v>
      </c>
      <c r="AW23" s="152"/>
      <c r="AX23" s="152"/>
      <c r="AY23" s="152"/>
      <c r="AZ23" s="257"/>
      <c r="BA23" s="257"/>
      <c r="BB23" s="257"/>
      <c r="BC23" s="257"/>
      <c r="BD23" s="257"/>
      <c r="BE23" s="257"/>
      <c r="BF23" s="257"/>
      <c r="BG23" s="257"/>
      <c r="BH23" s="257"/>
      <c r="BI23" s="257"/>
      <c r="BJ23" s="257"/>
      <c r="BK23" s="257"/>
      <c r="BL23" s="257"/>
      <c r="BM23" s="257"/>
      <c r="BN23" s="257"/>
      <c r="BO23" s="257"/>
      <c r="BP23" s="257"/>
      <c r="BQ23" s="163"/>
      <c r="BR23" s="163"/>
      <c r="BS23" s="163"/>
      <c r="BT23" s="163"/>
      <c r="BU23" s="163"/>
      <c r="BV23" s="163"/>
      <c r="BW23" s="163"/>
      <c r="BX23" s="163"/>
      <c r="BY23" s="163"/>
      <c r="BZ23" s="163"/>
      <c r="CA23" s="163"/>
      <c r="CB23" s="163"/>
      <c r="CC23" s="163"/>
      <c r="CD23" s="163"/>
      <c r="CE23" s="163"/>
    </row>
    <row r="24" spans="1:83" ht="15">
      <c r="A24" s="149"/>
      <c r="B24" s="151" t="s">
        <v>222</v>
      </c>
      <c r="C24" s="152"/>
      <c r="D24" s="152"/>
      <c r="E24" s="152"/>
      <c r="F24" s="153">
        <f>-F38+F9</f>
        <v>0</v>
      </c>
      <c r="G24" s="153">
        <f t="shared" ref="G24:U24" si="134">-G38+G9+F24</f>
        <v>0</v>
      </c>
      <c r="H24" s="257">
        <f t="shared" si="134"/>
        <v>0</v>
      </c>
      <c r="I24" s="257">
        <f t="shared" si="134"/>
        <v>0</v>
      </c>
      <c r="J24" s="257">
        <f t="shared" si="134"/>
        <v>0</v>
      </c>
      <c r="K24" s="257">
        <f t="shared" si="134"/>
        <v>0</v>
      </c>
      <c r="L24" s="257">
        <f t="shared" si="134"/>
        <v>0</v>
      </c>
      <c r="M24" s="257">
        <f t="shared" si="134"/>
        <v>0</v>
      </c>
      <c r="N24" s="257">
        <f t="shared" si="134"/>
        <v>0</v>
      </c>
      <c r="O24" s="257">
        <f t="shared" si="134"/>
        <v>0</v>
      </c>
      <c r="P24" s="257">
        <f t="shared" si="134"/>
        <v>0</v>
      </c>
      <c r="Q24" s="257">
        <f t="shared" si="134"/>
        <v>0</v>
      </c>
      <c r="R24" s="257">
        <f t="shared" si="134"/>
        <v>0</v>
      </c>
      <c r="S24" s="257">
        <f t="shared" si="134"/>
        <v>0</v>
      </c>
      <c r="T24" s="257">
        <f t="shared" si="134"/>
        <v>0</v>
      </c>
      <c r="U24" s="257">
        <f t="shared" si="134"/>
        <v>0</v>
      </c>
      <c r="V24" s="257">
        <f>U24</f>
        <v>0</v>
      </c>
      <c r="W24" s="149"/>
      <c r="X24" s="149"/>
      <c r="Y24" s="151" t="s">
        <v>222</v>
      </c>
      <c r="Z24" s="152"/>
      <c r="AA24" s="152"/>
      <c r="AB24" s="152"/>
      <c r="AC24" s="153">
        <f>-AC38+AC9</f>
        <v>0</v>
      </c>
      <c r="AD24" s="153">
        <f t="shared" ref="AD24:AR24" si="135">-AD38+AD9+AC24</f>
        <v>0</v>
      </c>
      <c r="AE24" s="257">
        <f t="shared" si="135"/>
        <v>0</v>
      </c>
      <c r="AF24" s="257">
        <f t="shared" si="135"/>
        <v>0</v>
      </c>
      <c r="AG24" s="257">
        <f t="shared" si="135"/>
        <v>0</v>
      </c>
      <c r="AH24" s="257">
        <f t="shared" si="135"/>
        <v>0</v>
      </c>
      <c r="AI24" s="257">
        <f t="shared" si="135"/>
        <v>0</v>
      </c>
      <c r="AJ24" s="257">
        <f t="shared" si="135"/>
        <v>0</v>
      </c>
      <c r="AK24" s="257">
        <f t="shared" si="135"/>
        <v>0</v>
      </c>
      <c r="AL24" s="257">
        <f t="shared" si="135"/>
        <v>0</v>
      </c>
      <c r="AM24" s="257">
        <f t="shared" si="135"/>
        <v>0</v>
      </c>
      <c r="AN24" s="257">
        <f t="shared" si="135"/>
        <v>0</v>
      </c>
      <c r="AO24" s="257">
        <f t="shared" si="135"/>
        <v>0</v>
      </c>
      <c r="AP24" s="257">
        <f t="shared" si="135"/>
        <v>0</v>
      </c>
      <c r="AQ24" s="257">
        <f t="shared" si="135"/>
        <v>0</v>
      </c>
      <c r="AR24" s="257">
        <f t="shared" si="135"/>
        <v>0</v>
      </c>
      <c r="AS24" s="257">
        <f>AR24</f>
        <v>0</v>
      </c>
      <c r="AT24" s="35"/>
      <c r="AU24" s="35"/>
      <c r="AV24" s="151" t="s">
        <v>222</v>
      </c>
      <c r="AW24" s="152"/>
      <c r="AX24" s="152"/>
      <c r="AY24" s="152"/>
      <c r="AZ24" s="257">
        <f>-AZ38+AZ9</f>
        <v>0</v>
      </c>
      <c r="BA24" s="257">
        <f t="shared" ref="BA24:BO24" si="136">-BA38+BA9+AZ24</f>
        <v>0</v>
      </c>
      <c r="BB24" s="257">
        <f t="shared" si="136"/>
        <v>0</v>
      </c>
      <c r="BC24" s="257">
        <f t="shared" si="136"/>
        <v>0</v>
      </c>
      <c r="BD24" s="257">
        <f t="shared" si="136"/>
        <v>0</v>
      </c>
      <c r="BE24" s="257">
        <f t="shared" si="136"/>
        <v>0</v>
      </c>
      <c r="BF24" s="257">
        <f t="shared" si="136"/>
        <v>0</v>
      </c>
      <c r="BG24" s="257">
        <f t="shared" si="136"/>
        <v>0</v>
      </c>
      <c r="BH24" s="257">
        <f t="shared" si="136"/>
        <v>0</v>
      </c>
      <c r="BI24" s="257">
        <f t="shared" si="136"/>
        <v>0</v>
      </c>
      <c r="BJ24" s="257">
        <f t="shared" si="136"/>
        <v>0</v>
      </c>
      <c r="BK24" s="257">
        <f t="shared" si="136"/>
        <v>0</v>
      </c>
      <c r="BL24" s="257">
        <f t="shared" si="136"/>
        <v>0</v>
      </c>
      <c r="BM24" s="257">
        <f t="shared" si="136"/>
        <v>0</v>
      </c>
      <c r="BN24" s="257">
        <f t="shared" si="136"/>
        <v>0</v>
      </c>
      <c r="BO24" s="257">
        <f t="shared" si="136"/>
        <v>0</v>
      </c>
      <c r="BP24" s="257">
        <f>BO24</f>
        <v>0</v>
      </c>
      <c r="BQ24" s="163"/>
      <c r="BR24" s="163"/>
      <c r="BS24" s="163"/>
      <c r="BT24" s="163"/>
      <c r="BU24" s="163"/>
      <c r="BV24" s="163"/>
      <c r="BW24" s="163"/>
      <c r="BX24" s="163"/>
      <c r="BY24" s="163"/>
      <c r="BZ24" s="163"/>
      <c r="CA24" s="163"/>
      <c r="CB24" s="163"/>
      <c r="CC24" s="163"/>
      <c r="CD24" s="163"/>
      <c r="CE24" s="163"/>
    </row>
    <row r="25" spans="1:83" ht="15">
      <c r="A25" s="149"/>
      <c r="B25" s="151" t="s">
        <v>223</v>
      </c>
      <c r="C25" s="152"/>
      <c r="D25" s="152"/>
      <c r="E25" s="152"/>
      <c r="F25" s="153">
        <f>-'Benefits Register'!U59</f>
        <v>0</v>
      </c>
      <c r="G25" s="257">
        <f>-'Benefits Register'!V59</f>
        <v>0</v>
      </c>
      <c r="H25" s="257">
        <f>-'Benefits Register'!W59</f>
        <v>0</v>
      </c>
      <c r="I25" s="257">
        <f>-'Benefits Register'!X59</f>
        <v>0</v>
      </c>
      <c r="J25" s="257">
        <f>-'Benefits Register'!Y59</f>
        <v>0</v>
      </c>
      <c r="K25" s="257">
        <f>-'Benefits Register'!Z59</f>
        <v>0</v>
      </c>
      <c r="L25" s="257">
        <f>-'Benefits Register'!AA59</f>
        <v>0</v>
      </c>
      <c r="M25" s="257">
        <f>-'Benefits Register'!AB59</f>
        <v>0</v>
      </c>
      <c r="N25" s="257">
        <f>-'Benefits Register'!AC59</f>
        <v>0</v>
      </c>
      <c r="O25" s="257">
        <f>-'Benefits Register'!AD59</f>
        <v>0</v>
      </c>
      <c r="P25" s="257">
        <f>-'Benefits Register'!AE59</f>
        <v>0</v>
      </c>
      <c r="Q25" s="257">
        <f>-'Benefits Register'!AF59</f>
        <v>0</v>
      </c>
      <c r="R25" s="257">
        <f>-'Benefits Register'!AG59</f>
        <v>0</v>
      </c>
      <c r="S25" s="257">
        <f>-'Benefits Register'!AH59</f>
        <v>0</v>
      </c>
      <c r="T25" s="257">
        <f>-'Benefits Register'!AI59</f>
        <v>0</v>
      </c>
      <c r="U25" s="257">
        <f>-'Benefits Register'!AJ59</f>
        <v>0</v>
      </c>
      <c r="V25" s="257">
        <f t="shared" ref="V25:V28" si="137">U25</f>
        <v>0</v>
      </c>
      <c r="W25" s="149"/>
      <c r="X25" s="149"/>
      <c r="Y25" s="151" t="s">
        <v>223</v>
      </c>
      <c r="Z25" s="152"/>
      <c r="AA25" s="152"/>
      <c r="AB25" s="152"/>
      <c r="AC25" s="153">
        <f>-'Benefits Register'!U59</f>
        <v>0</v>
      </c>
      <c r="AD25" s="257">
        <f>-'Benefits Register'!V59</f>
        <v>0</v>
      </c>
      <c r="AE25" s="257">
        <f>-'Benefits Register'!W59</f>
        <v>0</v>
      </c>
      <c r="AF25" s="257">
        <f>-'Benefits Register'!X59</f>
        <v>0</v>
      </c>
      <c r="AG25" s="257">
        <f>-'Benefits Register'!Y59</f>
        <v>0</v>
      </c>
      <c r="AH25" s="257">
        <f>-'Benefits Register'!Z59</f>
        <v>0</v>
      </c>
      <c r="AI25" s="257">
        <f>-'Benefits Register'!AA59</f>
        <v>0</v>
      </c>
      <c r="AJ25" s="257">
        <f>-'Benefits Register'!AB59</f>
        <v>0</v>
      </c>
      <c r="AK25" s="257">
        <f>-'Benefits Register'!AC59</f>
        <v>0</v>
      </c>
      <c r="AL25" s="257">
        <f>-'Benefits Register'!AD59</f>
        <v>0</v>
      </c>
      <c r="AM25" s="257">
        <f>-'Benefits Register'!AE59</f>
        <v>0</v>
      </c>
      <c r="AN25" s="257">
        <f>-'Benefits Register'!AF59</f>
        <v>0</v>
      </c>
      <c r="AO25" s="257">
        <f>-'Benefits Register'!AG59</f>
        <v>0</v>
      </c>
      <c r="AP25" s="257">
        <f>-'Benefits Register'!AH59</f>
        <v>0</v>
      </c>
      <c r="AQ25" s="257">
        <f>-'Benefits Register'!AI59</f>
        <v>0</v>
      </c>
      <c r="AR25" s="257">
        <f>-'Benefits Register'!AJ59</f>
        <v>0</v>
      </c>
      <c r="AS25" s="257">
        <f t="shared" ref="AS25:AS30" si="138">AR25</f>
        <v>0</v>
      </c>
      <c r="AT25" s="35"/>
      <c r="AU25" s="35"/>
      <c r="AV25" s="151" t="s">
        <v>223</v>
      </c>
      <c r="AW25" s="152"/>
      <c r="AX25" s="152"/>
      <c r="AY25" s="152"/>
      <c r="AZ25" s="257">
        <f>-'Benefits Register'!U59</f>
        <v>0</v>
      </c>
      <c r="BA25" s="257">
        <f>-'Benefits Register'!V59</f>
        <v>0</v>
      </c>
      <c r="BB25" s="257">
        <f>-'Benefits Register'!W59</f>
        <v>0</v>
      </c>
      <c r="BC25" s="257">
        <f>-'Benefits Register'!X59</f>
        <v>0</v>
      </c>
      <c r="BD25" s="257">
        <f>-'Benefits Register'!Y59</f>
        <v>0</v>
      </c>
      <c r="BE25" s="257">
        <f>-'Benefits Register'!Z59</f>
        <v>0</v>
      </c>
      <c r="BF25" s="257">
        <f>-'Benefits Register'!AA59</f>
        <v>0</v>
      </c>
      <c r="BG25" s="257">
        <f>-'Benefits Register'!AB59</f>
        <v>0</v>
      </c>
      <c r="BH25" s="257">
        <f>-'Benefits Register'!AC59</f>
        <v>0</v>
      </c>
      <c r="BI25" s="257">
        <f>-'Benefits Register'!AD59</f>
        <v>0</v>
      </c>
      <c r="BJ25" s="257">
        <f>-'Benefits Register'!AE59</f>
        <v>0</v>
      </c>
      <c r="BK25" s="257">
        <f>-'Benefits Register'!AF59</f>
        <v>0</v>
      </c>
      <c r="BL25" s="257">
        <f>-'Benefits Register'!AG59</f>
        <v>0</v>
      </c>
      <c r="BM25" s="257">
        <f>-'Benefits Register'!AH59</f>
        <v>0</v>
      </c>
      <c r="BN25" s="257">
        <f>-'Benefits Register'!AI59</f>
        <v>0</v>
      </c>
      <c r="BO25" s="257">
        <f>-'Benefits Register'!AJ59</f>
        <v>0</v>
      </c>
      <c r="BP25" s="257">
        <f t="shared" ref="BP25:BP28" si="139">BO25</f>
        <v>0</v>
      </c>
      <c r="BQ25" s="163"/>
      <c r="BR25" s="163"/>
      <c r="BS25" s="163"/>
      <c r="BT25" s="163"/>
      <c r="BU25" s="163"/>
      <c r="BV25" s="163"/>
      <c r="BW25" s="163"/>
      <c r="BX25" s="163"/>
      <c r="BY25" s="163"/>
      <c r="BZ25" s="163"/>
      <c r="CA25" s="163"/>
      <c r="CB25" s="163"/>
      <c r="CC25" s="163"/>
      <c r="CD25" s="163"/>
      <c r="CE25" s="163"/>
    </row>
    <row r="26" spans="1:83" ht="15">
      <c r="A26" s="149"/>
      <c r="B26" s="151" t="s">
        <v>224</v>
      </c>
      <c r="C26" s="152"/>
      <c r="D26" s="152"/>
      <c r="E26" s="152"/>
      <c r="F26" s="153">
        <f>-'Benefits Register'!U60</f>
        <v>0</v>
      </c>
      <c r="G26" s="257">
        <f>-'Benefits Register'!V60</f>
        <v>0</v>
      </c>
      <c r="H26" s="257">
        <f>-'Benefits Register'!W60</f>
        <v>0</v>
      </c>
      <c r="I26" s="257">
        <f>-'Benefits Register'!X60</f>
        <v>0</v>
      </c>
      <c r="J26" s="257">
        <f>-'Benefits Register'!Y60</f>
        <v>0</v>
      </c>
      <c r="K26" s="257">
        <f>-'Benefits Register'!Z60</f>
        <v>0</v>
      </c>
      <c r="L26" s="257">
        <f>-'Benefits Register'!AA60</f>
        <v>0</v>
      </c>
      <c r="M26" s="257">
        <f>-'Benefits Register'!AB60</f>
        <v>0</v>
      </c>
      <c r="N26" s="257">
        <f>-'Benefits Register'!AC60</f>
        <v>0</v>
      </c>
      <c r="O26" s="257">
        <f>-'Benefits Register'!AD60</f>
        <v>0</v>
      </c>
      <c r="P26" s="257">
        <f>-'Benefits Register'!AE60</f>
        <v>0</v>
      </c>
      <c r="Q26" s="257">
        <f>-'Benefits Register'!AF60</f>
        <v>0</v>
      </c>
      <c r="R26" s="257">
        <f>-'Benefits Register'!AG60</f>
        <v>0</v>
      </c>
      <c r="S26" s="257">
        <f>-'Benefits Register'!AH60</f>
        <v>0</v>
      </c>
      <c r="T26" s="257">
        <f>-'Benefits Register'!AI60</f>
        <v>0</v>
      </c>
      <c r="U26" s="257">
        <f>-'Benefits Register'!AJ60</f>
        <v>0</v>
      </c>
      <c r="V26" s="257">
        <f t="shared" si="137"/>
        <v>0</v>
      </c>
      <c r="W26" s="149"/>
      <c r="X26" s="149"/>
      <c r="Y26" s="151" t="s">
        <v>224</v>
      </c>
      <c r="Z26" s="152"/>
      <c r="AA26" s="152"/>
      <c r="AB26" s="152"/>
      <c r="AC26" s="153">
        <f>-'Benefits Register'!U60</f>
        <v>0</v>
      </c>
      <c r="AD26" s="257">
        <f>-'Benefits Register'!V60</f>
        <v>0</v>
      </c>
      <c r="AE26" s="257">
        <f>-'Benefits Register'!W60</f>
        <v>0</v>
      </c>
      <c r="AF26" s="257">
        <f>-'Benefits Register'!X60</f>
        <v>0</v>
      </c>
      <c r="AG26" s="257">
        <f>-'Benefits Register'!Y60</f>
        <v>0</v>
      </c>
      <c r="AH26" s="257">
        <f>-'Benefits Register'!Z60</f>
        <v>0</v>
      </c>
      <c r="AI26" s="257">
        <f>-'Benefits Register'!AA60</f>
        <v>0</v>
      </c>
      <c r="AJ26" s="257">
        <f>-'Benefits Register'!AB60</f>
        <v>0</v>
      </c>
      <c r="AK26" s="257">
        <f>-'Benefits Register'!AC60</f>
        <v>0</v>
      </c>
      <c r="AL26" s="257">
        <f>-'Benefits Register'!AD60</f>
        <v>0</v>
      </c>
      <c r="AM26" s="257">
        <f>-'Benefits Register'!AE60</f>
        <v>0</v>
      </c>
      <c r="AN26" s="257">
        <f>-'Benefits Register'!AF60</f>
        <v>0</v>
      </c>
      <c r="AO26" s="257">
        <f>-'Benefits Register'!AG60</f>
        <v>0</v>
      </c>
      <c r="AP26" s="257">
        <f>-'Benefits Register'!AH60</f>
        <v>0</v>
      </c>
      <c r="AQ26" s="257">
        <f>-'Benefits Register'!AI60</f>
        <v>0</v>
      </c>
      <c r="AR26" s="257">
        <f>-'Benefits Register'!AJ60</f>
        <v>0</v>
      </c>
      <c r="AS26" s="257">
        <f t="shared" si="138"/>
        <v>0</v>
      </c>
      <c r="AT26" s="35"/>
      <c r="AU26" s="35"/>
      <c r="AV26" s="151" t="s">
        <v>224</v>
      </c>
      <c r="AW26" s="152"/>
      <c r="AX26" s="152"/>
      <c r="AY26" s="152"/>
      <c r="AZ26" s="257">
        <f>-'Benefits Register'!U60</f>
        <v>0</v>
      </c>
      <c r="BA26" s="257">
        <f>-'Benefits Register'!V60</f>
        <v>0</v>
      </c>
      <c r="BB26" s="257">
        <f>-'Benefits Register'!W60</f>
        <v>0</v>
      </c>
      <c r="BC26" s="257">
        <f>-'Benefits Register'!X60</f>
        <v>0</v>
      </c>
      <c r="BD26" s="257">
        <f>-'Benefits Register'!Y60</f>
        <v>0</v>
      </c>
      <c r="BE26" s="257">
        <f>-'Benefits Register'!Z60</f>
        <v>0</v>
      </c>
      <c r="BF26" s="257">
        <f>-'Benefits Register'!AA60</f>
        <v>0</v>
      </c>
      <c r="BG26" s="257">
        <f>-'Benefits Register'!AB60</f>
        <v>0</v>
      </c>
      <c r="BH26" s="257">
        <f>-'Benefits Register'!AC60</f>
        <v>0</v>
      </c>
      <c r="BI26" s="257">
        <f>-'Benefits Register'!AD60</f>
        <v>0</v>
      </c>
      <c r="BJ26" s="257">
        <f>-'Benefits Register'!AE60</f>
        <v>0</v>
      </c>
      <c r="BK26" s="257">
        <f>-'Benefits Register'!AF60</f>
        <v>0</v>
      </c>
      <c r="BL26" s="257">
        <f>-'Benefits Register'!AG60</f>
        <v>0</v>
      </c>
      <c r="BM26" s="257">
        <f>-'Benefits Register'!AH60</f>
        <v>0</v>
      </c>
      <c r="BN26" s="257">
        <f>-'Benefits Register'!AI60</f>
        <v>0</v>
      </c>
      <c r="BO26" s="257">
        <f>-'Benefits Register'!AJ60</f>
        <v>0</v>
      </c>
      <c r="BP26" s="257">
        <f t="shared" si="139"/>
        <v>0</v>
      </c>
      <c r="BQ26" s="163"/>
      <c r="BR26" s="163"/>
      <c r="BS26" s="163"/>
      <c r="BT26" s="163"/>
      <c r="BU26" s="163"/>
      <c r="BV26" s="163"/>
      <c r="BW26" s="163"/>
      <c r="BX26" s="163"/>
      <c r="BY26" s="163"/>
      <c r="BZ26" s="163"/>
      <c r="CA26" s="163"/>
      <c r="CB26" s="163"/>
      <c r="CC26" s="163"/>
      <c r="CD26" s="163"/>
      <c r="CE26" s="163"/>
    </row>
    <row r="27" spans="1:83" ht="15">
      <c r="A27" s="149"/>
      <c r="B27" s="151" t="s">
        <v>225</v>
      </c>
      <c r="C27" s="152"/>
      <c r="D27" s="152"/>
      <c r="E27" s="152"/>
      <c r="F27" s="153">
        <f>-'Benefits Register'!U61</f>
        <v>0</v>
      </c>
      <c r="G27" s="257">
        <f>-'Benefits Register'!V61</f>
        <v>0</v>
      </c>
      <c r="H27" s="257">
        <f>-'Benefits Register'!W61</f>
        <v>0</v>
      </c>
      <c r="I27" s="257">
        <f>-'Benefits Register'!X61</f>
        <v>0</v>
      </c>
      <c r="J27" s="257">
        <f>-'Benefits Register'!Y61</f>
        <v>0</v>
      </c>
      <c r="K27" s="257">
        <f>-'Benefits Register'!Z61</f>
        <v>0</v>
      </c>
      <c r="L27" s="257">
        <f>-'Benefits Register'!AA61</f>
        <v>0</v>
      </c>
      <c r="M27" s="257">
        <f>-'Benefits Register'!AB61</f>
        <v>0</v>
      </c>
      <c r="N27" s="257">
        <f>-'Benefits Register'!AC61</f>
        <v>0</v>
      </c>
      <c r="O27" s="257">
        <f>-'Benefits Register'!AD61</f>
        <v>0</v>
      </c>
      <c r="P27" s="257">
        <f>-'Benefits Register'!AE61</f>
        <v>0</v>
      </c>
      <c r="Q27" s="257">
        <f>-'Benefits Register'!AF61</f>
        <v>0</v>
      </c>
      <c r="R27" s="257">
        <f>-'Benefits Register'!AG61</f>
        <v>0</v>
      </c>
      <c r="S27" s="257">
        <f>-'Benefits Register'!AH61</f>
        <v>0</v>
      </c>
      <c r="T27" s="257">
        <f>-'Benefits Register'!AI61</f>
        <v>0</v>
      </c>
      <c r="U27" s="257">
        <f>-'Benefits Register'!AJ61</f>
        <v>0</v>
      </c>
      <c r="V27" s="257">
        <f t="shared" si="137"/>
        <v>0</v>
      </c>
      <c r="W27" s="149"/>
      <c r="X27" s="149"/>
      <c r="Y27" s="151" t="s">
        <v>225</v>
      </c>
      <c r="Z27" s="152"/>
      <c r="AA27" s="152"/>
      <c r="AB27" s="152"/>
      <c r="AC27" s="153">
        <f>-'Benefits Register'!U61</f>
        <v>0</v>
      </c>
      <c r="AD27" s="257">
        <f>-'Benefits Register'!V61</f>
        <v>0</v>
      </c>
      <c r="AE27" s="257">
        <f>-'Benefits Register'!W61</f>
        <v>0</v>
      </c>
      <c r="AF27" s="257">
        <f>-'Benefits Register'!X61</f>
        <v>0</v>
      </c>
      <c r="AG27" s="257">
        <f>-'Benefits Register'!Y61</f>
        <v>0</v>
      </c>
      <c r="AH27" s="257">
        <f>-'Benefits Register'!Z61</f>
        <v>0</v>
      </c>
      <c r="AI27" s="257">
        <f>-'Benefits Register'!AA61</f>
        <v>0</v>
      </c>
      <c r="AJ27" s="257">
        <f>-'Benefits Register'!AB61</f>
        <v>0</v>
      </c>
      <c r="AK27" s="257">
        <f>-'Benefits Register'!AC61</f>
        <v>0</v>
      </c>
      <c r="AL27" s="257">
        <f>-'Benefits Register'!AD61</f>
        <v>0</v>
      </c>
      <c r="AM27" s="257">
        <f>-'Benefits Register'!AE61</f>
        <v>0</v>
      </c>
      <c r="AN27" s="257">
        <f>-'Benefits Register'!AF61</f>
        <v>0</v>
      </c>
      <c r="AO27" s="257">
        <f>-'Benefits Register'!AG61</f>
        <v>0</v>
      </c>
      <c r="AP27" s="257">
        <f>-'Benefits Register'!AH61</f>
        <v>0</v>
      </c>
      <c r="AQ27" s="257">
        <f>-'Benefits Register'!AI61</f>
        <v>0</v>
      </c>
      <c r="AR27" s="257">
        <f>-'Benefits Register'!AJ61</f>
        <v>0</v>
      </c>
      <c r="AS27" s="257">
        <f t="shared" si="138"/>
        <v>0</v>
      </c>
      <c r="AT27" s="35"/>
      <c r="AU27" s="35"/>
      <c r="AV27" s="151" t="s">
        <v>225</v>
      </c>
      <c r="AW27" s="152"/>
      <c r="AX27" s="152"/>
      <c r="AY27" s="152"/>
      <c r="AZ27" s="257">
        <f>-'Benefits Register'!U61</f>
        <v>0</v>
      </c>
      <c r="BA27" s="257">
        <f>-'Benefits Register'!V61</f>
        <v>0</v>
      </c>
      <c r="BB27" s="257">
        <f>-'Benefits Register'!W61</f>
        <v>0</v>
      </c>
      <c r="BC27" s="257">
        <f>-'Benefits Register'!X61</f>
        <v>0</v>
      </c>
      <c r="BD27" s="257">
        <f>-'Benefits Register'!Y61</f>
        <v>0</v>
      </c>
      <c r="BE27" s="257">
        <f>-'Benefits Register'!Z61</f>
        <v>0</v>
      </c>
      <c r="BF27" s="257">
        <f>-'Benefits Register'!AA61</f>
        <v>0</v>
      </c>
      <c r="BG27" s="257">
        <f>-'Benefits Register'!AB61</f>
        <v>0</v>
      </c>
      <c r="BH27" s="257">
        <f>-'Benefits Register'!AC61</f>
        <v>0</v>
      </c>
      <c r="BI27" s="257">
        <f>-'Benefits Register'!AD61</f>
        <v>0</v>
      </c>
      <c r="BJ27" s="257">
        <f>-'Benefits Register'!AE61</f>
        <v>0</v>
      </c>
      <c r="BK27" s="257">
        <f>-'Benefits Register'!AF61</f>
        <v>0</v>
      </c>
      <c r="BL27" s="257">
        <f>-'Benefits Register'!AG61</f>
        <v>0</v>
      </c>
      <c r="BM27" s="257">
        <f>-'Benefits Register'!AH61</f>
        <v>0</v>
      </c>
      <c r="BN27" s="257">
        <f>-'Benefits Register'!AI61</f>
        <v>0</v>
      </c>
      <c r="BO27" s="257">
        <f>-'Benefits Register'!AJ61</f>
        <v>0</v>
      </c>
      <c r="BP27" s="257">
        <f t="shared" si="139"/>
        <v>0</v>
      </c>
      <c r="BQ27" s="163"/>
      <c r="BR27" s="163"/>
      <c r="BS27" s="163"/>
      <c r="BT27" s="163"/>
      <c r="BU27" s="163"/>
      <c r="BV27" s="163"/>
      <c r="BW27" s="163"/>
      <c r="BX27" s="163"/>
      <c r="BY27" s="163"/>
      <c r="BZ27" s="163"/>
      <c r="CA27" s="163"/>
      <c r="CB27" s="163"/>
      <c r="CC27" s="163"/>
      <c r="CD27" s="163"/>
      <c r="CE27" s="163"/>
    </row>
    <row r="28" spans="1:83" s="397" customFormat="1" ht="15.75">
      <c r="A28" s="897"/>
      <c r="B28" s="154" t="s">
        <v>226</v>
      </c>
      <c r="C28" s="898"/>
      <c r="D28" s="898"/>
      <c r="E28" s="898"/>
      <c r="F28" s="899">
        <f t="shared" ref="F28" si="140">SUM(F25:F27)</f>
        <v>0</v>
      </c>
      <c r="G28" s="899">
        <f t="shared" ref="G28" si="141">SUM(G25:G27)</f>
        <v>0</v>
      </c>
      <c r="H28" s="899">
        <f t="shared" ref="H28" si="142">SUM(H25:H27)</f>
        <v>0</v>
      </c>
      <c r="I28" s="899">
        <f t="shared" ref="I28" si="143">SUM(I25:I27)</f>
        <v>0</v>
      </c>
      <c r="J28" s="899">
        <f t="shared" ref="J28" si="144">SUM(J25:J27)</f>
        <v>0</v>
      </c>
      <c r="K28" s="899">
        <f t="shared" ref="K28" si="145">SUM(K25:K27)</f>
        <v>0</v>
      </c>
      <c r="L28" s="899">
        <f t="shared" ref="L28" si="146">SUM(L25:L27)</f>
        <v>0</v>
      </c>
      <c r="M28" s="899">
        <f t="shared" ref="M28" si="147">SUM(M25:M27)</f>
        <v>0</v>
      </c>
      <c r="N28" s="899">
        <f t="shared" ref="N28" si="148">SUM(N25:N27)</f>
        <v>0</v>
      </c>
      <c r="O28" s="899">
        <f t="shared" ref="O28" si="149">SUM(O25:O27)</f>
        <v>0</v>
      </c>
      <c r="P28" s="899">
        <f t="shared" ref="P28:U28" si="150">SUM(P25:P27)</f>
        <v>0</v>
      </c>
      <c r="Q28" s="899">
        <f t="shared" si="150"/>
        <v>0</v>
      </c>
      <c r="R28" s="899">
        <f t="shared" si="150"/>
        <v>0</v>
      </c>
      <c r="S28" s="899">
        <f t="shared" si="150"/>
        <v>0</v>
      </c>
      <c r="T28" s="899">
        <f t="shared" si="150"/>
        <v>0</v>
      </c>
      <c r="U28" s="899">
        <f t="shared" si="150"/>
        <v>0</v>
      </c>
      <c r="V28" s="899">
        <f t="shared" si="137"/>
        <v>0</v>
      </c>
      <c r="W28" s="897"/>
      <c r="X28" s="897"/>
      <c r="Y28" s="154" t="s">
        <v>226</v>
      </c>
      <c r="Z28" s="898"/>
      <c r="AA28" s="898"/>
      <c r="AB28" s="898"/>
      <c r="AC28" s="899">
        <f t="shared" ref="AC28" si="151">SUM(AC25:AC27)</f>
        <v>0</v>
      </c>
      <c r="AD28" s="899">
        <f t="shared" ref="AD28" si="152">SUM(AD25:AD27)</f>
        <v>0</v>
      </c>
      <c r="AE28" s="899">
        <f t="shared" ref="AE28" si="153">SUM(AE25:AE27)</f>
        <v>0</v>
      </c>
      <c r="AF28" s="899">
        <f t="shared" ref="AF28" si="154">SUM(AF25:AF27)</f>
        <v>0</v>
      </c>
      <c r="AG28" s="899">
        <f t="shared" ref="AG28" si="155">SUM(AG25:AG27)</f>
        <v>0</v>
      </c>
      <c r="AH28" s="899">
        <f t="shared" ref="AH28" si="156">SUM(AH25:AH27)</f>
        <v>0</v>
      </c>
      <c r="AI28" s="899">
        <f t="shared" ref="AI28" si="157">SUM(AI25:AI27)</f>
        <v>0</v>
      </c>
      <c r="AJ28" s="899">
        <f t="shared" ref="AJ28" si="158">SUM(AJ25:AJ27)</f>
        <v>0</v>
      </c>
      <c r="AK28" s="899">
        <f t="shared" ref="AK28" si="159">SUM(AK25:AK27)</f>
        <v>0</v>
      </c>
      <c r="AL28" s="899">
        <f t="shared" ref="AL28" si="160">SUM(AL25:AL27)</f>
        <v>0</v>
      </c>
      <c r="AM28" s="899">
        <f t="shared" ref="AM28:AR28" si="161">SUM(AM25:AM27)</f>
        <v>0</v>
      </c>
      <c r="AN28" s="899">
        <f t="shared" si="161"/>
        <v>0</v>
      </c>
      <c r="AO28" s="899">
        <f t="shared" si="161"/>
        <v>0</v>
      </c>
      <c r="AP28" s="899">
        <f t="shared" si="161"/>
        <v>0</v>
      </c>
      <c r="AQ28" s="899">
        <f t="shared" si="161"/>
        <v>0</v>
      </c>
      <c r="AR28" s="899">
        <f t="shared" si="161"/>
        <v>0</v>
      </c>
      <c r="AS28" s="899">
        <f t="shared" si="138"/>
        <v>0</v>
      </c>
      <c r="AT28" s="900"/>
      <c r="AU28" s="900"/>
      <c r="AV28" s="154" t="s">
        <v>226</v>
      </c>
      <c r="AW28" s="898"/>
      <c r="AX28" s="898"/>
      <c r="AY28" s="898"/>
      <c r="AZ28" s="899">
        <f t="shared" ref="AZ28:BJ28" si="162">SUM(AZ25:AZ27)</f>
        <v>0</v>
      </c>
      <c r="BA28" s="899">
        <f t="shared" si="162"/>
        <v>0</v>
      </c>
      <c r="BB28" s="899">
        <f t="shared" si="162"/>
        <v>0</v>
      </c>
      <c r="BC28" s="899">
        <f t="shared" si="162"/>
        <v>0</v>
      </c>
      <c r="BD28" s="899">
        <f t="shared" si="162"/>
        <v>0</v>
      </c>
      <c r="BE28" s="899">
        <f t="shared" si="162"/>
        <v>0</v>
      </c>
      <c r="BF28" s="899">
        <f t="shared" si="162"/>
        <v>0</v>
      </c>
      <c r="BG28" s="899">
        <f t="shared" si="162"/>
        <v>0</v>
      </c>
      <c r="BH28" s="899">
        <f t="shared" si="162"/>
        <v>0</v>
      </c>
      <c r="BI28" s="899">
        <f t="shared" si="162"/>
        <v>0</v>
      </c>
      <c r="BJ28" s="899">
        <f t="shared" si="162"/>
        <v>0</v>
      </c>
      <c r="BK28" s="899">
        <f t="shared" ref="BK28:BO28" si="163">SUM(BK25:BK27)</f>
        <v>0</v>
      </c>
      <c r="BL28" s="899">
        <f t="shared" si="163"/>
        <v>0</v>
      </c>
      <c r="BM28" s="899">
        <f t="shared" si="163"/>
        <v>0</v>
      </c>
      <c r="BN28" s="899">
        <f t="shared" si="163"/>
        <v>0</v>
      </c>
      <c r="BO28" s="899">
        <f t="shared" si="163"/>
        <v>0</v>
      </c>
      <c r="BP28" s="899">
        <f t="shared" si="139"/>
        <v>0</v>
      </c>
      <c r="BQ28" s="901"/>
      <c r="BR28" s="901"/>
      <c r="BS28" s="901"/>
      <c r="BT28" s="901"/>
      <c r="BU28" s="901"/>
      <c r="BV28" s="901"/>
      <c r="BW28" s="901"/>
      <c r="BX28" s="901"/>
      <c r="BY28" s="901"/>
      <c r="BZ28" s="901"/>
      <c r="CA28" s="901"/>
      <c r="CB28" s="901"/>
      <c r="CC28" s="901"/>
      <c r="CD28" s="901"/>
      <c r="CE28" s="901"/>
    </row>
    <row r="29" spans="1:83" s="149" customFormat="1" ht="15">
      <c r="B29" s="151" t="s">
        <v>971</v>
      </c>
      <c r="C29" s="152"/>
      <c r="D29" s="152"/>
      <c r="E29" s="152"/>
      <c r="F29" s="257">
        <f>E29+F11-F21</f>
        <v>0</v>
      </c>
      <c r="G29" s="257">
        <f t="shared" ref="G29:V29" si="164">F29+G11-G21</f>
        <v>0</v>
      </c>
      <c r="H29" s="257">
        <f t="shared" si="164"/>
        <v>0</v>
      </c>
      <c r="I29" s="257">
        <f>H29+I11-I21</f>
        <v>0</v>
      </c>
      <c r="J29" s="257">
        <f t="shared" si="164"/>
        <v>0</v>
      </c>
      <c r="K29" s="257">
        <f t="shared" si="164"/>
        <v>0</v>
      </c>
      <c r="L29" s="257">
        <f t="shared" si="164"/>
        <v>0</v>
      </c>
      <c r="M29" s="257">
        <f t="shared" si="164"/>
        <v>0</v>
      </c>
      <c r="N29" s="257">
        <f t="shared" si="164"/>
        <v>0</v>
      </c>
      <c r="O29" s="257">
        <f t="shared" si="164"/>
        <v>0</v>
      </c>
      <c r="P29" s="257">
        <f t="shared" si="164"/>
        <v>0</v>
      </c>
      <c r="Q29" s="257">
        <f t="shared" si="164"/>
        <v>0</v>
      </c>
      <c r="R29" s="257">
        <f t="shared" si="164"/>
        <v>0</v>
      </c>
      <c r="S29" s="257">
        <f t="shared" si="164"/>
        <v>0</v>
      </c>
      <c r="T29" s="257">
        <f t="shared" si="164"/>
        <v>0</v>
      </c>
      <c r="U29" s="257">
        <f t="shared" si="164"/>
        <v>0</v>
      </c>
      <c r="V29" s="257">
        <f t="shared" si="164"/>
        <v>0</v>
      </c>
      <c r="Y29" s="151" t="s">
        <v>886</v>
      </c>
      <c r="Z29" s="152"/>
      <c r="AA29" s="152"/>
      <c r="AB29" s="152"/>
      <c r="AC29" s="257">
        <f>AB29+AC11-AC21</f>
        <v>0</v>
      </c>
      <c r="AD29" s="257">
        <f t="shared" ref="AD29:AR29" si="165">AC29+AD11-AD21</f>
        <v>0</v>
      </c>
      <c r="AE29" s="257">
        <f t="shared" si="165"/>
        <v>0</v>
      </c>
      <c r="AF29" s="257">
        <f t="shared" si="165"/>
        <v>0</v>
      </c>
      <c r="AG29" s="257">
        <f t="shared" si="165"/>
        <v>0</v>
      </c>
      <c r="AH29" s="257">
        <f t="shared" si="165"/>
        <v>0</v>
      </c>
      <c r="AI29" s="257">
        <f t="shared" si="165"/>
        <v>0</v>
      </c>
      <c r="AJ29" s="257">
        <f t="shared" si="165"/>
        <v>0</v>
      </c>
      <c r="AK29" s="257">
        <f t="shared" si="165"/>
        <v>0</v>
      </c>
      <c r="AL29" s="257">
        <f t="shared" si="165"/>
        <v>0</v>
      </c>
      <c r="AM29" s="257">
        <f t="shared" si="165"/>
        <v>0</v>
      </c>
      <c r="AN29" s="257">
        <f t="shared" si="165"/>
        <v>0</v>
      </c>
      <c r="AO29" s="257">
        <f t="shared" si="165"/>
        <v>0</v>
      </c>
      <c r="AP29" s="257">
        <f t="shared" si="165"/>
        <v>0</v>
      </c>
      <c r="AQ29" s="257">
        <f t="shared" si="165"/>
        <v>0</v>
      </c>
      <c r="AR29" s="257">
        <f t="shared" si="165"/>
        <v>0</v>
      </c>
      <c r="AS29" s="257"/>
      <c r="AT29" s="152"/>
      <c r="AU29" s="152"/>
      <c r="AV29" s="151" t="s">
        <v>886</v>
      </c>
      <c r="AW29" s="152"/>
      <c r="AX29" s="152"/>
      <c r="AY29" s="152"/>
      <c r="AZ29" s="257">
        <f t="shared" ref="AZ29:BO29" si="166">AY29+AZ11-AZ21</f>
        <v>0</v>
      </c>
      <c r="BA29" s="257">
        <f t="shared" si="166"/>
        <v>0</v>
      </c>
      <c r="BB29" s="257">
        <f t="shared" si="166"/>
        <v>0</v>
      </c>
      <c r="BC29" s="257">
        <f t="shared" si="166"/>
        <v>0</v>
      </c>
      <c r="BD29" s="257">
        <f t="shared" si="166"/>
        <v>0</v>
      </c>
      <c r="BE29" s="257">
        <f t="shared" si="166"/>
        <v>0</v>
      </c>
      <c r="BF29" s="257">
        <f t="shared" si="166"/>
        <v>0</v>
      </c>
      <c r="BG29" s="257">
        <f t="shared" si="166"/>
        <v>0</v>
      </c>
      <c r="BH29" s="257">
        <f t="shared" si="166"/>
        <v>0</v>
      </c>
      <c r="BI29" s="257">
        <f t="shared" si="166"/>
        <v>0</v>
      </c>
      <c r="BJ29" s="257">
        <f t="shared" si="166"/>
        <v>0</v>
      </c>
      <c r="BK29" s="257">
        <f t="shared" si="166"/>
        <v>0</v>
      </c>
      <c r="BL29" s="257">
        <f t="shared" si="166"/>
        <v>0</v>
      </c>
      <c r="BM29" s="257">
        <f t="shared" si="166"/>
        <v>0</v>
      </c>
      <c r="BN29" s="257">
        <f t="shared" si="166"/>
        <v>0</v>
      </c>
      <c r="BO29" s="257">
        <f t="shared" si="166"/>
        <v>0</v>
      </c>
      <c r="BP29" s="257"/>
    </row>
    <row r="30" spans="1:83" s="397" customFormat="1" ht="16.5" thickBot="1">
      <c r="A30" s="897"/>
      <c r="B30" s="902" t="s">
        <v>227</v>
      </c>
      <c r="C30" s="902"/>
      <c r="D30" s="902"/>
      <c r="E30" s="902"/>
      <c r="F30" s="903">
        <f t="shared" ref="F30" si="167">SUM(F28,F24)</f>
        <v>0</v>
      </c>
      <c r="G30" s="903">
        <f t="shared" ref="G30" si="168">SUM(G28,G24)</f>
        <v>0</v>
      </c>
      <c r="H30" s="903">
        <f t="shared" ref="H30" si="169">SUM(H28,H24)</f>
        <v>0</v>
      </c>
      <c r="I30" s="903">
        <f t="shared" ref="I30" si="170">SUM(I28,I24)</f>
        <v>0</v>
      </c>
      <c r="J30" s="903">
        <f t="shared" ref="J30" si="171">SUM(J28,J24)</f>
        <v>0</v>
      </c>
      <c r="K30" s="903">
        <f t="shared" ref="K30" si="172">SUM(K28,K24)</f>
        <v>0</v>
      </c>
      <c r="L30" s="903">
        <f t="shared" ref="L30" si="173">SUM(L28,L24)</f>
        <v>0</v>
      </c>
      <c r="M30" s="903">
        <f t="shared" ref="M30" si="174">SUM(M28,M24)</f>
        <v>0</v>
      </c>
      <c r="N30" s="903">
        <f t="shared" ref="N30" si="175">SUM(N28,N24)</f>
        <v>0</v>
      </c>
      <c r="O30" s="903">
        <f t="shared" ref="O30" si="176">SUM(O28,O24)</f>
        <v>0</v>
      </c>
      <c r="P30" s="903">
        <f t="shared" ref="P30:U30" si="177">SUM(P28,P24)</f>
        <v>0</v>
      </c>
      <c r="Q30" s="903">
        <f t="shared" si="177"/>
        <v>0</v>
      </c>
      <c r="R30" s="903">
        <f t="shared" si="177"/>
        <v>0</v>
      </c>
      <c r="S30" s="903">
        <f t="shared" si="177"/>
        <v>0</v>
      </c>
      <c r="T30" s="903">
        <f t="shared" si="177"/>
        <v>0</v>
      </c>
      <c r="U30" s="903">
        <f t="shared" si="177"/>
        <v>0</v>
      </c>
      <c r="V30" s="903">
        <f>U30</f>
        <v>0</v>
      </c>
      <c r="W30" s="897"/>
      <c r="X30" s="897"/>
      <c r="Y30" s="902" t="s">
        <v>227</v>
      </c>
      <c r="Z30" s="902"/>
      <c r="AA30" s="902"/>
      <c r="AB30" s="902"/>
      <c r="AC30" s="903">
        <f t="shared" ref="AC30:AM30" si="178">SUM(AC28,AC24)</f>
        <v>0</v>
      </c>
      <c r="AD30" s="903">
        <f t="shared" si="178"/>
        <v>0</v>
      </c>
      <c r="AE30" s="903">
        <f t="shared" si="178"/>
        <v>0</v>
      </c>
      <c r="AF30" s="903">
        <f t="shared" si="178"/>
        <v>0</v>
      </c>
      <c r="AG30" s="903">
        <f t="shared" si="178"/>
        <v>0</v>
      </c>
      <c r="AH30" s="903">
        <f t="shared" si="178"/>
        <v>0</v>
      </c>
      <c r="AI30" s="903">
        <f t="shared" si="178"/>
        <v>0</v>
      </c>
      <c r="AJ30" s="903">
        <f t="shared" si="178"/>
        <v>0</v>
      </c>
      <c r="AK30" s="903">
        <f t="shared" si="178"/>
        <v>0</v>
      </c>
      <c r="AL30" s="903">
        <f t="shared" si="178"/>
        <v>0</v>
      </c>
      <c r="AM30" s="903">
        <f t="shared" si="178"/>
        <v>0</v>
      </c>
      <c r="AN30" s="903">
        <f t="shared" ref="AN30:AR30" si="179">SUM(AN28,AN24)</f>
        <v>0</v>
      </c>
      <c r="AO30" s="903">
        <f t="shared" si="179"/>
        <v>0</v>
      </c>
      <c r="AP30" s="903">
        <f t="shared" si="179"/>
        <v>0</v>
      </c>
      <c r="AQ30" s="903">
        <f t="shared" si="179"/>
        <v>0</v>
      </c>
      <c r="AR30" s="903">
        <f t="shared" si="179"/>
        <v>0</v>
      </c>
      <c r="AS30" s="903">
        <f t="shared" si="138"/>
        <v>0</v>
      </c>
      <c r="AT30" s="900"/>
      <c r="AU30" s="900"/>
      <c r="AV30" s="902" t="s">
        <v>227</v>
      </c>
      <c r="AW30" s="902"/>
      <c r="AX30" s="902"/>
      <c r="AY30" s="902"/>
      <c r="AZ30" s="903">
        <f t="shared" ref="AZ30:BJ30" si="180">SUM(AZ28,AZ24)</f>
        <v>0</v>
      </c>
      <c r="BA30" s="903">
        <f t="shared" si="180"/>
        <v>0</v>
      </c>
      <c r="BB30" s="903">
        <f t="shared" si="180"/>
        <v>0</v>
      </c>
      <c r="BC30" s="903">
        <f t="shared" si="180"/>
        <v>0</v>
      </c>
      <c r="BD30" s="903">
        <f t="shared" si="180"/>
        <v>0</v>
      </c>
      <c r="BE30" s="903">
        <f t="shared" si="180"/>
        <v>0</v>
      </c>
      <c r="BF30" s="903">
        <f t="shared" si="180"/>
        <v>0</v>
      </c>
      <c r="BG30" s="903">
        <f t="shared" si="180"/>
        <v>0</v>
      </c>
      <c r="BH30" s="903">
        <f t="shared" si="180"/>
        <v>0</v>
      </c>
      <c r="BI30" s="903">
        <f t="shared" si="180"/>
        <v>0</v>
      </c>
      <c r="BJ30" s="903">
        <f t="shared" si="180"/>
        <v>0</v>
      </c>
      <c r="BK30" s="903">
        <f t="shared" ref="BK30:BO30" si="181">SUM(BK28,BK24)</f>
        <v>0</v>
      </c>
      <c r="BL30" s="903">
        <f t="shared" si="181"/>
        <v>0</v>
      </c>
      <c r="BM30" s="903">
        <f t="shared" si="181"/>
        <v>0</v>
      </c>
      <c r="BN30" s="903">
        <f t="shared" si="181"/>
        <v>0</v>
      </c>
      <c r="BO30" s="903">
        <f t="shared" si="181"/>
        <v>0</v>
      </c>
      <c r="BP30" s="903">
        <f>BO30</f>
        <v>0</v>
      </c>
      <c r="BQ30" s="901"/>
      <c r="BR30" s="901"/>
      <c r="BS30" s="901"/>
      <c r="BT30" s="901"/>
      <c r="BU30" s="901"/>
      <c r="BV30" s="901"/>
      <c r="BW30" s="901"/>
      <c r="BX30" s="901"/>
      <c r="BY30" s="901"/>
      <c r="BZ30" s="901"/>
      <c r="CA30" s="901"/>
      <c r="CB30" s="901"/>
      <c r="CC30" s="901"/>
      <c r="CD30" s="901"/>
      <c r="CE30" s="901"/>
    </row>
    <row r="31" spans="1:83" ht="15.75" thickBot="1">
      <c r="A31" s="149"/>
      <c r="B31" s="160" t="s">
        <v>228</v>
      </c>
      <c r="C31" s="160"/>
      <c r="D31" s="160"/>
      <c r="E31" s="160"/>
      <c r="F31" s="183"/>
      <c r="G31" s="206">
        <f t="shared" ref="G31:V31" si="182">IF(ISERROR(F12/AVERAGE(F30:G30)=0),0,F12/AVERAGE(F30:G30))</f>
        <v>0</v>
      </c>
      <c r="H31" s="206">
        <f t="shared" si="182"/>
        <v>0</v>
      </c>
      <c r="I31" s="206">
        <f t="shared" si="182"/>
        <v>0</v>
      </c>
      <c r="J31" s="206">
        <f t="shared" si="182"/>
        <v>0</v>
      </c>
      <c r="K31" s="206">
        <f t="shared" si="182"/>
        <v>0</v>
      </c>
      <c r="L31" s="206">
        <f t="shared" si="182"/>
        <v>0</v>
      </c>
      <c r="M31" s="206">
        <f t="shared" si="182"/>
        <v>0</v>
      </c>
      <c r="N31" s="206">
        <f t="shared" si="182"/>
        <v>0</v>
      </c>
      <c r="O31" s="206">
        <f t="shared" si="182"/>
        <v>0</v>
      </c>
      <c r="P31" s="206">
        <f t="shared" si="182"/>
        <v>0</v>
      </c>
      <c r="Q31" s="206">
        <f t="shared" si="182"/>
        <v>0</v>
      </c>
      <c r="R31" s="206">
        <f t="shared" si="182"/>
        <v>0</v>
      </c>
      <c r="S31" s="206">
        <f t="shared" si="182"/>
        <v>0</v>
      </c>
      <c r="T31" s="206">
        <f t="shared" si="182"/>
        <v>0</v>
      </c>
      <c r="U31" s="206">
        <f t="shared" si="182"/>
        <v>0</v>
      </c>
      <c r="V31" s="206">
        <f t="shared" si="182"/>
        <v>0</v>
      </c>
      <c r="W31" s="149"/>
      <c r="X31" s="149"/>
      <c r="Y31" s="160" t="s">
        <v>228</v>
      </c>
      <c r="Z31" s="160"/>
      <c r="AA31" s="160"/>
      <c r="AB31" s="160"/>
      <c r="AC31" s="205"/>
      <c r="AD31" s="206">
        <f t="shared" ref="AD31:AR31" si="183">IF(ISERROR(AC12/AVERAGE(AC30:AD30)=0),0,AC12/AVERAGE(AC30:AD30))</f>
        <v>0</v>
      </c>
      <c r="AE31" s="206">
        <f t="shared" si="183"/>
        <v>0</v>
      </c>
      <c r="AF31" s="206">
        <f t="shared" si="183"/>
        <v>0</v>
      </c>
      <c r="AG31" s="206">
        <f t="shared" si="183"/>
        <v>0</v>
      </c>
      <c r="AH31" s="206">
        <f t="shared" si="183"/>
        <v>0</v>
      </c>
      <c r="AI31" s="206">
        <f t="shared" si="183"/>
        <v>0</v>
      </c>
      <c r="AJ31" s="206">
        <f t="shared" si="183"/>
        <v>0</v>
      </c>
      <c r="AK31" s="206">
        <f t="shared" si="183"/>
        <v>0</v>
      </c>
      <c r="AL31" s="206">
        <f t="shared" si="183"/>
        <v>0</v>
      </c>
      <c r="AM31" s="206">
        <f t="shared" si="183"/>
        <v>0</v>
      </c>
      <c r="AN31" s="206">
        <f t="shared" si="183"/>
        <v>0</v>
      </c>
      <c r="AO31" s="206">
        <f t="shared" si="183"/>
        <v>0</v>
      </c>
      <c r="AP31" s="206">
        <f t="shared" si="183"/>
        <v>0</v>
      </c>
      <c r="AQ31" s="206">
        <f t="shared" si="183"/>
        <v>0</v>
      </c>
      <c r="AR31" s="206">
        <f t="shared" si="183"/>
        <v>0</v>
      </c>
      <c r="AS31" s="206">
        <f>AR31</f>
        <v>0</v>
      </c>
      <c r="AT31" s="35"/>
      <c r="AU31" s="35"/>
      <c r="AV31" s="160" t="s">
        <v>228</v>
      </c>
      <c r="AW31" s="160"/>
      <c r="AX31" s="160"/>
      <c r="AY31" s="160"/>
      <c r="AZ31" s="205"/>
      <c r="BA31" s="206">
        <f t="shared" ref="BA31:BO31" si="184">IF(ISERROR(AZ12/AVERAGE(AZ30:BA30)=0),0,AZ12/AVERAGE(AZ30:BA30))</f>
        <v>0</v>
      </c>
      <c r="BB31" s="206">
        <f t="shared" si="184"/>
        <v>0</v>
      </c>
      <c r="BC31" s="206">
        <f t="shared" si="184"/>
        <v>0</v>
      </c>
      <c r="BD31" s="206">
        <f t="shared" si="184"/>
        <v>0</v>
      </c>
      <c r="BE31" s="206">
        <f t="shared" si="184"/>
        <v>0</v>
      </c>
      <c r="BF31" s="206">
        <f t="shared" si="184"/>
        <v>0</v>
      </c>
      <c r="BG31" s="206">
        <f t="shared" si="184"/>
        <v>0</v>
      </c>
      <c r="BH31" s="206">
        <f t="shared" si="184"/>
        <v>0</v>
      </c>
      <c r="BI31" s="206">
        <f t="shared" si="184"/>
        <v>0</v>
      </c>
      <c r="BJ31" s="206">
        <f t="shared" si="184"/>
        <v>0</v>
      </c>
      <c r="BK31" s="206">
        <f t="shared" si="184"/>
        <v>0</v>
      </c>
      <c r="BL31" s="206">
        <f t="shared" si="184"/>
        <v>0</v>
      </c>
      <c r="BM31" s="206">
        <f t="shared" si="184"/>
        <v>0</v>
      </c>
      <c r="BN31" s="206">
        <f t="shared" si="184"/>
        <v>0</v>
      </c>
      <c r="BO31" s="206">
        <f t="shared" si="184"/>
        <v>0</v>
      </c>
      <c r="BP31" s="206">
        <f>BO31</f>
        <v>0</v>
      </c>
      <c r="BQ31" s="163"/>
      <c r="BR31" s="163"/>
      <c r="BS31" s="163"/>
      <c r="BT31" s="163"/>
      <c r="BU31" s="163"/>
      <c r="BV31" s="163"/>
      <c r="BW31" s="163"/>
      <c r="BX31" s="163"/>
      <c r="BY31" s="163"/>
      <c r="BZ31" s="163"/>
      <c r="CA31" s="163"/>
      <c r="CB31" s="163"/>
      <c r="CC31" s="163"/>
      <c r="CD31" s="163"/>
      <c r="CE31" s="163"/>
    </row>
    <row r="32" spans="1:83" ht="15.75" thickTop="1">
      <c r="A32" s="149"/>
      <c r="B32" s="151"/>
      <c r="C32" s="152"/>
      <c r="D32" s="152"/>
      <c r="E32" s="152"/>
      <c r="F32" s="153"/>
      <c r="G32" s="153"/>
      <c r="H32" s="153"/>
      <c r="I32" s="153"/>
      <c r="J32" s="153"/>
      <c r="K32" s="153"/>
      <c r="L32" s="153"/>
      <c r="M32" s="153"/>
      <c r="N32" s="153"/>
      <c r="O32" s="153"/>
      <c r="P32" s="153"/>
      <c r="Q32" s="257"/>
      <c r="R32" s="257"/>
      <c r="S32" s="257"/>
      <c r="T32" s="257"/>
      <c r="U32" s="257"/>
      <c r="V32" s="257"/>
      <c r="W32" s="149"/>
      <c r="X32" s="149"/>
      <c r="Y32" s="151"/>
      <c r="Z32" s="152"/>
      <c r="AA32" s="152"/>
      <c r="AB32" s="152"/>
      <c r="AC32" s="153"/>
      <c r="AD32" s="153"/>
      <c r="AE32" s="153"/>
      <c r="AF32" s="153"/>
      <c r="AG32" s="153"/>
      <c r="AH32" s="153"/>
      <c r="AI32" s="153"/>
      <c r="AJ32" s="153"/>
      <c r="AK32" s="153"/>
      <c r="AL32" s="153"/>
      <c r="AM32" s="153"/>
      <c r="AN32" s="257"/>
      <c r="AO32" s="257"/>
      <c r="AP32" s="257"/>
      <c r="AQ32" s="257"/>
      <c r="AR32" s="257"/>
      <c r="AS32" s="257"/>
      <c r="AT32" s="35"/>
      <c r="AU32" s="35"/>
      <c r="AV32" s="151"/>
      <c r="AW32" s="152"/>
      <c r="AX32" s="152"/>
      <c r="AY32" s="152"/>
      <c r="AZ32" s="257"/>
      <c r="BA32" s="257"/>
      <c r="BB32" s="257"/>
      <c r="BC32" s="257"/>
      <c r="BD32" s="257"/>
      <c r="BE32" s="257"/>
      <c r="BF32" s="257"/>
      <c r="BG32" s="257"/>
      <c r="BH32" s="257"/>
      <c r="BI32" s="257"/>
      <c r="BJ32" s="257"/>
      <c r="BK32" s="257"/>
      <c r="BL32" s="257"/>
      <c r="BM32" s="257"/>
      <c r="BN32" s="257"/>
      <c r="BO32" s="257"/>
      <c r="BP32" s="257"/>
      <c r="BQ32" s="163"/>
      <c r="BR32" s="163"/>
      <c r="BS32" s="163"/>
      <c r="BT32" s="163"/>
      <c r="BU32" s="163"/>
      <c r="BV32" s="163"/>
      <c r="BW32" s="163"/>
      <c r="BX32" s="163"/>
      <c r="BY32" s="163"/>
      <c r="BZ32" s="163"/>
      <c r="CA32" s="163"/>
      <c r="CB32" s="163"/>
      <c r="CC32" s="163"/>
      <c r="CD32" s="163"/>
      <c r="CE32" s="163"/>
    </row>
    <row r="33" spans="1:83" ht="15.75">
      <c r="A33" s="149"/>
      <c r="B33" s="154" t="s">
        <v>229</v>
      </c>
      <c r="C33" s="152"/>
      <c r="D33" s="152"/>
      <c r="E33" s="152"/>
      <c r="F33" s="153"/>
      <c r="G33" s="153"/>
      <c r="H33" s="153"/>
      <c r="I33" s="153"/>
      <c r="J33" s="153"/>
      <c r="K33" s="153"/>
      <c r="L33" s="153"/>
      <c r="M33" s="153"/>
      <c r="N33" s="153"/>
      <c r="O33" s="153"/>
      <c r="P33" s="153"/>
      <c r="Q33" s="257"/>
      <c r="R33" s="257"/>
      <c r="S33" s="257"/>
      <c r="T33" s="257"/>
      <c r="U33" s="257"/>
      <c r="V33" s="257"/>
      <c r="W33" s="149"/>
      <c r="X33" s="149"/>
      <c r="Y33" s="154" t="s">
        <v>229</v>
      </c>
      <c r="Z33" s="152"/>
      <c r="AA33" s="152"/>
      <c r="AB33" s="152"/>
      <c r="AC33" s="153"/>
      <c r="AD33" s="153"/>
      <c r="AE33" s="153"/>
      <c r="AF33" s="153"/>
      <c r="AG33" s="153"/>
      <c r="AH33" s="153"/>
      <c r="AI33" s="153"/>
      <c r="AJ33" s="153"/>
      <c r="AK33" s="153"/>
      <c r="AL33" s="153"/>
      <c r="AM33" s="153"/>
      <c r="AN33" s="257"/>
      <c r="AO33" s="257"/>
      <c r="AP33" s="257"/>
      <c r="AQ33" s="257"/>
      <c r="AR33" s="257"/>
      <c r="AS33" s="257"/>
      <c r="AT33" s="35"/>
      <c r="AU33" s="35"/>
      <c r="AV33" s="154" t="s">
        <v>229</v>
      </c>
      <c r="AW33" s="152"/>
      <c r="AX33" s="152"/>
      <c r="AY33" s="152"/>
      <c r="AZ33" s="257"/>
      <c r="BA33" s="257"/>
      <c r="BB33" s="257"/>
      <c r="BC33" s="257"/>
      <c r="BD33" s="257"/>
      <c r="BE33" s="257"/>
      <c r="BF33" s="257"/>
      <c r="BG33" s="257"/>
      <c r="BH33" s="257"/>
      <c r="BI33" s="257"/>
      <c r="BJ33" s="257"/>
      <c r="BK33" s="257"/>
      <c r="BL33" s="257"/>
      <c r="BM33" s="257"/>
      <c r="BN33" s="257"/>
      <c r="BO33" s="257"/>
      <c r="BP33" s="257"/>
      <c r="BQ33" s="163"/>
      <c r="BR33" s="163"/>
      <c r="BS33" s="163"/>
      <c r="BT33" s="163"/>
      <c r="BU33" s="163"/>
      <c r="BV33" s="163"/>
      <c r="BW33" s="163"/>
      <c r="BX33" s="163"/>
      <c r="BY33" s="163"/>
      <c r="BZ33" s="163"/>
      <c r="CA33" s="163"/>
      <c r="CB33" s="163"/>
      <c r="CC33" s="163"/>
      <c r="CD33" s="163"/>
      <c r="CE33" s="163"/>
    </row>
    <row r="34" spans="1:83" ht="15">
      <c r="A34" s="149"/>
      <c r="B34" s="151" t="s">
        <v>230</v>
      </c>
      <c r="C34" s="152"/>
      <c r="D34" s="152"/>
      <c r="E34" s="152"/>
      <c r="F34" s="153">
        <f t="shared" ref="F34:U34" si="185">F12</f>
        <v>0</v>
      </c>
      <c r="G34" s="153">
        <f t="shared" si="185"/>
        <v>0</v>
      </c>
      <c r="H34" s="153">
        <f t="shared" si="185"/>
        <v>0</v>
      </c>
      <c r="I34" s="153">
        <f t="shared" si="185"/>
        <v>0</v>
      </c>
      <c r="J34" s="153">
        <f t="shared" si="185"/>
        <v>0</v>
      </c>
      <c r="K34" s="153">
        <f t="shared" si="185"/>
        <v>0</v>
      </c>
      <c r="L34" s="153">
        <f t="shared" si="185"/>
        <v>0</v>
      </c>
      <c r="M34" s="153">
        <f t="shared" si="185"/>
        <v>0</v>
      </c>
      <c r="N34" s="153">
        <f t="shared" si="185"/>
        <v>0</v>
      </c>
      <c r="O34" s="153">
        <f t="shared" si="185"/>
        <v>0</v>
      </c>
      <c r="P34" s="153">
        <f t="shared" si="185"/>
        <v>0</v>
      </c>
      <c r="Q34" s="257">
        <f t="shared" si="185"/>
        <v>0</v>
      </c>
      <c r="R34" s="257">
        <f t="shared" si="185"/>
        <v>0</v>
      </c>
      <c r="S34" s="257">
        <f t="shared" si="185"/>
        <v>0</v>
      </c>
      <c r="T34" s="257">
        <f t="shared" si="185"/>
        <v>0</v>
      </c>
      <c r="U34" s="257">
        <f t="shared" si="185"/>
        <v>0</v>
      </c>
      <c r="V34" s="257">
        <f>SUM(F34:U34)</f>
        <v>0</v>
      </c>
      <c r="W34" s="149"/>
      <c r="X34" s="149"/>
      <c r="Y34" s="151" t="s">
        <v>230</v>
      </c>
      <c r="Z34" s="152"/>
      <c r="AA34" s="152"/>
      <c r="AB34" s="152"/>
      <c r="AC34" s="153">
        <f t="shared" ref="AC34:AR34" si="186">AC12</f>
        <v>0</v>
      </c>
      <c r="AD34" s="153">
        <f t="shared" si="186"/>
        <v>0</v>
      </c>
      <c r="AE34" s="153">
        <f t="shared" si="186"/>
        <v>0</v>
      </c>
      <c r="AF34" s="153">
        <f t="shared" si="186"/>
        <v>0</v>
      </c>
      <c r="AG34" s="153">
        <f t="shared" si="186"/>
        <v>0</v>
      </c>
      <c r="AH34" s="153">
        <f t="shared" si="186"/>
        <v>0</v>
      </c>
      <c r="AI34" s="153">
        <f t="shared" si="186"/>
        <v>0</v>
      </c>
      <c r="AJ34" s="153">
        <f t="shared" si="186"/>
        <v>0</v>
      </c>
      <c r="AK34" s="153">
        <f t="shared" si="186"/>
        <v>0</v>
      </c>
      <c r="AL34" s="153">
        <f t="shared" si="186"/>
        <v>0</v>
      </c>
      <c r="AM34" s="153">
        <f t="shared" si="186"/>
        <v>0</v>
      </c>
      <c r="AN34" s="257">
        <f t="shared" si="186"/>
        <v>0</v>
      </c>
      <c r="AO34" s="257">
        <f t="shared" si="186"/>
        <v>0</v>
      </c>
      <c r="AP34" s="257">
        <f t="shared" si="186"/>
        <v>0</v>
      </c>
      <c r="AQ34" s="257">
        <f t="shared" si="186"/>
        <v>0</v>
      </c>
      <c r="AR34" s="257">
        <f t="shared" si="186"/>
        <v>0</v>
      </c>
      <c r="AS34" s="257">
        <f>SUM(AC34:AR34)</f>
        <v>0</v>
      </c>
      <c r="AT34" s="35"/>
      <c r="AU34" s="35"/>
      <c r="AV34" s="151" t="s">
        <v>230</v>
      </c>
      <c r="AW34" s="152"/>
      <c r="AX34" s="152"/>
      <c r="AY34" s="152"/>
      <c r="AZ34" s="257">
        <f t="shared" ref="AZ34:BO34" si="187">AZ12</f>
        <v>0</v>
      </c>
      <c r="BA34" s="257">
        <f t="shared" si="187"/>
        <v>0</v>
      </c>
      <c r="BB34" s="257">
        <f t="shared" si="187"/>
        <v>0</v>
      </c>
      <c r="BC34" s="257">
        <f t="shared" si="187"/>
        <v>0</v>
      </c>
      <c r="BD34" s="257">
        <f t="shared" si="187"/>
        <v>0</v>
      </c>
      <c r="BE34" s="257">
        <f t="shared" si="187"/>
        <v>0</v>
      </c>
      <c r="BF34" s="257">
        <f t="shared" si="187"/>
        <v>0</v>
      </c>
      <c r="BG34" s="257">
        <f t="shared" si="187"/>
        <v>0</v>
      </c>
      <c r="BH34" s="257">
        <f t="shared" si="187"/>
        <v>0</v>
      </c>
      <c r="BI34" s="257">
        <f t="shared" si="187"/>
        <v>0</v>
      </c>
      <c r="BJ34" s="257">
        <f t="shared" si="187"/>
        <v>0</v>
      </c>
      <c r="BK34" s="257">
        <f t="shared" si="187"/>
        <v>0</v>
      </c>
      <c r="BL34" s="257">
        <f t="shared" si="187"/>
        <v>0</v>
      </c>
      <c r="BM34" s="257">
        <f t="shared" si="187"/>
        <v>0</v>
      </c>
      <c r="BN34" s="257">
        <f t="shared" si="187"/>
        <v>0</v>
      </c>
      <c r="BO34" s="257">
        <f t="shared" si="187"/>
        <v>0</v>
      </c>
      <c r="BP34" s="257">
        <f>SUM(AZ34:BO34)</f>
        <v>0</v>
      </c>
      <c r="BQ34" s="163"/>
      <c r="BR34" s="163"/>
      <c r="BS34" s="163"/>
      <c r="BT34" s="163"/>
      <c r="BU34" s="163"/>
      <c r="BV34" s="163"/>
      <c r="BW34" s="163"/>
      <c r="BX34" s="163"/>
      <c r="BY34" s="163"/>
      <c r="BZ34" s="163"/>
      <c r="CA34" s="163"/>
      <c r="CB34" s="163"/>
      <c r="CC34" s="163"/>
      <c r="CD34" s="163"/>
      <c r="CE34" s="163"/>
    </row>
    <row r="35" spans="1:83" s="149" customFormat="1" ht="15">
      <c r="B35" s="151" t="s">
        <v>889</v>
      </c>
      <c r="C35" s="152"/>
      <c r="D35" s="152"/>
      <c r="E35" s="152"/>
      <c r="F35" s="257">
        <f t="shared" ref="F35:U35" si="188">-F9</f>
        <v>0</v>
      </c>
      <c r="G35" s="257">
        <f t="shared" si="188"/>
        <v>0</v>
      </c>
      <c r="H35" s="257">
        <f t="shared" si="188"/>
        <v>0</v>
      </c>
      <c r="I35" s="257">
        <f t="shared" si="188"/>
        <v>0</v>
      </c>
      <c r="J35" s="257">
        <f t="shared" si="188"/>
        <v>0</v>
      </c>
      <c r="K35" s="257">
        <f t="shared" si="188"/>
        <v>0</v>
      </c>
      <c r="L35" s="257">
        <f t="shared" si="188"/>
        <v>0</v>
      </c>
      <c r="M35" s="257">
        <f t="shared" si="188"/>
        <v>0</v>
      </c>
      <c r="N35" s="257">
        <f t="shared" si="188"/>
        <v>0</v>
      </c>
      <c r="O35" s="257">
        <f t="shared" si="188"/>
        <v>0</v>
      </c>
      <c r="P35" s="257">
        <f t="shared" si="188"/>
        <v>0</v>
      </c>
      <c r="Q35" s="257">
        <f t="shared" si="188"/>
        <v>0</v>
      </c>
      <c r="R35" s="257">
        <f t="shared" si="188"/>
        <v>0</v>
      </c>
      <c r="S35" s="257">
        <f t="shared" si="188"/>
        <v>0</v>
      </c>
      <c r="T35" s="257">
        <f t="shared" si="188"/>
        <v>0</v>
      </c>
      <c r="U35" s="257">
        <f t="shared" si="188"/>
        <v>0</v>
      </c>
      <c r="V35" s="257">
        <f t="shared" ref="V35:V38" si="189">SUM(F35:U35)</f>
        <v>0</v>
      </c>
      <c r="Y35" s="151" t="s">
        <v>889</v>
      </c>
      <c r="Z35" s="152"/>
      <c r="AA35" s="152"/>
      <c r="AB35" s="152"/>
      <c r="AC35" s="257">
        <f t="shared" ref="AC35:AR35" si="190">-AC9</f>
        <v>0</v>
      </c>
      <c r="AD35" s="257">
        <f t="shared" si="190"/>
        <v>0</v>
      </c>
      <c r="AE35" s="257">
        <f t="shared" si="190"/>
        <v>0</v>
      </c>
      <c r="AF35" s="257">
        <f t="shared" si="190"/>
        <v>0</v>
      </c>
      <c r="AG35" s="257">
        <f t="shared" si="190"/>
        <v>0</v>
      </c>
      <c r="AH35" s="257">
        <f t="shared" si="190"/>
        <v>0</v>
      </c>
      <c r="AI35" s="257">
        <f t="shared" si="190"/>
        <v>0</v>
      </c>
      <c r="AJ35" s="257">
        <f t="shared" si="190"/>
        <v>0</v>
      </c>
      <c r="AK35" s="257">
        <f t="shared" si="190"/>
        <v>0</v>
      </c>
      <c r="AL35" s="257">
        <f t="shared" si="190"/>
        <v>0</v>
      </c>
      <c r="AM35" s="257">
        <f t="shared" si="190"/>
        <v>0</v>
      </c>
      <c r="AN35" s="257">
        <f t="shared" si="190"/>
        <v>0</v>
      </c>
      <c r="AO35" s="257">
        <f t="shared" si="190"/>
        <v>0</v>
      </c>
      <c r="AP35" s="257">
        <f t="shared" si="190"/>
        <v>0</v>
      </c>
      <c r="AQ35" s="257">
        <f t="shared" si="190"/>
        <v>0</v>
      </c>
      <c r="AR35" s="257">
        <f t="shared" si="190"/>
        <v>0</v>
      </c>
      <c r="AS35" s="257">
        <f t="shared" ref="AS35:AS38" si="191">SUM(AC35:AR35)</f>
        <v>0</v>
      </c>
      <c r="AT35" s="152"/>
      <c r="AU35" s="152"/>
      <c r="AV35" s="151" t="s">
        <v>889</v>
      </c>
      <c r="AW35" s="152"/>
      <c r="AX35" s="152"/>
      <c r="AY35" s="152"/>
      <c r="AZ35" s="257">
        <f t="shared" ref="AZ35:BO35" si="192">-AZ9</f>
        <v>0</v>
      </c>
      <c r="BA35" s="257">
        <f t="shared" si="192"/>
        <v>0</v>
      </c>
      <c r="BB35" s="257">
        <f t="shared" si="192"/>
        <v>0</v>
      </c>
      <c r="BC35" s="257">
        <f t="shared" si="192"/>
        <v>0</v>
      </c>
      <c r="BD35" s="257">
        <f t="shared" si="192"/>
        <v>0</v>
      </c>
      <c r="BE35" s="257">
        <f t="shared" si="192"/>
        <v>0</v>
      </c>
      <c r="BF35" s="257">
        <f t="shared" si="192"/>
        <v>0</v>
      </c>
      <c r="BG35" s="257">
        <f t="shared" si="192"/>
        <v>0</v>
      </c>
      <c r="BH35" s="257">
        <f t="shared" si="192"/>
        <v>0</v>
      </c>
      <c r="BI35" s="257">
        <f t="shared" si="192"/>
        <v>0</v>
      </c>
      <c r="BJ35" s="257">
        <f t="shared" si="192"/>
        <v>0</v>
      </c>
      <c r="BK35" s="257">
        <f t="shared" si="192"/>
        <v>0</v>
      </c>
      <c r="BL35" s="257">
        <f t="shared" si="192"/>
        <v>0</v>
      </c>
      <c r="BM35" s="257">
        <f t="shared" si="192"/>
        <v>0</v>
      </c>
      <c r="BN35" s="257">
        <f t="shared" si="192"/>
        <v>0</v>
      </c>
      <c r="BO35" s="257">
        <f t="shared" si="192"/>
        <v>0</v>
      </c>
      <c r="BP35" s="257">
        <f>SUM(AZ35:BO35)</f>
        <v>0</v>
      </c>
    </row>
    <row r="36" spans="1:83" s="149" customFormat="1" ht="15">
      <c r="B36" s="151" t="s">
        <v>890</v>
      </c>
      <c r="C36" s="152"/>
      <c r="D36" s="152"/>
      <c r="E36" s="152"/>
      <c r="F36" s="257">
        <f>E29-F29</f>
        <v>0</v>
      </c>
      <c r="G36" s="257">
        <f t="shared" ref="G36:U36" si="193">F29-G29</f>
        <v>0</v>
      </c>
      <c r="H36" s="257">
        <f t="shared" si="193"/>
        <v>0</v>
      </c>
      <c r="I36" s="257">
        <f t="shared" si="193"/>
        <v>0</v>
      </c>
      <c r="J36" s="257">
        <f t="shared" si="193"/>
        <v>0</v>
      </c>
      <c r="K36" s="257">
        <f t="shared" si="193"/>
        <v>0</v>
      </c>
      <c r="L36" s="257">
        <f t="shared" si="193"/>
        <v>0</v>
      </c>
      <c r="M36" s="257">
        <f t="shared" si="193"/>
        <v>0</v>
      </c>
      <c r="N36" s="257">
        <f t="shared" si="193"/>
        <v>0</v>
      </c>
      <c r="O36" s="257">
        <f t="shared" si="193"/>
        <v>0</v>
      </c>
      <c r="P36" s="257">
        <f t="shared" si="193"/>
        <v>0</v>
      </c>
      <c r="Q36" s="257">
        <f t="shared" si="193"/>
        <v>0</v>
      </c>
      <c r="R36" s="257">
        <f t="shared" si="193"/>
        <v>0</v>
      </c>
      <c r="S36" s="257">
        <f t="shared" si="193"/>
        <v>0</v>
      </c>
      <c r="T36" s="257">
        <f t="shared" si="193"/>
        <v>0</v>
      </c>
      <c r="U36" s="257">
        <f t="shared" si="193"/>
        <v>0</v>
      </c>
      <c r="V36" s="257">
        <f t="shared" si="189"/>
        <v>0</v>
      </c>
      <c r="Y36" s="151" t="s">
        <v>890</v>
      </c>
      <c r="Z36" s="152"/>
      <c r="AA36" s="152"/>
      <c r="AB36" s="152"/>
      <c r="AC36" s="257">
        <f t="shared" ref="AC36:AR36" si="194">AB29-AC29</f>
        <v>0</v>
      </c>
      <c r="AD36" s="257">
        <f t="shared" si="194"/>
        <v>0</v>
      </c>
      <c r="AE36" s="257">
        <f t="shared" si="194"/>
        <v>0</v>
      </c>
      <c r="AF36" s="257">
        <f t="shared" si="194"/>
        <v>0</v>
      </c>
      <c r="AG36" s="257">
        <f t="shared" si="194"/>
        <v>0</v>
      </c>
      <c r="AH36" s="257">
        <f t="shared" si="194"/>
        <v>0</v>
      </c>
      <c r="AI36" s="257">
        <f t="shared" si="194"/>
        <v>0</v>
      </c>
      <c r="AJ36" s="257">
        <f t="shared" si="194"/>
        <v>0</v>
      </c>
      <c r="AK36" s="257">
        <f t="shared" si="194"/>
        <v>0</v>
      </c>
      <c r="AL36" s="257">
        <f t="shared" si="194"/>
        <v>0</v>
      </c>
      <c r="AM36" s="257">
        <f t="shared" si="194"/>
        <v>0</v>
      </c>
      <c r="AN36" s="257">
        <f t="shared" si="194"/>
        <v>0</v>
      </c>
      <c r="AO36" s="257">
        <f t="shared" si="194"/>
        <v>0</v>
      </c>
      <c r="AP36" s="257">
        <f t="shared" si="194"/>
        <v>0</v>
      </c>
      <c r="AQ36" s="257">
        <f t="shared" si="194"/>
        <v>0</v>
      </c>
      <c r="AR36" s="257">
        <f t="shared" si="194"/>
        <v>0</v>
      </c>
      <c r="AS36" s="257">
        <f t="shared" si="191"/>
        <v>0</v>
      </c>
      <c r="AT36" s="152"/>
      <c r="AU36" s="152"/>
      <c r="AV36" s="151" t="s">
        <v>890</v>
      </c>
      <c r="AW36" s="152"/>
      <c r="AX36" s="152"/>
      <c r="AY36" s="152"/>
      <c r="AZ36" s="257">
        <f t="shared" ref="AZ36:BO36" si="195">AY29-AZ29</f>
        <v>0</v>
      </c>
      <c r="BA36" s="257">
        <f t="shared" si="195"/>
        <v>0</v>
      </c>
      <c r="BB36" s="257">
        <f t="shared" si="195"/>
        <v>0</v>
      </c>
      <c r="BC36" s="257">
        <f t="shared" si="195"/>
        <v>0</v>
      </c>
      <c r="BD36" s="257">
        <f t="shared" si="195"/>
        <v>0</v>
      </c>
      <c r="BE36" s="257">
        <f t="shared" si="195"/>
        <v>0</v>
      </c>
      <c r="BF36" s="257">
        <f t="shared" si="195"/>
        <v>0</v>
      </c>
      <c r="BG36" s="257">
        <f t="shared" si="195"/>
        <v>0</v>
      </c>
      <c r="BH36" s="257">
        <f t="shared" si="195"/>
        <v>0</v>
      </c>
      <c r="BI36" s="257">
        <f t="shared" si="195"/>
        <v>0</v>
      </c>
      <c r="BJ36" s="257">
        <f t="shared" si="195"/>
        <v>0</v>
      </c>
      <c r="BK36" s="257">
        <f t="shared" si="195"/>
        <v>0</v>
      </c>
      <c r="BL36" s="257">
        <f t="shared" si="195"/>
        <v>0</v>
      </c>
      <c r="BM36" s="257">
        <f t="shared" si="195"/>
        <v>0</v>
      </c>
      <c r="BN36" s="257">
        <f t="shared" si="195"/>
        <v>0</v>
      </c>
      <c r="BO36" s="257">
        <f t="shared" si="195"/>
        <v>0</v>
      </c>
      <c r="BP36" s="257">
        <f>SUM(AZ36:BO36)</f>
        <v>0</v>
      </c>
    </row>
    <row r="37" spans="1:83" s="149" customFormat="1" ht="15">
      <c r="B37" s="151" t="s">
        <v>231</v>
      </c>
      <c r="C37" s="152"/>
      <c r="D37" s="152"/>
      <c r="E37" s="152"/>
      <c r="F37" s="257">
        <f>-F28</f>
        <v>0</v>
      </c>
      <c r="G37" s="257">
        <f t="shared" ref="G37:U37" si="196">-G28</f>
        <v>0</v>
      </c>
      <c r="H37" s="257">
        <f t="shared" si="196"/>
        <v>0</v>
      </c>
      <c r="I37" s="257">
        <f t="shared" si="196"/>
        <v>0</v>
      </c>
      <c r="J37" s="257">
        <f t="shared" si="196"/>
        <v>0</v>
      </c>
      <c r="K37" s="257">
        <f t="shared" si="196"/>
        <v>0</v>
      </c>
      <c r="L37" s="257">
        <f t="shared" si="196"/>
        <v>0</v>
      </c>
      <c r="M37" s="257">
        <f t="shared" si="196"/>
        <v>0</v>
      </c>
      <c r="N37" s="257">
        <f t="shared" si="196"/>
        <v>0</v>
      </c>
      <c r="O37" s="257">
        <f t="shared" si="196"/>
        <v>0</v>
      </c>
      <c r="P37" s="257">
        <f t="shared" si="196"/>
        <v>0</v>
      </c>
      <c r="Q37" s="257">
        <f t="shared" si="196"/>
        <v>0</v>
      </c>
      <c r="R37" s="257">
        <f t="shared" si="196"/>
        <v>0</v>
      </c>
      <c r="S37" s="257">
        <f t="shared" si="196"/>
        <v>0</v>
      </c>
      <c r="T37" s="257">
        <f t="shared" si="196"/>
        <v>0</v>
      </c>
      <c r="U37" s="257">
        <f t="shared" si="196"/>
        <v>0</v>
      </c>
      <c r="V37" s="982">
        <f t="shared" si="189"/>
        <v>0</v>
      </c>
      <c r="Y37" s="151" t="s">
        <v>231</v>
      </c>
      <c r="Z37" s="152"/>
      <c r="AA37" s="152"/>
      <c r="AB37" s="152"/>
      <c r="AC37" s="982">
        <f>-AC28</f>
        <v>0</v>
      </c>
      <c r="AD37" s="982">
        <f t="shared" ref="AD37:AR37" si="197">-AD28</f>
        <v>0</v>
      </c>
      <c r="AE37" s="982">
        <f t="shared" si="197"/>
        <v>0</v>
      </c>
      <c r="AF37" s="982">
        <f t="shared" si="197"/>
        <v>0</v>
      </c>
      <c r="AG37" s="982">
        <f t="shared" si="197"/>
        <v>0</v>
      </c>
      <c r="AH37" s="982">
        <f t="shared" si="197"/>
        <v>0</v>
      </c>
      <c r="AI37" s="982">
        <f t="shared" si="197"/>
        <v>0</v>
      </c>
      <c r="AJ37" s="982">
        <f t="shared" si="197"/>
        <v>0</v>
      </c>
      <c r="AK37" s="982">
        <f t="shared" si="197"/>
        <v>0</v>
      </c>
      <c r="AL37" s="982">
        <f t="shared" si="197"/>
        <v>0</v>
      </c>
      <c r="AM37" s="982">
        <f t="shared" si="197"/>
        <v>0</v>
      </c>
      <c r="AN37" s="982">
        <f t="shared" si="197"/>
        <v>0</v>
      </c>
      <c r="AO37" s="982">
        <f t="shared" si="197"/>
        <v>0</v>
      </c>
      <c r="AP37" s="982">
        <f t="shared" si="197"/>
        <v>0</v>
      </c>
      <c r="AQ37" s="982">
        <f t="shared" si="197"/>
        <v>0</v>
      </c>
      <c r="AR37" s="982">
        <f t="shared" si="197"/>
        <v>0</v>
      </c>
      <c r="AS37" s="982">
        <f t="shared" si="191"/>
        <v>0</v>
      </c>
      <c r="AT37" s="152"/>
      <c r="AU37" s="152"/>
      <c r="AV37" s="151" t="s">
        <v>231</v>
      </c>
      <c r="AW37" s="152"/>
      <c r="AX37" s="152"/>
      <c r="AY37" s="152"/>
      <c r="AZ37" s="982">
        <f>-AZ28</f>
        <v>0</v>
      </c>
      <c r="BA37" s="982">
        <f t="shared" ref="BA37:BO37" si="198">-BA28</f>
        <v>0</v>
      </c>
      <c r="BB37" s="982">
        <f t="shared" si="198"/>
        <v>0</v>
      </c>
      <c r="BC37" s="982">
        <f t="shared" si="198"/>
        <v>0</v>
      </c>
      <c r="BD37" s="982">
        <f t="shared" si="198"/>
        <v>0</v>
      </c>
      <c r="BE37" s="982">
        <f t="shared" si="198"/>
        <v>0</v>
      </c>
      <c r="BF37" s="982">
        <f t="shared" si="198"/>
        <v>0</v>
      </c>
      <c r="BG37" s="982">
        <f t="shared" si="198"/>
        <v>0</v>
      </c>
      <c r="BH37" s="982">
        <f t="shared" si="198"/>
        <v>0</v>
      </c>
      <c r="BI37" s="982">
        <f t="shared" si="198"/>
        <v>0</v>
      </c>
      <c r="BJ37" s="982">
        <f t="shared" si="198"/>
        <v>0</v>
      </c>
      <c r="BK37" s="982">
        <f t="shared" si="198"/>
        <v>0</v>
      </c>
      <c r="BL37" s="982">
        <f t="shared" si="198"/>
        <v>0</v>
      </c>
      <c r="BM37" s="982">
        <f t="shared" si="198"/>
        <v>0</v>
      </c>
      <c r="BN37" s="982">
        <f t="shared" si="198"/>
        <v>0</v>
      </c>
      <c r="BO37" s="982">
        <f t="shared" si="198"/>
        <v>0</v>
      </c>
      <c r="BP37" s="982">
        <f>SUM(AZ37:BO37)</f>
        <v>0</v>
      </c>
    </row>
    <row r="38" spans="1:83" s="149" customFormat="1" ht="15">
      <c r="B38" s="151" t="s">
        <v>25</v>
      </c>
      <c r="C38" s="152"/>
      <c r="D38" s="152"/>
      <c r="E38" s="152"/>
      <c r="F38" s="257">
        <f>-Costs!C47</f>
        <v>0</v>
      </c>
      <c r="G38" s="257">
        <f>-Costs!D47</f>
        <v>0</v>
      </c>
      <c r="H38" s="257">
        <f>-Costs!E47</f>
        <v>0</v>
      </c>
      <c r="I38" s="257">
        <f>-Costs!F47</f>
        <v>0</v>
      </c>
      <c r="J38" s="257">
        <f>-Costs!G47</f>
        <v>0</v>
      </c>
      <c r="K38" s="257">
        <f>-Costs!H47</f>
        <v>0</v>
      </c>
      <c r="L38" s="257">
        <f>-Costs!I47</f>
        <v>0</v>
      </c>
      <c r="M38" s="257">
        <f>-Costs!J47</f>
        <v>0</v>
      </c>
      <c r="N38" s="257">
        <f>-Costs!K47</f>
        <v>0</v>
      </c>
      <c r="O38" s="257">
        <f>-Costs!L47</f>
        <v>0</v>
      </c>
      <c r="P38" s="257">
        <f>-Costs!M47</f>
        <v>0</v>
      </c>
      <c r="Q38" s="257">
        <v>0</v>
      </c>
      <c r="R38" s="257">
        <v>0</v>
      </c>
      <c r="S38" s="257">
        <v>0</v>
      </c>
      <c r="T38" s="257">
        <v>0</v>
      </c>
      <c r="U38" s="257">
        <v>0</v>
      </c>
      <c r="V38" s="257">
        <f t="shared" si="189"/>
        <v>0</v>
      </c>
      <c r="Y38" s="151" t="s">
        <v>25</v>
      </c>
      <c r="Z38" s="152"/>
      <c r="AA38" s="152"/>
      <c r="AB38" s="152"/>
      <c r="AC38" s="257">
        <f>-Costs!X47</f>
        <v>0</v>
      </c>
      <c r="AD38" s="257">
        <f>-Costs!Y47</f>
        <v>0</v>
      </c>
      <c r="AE38" s="257">
        <f>-Costs!Z47</f>
        <v>0</v>
      </c>
      <c r="AF38" s="257">
        <f>-Costs!AA47</f>
        <v>0</v>
      </c>
      <c r="AG38" s="257">
        <f>-Costs!AB47</f>
        <v>0</v>
      </c>
      <c r="AH38" s="257">
        <f>-Costs!AC47</f>
        <v>0</v>
      </c>
      <c r="AI38" s="257">
        <f>-Costs!AD47</f>
        <v>0</v>
      </c>
      <c r="AJ38" s="257">
        <f>-Costs!AE47</f>
        <v>0</v>
      </c>
      <c r="AK38" s="257">
        <f>-Costs!AF47</f>
        <v>0</v>
      </c>
      <c r="AL38" s="257">
        <f>-Costs!AG47</f>
        <v>0</v>
      </c>
      <c r="AM38" s="257">
        <f>-Costs!AH47</f>
        <v>0</v>
      </c>
      <c r="AN38" s="257">
        <v>0</v>
      </c>
      <c r="AO38" s="257">
        <v>0</v>
      </c>
      <c r="AP38" s="257">
        <v>0</v>
      </c>
      <c r="AQ38" s="257">
        <v>0</v>
      </c>
      <c r="AR38" s="257">
        <v>0</v>
      </c>
      <c r="AS38" s="257">
        <f t="shared" si="191"/>
        <v>0</v>
      </c>
      <c r="AT38" s="152"/>
      <c r="AU38" s="152"/>
      <c r="AV38" s="151" t="s">
        <v>25</v>
      </c>
      <c r="AW38" s="152"/>
      <c r="AX38" s="152"/>
      <c r="AY38" s="152"/>
      <c r="AZ38" s="257">
        <f>-Costs!AS47</f>
        <v>0</v>
      </c>
      <c r="BA38" s="257">
        <f>-Costs!AT47</f>
        <v>0</v>
      </c>
      <c r="BB38" s="257">
        <f>-Costs!AU47</f>
        <v>0</v>
      </c>
      <c r="BC38" s="257">
        <f>-Costs!AV47</f>
        <v>0</v>
      </c>
      <c r="BD38" s="257">
        <f>-Costs!AW47</f>
        <v>0</v>
      </c>
      <c r="BE38" s="257">
        <f>-Costs!AX47</f>
        <v>0</v>
      </c>
      <c r="BF38" s="257">
        <f>-Costs!AY47</f>
        <v>0</v>
      </c>
      <c r="BG38" s="257">
        <f>-Costs!AZ47</f>
        <v>0</v>
      </c>
      <c r="BH38" s="257">
        <f>-Costs!BA47</f>
        <v>0</v>
      </c>
      <c r="BI38" s="257">
        <f>-Costs!BB47</f>
        <v>0</v>
      </c>
      <c r="BJ38" s="257">
        <f>-Costs!BC47</f>
        <v>0</v>
      </c>
      <c r="BK38" s="257">
        <v>0</v>
      </c>
      <c r="BL38" s="257">
        <v>0</v>
      </c>
      <c r="BM38" s="257">
        <v>0</v>
      </c>
      <c r="BN38" s="257">
        <v>0</v>
      </c>
      <c r="BO38" s="257">
        <v>0</v>
      </c>
      <c r="BP38" s="257">
        <f>SUM(AZ38:BO38)</f>
        <v>0</v>
      </c>
    </row>
    <row r="39" spans="1:83" s="149" customFormat="1" ht="15.75" thickBot="1">
      <c r="B39" s="979" t="s">
        <v>891</v>
      </c>
      <c r="C39" s="979"/>
      <c r="D39" s="979"/>
      <c r="E39" s="979"/>
      <c r="F39" s="980">
        <f t="shared" ref="F39:U39" si="199">SUM(F34:F38)</f>
        <v>0</v>
      </c>
      <c r="G39" s="980">
        <f t="shared" si="199"/>
        <v>0</v>
      </c>
      <c r="H39" s="980">
        <f t="shared" si="199"/>
        <v>0</v>
      </c>
      <c r="I39" s="980">
        <f t="shared" si="199"/>
        <v>0</v>
      </c>
      <c r="J39" s="980">
        <f t="shared" si="199"/>
        <v>0</v>
      </c>
      <c r="K39" s="980">
        <f t="shared" si="199"/>
        <v>0</v>
      </c>
      <c r="L39" s="980">
        <f t="shared" si="199"/>
        <v>0</v>
      </c>
      <c r="M39" s="980">
        <f t="shared" si="199"/>
        <v>0</v>
      </c>
      <c r="N39" s="980">
        <f t="shared" si="199"/>
        <v>0</v>
      </c>
      <c r="O39" s="980">
        <f t="shared" si="199"/>
        <v>0</v>
      </c>
      <c r="P39" s="980">
        <f t="shared" si="199"/>
        <v>0</v>
      </c>
      <c r="Q39" s="980">
        <f t="shared" si="199"/>
        <v>0</v>
      </c>
      <c r="R39" s="980">
        <f t="shared" si="199"/>
        <v>0</v>
      </c>
      <c r="S39" s="980">
        <f t="shared" si="199"/>
        <v>0</v>
      </c>
      <c r="T39" s="980">
        <f t="shared" si="199"/>
        <v>0</v>
      </c>
      <c r="U39" s="980">
        <f t="shared" si="199"/>
        <v>0</v>
      </c>
      <c r="V39" s="980">
        <f>SUM(F39:U39)</f>
        <v>0</v>
      </c>
      <c r="Y39" s="979" t="s">
        <v>232</v>
      </c>
      <c r="Z39" s="979"/>
      <c r="AA39" s="979"/>
      <c r="AB39" s="979"/>
      <c r="AC39" s="980">
        <f t="shared" ref="AC39:AR39" si="200">SUM(AC34:AC38)</f>
        <v>0</v>
      </c>
      <c r="AD39" s="980">
        <f t="shared" si="200"/>
        <v>0</v>
      </c>
      <c r="AE39" s="980">
        <f t="shared" si="200"/>
        <v>0</v>
      </c>
      <c r="AF39" s="980">
        <f t="shared" si="200"/>
        <v>0</v>
      </c>
      <c r="AG39" s="980">
        <f t="shared" si="200"/>
        <v>0</v>
      </c>
      <c r="AH39" s="980">
        <f t="shared" si="200"/>
        <v>0</v>
      </c>
      <c r="AI39" s="980">
        <f t="shared" si="200"/>
        <v>0</v>
      </c>
      <c r="AJ39" s="980">
        <f t="shared" si="200"/>
        <v>0</v>
      </c>
      <c r="AK39" s="980">
        <f t="shared" si="200"/>
        <v>0</v>
      </c>
      <c r="AL39" s="980">
        <f t="shared" si="200"/>
        <v>0</v>
      </c>
      <c r="AM39" s="980">
        <f t="shared" si="200"/>
        <v>0</v>
      </c>
      <c r="AN39" s="980">
        <f t="shared" si="200"/>
        <v>0</v>
      </c>
      <c r="AO39" s="980">
        <f t="shared" si="200"/>
        <v>0</v>
      </c>
      <c r="AP39" s="980">
        <f t="shared" si="200"/>
        <v>0</v>
      </c>
      <c r="AQ39" s="980">
        <f t="shared" si="200"/>
        <v>0</v>
      </c>
      <c r="AR39" s="980">
        <f t="shared" si="200"/>
        <v>0</v>
      </c>
      <c r="AS39" s="980">
        <f>SUM(AC39:AR39)</f>
        <v>0</v>
      </c>
      <c r="AT39" s="152"/>
      <c r="AU39" s="152"/>
      <c r="AV39" s="979" t="s">
        <v>232</v>
      </c>
      <c r="AW39" s="979"/>
      <c r="AX39" s="979"/>
      <c r="AY39" s="979"/>
      <c r="AZ39" s="980">
        <f t="shared" ref="AZ39:BP39" si="201">SUM(AZ34:AZ38)</f>
        <v>0</v>
      </c>
      <c r="BA39" s="980">
        <f t="shared" si="201"/>
        <v>0</v>
      </c>
      <c r="BB39" s="980">
        <f t="shared" si="201"/>
        <v>0</v>
      </c>
      <c r="BC39" s="980">
        <f t="shared" si="201"/>
        <v>0</v>
      </c>
      <c r="BD39" s="980">
        <f t="shared" si="201"/>
        <v>0</v>
      </c>
      <c r="BE39" s="980">
        <f t="shared" si="201"/>
        <v>0</v>
      </c>
      <c r="BF39" s="980">
        <f t="shared" si="201"/>
        <v>0</v>
      </c>
      <c r="BG39" s="980">
        <f t="shared" si="201"/>
        <v>0</v>
      </c>
      <c r="BH39" s="980">
        <f t="shared" si="201"/>
        <v>0</v>
      </c>
      <c r="BI39" s="980">
        <f t="shared" si="201"/>
        <v>0</v>
      </c>
      <c r="BJ39" s="980">
        <f t="shared" si="201"/>
        <v>0</v>
      </c>
      <c r="BK39" s="980">
        <f t="shared" si="201"/>
        <v>0</v>
      </c>
      <c r="BL39" s="980">
        <f t="shared" si="201"/>
        <v>0</v>
      </c>
      <c r="BM39" s="980">
        <f t="shared" si="201"/>
        <v>0</v>
      </c>
      <c r="BN39" s="980">
        <f t="shared" si="201"/>
        <v>0</v>
      </c>
      <c r="BO39" s="980">
        <f t="shared" si="201"/>
        <v>0</v>
      </c>
      <c r="BP39" s="980">
        <f t="shared" si="201"/>
        <v>0</v>
      </c>
    </row>
    <row r="40" spans="1:83" ht="15">
      <c r="A40" s="149"/>
      <c r="B40" s="151"/>
      <c r="C40" s="152"/>
      <c r="D40" s="152"/>
      <c r="E40" s="152"/>
      <c r="F40" s="153"/>
      <c r="G40" s="153"/>
      <c r="H40" s="153"/>
      <c r="I40" s="153"/>
      <c r="J40" s="153"/>
      <c r="K40" s="153"/>
      <c r="L40" s="153"/>
      <c r="M40" s="153"/>
      <c r="N40" s="153"/>
      <c r="O40" s="153"/>
      <c r="P40" s="153"/>
      <c r="Q40" s="257"/>
      <c r="R40" s="257"/>
      <c r="S40" s="257"/>
      <c r="T40" s="257"/>
      <c r="U40" s="257"/>
      <c r="V40" s="257"/>
      <c r="W40" s="149"/>
      <c r="X40" s="149"/>
      <c r="Y40" s="151"/>
      <c r="Z40" s="152"/>
      <c r="AA40" s="152"/>
      <c r="AB40" s="152"/>
      <c r="AC40" s="153"/>
      <c r="AD40" s="153"/>
      <c r="AE40" s="153"/>
      <c r="AF40" s="153"/>
      <c r="AG40" s="153"/>
      <c r="AH40" s="153"/>
      <c r="AI40" s="153"/>
      <c r="AJ40" s="153"/>
      <c r="AK40" s="153"/>
      <c r="AL40" s="153"/>
      <c r="AM40" s="153"/>
      <c r="AN40" s="257"/>
      <c r="AO40" s="257"/>
      <c r="AP40" s="257"/>
      <c r="AQ40" s="257"/>
      <c r="AR40" s="257"/>
      <c r="AS40" s="257"/>
      <c r="AT40" s="35"/>
      <c r="AU40" s="35"/>
      <c r="AV40" s="151"/>
      <c r="AW40" s="152"/>
      <c r="AX40" s="152"/>
      <c r="AY40" s="152"/>
      <c r="AZ40" s="257"/>
      <c r="BA40" s="257"/>
      <c r="BB40" s="257"/>
      <c r="BC40" s="257"/>
      <c r="BD40" s="257"/>
      <c r="BE40" s="257"/>
      <c r="BF40" s="257"/>
      <c r="BG40" s="257"/>
      <c r="BH40" s="257"/>
      <c r="BI40" s="257"/>
      <c r="BJ40" s="257"/>
      <c r="BK40" s="257"/>
      <c r="BL40" s="257"/>
      <c r="BM40" s="257"/>
      <c r="BN40" s="257"/>
      <c r="BO40" s="257"/>
      <c r="BP40" s="257"/>
      <c r="BQ40" s="163"/>
      <c r="BR40" s="163"/>
      <c r="BS40" s="163"/>
      <c r="BT40" s="163"/>
      <c r="BU40" s="163"/>
      <c r="BV40" s="163"/>
      <c r="BW40" s="163"/>
      <c r="BX40" s="163"/>
      <c r="BY40" s="163"/>
      <c r="BZ40" s="163"/>
      <c r="CA40" s="163"/>
      <c r="CB40" s="163"/>
      <c r="CC40" s="163"/>
      <c r="CD40" s="163"/>
      <c r="CE40" s="163"/>
    </row>
    <row r="41" spans="1:83" ht="15">
      <c r="A41" s="149"/>
      <c r="B41" s="151" t="s">
        <v>232</v>
      </c>
      <c r="C41" s="152"/>
      <c r="D41" s="152"/>
      <c r="E41" s="152"/>
      <c r="F41" s="153">
        <f t="shared" ref="F41:U41" si="202">F39</f>
        <v>0</v>
      </c>
      <c r="G41" s="153">
        <f t="shared" si="202"/>
        <v>0</v>
      </c>
      <c r="H41" s="153">
        <f t="shared" si="202"/>
        <v>0</v>
      </c>
      <c r="I41" s="153">
        <f t="shared" si="202"/>
        <v>0</v>
      </c>
      <c r="J41" s="153">
        <f t="shared" si="202"/>
        <v>0</v>
      </c>
      <c r="K41" s="153">
        <f t="shared" si="202"/>
        <v>0</v>
      </c>
      <c r="L41" s="153">
        <f t="shared" si="202"/>
        <v>0</v>
      </c>
      <c r="M41" s="153">
        <f t="shared" si="202"/>
        <v>0</v>
      </c>
      <c r="N41" s="153">
        <f t="shared" si="202"/>
        <v>0</v>
      </c>
      <c r="O41" s="153">
        <f t="shared" si="202"/>
        <v>0</v>
      </c>
      <c r="P41" s="153">
        <f t="shared" si="202"/>
        <v>0</v>
      </c>
      <c r="Q41" s="257">
        <f t="shared" si="202"/>
        <v>0</v>
      </c>
      <c r="R41" s="257">
        <f t="shared" si="202"/>
        <v>0</v>
      </c>
      <c r="S41" s="257">
        <f t="shared" si="202"/>
        <v>0</v>
      </c>
      <c r="T41" s="257">
        <f t="shared" si="202"/>
        <v>0</v>
      </c>
      <c r="U41" s="257">
        <f t="shared" si="202"/>
        <v>0</v>
      </c>
      <c r="V41" s="257">
        <f>SUM(F41:U41)</f>
        <v>0</v>
      </c>
      <c r="W41" s="149"/>
      <c r="X41" s="149"/>
      <c r="Y41" s="151" t="s">
        <v>232</v>
      </c>
      <c r="Z41" s="152"/>
      <c r="AA41" s="152"/>
      <c r="AB41" s="152"/>
      <c r="AC41" s="153">
        <f t="shared" ref="AC41:AR41" si="203">AC39</f>
        <v>0</v>
      </c>
      <c r="AD41" s="153">
        <f t="shared" si="203"/>
        <v>0</v>
      </c>
      <c r="AE41" s="153">
        <f t="shared" si="203"/>
        <v>0</v>
      </c>
      <c r="AF41" s="153">
        <f t="shared" si="203"/>
        <v>0</v>
      </c>
      <c r="AG41" s="153">
        <f t="shared" si="203"/>
        <v>0</v>
      </c>
      <c r="AH41" s="153">
        <f t="shared" si="203"/>
        <v>0</v>
      </c>
      <c r="AI41" s="153">
        <f t="shared" si="203"/>
        <v>0</v>
      </c>
      <c r="AJ41" s="153">
        <f t="shared" si="203"/>
        <v>0</v>
      </c>
      <c r="AK41" s="153">
        <f t="shared" si="203"/>
        <v>0</v>
      </c>
      <c r="AL41" s="153">
        <f t="shared" si="203"/>
        <v>0</v>
      </c>
      <c r="AM41" s="153">
        <f t="shared" si="203"/>
        <v>0</v>
      </c>
      <c r="AN41" s="257">
        <f t="shared" si="203"/>
        <v>0</v>
      </c>
      <c r="AO41" s="257">
        <f t="shared" si="203"/>
        <v>0</v>
      </c>
      <c r="AP41" s="257">
        <f t="shared" si="203"/>
        <v>0</v>
      </c>
      <c r="AQ41" s="257">
        <f t="shared" si="203"/>
        <v>0</v>
      </c>
      <c r="AR41" s="257">
        <f t="shared" si="203"/>
        <v>0</v>
      </c>
      <c r="AS41" s="257">
        <f>SUM(AC41:AR41)</f>
        <v>0</v>
      </c>
      <c r="AT41" s="35"/>
      <c r="AU41" s="35"/>
      <c r="AV41" s="151" t="s">
        <v>232</v>
      </c>
      <c r="AW41" s="152"/>
      <c r="AX41" s="152"/>
      <c r="AY41" s="152"/>
      <c r="AZ41" s="257">
        <f t="shared" ref="AZ41:BO41" si="204">AZ39</f>
        <v>0</v>
      </c>
      <c r="BA41" s="257">
        <f t="shared" si="204"/>
        <v>0</v>
      </c>
      <c r="BB41" s="257">
        <f t="shared" si="204"/>
        <v>0</v>
      </c>
      <c r="BC41" s="257">
        <f t="shared" si="204"/>
        <v>0</v>
      </c>
      <c r="BD41" s="257">
        <f t="shared" si="204"/>
        <v>0</v>
      </c>
      <c r="BE41" s="257">
        <f t="shared" si="204"/>
        <v>0</v>
      </c>
      <c r="BF41" s="257">
        <f t="shared" si="204"/>
        <v>0</v>
      </c>
      <c r="BG41" s="257">
        <f t="shared" si="204"/>
        <v>0</v>
      </c>
      <c r="BH41" s="257">
        <f t="shared" si="204"/>
        <v>0</v>
      </c>
      <c r="BI41" s="257">
        <f t="shared" si="204"/>
        <v>0</v>
      </c>
      <c r="BJ41" s="257">
        <f t="shared" si="204"/>
        <v>0</v>
      </c>
      <c r="BK41" s="257">
        <f t="shared" si="204"/>
        <v>0</v>
      </c>
      <c r="BL41" s="257">
        <f t="shared" si="204"/>
        <v>0</v>
      </c>
      <c r="BM41" s="257">
        <f t="shared" si="204"/>
        <v>0</v>
      </c>
      <c r="BN41" s="257">
        <f t="shared" si="204"/>
        <v>0</v>
      </c>
      <c r="BO41" s="257">
        <f t="shared" si="204"/>
        <v>0</v>
      </c>
      <c r="BP41" s="257">
        <f>SUM(AZ41:BO41)</f>
        <v>0</v>
      </c>
      <c r="BQ41" s="163"/>
      <c r="BR41" s="163"/>
      <c r="BS41" s="163"/>
      <c r="BT41" s="163"/>
      <c r="BU41" s="163"/>
      <c r="BV41" s="163"/>
      <c r="BW41" s="163"/>
      <c r="BX41" s="163"/>
      <c r="BY41" s="163"/>
      <c r="BZ41" s="163"/>
      <c r="CA41" s="163"/>
      <c r="CB41" s="163"/>
      <c r="CC41" s="163"/>
      <c r="CD41" s="163"/>
      <c r="CE41" s="163"/>
    </row>
    <row r="42" spans="1:83" ht="15">
      <c r="A42" s="149"/>
      <c r="B42" s="151" t="s">
        <v>233</v>
      </c>
      <c r="C42" s="152"/>
      <c r="D42" s="152"/>
      <c r="E42" s="152"/>
      <c r="F42" s="208">
        <f>1/SQRT(1+'Set up'!$D$6)</f>
        <v>0.97128586235726422</v>
      </c>
      <c r="G42" s="208">
        <f>F42/(1+'Set up'!$D$6)</f>
        <v>0.91630741731817378</v>
      </c>
      <c r="H42" s="208">
        <f>G42/(1+'Set up'!$D$6)</f>
        <v>0.86444095973412616</v>
      </c>
      <c r="I42" s="208">
        <f>H42/(1+'Set up'!$D$6)</f>
        <v>0.81551033937181705</v>
      </c>
      <c r="J42" s="208">
        <f>I42/(1+'Set up'!$D$6)</f>
        <v>0.76934937676586512</v>
      </c>
      <c r="K42" s="208">
        <f>J42/(1+'Set up'!$D$6)</f>
        <v>0.72580129883572175</v>
      </c>
      <c r="L42" s="208">
        <f>K42/(1+'Set up'!$D$6)</f>
        <v>0.68471820644879411</v>
      </c>
      <c r="M42" s="208">
        <f>L42/(1+'Set up'!$D$6)</f>
        <v>0.64596057212150382</v>
      </c>
      <c r="N42" s="208">
        <f>M42/(1+'Set up'!$D$6)</f>
        <v>0.60939676615236205</v>
      </c>
      <c r="O42" s="208">
        <f>N42/(1+'Set up'!$D$6)</f>
        <v>0.57490260957770001</v>
      </c>
      <c r="P42" s="208">
        <f>O42/(1+'Set up'!$D$6)</f>
        <v>0.54236095243179239</v>
      </c>
      <c r="Q42" s="208">
        <f>P42/(1+'Set up'!$D$6)</f>
        <v>0.51166127587904942</v>
      </c>
      <c r="R42" s="208">
        <f>Q42/(1+'Set up'!$D$6)</f>
        <v>0.48269931686702772</v>
      </c>
      <c r="S42" s="208">
        <f>R42/(1+'Set up'!$D$6)</f>
        <v>0.45537671402549784</v>
      </c>
      <c r="T42" s="208">
        <f>S42/(1+'Set up'!$D$6)</f>
        <v>0.4296006736089602</v>
      </c>
      <c r="U42" s="208">
        <f>T42/(1+'Set up'!$D$6)</f>
        <v>0.40528365434807562</v>
      </c>
      <c r="V42" s="257"/>
      <c r="W42" s="149"/>
      <c r="X42" s="149"/>
      <c r="Y42" s="151" t="s">
        <v>233</v>
      </c>
      <c r="Z42" s="152"/>
      <c r="AA42" s="152"/>
      <c r="AB42" s="152"/>
      <c r="AC42" s="208">
        <f>1/SQRT(1+'Set up'!$D$6)</f>
        <v>0.97128586235726422</v>
      </c>
      <c r="AD42" s="208">
        <f>AC42/(1+'Set up'!$D$6)</f>
        <v>0.91630741731817378</v>
      </c>
      <c r="AE42" s="208">
        <f>AD42/(1+'Set up'!$D$6)</f>
        <v>0.86444095973412616</v>
      </c>
      <c r="AF42" s="208">
        <f>AE42/(1+'Set up'!$D$6)</f>
        <v>0.81551033937181705</v>
      </c>
      <c r="AG42" s="208">
        <f>AF42/(1+'Set up'!$D$6)</f>
        <v>0.76934937676586512</v>
      </c>
      <c r="AH42" s="208">
        <f>AG42/(1+'Set up'!$D$6)</f>
        <v>0.72580129883572175</v>
      </c>
      <c r="AI42" s="208">
        <f>AH42/(1+'Set up'!$D$6)</f>
        <v>0.68471820644879411</v>
      </c>
      <c r="AJ42" s="208">
        <f>AI42/(1+'Set up'!$D$6)</f>
        <v>0.64596057212150382</v>
      </c>
      <c r="AK42" s="208">
        <f>AJ42/(1+'Set up'!$D$6)</f>
        <v>0.60939676615236205</v>
      </c>
      <c r="AL42" s="208">
        <f>AK42/(1+'Set up'!$D$6)</f>
        <v>0.57490260957770001</v>
      </c>
      <c r="AM42" s="208">
        <f>AL42/(1+'Set up'!$D$6)</f>
        <v>0.54236095243179239</v>
      </c>
      <c r="AN42" s="208">
        <f>AM42/(1+'Set up'!$D$6)</f>
        <v>0.51166127587904942</v>
      </c>
      <c r="AO42" s="208">
        <f>AN42/(1+'Set up'!$D$6)</f>
        <v>0.48269931686702772</v>
      </c>
      <c r="AP42" s="208">
        <f>AO42/(1+'Set up'!$D$6)</f>
        <v>0.45537671402549784</v>
      </c>
      <c r="AQ42" s="208">
        <f>AP42/(1+'Set up'!$D$6)</f>
        <v>0.4296006736089602</v>
      </c>
      <c r="AR42" s="208">
        <f>AQ42/(1+'Set up'!$D$6)</f>
        <v>0.40528365434807562</v>
      </c>
      <c r="AS42" s="208"/>
      <c r="AT42" s="35"/>
      <c r="AU42" s="35"/>
      <c r="AV42" s="151" t="s">
        <v>233</v>
      </c>
      <c r="AW42" s="152"/>
      <c r="AX42" s="152"/>
      <c r="AY42" s="152"/>
      <c r="AZ42" s="208">
        <f>1/SQRT(1+'Set up'!$D$6)</f>
        <v>0.97128586235726422</v>
      </c>
      <c r="BA42" s="208">
        <f>AZ42/(1+'Set up'!$D$6)</f>
        <v>0.91630741731817378</v>
      </c>
      <c r="BB42" s="208">
        <f>BA42/(1+'Set up'!$D$6)</f>
        <v>0.86444095973412616</v>
      </c>
      <c r="BC42" s="208">
        <f>BB42/(1+'Set up'!$D$6)</f>
        <v>0.81551033937181705</v>
      </c>
      <c r="BD42" s="208">
        <f>BC42/(1+'Set up'!$D$6)</f>
        <v>0.76934937676586512</v>
      </c>
      <c r="BE42" s="208">
        <f>BD42/(1+'Set up'!$D$6)</f>
        <v>0.72580129883572175</v>
      </c>
      <c r="BF42" s="208">
        <f>BE42/(1+'Set up'!$D$6)</f>
        <v>0.68471820644879411</v>
      </c>
      <c r="BG42" s="208">
        <f>BF42/(1+'Set up'!$D$6)</f>
        <v>0.64596057212150382</v>
      </c>
      <c r="BH42" s="208">
        <f>BG42/(1+'Set up'!$D$6)</f>
        <v>0.60939676615236205</v>
      </c>
      <c r="BI42" s="208">
        <f>BH42/(1+'Set up'!$D$6)</f>
        <v>0.57490260957770001</v>
      </c>
      <c r="BJ42" s="208">
        <f>BI42/(1+'Set up'!$D$6)</f>
        <v>0.54236095243179239</v>
      </c>
      <c r="BK42" s="208">
        <f>BJ42/(1+'Set up'!$D$6)</f>
        <v>0.51166127587904942</v>
      </c>
      <c r="BL42" s="208">
        <f>BK42/(1+'Set up'!$D$6)</f>
        <v>0.48269931686702772</v>
      </c>
      <c r="BM42" s="208">
        <f>BL42/(1+'Set up'!$D$6)</f>
        <v>0.45537671402549784</v>
      </c>
      <c r="BN42" s="208">
        <f>BM42/(1+'Set up'!$D$6)</f>
        <v>0.4296006736089602</v>
      </c>
      <c r="BO42" s="208">
        <f>BN42/(1+'Set up'!$D$6)</f>
        <v>0.40528365434807562</v>
      </c>
      <c r="BP42" s="257"/>
      <c r="BQ42" s="163"/>
      <c r="BR42" s="163"/>
      <c r="BS42" s="163"/>
      <c r="BT42" s="163"/>
      <c r="BU42" s="163"/>
      <c r="BV42" s="163"/>
      <c r="BW42" s="163"/>
      <c r="BX42" s="163"/>
      <c r="BY42" s="163"/>
      <c r="BZ42" s="163"/>
      <c r="CA42" s="163"/>
      <c r="CB42" s="163"/>
      <c r="CC42" s="163"/>
      <c r="CD42" s="163"/>
      <c r="CE42" s="163"/>
    </row>
    <row r="43" spans="1:83" ht="15">
      <c r="A43" s="149"/>
      <c r="B43" s="151" t="s">
        <v>234</v>
      </c>
      <c r="C43" s="152"/>
      <c r="D43" s="152"/>
      <c r="E43" s="152"/>
      <c r="F43" s="153">
        <f t="shared" ref="F43:U43" si="205">F42*F41</f>
        <v>0</v>
      </c>
      <c r="G43" s="153">
        <f t="shared" si="205"/>
        <v>0</v>
      </c>
      <c r="H43" s="153">
        <f t="shared" si="205"/>
        <v>0</v>
      </c>
      <c r="I43" s="153">
        <f t="shared" si="205"/>
        <v>0</v>
      </c>
      <c r="J43" s="153">
        <f t="shared" si="205"/>
        <v>0</v>
      </c>
      <c r="K43" s="153">
        <f t="shared" si="205"/>
        <v>0</v>
      </c>
      <c r="L43" s="153">
        <f t="shared" si="205"/>
        <v>0</v>
      </c>
      <c r="M43" s="153">
        <f t="shared" si="205"/>
        <v>0</v>
      </c>
      <c r="N43" s="153">
        <f t="shared" si="205"/>
        <v>0</v>
      </c>
      <c r="O43" s="153">
        <f t="shared" si="205"/>
        <v>0</v>
      </c>
      <c r="P43" s="153">
        <f t="shared" si="205"/>
        <v>0</v>
      </c>
      <c r="Q43" s="257">
        <f t="shared" si="205"/>
        <v>0</v>
      </c>
      <c r="R43" s="257">
        <f t="shared" si="205"/>
        <v>0</v>
      </c>
      <c r="S43" s="257">
        <f t="shared" si="205"/>
        <v>0</v>
      </c>
      <c r="T43" s="257">
        <f t="shared" si="205"/>
        <v>0</v>
      </c>
      <c r="U43" s="257">
        <f t="shared" si="205"/>
        <v>0</v>
      </c>
      <c r="V43" s="257">
        <f>SUM(F43:U43)</f>
        <v>0</v>
      </c>
      <c r="W43" s="149"/>
      <c r="X43" s="149"/>
      <c r="Y43" s="151" t="s">
        <v>234</v>
      </c>
      <c r="Z43" s="152"/>
      <c r="AA43" s="152"/>
      <c r="AB43" s="152"/>
      <c r="AC43" s="153">
        <f t="shared" ref="AC43:AR43" si="206">AC42*AC41</f>
        <v>0</v>
      </c>
      <c r="AD43" s="153">
        <f t="shared" si="206"/>
        <v>0</v>
      </c>
      <c r="AE43" s="153">
        <f t="shared" si="206"/>
        <v>0</v>
      </c>
      <c r="AF43" s="153">
        <f t="shared" si="206"/>
        <v>0</v>
      </c>
      <c r="AG43" s="153">
        <f t="shared" si="206"/>
        <v>0</v>
      </c>
      <c r="AH43" s="153">
        <f t="shared" si="206"/>
        <v>0</v>
      </c>
      <c r="AI43" s="153">
        <f t="shared" si="206"/>
        <v>0</v>
      </c>
      <c r="AJ43" s="153">
        <f t="shared" si="206"/>
        <v>0</v>
      </c>
      <c r="AK43" s="153">
        <f t="shared" si="206"/>
        <v>0</v>
      </c>
      <c r="AL43" s="153">
        <f t="shared" si="206"/>
        <v>0</v>
      </c>
      <c r="AM43" s="153">
        <f t="shared" si="206"/>
        <v>0</v>
      </c>
      <c r="AN43" s="257">
        <f t="shared" si="206"/>
        <v>0</v>
      </c>
      <c r="AO43" s="257">
        <f t="shared" si="206"/>
        <v>0</v>
      </c>
      <c r="AP43" s="257">
        <f t="shared" si="206"/>
        <v>0</v>
      </c>
      <c r="AQ43" s="257">
        <f t="shared" si="206"/>
        <v>0</v>
      </c>
      <c r="AR43" s="257">
        <f t="shared" si="206"/>
        <v>0</v>
      </c>
      <c r="AS43" s="257">
        <f>SUM(AC43:AR43)</f>
        <v>0</v>
      </c>
      <c r="AT43" s="35"/>
      <c r="AU43" s="35"/>
      <c r="AV43" s="151" t="s">
        <v>234</v>
      </c>
      <c r="AW43" s="152"/>
      <c r="AX43" s="152"/>
      <c r="AY43" s="152"/>
      <c r="AZ43" s="257">
        <f t="shared" ref="AZ43:BO43" si="207">AZ42*AZ41</f>
        <v>0</v>
      </c>
      <c r="BA43" s="257">
        <f t="shared" si="207"/>
        <v>0</v>
      </c>
      <c r="BB43" s="257">
        <f t="shared" si="207"/>
        <v>0</v>
      </c>
      <c r="BC43" s="257">
        <f t="shared" si="207"/>
        <v>0</v>
      </c>
      <c r="BD43" s="257">
        <f t="shared" si="207"/>
        <v>0</v>
      </c>
      <c r="BE43" s="257">
        <f t="shared" si="207"/>
        <v>0</v>
      </c>
      <c r="BF43" s="257">
        <f t="shared" si="207"/>
        <v>0</v>
      </c>
      <c r="BG43" s="257">
        <f t="shared" si="207"/>
        <v>0</v>
      </c>
      <c r="BH43" s="257">
        <f t="shared" si="207"/>
        <v>0</v>
      </c>
      <c r="BI43" s="257">
        <f t="shared" si="207"/>
        <v>0</v>
      </c>
      <c r="BJ43" s="257">
        <f t="shared" si="207"/>
        <v>0</v>
      </c>
      <c r="BK43" s="257">
        <f t="shared" si="207"/>
        <v>0</v>
      </c>
      <c r="BL43" s="257">
        <f t="shared" si="207"/>
        <v>0</v>
      </c>
      <c r="BM43" s="257">
        <f t="shared" si="207"/>
        <v>0</v>
      </c>
      <c r="BN43" s="257">
        <f t="shared" si="207"/>
        <v>0</v>
      </c>
      <c r="BO43" s="257">
        <f t="shared" si="207"/>
        <v>0</v>
      </c>
      <c r="BP43" s="257">
        <f>SUM(AZ43:BO43)</f>
        <v>0</v>
      </c>
      <c r="BQ43" s="163"/>
      <c r="BR43" s="163"/>
      <c r="BS43" s="163"/>
      <c r="BT43" s="163"/>
      <c r="BU43" s="163"/>
      <c r="BV43" s="163"/>
      <c r="BW43" s="163"/>
      <c r="BX43" s="163"/>
      <c r="BY43" s="163"/>
      <c r="BZ43" s="163"/>
      <c r="CA43" s="163"/>
      <c r="CB43" s="163"/>
      <c r="CC43" s="163"/>
      <c r="CD43" s="163"/>
      <c r="CE43" s="163"/>
    </row>
    <row r="44" spans="1:83" ht="15">
      <c r="A44" s="149"/>
      <c r="B44" s="156" t="s">
        <v>235</v>
      </c>
      <c r="C44" s="260"/>
      <c r="D44" s="260"/>
      <c r="E44" s="260"/>
      <c r="F44" s="158">
        <f>F43</f>
        <v>0</v>
      </c>
      <c r="G44" s="158">
        <f t="shared" ref="G44:U44" si="208">F44+G43</f>
        <v>0</v>
      </c>
      <c r="H44" s="158">
        <f t="shared" si="208"/>
        <v>0</v>
      </c>
      <c r="I44" s="158">
        <f t="shared" si="208"/>
        <v>0</v>
      </c>
      <c r="J44" s="158">
        <f t="shared" si="208"/>
        <v>0</v>
      </c>
      <c r="K44" s="158">
        <f t="shared" si="208"/>
        <v>0</v>
      </c>
      <c r="L44" s="158">
        <f t="shared" si="208"/>
        <v>0</v>
      </c>
      <c r="M44" s="158">
        <f t="shared" si="208"/>
        <v>0</v>
      </c>
      <c r="N44" s="158">
        <f t="shared" si="208"/>
        <v>0</v>
      </c>
      <c r="O44" s="158">
        <f t="shared" si="208"/>
        <v>0</v>
      </c>
      <c r="P44" s="158">
        <f t="shared" si="208"/>
        <v>0</v>
      </c>
      <c r="Q44" s="158">
        <f t="shared" si="208"/>
        <v>0</v>
      </c>
      <c r="R44" s="158">
        <f t="shared" si="208"/>
        <v>0</v>
      </c>
      <c r="S44" s="158">
        <f t="shared" si="208"/>
        <v>0</v>
      </c>
      <c r="T44" s="158">
        <f t="shared" si="208"/>
        <v>0</v>
      </c>
      <c r="U44" s="158">
        <f t="shared" si="208"/>
        <v>0</v>
      </c>
      <c r="V44" s="158">
        <f>U44</f>
        <v>0</v>
      </c>
      <c r="W44" s="149"/>
      <c r="X44" s="149"/>
      <c r="Y44" s="156" t="s">
        <v>235</v>
      </c>
      <c r="Z44" s="260"/>
      <c r="AA44" s="260"/>
      <c r="AB44" s="260"/>
      <c r="AC44" s="158">
        <f>AC43</f>
        <v>0</v>
      </c>
      <c r="AD44" s="158">
        <f t="shared" ref="AD44:AR44" si="209">AC44+AD43</f>
        <v>0</v>
      </c>
      <c r="AE44" s="158">
        <f t="shared" si="209"/>
        <v>0</v>
      </c>
      <c r="AF44" s="158">
        <f t="shared" si="209"/>
        <v>0</v>
      </c>
      <c r="AG44" s="158">
        <f t="shared" si="209"/>
        <v>0</v>
      </c>
      <c r="AH44" s="158">
        <f t="shared" si="209"/>
        <v>0</v>
      </c>
      <c r="AI44" s="158">
        <f t="shared" si="209"/>
        <v>0</v>
      </c>
      <c r="AJ44" s="158">
        <f t="shared" si="209"/>
        <v>0</v>
      </c>
      <c r="AK44" s="158">
        <f t="shared" si="209"/>
        <v>0</v>
      </c>
      <c r="AL44" s="158">
        <f t="shared" si="209"/>
        <v>0</v>
      </c>
      <c r="AM44" s="158">
        <f t="shared" si="209"/>
        <v>0</v>
      </c>
      <c r="AN44" s="158">
        <f t="shared" si="209"/>
        <v>0</v>
      </c>
      <c r="AO44" s="158">
        <f t="shared" si="209"/>
        <v>0</v>
      </c>
      <c r="AP44" s="158">
        <f t="shared" si="209"/>
        <v>0</v>
      </c>
      <c r="AQ44" s="158">
        <f t="shared" si="209"/>
        <v>0</v>
      </c>
      <c r="AR44" s="158">
        <f t="shared" si="209"/>
        <v>0</v>
      </c>
      <c r="AS44" s="257">
        <f>AR44</f>
        <v>0</v>
      </c>
      <c r="AT44" s="35"/>
      <c r="AU44" s="35"/>
      <c r="AV44" s="156" t="s">
        <v>235</v>
      </c>
      <c r="AW44" s="260"/>
      <c r="AX44" s="260"/>
      <c r="AY44" s="260"/>
      <c r="AZ44" s="158">
        <f>AZ43</f>
        <v>0</v>
      </c>
      <c r="BA44" s="158">
        <f t="shared" ref="BA44:BO44" si="210">AZ44+BA43</f>
        <v>0</v>
      </c>
      <c r="BB44" s="158">
        <f t="shared" si="210"/>
        <v>0</v>
      </c>
      <c r="BC44" s="158">
        <f t="shared" si="210"/>
        <v>0</v>
      </c>
      <c r="BD44" s="158">
        <f t="shared" si="210"/>
        <v>0</v>
      </c>
      <c r="BE44" s="158">
        <f t="shared" si="210"/>
        <v>0</v>
      </c>
      <c r="BF44" s="158">
        <f t="shared" si="210"/>
        <v>0</v>
      </c>
      <c r="BG44" s="158">
        <f t="shared" si="210"/>
        <v>0</v>
      </c>
      <c r="BH44" s="158">
        <f t="shared" si="210"/>
        <v>0</v>
      </c>
      <c r="BI44" s="158">
        <f t="shared" si="210"/>
        <v>0</v>
      </c>
      <c r="BJ44" s="158">
        <f t="shared" si="210"/>
        <v>0</v>
      </c>
      <c r="BK44" s="158">
        <f t="shared" si="210"/>
        <v>0</v>
      </c>
      <c r="BL44" s="158">
        <f t="shared" si="210"/>
        <v>0</v>
      </c>
      <c r="BM44" s="158">
        <f t="shared" si="210"/>
        <v>0</v>
      </c>
      <c r="BN44" s="158">
        <f t="shared" si="210"/>
        <v>0</v>
      </c>
      <c r="BO44" s="158">
        <f t="shared" si="210"/>
        <v>0</v>
      </c>
      <c r="BP44" s="257">
        <f>BO44</f>
        <v>0</v>
      </c>
      <c r="BQ44" s="163"/>
      <c r="BR44" s="163"/>
      <c r="BS44" s="163"/>
      <c r="BT44" s="163"/>
      <c r="BU44" s="163"/>
      <c r="BV44" s="163"/>
      <c r="BW44" s="163"/>
      <c r="BX44" s="163"/>
      <c r="BY44" s="163"/>
      <c r="BZ44" s="163"/>
      <c r="CA44" s="163"/>
      <c r="CB44" s="163"/>
      <c r="CC44" s="163"/>
      <c r="CD44" s="163"/>
      <c r="CE44" s="163"/>
    </row>
    <row r="45" spans="1:83" ht="15">
      <c r="A45" s="149"/>
      <c r="B45" s="180"/>
      <c r="C45" s="181"/>
      <c r="D45" s="181"/>
      <c r="E45" s="231"/>
      <c r="F45" s="231" t="str">
        <f>IF((AND(F44&gt;0,MIN(G44:$U$44)&gt;0)),F5,"")</f>
        <v/>
      </c>
      <c r="G45" s="231" t="str">
        <f>IF((AND(G44&gt;0,MIN(H44:$U$44)&gt;0)),G5,"")</f>
        <v/>
      </c>
      <c r="H45" s="231" t="str">
        <f>IF((AND(H44&gt;0,MIN(I44:$U$44)&gt;0)),H5,"")</f>
        <v/>
      </c>
      <c r="I45" s="231" t="str">
        <f>IF((AND(I44&gt;0,MIN(J44:$U$44)&gt;0)),I5,"")</f>
        <v/>
      </c>
      <c r="J45" s="231" t="str">
        <f>IF((AND(J44&gt;0,MIN(K44:$U$44)&gt;0)),J5,"")</f>
        <v/>
      </c>
      <c r="K45" s="231" t="str">
        <f>IF((AND(K44&gt;0,MIN(L44:$U$44)&gt;0)),K5,"")</f>
        <v/>
      </c>
      <c r="L45" s="231" t="str">
        <f>IF((AND(L44&gt;0,MIN(M44:$U$44)&gt;0)),L5,"")</f>
        <v/>
      </c>
      <c r="M45" s="231" t="str">
        <f>IF((AND(M44&gt;0,MIN(N44:$U$44)&gt;0)),M5,"")</f>
        <v/>
      </c>
      <c r="N45" s="231" t="str">
        <f>IF((AND(N44&gt;0,MIN(O44:$U$44)&gt;0)),N5,"")</f>
        <v/>
      </c>
      <c r="O45" s="181" t="str">
        <f>IF((AND(O44&gt;0,MIN(P44:$U$44)&gt;0)),O5,"")</f>
        <v/>
      </c>
      <c r="P45" s="181" t="str">
        <f>IF((AND(P44&gt;0,MIN(Q44:$U$44)&gt;0)),P5,"")</f>
        <v/>
      </c>
      <c r="Q45" s="181" t="str">
        <f>IF((AND(Q44&gt;0,MIN(R44:$U$44)&gt;0)),Q5,"")</f>
        <v/>
      </c>
      <c r="R45" s="181" t="str">
        <f>IF((AND(R44&gt;0,MIN(S44:$U$44)&gt;0)),R5,"")</f>
        <v/>
      </c>
      <c r="S45" s="181" t="str">
        <f>IF((AND(S44&gt;0,MIN(T44:$U$44)&gt;0)),S5,"")</f>
        <v/>
      </c>
      <c r="T45" s="181" t="str">
        <f>IF((AND(T44&gt;0,MIN(U44:$U$44)&gt;0)),T5,"")</f>
        <v/>
      </c>
      <c r="U45" s="181" t="str">
        <f>IF((AND(U44&gt;0,MIN($U44:V$44)&gt;0)),U5,"")</f>
        <v/>
      </c>
      <c r="V45" s="181"/>
      <c r="W45" s="149"/>
      <c r="X45" s="149"/>
      <c r="Y45" s="180"/>
      <c r="Z45" s="231"/>
      <c r="AA45" s="231"/>
      <c r="AB45" s="231"/>
      <c r="AC45" s="231" t="str">
        <f>IF((AND(AC44&gt;0,MIN(AD44:$AR$44)&gt;0)),AC5,"")</f>
        <v/>
      </c>
      <c r="AD45" s="231" t="str">
        <f>IF((AND(AD44&gt;0,MIN(AE44:$AR$44)&gt;0)),AD5,"")</f>
        <v/>
      </c>
      <c r="AE45" s="231" t="str">
        <f>IF((AND(AE44&gt;0,MIN(AF44:$AR$44)&gt;0)),AE5,"")</f>
        <v/>
      </c>
      <c r="AF45" s="231" t="str">
        <f>IF((AND(AF44&gt;0,MIN(AG44:$AR$44)&gt;0)),AF5,"")</f>
        <v/>
      </c>
      <c r="AG45" s="231" t="str">
        <f>IF((AND(AG44&gt;0,MIN(AH44:$AR$44)&gt;0)),AG5,"")</f>
        <v/>
      </c>
      <c r="AH45" s="231" t="str">
        <f>IF((AND(AH44&gt;0,MIN(AI44:$AR$44)&gt;0)),AH5,"")</f>
        <v/>
      </c>
      <c r="AI45" s="231" t="str">
        <f>IF((AND(AI44&gt;0,MIN(AJ44:$AR$44)&gt;0)),AI5,"")</f>
        <v/>
      </c>
      <c r="AJ45" s="231" t="str">
        <f>IF((AND(AJ44&gt;0,MIN(AK44:$AR$44)&gt;0)),AJ5,"")</f>
        <v/>
      </c>
      <c r="AK45" s="231" t="str">
        <f>IF((AND(AK44&gt;0,MIN(AL44:$AR$44)&gt;0)),AK5,"")</f>
        <v/>
      </c>
      <c r="AL45" s="231" t="str">
        <f>IF((AND(AL44&gt;0,MIN(AM44:$AR$44)&gt;0)),AL5,"")</f>
        <v/>
      </c>
      <c r="AM45" s="181" t="str">
        <f>IF((AND(AM44&gt;0,MIN(AN44:$AR$44)&gt;0)),AM5,"")</f>
        <v/>
      </c>
      <c r="AN45" s="181" t="str">
        <f>IF((AND(AN44&gt;0,MIN(AO44:$AR$44)&gt;0)),AN5,"")</f>
        <v/>
      </c>
      <c r="AO45" s="181" t="str">
        <f>IF((AND(AO44&gt;0,MIN(AP44:$AR$44)&gt;0)),AO5,"")</f>
        <v/>
      </c>
      <c r="AP45" s="181" t="str">
        <f>IF((AND(AP44&gt;0,MIN(AQ44:$AR$44)&gt;0)),AP5,"")</f>
        <v/>
      </c>
      <c r="AQ45" s="181" t="str">
        <f>IF((AND(AQ44&gt;0,MIN(AR44:$AR$44)&gt;0)),AQ5,"")</f>
        <v/>
      </c>
      <c r="AR45" s="181" t="str">
        <f>IF((AND(AR44&gt;0,MIN($AR44:AS$44)&gt;0)),AR5,"")</f>
        <v/>
      </c>
      <c r="AT45" s="35"/>
      <c r="AU45" s="35"/>
      <c r="AV45" s="180"/>
      <c r="AW45" s="231"/>
      <c r="AX45" s="231"/>
      <c r="AY45" s="231"/>
      <c r="AZ45" s="231" t="str">
        <f>IF((AND(AZ44&gt;0,MIN(BA44:$BO$44)&gt;0)),AZ5,"")</f>
        <v/>
      </c>
      <c r="BA45" s="231" t="str">
        <f>IF((AND(BA44&gt;0,MIN(BB44:$BO$44)&gt;0)),BA5,"")</f>
        <v/>
      </c>
      <c r="BB45" s="231" t="str">
        <f>IF((AND(BB44&gt;0,MIN(BC44:$BO$44)&gt;0)),BB5,"")</f>
        <v/>
      </c>
      <c r="BC45" s="231" t="str">
        <f>IF((AND(BC44&gt;0,MIN(BD44:$BO$44)&gt;0)),BC5,"")</f>
        <v/>
      </c>
      <c r="BD45" s="231" t="str">
        <f>IF((AND(BD44&gt;0,MIN(BE44:$BO$44)&gt;0)),BD5,"")</f>
        <v/>
      </c>
      <c r="BE45" s="231" t="str">
        <f>IF((AND(BE44&gt;0,MIN(BF44:$BO$44)&gt;0)),BE5,"")</f>
        <v/>
      </c>
      <c r="BF45" s="231" t="str">
        <f>IF((AND(BF44&gt;0,MIN(BG44:$BO$44)&gt;0)),BF5,"")</f>
        <v/>
      </c>
      <c r="BG45" s="231" t="str">
        <f>IF((AND(BG44&gt;0,MIN(BH44:$BO$44)&gt;0)),BG5,"")</f>
        <v/>
      </c>
      <c r="BH45" s="231" t="str">
        <f>IF((AND(BH44&gt;0,MIN(BI44:$BO$44)&gt;0)),BH5,"")</f>
        <v/>
      </c>
      <c r="BI45" s="231" t="str">
        <f>IF((AND(BI44&gt;0,MIN(BJ44:$BO$44)&gt;0)),BI5,"")</f>
        <v/>
      </c>
      <c r="BJ45" s="181" t="str">
        <f>IF((AND(BJ44&gt;0,MIN(BK44:$BO$44)&gt;0)),BJ5,"")</f>
        <v/>
      </c>
      <c r="BK45" s="181" t="str">
        <f>IF((AND(BK44&gt;0,MIN(BL44:$BO$44)&gt;0)),BK5,"")</f>
        <v/>
      </c>
      <c r="BL45" s="181" t="str">
        <f>IF((AND(BL44&gt;0,MIN(BM44:$BO$44)&gt;0)),BL5,"")</f>
        <v/>
      </c>
      <c r="BM45" s="181" t="str">
        <f>IF((AND(BM44&gt;0,MIN(BN44:$BO$44)&gt;0)),BM5,"")</f>
        <v/>
      </c>
      <c r="BN45" s="181" t="str">
        <f>IF((AND(BN44&gt;0,MIN(BO44:$BO$44)&gt;0)),BN5,"")</f>
        <v/>
      </c>
      <c r="BO45" s="181" t="str">
        <f>IF((AND(BO44&gt;0,MIN($BO44:BP$44)&gt;0)),BO5,"")</f>
        <v/>
      </c>
      <c r="BP45" s="94"/>
      <c r="BQ45" s="163"/>
      <c r="BR45" s="163"/>
      <c r="BS45" s="163"/>
      <c r="BT45" s="163"/>
      <c r="BU45" s="163"/>
      <c r="BV45" s="163"/>
      <c r="BW45" s="163"/>
      <c r="BX45" s="163"/>
      <c r="BY45" s="163"/>
      <c r="BZ45" s="163"/>
      <c r="CA45" s="163"/>
      <c r="CB45" s="163"/>
      <c r="CC45" s="163"/>
      <c r="CD45" s="163"/>
      <c r="CE45" s="163"/>
    </row>
    <row r="46" spans="1:83" ht="15.75">
      <c r="A46" s="149"/>
      <c r="B46" s="34"/>
      <c r="C46" s="34"/>
      <c r="D46" s="34"/>
      <c r="E46" s="152"/>
      <c r="F46" s="232" t="s">
        <v>236</v>
      </c>
      <c r="G46" s="233">
        <f>U44</f>
        <v>0</v>
      </c>
      <c r="H46" s="152"/>
      <c r="I46" s="152"/>
      <c r="J46" s="152"/>
      <c r="K46" s="149"/>
      <c r="L46" s="149"/>
      <c r="M46" s="149"/>
      <c r="N46" s="149"/>
      <c r="O46" s="36"/>
      <c r="P46" s="34"/>
      <c r="Q46" s="34"/>
      <c r="R46" s="34"/>
      <c r="S46" s="34"/>
      <c r="T46" s="34"/>
      <c r="U46" s="34"/>
      <c r="V46" s="149"/>
      <c r="W46" s="149"/>
      <c r="X46" s="149"/>
      <c r="Y46" s="152"/>
      <c r="Z46" s="152"/>
      <c r="AA46" s="152"/>
      <c r="AB46" s="152"/>
      <c r="AC46" s="232" t="s">
        <v>236</v>
      </c>
      <c r="AD46" s="233">
        <f>AR44</f>
        <v>0</v>
      </c>
      <c r="AE46" s="152"/>
      <c r="AF46" s="152"/>
      <c r="AG46" s="152"/>
      <c r="AH46" s="149"/>
      <c r="AI46" s="149"/>
      <c r="AJ46" s="149"/>
      <c r="AK46" s="149"/>
      <c r="AL46" s="161"/>
      <c r="AM46" s="152"/>
      <c r="AN46" s="152"/>
      <c r="AO46" s="152"/>
      <c r="AP46" s="152"/>
      <c r="AQ46" s="152"/>
      <c r="AR46" s="152"/>
      <c r="AS46" s="255"/>
      <c r="AT46" s="35"/>
      <c r="AU46" s="35"/>
      <c r="AV46" s="152"/>
      <c r="AW46" s="152"/>
      <c r="AX46" s="152"/>
      <c r="AY46" s="152"/>
      <c r="AZ46" s="232" t="s">
        <v>236</v>
      </c>
      <c r="BA46" s="233">
        <f>BO44</f>
        <v>0</v>
      </c>
      <c r="BB46" s="152"/>
      <c r="BC46" s="152"/>
      <c r="BD46" s="152"/>
      <c r="BE46" s="149"/>
      <c r="BF46" s="149"/>
      <c r="BG46" s="149"/>
      <c r="BH46" s="149"/>
      <c r="BI46" s="161"/>
      <c r="BJ46" s="152"/>
      <c r="BK46" s="152"/>
      <c r="BL46" s="152"/>
      <c r="BM46" s="152"/>
      <c r="BN46" s="152"/>
      <c r="BO46" s="152"/>
      <c r="BP46" s="255"/>
      <c r="BQ46" s="163"/>
      <c r="BR46" s="163"/>
      <c r="BS46" s="163"/>
      <c r="BT46" s="163"/>
      <c r="BU46" s="163"/>
      <c r="BV46" s="163"/>
      <c r="BW46" s="163"/>
      <c r="BX46" s="163"/>
      <c r="BY46" s="163"/>
      <c r="BZ46" s="163"/>
      <c r="CA46" s="163"/>
      <c r="CB46" s="163"/>
      <c r="CC46" s="163"/>
      <c r="CD46" s="163"/>
      <c r="CE46" s="163"/>
    </row>
    <row r="47" spans="1:83" ht="15.75">
      <c r="A47" s="149"/>
      <c r="B47" s="34"/>
      <c r="C47" s="34"/>
      <c r="D47" s="34"/>
      <c r="E47" s="152"/>
      <c r="F47" s="232" t="s">
        <v>237</v>
      </c>
      <c r="G47" s="234" t="e">
        <f>IRR(F41:U41)</f>
        <v>#NUM!</v>
      </c>
      <c r="H47" s="152"/>
      <c r="I47" s="152"/>
      <c r="J47" s="152"/>
      <c r="K47" s="149"/>
      <c r="L47" s="149"/>
      <c r="M47" s="149"/>
      <c r="N47" s="149"/>
      <c r="O47" s="36"/>
      <c r="P47" s="34"/>
      <c r="Q47" s="34"/>
      <c r="R47" s="34"/>
      <c r="S47" s="34"/>
      <c r="T47" s="34"/>
      <c r="U47" s="34"/>
      <c r="V47" s="149"/>
      <c r="W47" s="149"/>
      <c r="X47" s="149"/>
      <c r="Y47" s="152"/>
      <c r="Z47" s="152"/>
      <c r="AA47" s="152"/>
      <c r="AB47" s="152"/>
      <c r="AC47" s="232" t="s">
        <v>237</v>
      </c>
      <c r="AD47" s="234" t="e">
        <f>IRR(AC41:AR41)</f>
        <v>#NUM!</v>
      </c>
      <c r="AE47" s="152"/>
      <c r="AF47" s="152"/>
      <c r="AG47" s="152"/>
      <c r="AH47" s="149"/>
      <c r="AI47" s="149"/>
      <c r="AJ47" s="149"/>
      <c r="AK47" s="149"/>
      <c r="AL47" s="161"/>
      <c r="AM47" s="152"/>
      <c r="AN47" s="152"/>
      <c r="AO47" s="152"/>
      <c r="AP47" s="152"/>
      <c r="AQ47" s="152"/>
      <c r="AR47" s="152"/>
      <c r="AS47" s="255"/>
      <c r="AT47" s="35"/>
      <c r="AU47" s="35"/>
      <c r="AV47" s="152"/>
      <c r="AW47" s="152"/>
      <c r="AX47" s="152"/>
      <c r="AY47" s="152"/>
      <c r="AZ47" s="232" t="s">
        <v>237</v>
      </c>
      <c r="BA47" s="234" t="e">
        <f>IRR(AZ41:BO41)</f>
        <v>#NUM!</v>
      </c>
      <c r="BB47" s="152"/>
      <c r="BC47" s="152"/>
      <c r="BD47" s="152"/>
      <c r="BE47" s="149"/>
      <c r="BF47" s="149"/>
      <c r="BG47" s="149"/>
      <c r="BH47" s="149"/>
      <c r="BI47" s="161"/>
      <c r="BJ47" s="152"/>
      <c r="BK47" s="152"/>
      <c r="BL47" s="152"/>
      <c r="BM47" s="152"/>
      <c r="BN47" s="152"/>
      <c r="BO47" s="152"/>
      <c r="BP47" s="255"/>
      <c r="BQ47" s="163"/>
      <c r="BR47" s="163"/>
      <c r="BS47" s="163"/>
      <c r="BT47" s="163"/>
      <c r="BU47" s="163"/>
      <c r="BV47" s="163"/>
      <c r="BW47" s="163"/>
      <c r="BX47" s="163"/>
      <c r="BY47" s="163"/>
      <c r="BZ47" s="163"/>
      <c r="CA47" s="163"/>
      <c r="CB47" s="163"/>
      <c r="CC47" s="163"/>
      <c r="CD47" s="163"/>
      <c r="CE47" s="163"/>
    </row>
    <row r="48" spans="1:83" ht="15.75">
      <c r="A48" s="149"/>
      <c r="B48" s="34"/>
      <c r="C48" s="34"/>
      <c r="D48" s="34"/>
      <c r="E48" s="152"/>
      <c r="F48" s="232" t="s">
        <v>238</v>
      </c>
      <c r="G48" s="408" t="e">
        <f>G46/ABS(MIN(F44:U44))</f>
        <v>#DIV/0!</v>
      </c>
      <c r="H48" s="152"/>
      <c r="I48" s="152"/>
      <c r="J48" s="152"/>
      <c r="K48" s="149"/>
      <c r="L48" s="149"/>
      <c r="M48" s="149"/>
      <c r="N48" s="149"/>
      <c r="O48" s="34"/>
      <c r="P48" s="34"/>
      <c r="Q48" s="34"/>
      <c r="R48" s="34"/>
      <c r="S48" s="34"/>
      <c r="T48" s="34"/>
      <c r="U48" s="34"/>
      <c r="V48" s="149"/>
      <c r="W48" s="149"/>
      <c r="X48" s="149"/>
      <c r="Y48" s="152"/>
      <c r="Z48" s="152"/>
      <c r="AA48" s="152"/>
      <c r="AB48" s="152"/>
      <c r="AC48" s="232" t="s">
        <v>238</v>
      </c>
      <c r="AD48" s="408" t="e">
        <f>AD46/ABS(MIN(AC44:AR44))</f>
        <v>#DIV/0!</v>
      </c>
      <c r="AE48" s="152"/>
      <c r="AF48" s="152"/>
      <c r="AG48" s="152"/>
      <c r="AH48" s="149"/>
      <c r="AI48" s="149"/>
      <c r="AJ48" s="149"/>
      <c r="AK48" s="149"/>
      <c r="AL48" s="152"/>
      <c r="AM48" s="152"/>
      <c r="AN48" s="152"/>
      <c r="AO48" s="152"/>
      <c r="AP48" s="152"/>
      <c r="AQ48" s="152"/>
      <c r="AR48" s="152"/>
      <c r="AS48" s="255"/>
      <c r="AT48" s="35"/>
      <c r="AU48" s="35"/>
      <c r="AV48" s="152"/>
      <c r="AW48" s="152"/>
      <c r="AX48" s="152"/>
      <c r="AY48" s="152"/>
      <c r="AZ48" s="232" t="s">
        <v>238</v>
      </c>
      <c r="BA48" s="408" t="e">
        <f>BA46/ABS(MIN(AZ44:BO44))</f>
        <v>#DIV/0!</v>
      </c>
      <c r="BB48" s="152"/>
      <c r="BC48" s="152"/>
      <c r="BD48" s="152"/>
      <c r="BE48" s="149"/>
      <c r="BF48" s="149"/>
      <c r="BG48" s="149"/>
      <c r="BH48" s="149"/>
      <c r="BI48" s="152"/>
      <c r="BJ48" s="152"/>
      <c r="BK48" s="152"/>
      <c r="BL48" s="152"/>
      <c r="BM48" s="152"/>
      <c r="BN48" s="152"/>
      <c r="BO48" s="152"/>
      <c r="BP48" s="255"/>
      <c r="BQ48" s="163"/>
      <c r="BR48" s="163"/>
      <c r="BS48" s="163"/>
      <c r="BT48" s="163"/>
      <c r="BU48" s="163"/>
      <c r="BV48" s="163"/>
      <c r="BW48" s="163"/>
      <c r="BX48" s="163"/>
      <c r="BY48" s="163"/>
      <c r="BZ48" s="163"/>
      <c r="CA48" s="163"/>
      <c r="CB48" s="163"/>
      <c r="CC48" s="163"/>
      <c r="CD48" s="163"/>
      <c r="CE48" s="163"/>
    </row>
    <row r="49" spans="1:83" ht="15.75">
      <c r="A49" s="149"/>
      <c r="B49" s="34"/>
      <c r="C49" s="34"/>
      <c r="D49" s="34"/>
      <c r="E49" s="152"/>
      <c r="F49" s="232" t="s">
        <v>239</v>
      </c>
      <c r="G49" s="235" t="str">
        <f>IF(MIN($F$45:$U$45)&gt;0,MIN($F$45:$U$45),"no payback")</f>
        <v>no payback</v>
      </c>
      <c r="H49" s="152"/>
      <c r="I49" s="149"/>
      <c r="J49" s="152"/>
      <c r="K49" s="149"/>
      <c r="L49" s="149"/>
      <c r="M49" s="149"/>
      <c r="N49" s="149"/>
      <c r="O49" s="34"/>
      <c r="P49" s="34"/>
      <c r="Q49" s="34"/>
      <c r="R49" s="34"/>
      <c r="S49" s="34"/>
      <c r="T49" s="34"/>
      <c r="U49" s="34"/>
      <c r="V49" s="149"/>
      <c r="W49" s="149"/>
      <c r="X49" s="149"/>
      <c r="Y49" s="152"/>
      <c r="Z49" s="152"/>
      <c r="AA49" s="152"/>
      <c r="AB49" s="152"/>
      <c r="AC49" s="232" t="s">
        <v>239</v>
      </c>
      <c r="AD49" s="235" t="str">
        <f>IF(MIN($AC$45:$AR$45)&gt;0,MIN($AC$45:$AR$45),"no payback")</f>
        <v>no payback</v>
      </c>
      <c r="AE49" s="152"/>
      <c r="AF49" s="152"/>
      <c r="AG49" s="152"/>
      <c r="AH49" s="149"/>
      <c r="AI49" s="149"/>
      <c r="AJ49" s="149"/>
      <c r="AK49" s="149"/>
      <c r="AL49" s="152"/>
      <c r="AM49" s="152"/>
      <c r="AN49" s="152"/>
      <c r="AO49" s="152"/>
      <c r="AP49" s="152"/>
      <c r="AQ49" s="152"/>
      <c r="AR49" s="152"/>
      <c r="AS49" s="255"/>
      <c r="AT49" s="35"/>
      <c r="AU49" s="35"/>
      <c r="AV49" s="152"/>
      <c r="AW49" s="152"/>
      <c r="AX49" s="152"/>
      <c r="AY49" s="152"/>
      <c r="AZ49" s="232" t="s">
        <v>239</v>
      </c>
      <c r="BA49" s="235" t="str">
        <f>IF(MIN($AZ$45:$BO$45)&gt;0,MIN($AZ$45:$BO$45),"no payback")</f>
        <v>no payback</v>
      </c>
      <c r="BB49" s="152"/>
      <c r="BC49" s="152"/>
      <c r="BD49" s="152"/>
      <c r="BE49" s="149"/>
      <c r="BF49" s="149"/>
      <c r="BG49" s="149"/>
      <c r="BH49" s="149"/>
      <c r="BI49" s="152"/>
      <c r="BJ49" s="152"/>
      <c r="BK49" s="152"/>
      <c r="BL49" s="152"/>
      <c r="BM49" s="152"/>
      <c r="BN49" s="152"/>
      <c r="BO49" s="152"/>
      <c r="BP49" s="255"/>
      <c r="BQ49" s="163"/>
      <c r="BR49" s="163"/>
      <c r="BS49" s="163"/>
      <c r="BT49" s="163"/>
      <c r="BU49" s="163"/>
      <c r="BV49" s="163"/>
      <c r="BW49" s="163"/>
      <c r="BX49" s="163"/>
      <c r="BY49" s="163"/>
      <c r="BZ49" s="163"/>
      <c r="CA49" s="163"/>
      <c r="CB49" s="163"/>
      <c r="CC49" s="163"/>
      <c r="CD49" s="163"/>
      <c r="CE49" s="163"/>
    </row>
    <row r="50" spans="1:83" ht="15.75">
      <c r="A50" s="149"/>
      <c r="B50" s="34"/>
      <c r="C50" s="34"/>
      <c r="D50" s="34"/>
      <c r="E50" s="152"/>
      <c r="F50" s="236" t="s">
        <v>313</v>
      </c>
      <c r="G50" s="207" t="str">
        <f>F62</f>
        <v>no payback</v>
      </c>
      <c r="H50" s="152"/>
      <c r="I50" s="152"/>
      <c r="J50" s="152"/>
      <c r="K50" s="149"/>
      <c r="L50" s="149"/>
      <c r="M50" s="149"/>
      <c r="N50" s="149"/>
      <c r="O50" s="34"/>
      <c r="P50" s="34"/>
      <c r="Q50" s="34"/>
      <c r="R50" s="34"/>
      <c r="S50" s="34"/>
      <c r="T50" s="34"/>
      <c r="U50" s="34"/>
      <c r="V50" s="149"/>
      <c r="W50" s="149"/>
      <c r="X50" s="149"/>
      <c r="Y50" s="152"/>
      <c r="Z50" s="152"/>
      <c r="AA50" s="152"/>
      <c r="AB50" s="152"/>
      <c r="AC50" s="236" t="s">
        <v>313</v>
      </c>
      <c r="AD50" s="207" t="str">
        <f>AC62</f>
        <v>no payback</v>
      </c>
      <c r="AE50" s="152"/>
      <c r="AF50" s="152"/>
      <c r="AG50" s="152"/>
      <c r="AH50" s="149"/>
      <c r="AI50" s="149"/>
      <c r="AJ50" s="149"/>
      <c r="AK50" s="149"/>
      <c r="AL50" s="152"/>
      <c r="AM50" s="152"/>
      <c r="AN50" s="152"/>
      <c r="AO50" s="152"/>
      <c r="AP50" s="152"/>
      <c r="AQ50" s="152"/>
      <c r="AR50" s="152"/>
      <c r="AS50" s="255"/>
      <c r="AT50" s="35"/>
      <c r="AU50" s="35"/>
      <c r="AV50" s="152"/>
      <c r="AW50" s="152"/>
      <c r="AX50" s="152"/>
      <c r="AY50" s="152"/>
      <c r="AZ50" s="236" t="s">
        <v>313</v>
      </c>
      <c r="BA50" s="207" t="str">
        <f>AZ62</f>
        <v>no payback</v>
      </c>
      <c r="BB50" s="152"/>
      <c r="BC50" s="152"/>
      <c r="BD50" s="152"/>
      <c r="BE50" s="149"/>
      <c r="BF50" s="149"/>
      <c r="BG50" s="149"/>
      <c r="BH50" s="149"/>
      <c r="BI50" s="152"/>
      <c r="BJ50" s="152"/>
      <c r="BK50" s="152"/>
      <c r="BL50" s="152"/>
      <c r="BM50" s="152"/>
      <c r="BN50" s="152"/>
      <c r="BO50" s="152"/>
      <c r="BP50" s="255"/>
      <c r="BQ50" s="163"/>
      <c r="BR50" s="163"/>
      <c r="BS50" s="163"/>
      <c r="BT50" s="163"/>
      <c r="BU50" s="163"/>
      <c r="BV50" s="163"/>
      <c r="BW50" s="163"/>
      <c r="BX50" s="163"/>
      <c r="BY50" s="163"/>
      <c r="BZ50" s="163"/>
      <c r="CA50" s="163"/>
      <c r="CB50" s="163"/>
      <c r="CC50" s="163"/>
      <c r="CD50" s="163"/>
      <c r="CE50" s="163"/>
    </row>
    <row r="51" spans="1:83">
      <c r="A51" s="149"/>
      <c r="B51" s="34"/>
      <c r="C51" s="37"/>
      <c r="D51" s="37"/>
      <c r="E51" s="152"/>
      <c r="F51" s="149"/>
      <c r="G51" s="149"/>
      <c r="H51" s="152"/>
      <c r="I51" s="152"/>
      <c r="J51" s="152"/>
      <c r="K51" s="149"/>
      <c r="L51" s="149"/>
      <c r="M51" s="149"/>
      <c r="N51" s="149"/>
      <c r="O51" s="34"/>
      <c r="P51" s="34"/>
      <c r="Q51" s="34"/>
      <c r="R51" s="34"/>
      <c r="S51" s="34"/>
      <c r="T51" s="34"/>
      <c r="U51" s="34"/>
      <c r="V51" s="149"/>
      <c r="W51" s="149"/>
      <c r="X51" s="149"/>
      <c r="Y51" s="152"/>
      <c r="Z51" s="162"/>
      <c r="AA51" s="162"/>
      <c r="AB51" s="152"/>
      <c r="AC51" s="149"/>
      <c r="AD51" s="149"/>
      <c r="AE51" s="152"/>
      <c r="AF51" s="152"/>
      <c r="AG51" s="152"/>
      <c r="AH51" s="149"/>
      <c r="AI51" s="149"/>
      <c r="AJ51" s="149"/>
      <c r="AK51" s="149"/>
      <c r="AL51" s="152"/>
      <c r="AM51" s="152"/>
      <c r="AN51" s="152"/>
      <c r="AO51" s="152"/>
      <c r="AP51" s="152"/>
      <c r="AQ51" s="152"/>
      <c r="AR51" s="152"/>
      <c r="AS51" s="255"/>
      <c r="AT51" s="35"/>
      <c r="AU51" s="35"/>
      <c r="AV51" s="152"/>
      <c r="AW51" s="162"/>
      <c r="AX51" s="162"/>
      <c r="AY51" s="152"/>
      <c r="AZ51" s="149"/>
      <c r="BA51" s="149"/>
      <c r="BB51" s="152"/>
      <c r="BC51" s="152"/>
      <c r="BD51" s="152"/>
      <c r="BE51" s="149"/>
      <c r="BF51" s="149"/>
      <c r="BG51" s="149"/>
      <c r="BH51" s="149"/>
      <c r="BI51" s="152"/>
      <c r="BJ51" s="152"/>
      <c r="BK51" s="152"/>
      <c r="BL51" s="152"/>
      <c r="BM51" s="152"/>
      <c r="BN51" s="152"/>
      <c r="BO51" s="152"/>
      <c r="BP51" s="255"/>
      <c r="BQ51" s="163"/>
      <c r="BR51" s="163"/>
      <c r="BS51" s="163"/>
      <c r="BT51" s="163"/>
      <c r="BU51" s="163"/>
      <c r="BV51" s="163"/>
      <c r="BW51" s="163"/>
      <c r="BX51" s="163"/>
      <c r="BY51" s="163"/>
      <c r="BZ51" s="163"/>
      <c r="CA51" s="163"/>
      <c r="CB51" s="163"/>
      <c r="CC51" s="163"/>
      <c r="CD51" s="163"/>
      <c r="CE51" s="163"/>
    </row>
    <row r="52" spans="1:83">
      <c r="A52" s="149"/>
      <c r="B52" s="34"/>
      <c r="C52" s="37"/>
      <c r="D52" s="37"/>
      <c r="E52" s="152"/>
      <c r="F52" s="149"/>
      <c r="G52" s="149"/>
      <c r="H52" s="152"/>
      <c r="I52" s="152"/>
      <c r="J52" s="152"/>
      <c r="K52" s="149"/>
      <c r="L52" s="149"/>
      <c r="M52" s="149"/>
      <c r="N52" s="149"/>
      <c r="O52" s="34"/>
      <c r="P52" s="34"/>
      <c r="Q52" s="34"/>
      <c r="R52" s="34"/>
      <c r="S52" s="34"/>
      <c r="T52" s="34"/>
      <c r="U52" s="34"/>
      <c r="V52" s="149"/>
      <c r="W52" s="149"/>
      <c r="X52" s="149"/>
      <c r="Y52" s="152"/>
      <c r="Z52" s="162"/>
      <c r="AA52" s="162"/>
      <c r="AB52" s="152"/>
      <c r="AC52" s="149"/>
      <c r="AD52" s="149"/>
      <c r="AE52" s="152"/>
      <c r="AF52" s="152"/>
      <c r="AG52" s="152"/>
      <c r="AH52" s="149"/>
      <c r="AI52" s="149"/>
      <c r="AJ52" s="149"/>
      <c r="AK52" s="149"/>
      <c r="AL52" s="152"/>
      <c r="AM52" s="152"/>
      <c r="AN52" s="152"/>
      <c r="AO52" s="152"/>
      <c r="AP52" s="152"/>
      <c r="AQ52" s="152"/>
      <c r="AR52" s="152"/>
      <c r="AS52" s="255"/>
      <c r="AT52" s="35"/>
      <c r="AU52" s="35"/>
      <c r="AV52" s="152"/>
      <c r="AW52" s="162"/>
      <c r="AX52" s="162"/>
      <c r="AY52" s="152"/>
      <c r="AZ52" s="149"/>
      <c r="BA52" s="149"/>
      <c r="BB52" s="152"/>
      <c r="BC52" s="152"/>
      <c r="BD52" s="152"/>
      <c r="BE52" s="149"/>
      <c r="BF52" s="149"/>
      <c r="BG52" s="149"/>
      <c r="BH52" s="149"/>
      <c r="BI52" s="152"/>
      <c r="BJ52" s="152"/>
      <c r="BK52" s="152"/>
      <c r="BL52" s="152"/>
      <c r="BM52" s="152"/>
      <c r="BN52" s="152"/>
      <c r="BO52" s="152"/>
      <c r="BP52" s="255"/>
      <c r="BQ52" s="163"/>
      <c r="BR52" s="163"/>
      <c r="BS52" s="163"/>
      <c r="BT52" s="163"/>
      <c r="BU52" s="163"/>
      <c r="BV52" s="163"/>
      <c r="BW52" s="163"/>
      <c r="BX52" s="163"/>
      <c r="BY52" s="163"/>
      <c r="BZ52" s="163"/>
      <c r="CA52" s="163"/>
      <c r="CB52" s="163"/>
      <c r="CC52" s="163"/>
      <c r="CD52" s="163"/>
      <c r="CE52" s="163"/>
    </row>
    <row r="53" spans="1:83">
      <c r="A53" s="149"/>
      <c r="B53" s="34"/>
      <c r="C53" s="37"/>
      <c r="D53" s="37"/>
      <c r="E53" s="34"/>
      <c r="F53" s="34"/>
      <c r="G53" s="34"/>
      <c r="H53" s="34"/>
      <c r="I53" s="34"/>
      <c r="J53" s="34"/>
      <c r="K53" s="34"/>
      <c r="L53" s="34"/>
      <c r="M53" s="34"/>
      <c r="N53" s="34"/>
      <c r="O53" s="34"/>
      <c r="P53" s="34"/>
      <c r="Q53" s="34"/>
      <c r="R53" s="34"/>
      <c r="S53" s="34"/>
      <c r="T53" s="34"/>
      <c r="U53" s="34"/>
      <c r="V53" s="149"/>
      <c r="W53" s="149"/>
      <c r="X53" s="149"/>
      <c r="Y53" s="152"/>
      <c r="Z53" s="162"/>
      <c r="AA53" s="162"/>
      <c r="AB53" s="152"/>
      <c r="AC53" s="152"/>
      <c r="AD53" s="152"/>
      <c r="AE53" s="152"/>
      <c r="AF53" s="152"/>
      <c r="AG53" s="152"/>
      <c r="AH53" s="152"/>
      <c r="AI53" s="152"/>
      <c r="AJ53" s="152"/>
      <c r="AK53" s="152"/>
      <c r="AL53" s="152"/>
      <c r="AM53" s="152"/>
      <c r="AN53" s="152"/>
      <c r="AO53" s="152"/>
      <c r="AP53" s="152"/>
      <c r="AQ53" s="152"/>
      <c r="AR53" s="152"/>
      <c r="AS53" s="255"/>
      <c r="AT53" s="35"/>
      <c r="AU53" s="35"/>
      <c r="AV53" s="152"/>
      <c r="AW53" s="162"/>
      <c r="AX53" s="162"/>
      <c r="AY53" s="152"/>
      <c r="AZ53" s="152"/>
      <c r="BA53" s="152"/>
      <c r="BB53" s="152"/>
      <c r="BC53" s="152"/>
      <c r="BD53" s="152"/>
      <c r="BE53" s="152"/>
      <c r="BF53" s="152"/>
      <c r="BG53" s="152"/>
      <c r="BH53" s="152"/>
      <c r="BI53" s="152"/>
      <c r="BJ53" s="152"/>
      <c r="BK53" s="152"/>
      <c r="BL53" s="152"/>
      <c r="BM53" s="152"/>
      <c r="BN53" s="152"/>
      <c r="BO53" s="152"/>
      <c r="BP53" s="255"/>
      <c r="BQ53" s="163"/>
      <c r="BR53" s="163"/>
      <c r="BS53" s="163"/>
      <c r="BT53" s="163"/>
      <c r="BU53" s="163"/>
      <c r="BV53" s="163"/>
      <c r="BW53" s="163"/>
      <c r="BX53" s="163"/>
      <c r="BY53" s="163"/>
      <c r="BZ53" s="163"/>
      <c r="CA53" s="163"/>
      <c r="CB53" s="163"/>
      <c r="CC53" s="163"/>
      <c r="CD53" s="163"/>
      <c r="CE53" s="163"/>
    </row>
    <row r="54" spans="1:83">
      <c r="A54" s="149"/>
      <c r="B54" s="34"/>
      <c r="C54" s="34"/>
      <c r="D54" s="34"/>
      <c r="E54" s="34"/>
      <c r="F54" s="34"/>
      <c r="G54" s="34"/>
      <c r="H54" s="34"/>
      <c r="I54" s="34"/>
      <c r="J54" s="34"/>
      <c r="K54" s="34"/>
      <c r="L54" s="34"/>
      <c r="M54" s="34"/>
      <c r="N54" s="34"/>
      <c r="O54" s="34"/>
      <c r="P54" s="34"/>
      <c r="Q54" s="34"/>
      <c r="R54" s="34"/>
      <c r="S54" s="34"/>
      <c r="T54" s="34"/>
      <c r="U54" s="34"/>
      <c r="V54" s="34"/>
      <c r="W54" s="149"/>
      <c r="X54" s="149"/>
      <c r="Y54" s="195"/>
      <c r="Z54" s="195"/>
      <c r="AA54" s="195"/>
      <c r="AB54" s="195"/>
      <c r="AC54" s="196"/>
      <c r="AD54" s="197"/>
      <c r="AE54" s="197"/>
      <c r="AF54" s="197"/>
      <c r="AG54" s="197"/>
      <c r="AH54" s="197"/>
      <c r="AI54" s="197"/>
      <c r="AJ54" s="197"/>
      <c r="AK54" s="195"/>
      <c r="AL54" s="195"/>
      <c r="AM54" s="195"/>
      <c r="AN54" s="195"/>
      <c r="AO54" s="195"/>
      <c r="AP54" s="195"/>
      <c r="AQ54" s="195"/>
      <c r="AR54" s="195"/>
      <c r="AS54" s="255"/>
      <c r="AT54" s="35"/>
      <c r="AU54" s="35"/>
      <c r="AV54" s="195"/>
      <c r="AW54" s="195"/>
      <c r="AX54" s="195"/>
      <c r="AY54" s="195"/>
      <c r="AZ54" s="196"/>
      <c r="BA54" s="197"/>
      <c r="BB54" s="197"/>
      <c r="BC54" s="197"/>
      <c r="BD54" s="197"/>
      <c r="BE54" s="197"/>
      <c r="BF54" s="197"/>
      <c r="BG54" s="197"/>
      <c r="BH54" s="195"/>
      <c r="BI54" s="195"/>
      <c r="BJ54" s="195"/>
      <c r="BK54" s="195"/>
      <c r="BL54" s="195"/>
      <c r="BM54" s="195"/>
      <c r="BN54" s="195"/>
      <c r="BO54" s="195"/>
      <c r="BP54" s="255"/>
      <c r="BQ54" s="163"/>
      <c r="BR54" s="163"/>
      <c r="BS54" s="163"/>
      <c r="BT54" s="163"/>
      <c r="BU54" s="163"/>
      <c r="BV54" s="163"/>
      <c r="BW54" s="163"/>
      <c r="BX54" s="163"/>
      <c r="BY54" s="163"/>
      <c r="BZ54" s="163"/>
      <c r="CA54" s="163"/>
      <c r="CB54" s="163"/>
      <c r="CC54" s="163"/>
      <c r="CD54" s="163"/>
      <c r="CE54" s="163"/>
    </row>
    <row r="55" spans="1:83">
      <c r="A55" s="149"/>
      <c r="B55" s="184" t="s">
        <v>243</v>
      </c>
      <c r="C55" s="185"/>
      <c r="D55" s="185"/>
      <c r="E55" s="185"/>
      <c r="F55" s="184"/>
      <c r="G55" s="184"/>
      <c r="H55" s="184"/>
      <c r="I55" s="184"/>
      <c r="J55" s="184"/>
      <c r="K55" s="184"/>
      <c r="L55" s="184"/>
      <c r="M55" s="184"/>
      <c r="N55" s="184"/>
      <c r="O55" s="184"/>
      <c r="P55" s="184"/>
      <c r="Q55" s="184"/>
      <c r="R55" s="184"/>
      <c r="S55" s="184"/>
      <c r="T55" s="184"/>
      <c r="U55" s="184"/>
      <c r="V55" s="149"/>
      <c r="W55" s="149"/>
      <c r="X55" s="149"/>
      <c r="Y55" s="184" t="s">
        <v>243</v>
      </c>
      <c r="Z55" s="185"/>
      <c r="AA55" s="185"/>
      <c r="AB55" s="185"/>
      <c r="AC55" s="184"/>
      <c r="AD55" s="184"/>
      <c r="AE55" s="184"/>
      <c r="AF55" s="184"/>
      <c r="AG55" s="184"/>
      <c r="AH55" s="184"/>
      <c r="AI55" s="184"/>
      <c r="AJ55" s="184"/>
      <c r="AK55" s="184"/>
      <c r="AL55" s="184"/>
      <c r="AM55" s="184"/>
      <c r="AN55" s="184"/>
      <c r="AO55" s="184"/>
      <c r="AP55" s="184"/>
      <c r="AQ55" s="184"/>
      <c r="AR55" s="184"/>
      <c r="AS55" s="255"/>
      <c r="AT55" s="35"/>
      <c r="AU55" s="35"/>
      <c r="AV55" s="184" t="s">
        <v>243</v>
      </c>
      <c r="AW55" s="185"/>
      <c r="AX55" s="185"/>
      <c r="AY55" s="185"/>
      <c r="AZ55" s="184"/>
      <c r="BA55" s="184"/>
      <c r="BB55" s="184"/>
      <c r="BC55" s="184"/>
      <c r="BD55" s="184"/>
      <c r="BE55" s="184"/>
      <c r="BF55" s="184"/>
      <c r="BG55" s="184"/>
      <c r="BH55" s="184"/>
      <c r="BI55" s="184"/>
      <c r="BJ55" s="184"/>
      <c r="BK55" s="184"/>
      <c r="BL55" s="184"/>
      <c r="BM55" s="184"/>
      <c r="BN55" s="184"/>
      <c r="BO55" s="184"/>
      <c r="BP55" s="255"/>
      <c r="BQ55" s="163"/>
      <c r="BR55" s="163"/>
      <c r="BS55" s="163"/>
      <c r="BT55" s="163"/>
      <c r="BU55" s="163"/>
      <c r="BV55" s="163"/>
      <c r="BW55" s="163"/>
      <c r="BX55" s="163"/>
      <c r="BY55" s="163"/>
      <c r="BZ55" s="163"/>
      <c r="CA55" s="163"/>
      <c r="CB55" s="163"/>
      <c r="CC55" s="163"/>
      <c r="CD55" s="163"/>
      <c r="CE55" s="163"/>
    </row>
    <row r="56" spans="1:83">
      <c r="A56" s="149"/>
      <c r="B56" s="186"/>
      <c r="C56" s="186"/>
      <c r="D56" s="186"/>
      <c r="E56" s="187" t="s">
        <v>244</v>
      </c>
      <c r="F56" s="188">
        <f>'Set up'!$D$5</f>
        <v>0</v>
      </c>
      <c r="G56" s="189"/>
      <c r="H56" s="189"/>
      <c r="I56" s="189"/>
      <c r="J56" s="189"/>
      <c r="K56" s="189"/>
      <c r="L56" s="189"/>
      <c r="M56" s="189"/>
      <c r="N56" s="189"/>
      <c r="O56" s="189"/>
      <c r="P56" s="189"/>
      <c r="Q56" s="189"/>
      <c r="R56" s="189"/>
      <c r="S56" s="189"/>
      <c r="T56" s="189"/>
      <c r="U56" s="189"/>
      <c r="V56" s="149"/>
      <c r="W56" s="149"/>
      <c r="X56" s="149"/>
      <c r="Y56" s="198"/>
      <c r="Z56" s="198"/>
      <c r="AA56" s="198"/>
      <c r="AB56" s="187" t="s">
        <v>244</v>
      </c>
      <c r="AC56" s="188">
        <f>'Set up'!$D$5</f>
        <v>0</v>
      </c>
      <c r="AD56" s="189"/>
      <c r="AE56" s="199"/>
      <c r="AF56" s="199"/>
      <c r="AG56" s="199"/>
      <c r="AH56" s="199"/>
      <c r="AI56" s="199"/>
      <c r="AJ56" s="199"/>
      <c r="AK56" s="199"/>
      <c r="AL56" s="199"/>
      <c r="AM56" s="199"/>
      <c r="AN56" s="199"/>
      <c r="AO56" s="199"/>
      <c r="AP56" s="199"/>
      <c r="AQ56" s="199"/>
      <c r="AR56" s="199"/>
      <c r="AS56" s="255"/>
      <c r="AT56" s="35"/>
      <c r="AU56" s="35"/>
      <c r="AV56" s="198"/>
      <c r="AW56" s="198"/>
      <c r="AX56" s="198"/>
      <c r="AY56" s="187" t="s">
        <v>244</v>
      </c>
      <c r="AZ56" s="188">
        <f>'Set up'!$D$5</f>
        <v>0</v>
      </c>
      <c r="BA56" s="189"/>
      <c r="BB56" s="199"/>
      <c r="BC56" s="199"/>
      <c r="BD56" s="199"/>
      <c r="BE56" s="199"/>
      <c r="BF56" s="199"/>
      <c r="BG56" s="199"/>
      <c r="BH56" s="199"/>
      <c r="BI56" s="199"/>
      <c r="BJ56" s="199"/>
      <c r="BK56" s="199"/>
      <c r="BL56" s="199"/>
      <c r="BM56" s="199"/>
      <c r="BN56" s="199"/>
      <c r="BO56" s="199"/>
      <c r="BP56" s="255"/>
      <c r="BQ56" s="163"/>
      <c r="BR56" s="163"/>
      <c r="BS56" s="163"/>
      <c r="BT56" s="163"/>
      <c r="BU56" s="163"/>
      <c r="BV56" s="163"/>
      <c r="BW56" s="163"/>
      <c r="BX56" s="163"/>
      <c r="BY56" s="163"/>
      <c r="BZ56" s="163"/>
      <c r="CA56" s="163"/>
      <c r="CB56" s="163"/>
      <c r="CC56" s="163"/>
      <c r="CD56" s="163"/>
      <c r="CE56" s="163"/>
    </row>
    <row r="57" spans="1:83">
      <c r="A57" s="149"/>
      <c r="B57" s="186"/>
      <c r="C57" s="186"/>
      <c r="D57" s="186"/>
      <c r="E57" s="190" t="s">
        <v>245</v>
      </c>
      <c r="F57" s="983" t="e">
        <f>VLOOKUP($AC$56,'Set up'!$Q:$R,2,0)</f>
        <v>#N/A</v>
      </c>
      <c r="G57" s="983"/>
      <c r="H57" s="983"/>
      <c r="I57" s="983"/>
      <c r="J57" s="983"/>
      <c r="K57" s="983"/>
      <c r="L57" s="983"/>
      <c r="M57" s="983"/>
      <c r="N57" s="983"/>
      <c r="O57" s="983"/>
      <c r="P57" s="983"/>
      <c r="Q57" s="983"/>
      <c r="R57" s="983"/>
      <c r="S57" s="983"/>
      <c r="T57" s="983"/>
      <c r="U57" s="983"/>
      <c r="V57" s="149"/>
      <c r="W57" s="149"/>
      <c r="X57" s="149"/>
      <c r="Y57" s="198"/>
      <c r="Z57" s="198"/>
      <c r="AA57" s="198"/>
      <c r="AB57" s="187" t="s">
        <v>245</v>
      </c>
      <c r="AC57" s="983" t="e">
        <f>VLOOKUP($AC$56,'Set up'!$Q:$R,2,0)</f>
        <v>#N/A</v>
      </c>
      <c r="AD57" s="200"/>
      <c r="AE57" s="200"/>
      <c r="AF57" s="200"/>
      <c r="AG57" s="200"/>
      <c r="AH57" s="200"/>
      <c r="AI57" s="200"/>
      <c r="AJ57" s="200"/>
      <c r="AK57" s="200"/>
      <c r="AL57" s="200"/>
      <c r="AM57" s="200"/>
      <c r="AN57" s="200"/>
      <c r="AO57" s="200"/>
      <c r="AP57" s="200"/>
      <c r="AQ57" s="200"/>
      <c r="AR57" s="200"/>
      <c r="AS57" s="255"/>
      <c r="AT57" s="35"/>
      <c r="AU57" s="35"/>
      <c r="AV57" s="198"/>
      <c r="AW57" s="198"/>
      <c r="AX57" s="198"/>
      <c r="AY57" s="187" t="s">
        <v>245</v>
      </c>
      <c r="AZ57" s="983" t="e">
        <f>VLOOKUP($AC$56,'Set up'!$Q:$R,2,0)</f>
        <v>#N/A</v>
      </c>
      <c r="BA57" s="200"/>
      <c r="BB57" s="200"/>
      <c r="BC57" s="200"/>
      <c r="BD57" s="200"/>
      <c r="BE57" s="200"/>
      <c r="BF57" s="200"/>
      <c r="BG57" s="200"/>
      <c r="BH57" s="200"/>
      <c r="BI57" s="200"/>
      <c r="BJ57" s="200"/>
      <c r="BK57" s="200"/>
      <c r="BL57" s="200"/>
      <c r="BM57" s="200"/>
      <c r="BN57" s="200"/>
      <c r="BO57" s="200"/>
      <c r="BP57" s="255"/>
      <c r="BQ57" s="163"/>
      <c r="BR57" s="163"/>
      <c r="BS57" s="163"/>
      <c r="BT57" s="163"/>
      <c r="BU57" s="163"/>
      <c r="BV57" s="163"/>
      <c r="BW57" s="163"/>
      <c r="BX57" s="163"/>
      <c r="BY57" s="163"/>
      <c r="BZ57" s="163"/>
      <c r="CA57" s="163"/>
      <c r="CB57" s="163"/>
      <c r="CC57" s="163"/>
      <c r="CD57" s="163"/>
      <c r="CE57" s="163"/>
    </row>
    <row r="58" spans="1:83">
      <c r="A58" s="149"/>
      <c r="B58" s="186"/>
      <c r="C58" s="186"/>
      <c r="D58" s="186"/>
      <c r="E58" s="190" t="s">
        <v>246</v>
      </c>
      <c r="F58" s="983">
        <f>IF(MIN(F44:$U$44)&lt;0,F57,0)</f>
        <v>0</v>
      </c>
      <c r="G58" s="983">
        <f>IF(MIN(G44:$U$44)&lt;0,12,0)</f>
        <v>0</v>
      </c>
      <c r="H58" s="983">
        <f>IF(MIN(H44:$U$44)&lt;0,12,0)</f>
        <v>0</v>
      </c>
      <c r="I58" s="983">
        <f>IF(MIN(I44:$U$44)&lt;0,12,0)</f>
        <v>0</v>
      </c>
      <c r="J58" s="983">
        <f>IF(MIN(J44:$U$44)&lt;0,12,0)</f>
        <v>0</v>
      </c>
      <c r="K58" s="983">
        <f>IF(MIN(K44:$U$44)&lt;0,12,0)</f>
        <v>0</v>
      </c>
      <c r="L58" s="983">
        <f>IF(MIN(L44:$U$44)&lt;0,12,0)</f>
        <v>0</v>
      </c>
      <c r="M58" s="983">
        <f>IF(MIN(M44:$U$44)&lt;0,12,0)</f>
        <v>0</v>
      </c>
      <c r="N58" s="983">
        <f>IF(MIN(N44:$U$44)&lt;0,12,0)</f>
        <v>0</v>
      </c>
      <c r="O58" s="983">
        <f>IF(MIN(O44:$U$44)&lt;0,12,0)</f>
        <v>0</v>
      </c>
      <c r="P58" s="983">
        <f>IF(MIN(P44:$U$44)&lt;0,12,0)</f>
        <v>0</v>
      </c>
      <c r="Q58" s="983">
        <f>IF(MIN(Q44:$U$44)&lt;0,12,0)</f>
        <v>0</v>
      </c>
      <c r="R58" s="983">
        <f>IF(MIN(R44:$U$44)&lt;0,12,0)</f>
        <v>0</v>
      </c>
      <c r="S58" s="983">
        <f>IF(MIN(S44:$U$44)&lt;0,12,0)</f>
        <v>0</v>
      </c>
      <c r="T58" s="983">
        <f>IF(MIN(T44:$U$44)&lt;0,12,0)</f>
        <v>0</v>
      </c>
      <c r="U58" s="983">
        <f>IF(MIN(U44:$U$44)&lt;0,12,0)</f>
        <v>0</v>
      </c>
      <c r="V58" s="149"/>
      <c r="W58" s="149"/>
      <c r="X58" s="149"/>
      <c r="Y58" s="198"/>
      <c r="Z58" s="198"/>
      <c r="AA58" s="198"/>
      <c r="AB58" s="187" t="s">
        <v>246</v>
      </c>
      <c r="AC58" s="201">
        <f>IF(MIN(AC44:$AR$44)&lt;0,AC57,0)</f>
        <v>0</v>
      </c>
      <c r="AD58" s="201">
        <f>IF(MIN(AD44:$AR$44)&lt;0,12,0)</f>
        <v>0</v>
      </c>
      <c r="AE58" s="201">
        <f>IF(MIN(AE44:$AR$44)&lt;0,12,0)</f>
        <v>0</v>
      </c>
      <c r="AF58" s="201">
        <f>IF(MIN(AF44:$AR$44)&lt;0,12,0)</f>
        <v>0</v>
      </c>
      <c r="AG58" s="201">
        <f>IF(MIN(AG44:$AR$44)&lt;0,12,0)</f>
        <v>0</v>
      </c>
      <c r="AH58" s="201">
        <f>IF(MIN(AH44:$AR$44)&lt;0,12,0)</f>
        <v>0</v>
      </c>
      <c r="AI58" s="201">
        <f>IF(MIN(AI44:$AR$44)&lt;0,12,0)</f>
        <v>0</v>
      </c>
      <c r="AJ58" s="201">
        <f>IF(MIN(AJ44:$AR$44)&lt;0,12,0)</f>
        <v>0</v>
      </c>
      <c r="AK58" s="201">
        <f>IF(MIN(AK44:$AR$44)&lt;0,12,0)</f>
        <v>0</v>
      </c>
      <c r="AL58" s="201">
        <f>IF(MIN(AL44:$AR$44)&lt;0,12,0)</f>
        <v>0</v>
      </c>
      <c r="AM58" s="201">
        <f>IF(MIN(AM44:$AR$44)&lt;0,12,0)</f>
        <v>0</v>
      </c>
      <c r="AN58" s="201">
        <f>IF(MIN(AN44:$AR$44)&lt;0,12,0)</f>
        <v>0</v>
      </c>
      <c r="AO58" s="201">
        <f>IF(MIN(AO44:$AR$44)&lt;0,12,0)</f>
        <v>0</v>
      </c>
      <c r="AP58" s="201">
        <f>IF(MIN(AP44:$AR$44)&lt;0,12,0)</f>
        <v>0</v>
      </c>
      <c r="AQ58" s="201">
        <f>IF(MIN(AQ44:$AR$44)&lt;0,12,0)</f>
        <v>0</v>
      </c>
      <c r="AR58" s="201">
        <f>IF(MIN(AR44:$AR$44)&lt;0,12,0)</f>
        <v>0</v>
      </c>
      <c r="AS58" s="164"/>
      <c r="AT58" s="35"/>
      <c r="AU58" s="35"/>
      <c r="AV58" s="198"/>
      <c r="AW58" s="198"/>
      <c r="AX58" s="198"/>
      <c r="AY58" s="187" t="s">
        <v>246</v>
      </c>
      <c r="AZ58" s="201">
        <f>IF(MIN($AZ44:BO$44)&lt;0,AZ57,0)</f>
        <v>0</v>
      </c>
      <c r="BA58" s="201">
        <f>IF(MIN(BA44:$BO$44)&lt;0,12,0)</f>
        <v>0</v>
      </c>
      <c r="BB58" s="201">
        <f>IF(MIN(BB44:$BO$44)&lt;0,12,0)</f>
        <v>0</v>
      </c>
      <c r="BC58" s="201">
        <f>IF(MIN(BC44:$BO$44)&lt;0,12,0)</f>
        <v>0</v>
      </c>
      <c r="BD58" s="201">
        <f>IF(MIN(BD44:$BO$44)&lt;0,12,0)</f>
        <v>0</v>
      </c>
      <c r="BE58" s="201">
        <f>IF(MIN(BE44:$BO$44)&lt;0,12,0)</f>
        <v>0</v>
      </c>
      <c r="BF58" s="201">
        <f>IF(MIN(BF44:$BO$44)&lt;0,12,0)</f>
        <v>0</v>
      </c>
      <c r="BG58" s="201">
        <f>IF(MIN(BG44:$BO$44)&lt;0,12,0)</f>
        <v>0</v>
      </c>
      <c r="BH58" s="201">
        <f>IF(MIN(BH44:$BO$44)&lt;0,12,0)</f>
        <v>0</v>
      </c>
      <c r="BI58" s="201">
        <f>IF(MIN(BI44:$BO$44)&lt;0,12,0)</f>
        <v>0</v>
      </c>
      <c r="BJ58" s="201">
        <f>IF(MIN(BJ44:$BO$44)&lt;0,12,0)</f>
        <v>0</v>
      </c>
      <c r="BK58" s="201">
        <f>IF(MIN(BK44:$BO$44)&lt;0,12,0)</f>
        <v>0</v>
      </c>
      <c r="BL58" s="201">
        <f>IF(MIN(BL44:$BO$44)&lt;0,12,0)</f>
        <v>0</v>
      </c>
      <c r="BM58" s="201">
        <f>IF(MIN(BM44:$BO$44)&lt;0,12,0)</f>
        <v>0</v>
      </c>
      <c r="BN58" s="201">
        <f>IF(MIN(BN44:$BO$44)&lt;0,12,0)</f>
        <v>0</v>
      </c>
      <c r="BO58" s="201">
        <f>IF(MIN(BO44:$BO$44)&lt;0,12,0)</f>
        <v>0</v>
      </c>
      <c r="BP58" s="164"/>
      <c r="BQ58" s="163"/>
      <c r="BR58" s="163"/>
      <c r="BS58" s="163"/>
      <c r="BT58" s="163"/>
      <c r="BU58" s="163"/>
      <c r="BV58" s="163"/>
      <c r="BW58" s="163"/>
      <c r="BX58" s="163"/>
      <c r="BY58" s="163"/>
      <c r="BZ58" s="163"/>
      <c r="CA58" s="163"/>
      <c r="CB58" s="163"/>
      <c r="CC58" s="163"/>
      <c r="CD58" s="163"/>
      <c r="CE58" s="163"/>
    </row>
    <row r="59" spans="1:83">
      <c r="A59" s="149"/>
      <c r="B59" s="186"/>
      <c r="C59" s="186"/>
      <c r="D59" s="186"/>
      <c r="E59" s="190" t="s">
        <v>247</v>
      </c>
      <c r="F59" s="984">
        <f>IF(F44&gt;0,F43/12,0)</f>
        <v>0</v>
      </c>
      <c r="G59" s="984">
        <f>IF(MIN(G44:$U$44)&gt;0,G43/12,0)</f>
        <v>0</v>
      </c>
      <c r="H59" s="984">
        <f>IF(MIN(H44:$U$44)&gt;0,H43/12,0)</f>
        <v>0</v>
      </c>
      <c r="I59" s="984">
        <f>IF(MIN(I44:$U$44)&gt;0,I43/12,0)</f>
        <v>0</v>
      </c>
      <c r="J59" s="984">
        <f>IF(MIN(J44:$U$44)&gt;0,J43/12,0)</f>
        <v>0</v>
      </c>
      <c r="K59" s="984">
        <f>IF(MIN(K44:$U$44)&gt;0,K43/12,0)</f>
        <v>0</v>
      </c>
      <c r="L59" s="984">
        <f>IF(MIN(L44:$U$44)&gt;0,L43/12,0)</f>
        <v>0</v>
      </c>
      <c r="M59" s="984">
        <f>IF(MIN(M44:$U$44)&gt;0,M43/12,0)</f>
        <v>0</v>
      </c>
      <c r="N59" s="984">
        <f>IF(MIN(N44:$U$44)&gt;0,N43/12,0)</f>
        <v>0</v>
      </c>
      <c r="O59" s="984">
        <f>IF(MIN(O44:$U$44)&gt;0,O43/12,0)</f>
        <v>0</v>
      </c>
      <c r="P59" s="984">
        <f>IF(MIN(P44:$U$44)&gt;0,P43/12,0)</f>
        <v>0</v>
      </c>
      <c r="Q59" s="984">
        <f>IF(MIN(Q44:$U$44)&gt;0,Q43/12,0)</f>
        <v>0</v>
      </c>
      <c r="R59" s="984">
        <f>IF(MIN(R44:$U$44)&gt;0,R43/12,0)</f>
        <v>0</v>
      </c>
      <c r="S59" s="984">
        <f>IF(MIN(S44:$U$44)&gt;0,S43/12,0)</f>
        <v>0</v>
      </c>
      <c r="T59" s="984">
        <f>IF(MIN(T44:$U$44)&gt;0,T43/12,0)</f>
        <v>0</v>
      </c>
      <c r="U59" s="984">
        <f>IF(MIN(U44:$U$44)&gt;0,U43/12,0)</f>
        <v>0</v>
      </c>
      <c r="V59" s="149"/>
      <c r="W59" s="149"/>
      <c r="X59" s="149"/>
      <c r="Y59" s="198"/>
      <c r="Z59" s="198"/>
      <c r="AA59" s="198"/>
      <c r="AB59" s="187" t="s">
        <v>247</v>
      </c>
      <c r="AC59" s="201">
        <f>IF(AC44&gt;0,AC43/12,0)</f>
        <v>0</v>
      </c>
      <c r="AD59" s="201">
        <f>IF(MIN(AD44:$AR$44)&gt;0,AD43/12,0)</f>
        <v>0</v>
      </c>
      <c r="AE59" s="201">
        <f>IF(MIN(AE44:$AR$44)&gt;0,AE43/12,0)</f>
        <v>0</v>
      </c>
      <c r="AF59" s="201">
        <f>IF(MIN(AF44:$AR$44)&gt;0,AF43/12,0)</f>
        <v>0</v>
      </c>
      <c r="AG59" s="201">
        <f>IF(MIN(AG44:$AR$44)&gt;0,AG43/12,0)</f>
        <v>0</v>
      </c>
      <c r="AH59" s="201">
        <f>IF(MIN(AH44:$AR$44)&gt;0,AH43/12,0)</f>
        <v>0</v>
      </c>
      <c r="AI59" s="201">
        <f>IF(MIN(AI44:$AR$44)&gt;0,AI43/12,0)</f>
        <v>0</v>
      </c>
      <c r="AJ59" s="201">
        <f>IF(MIN(AJ44:$AR$44)&gt;0,AJ43/12,0)</f>
        <v>0</v>
      </c>
      <c r="AK59" s="201">
        <f>IF(MIN(AK44:$AR$44)&gt;0,AK43/12,0)</f>
        <v>0</v>
      </c>
      <c r="AL59" s="201">
        <f>IF(MIN(AL44:$AR$44)&gt;0,AL43/12,0)</f>
        <v>0</v>
      </c>
      <c r="AM59" s="201">
        <f>IF(MIN(AM44:$AR$44)&gt;0,AM43/12,0)</f>
        <v>0</v>
      </c>
      <c r="AN59" s="201">
        <f>IF(MIN(AN44:$AR$44)&gt;0,AN43/12,0)</f>
        <v>0</v>
      </c>
      <c r="AO59" s="201">
        <f>IF(MIN(AO44:$AR$44)&gt;0,AO43/12,0)</f>
        <v>0</v>
      </c>
      <c r="AP59" s="201">
        <f>IF(MIN(AP44:$AR$44)&gt;0,AP43/12,0)</f>
        <v>0</v>
      </c>
      <c r="AQ59" s="201">
        <f>IF(MIN(AQ44:$AR$44)&gt;0,AQ43/12,0)</f>
        <v>0</v>
      </c>
      <c r="AR59" s="201">
        <f>IF(MIN(AR44:$AR$44)&gt;0,AR43/12,0)</f>
        <v>0</v>
      </c>
      <c r="AS59" s="201" t="str">
        <f>IF(AR44&gt;0,AR5,"")</f>
        <v/>
      </c>
      <c r="AT59" s="35"/>
      <c r="AU59" s="35"/>
      <c r="AV59" s="198"/>
      <c r="AW59" s="198"/>
      <c r="AX59" s="198"/>
      <c r="AY59" s="187" t="s">
        <v>247</v>
      </c>
      <c r="AZ59" s="201">
        <f>IF(AZ44&gt;0,AZ43/12,0)</f>
        <v>0</v>
      </c>
      <c r="BA59" s="201">
        <f>IF(MIN(BA44:$BO$44)&gt;0,BA43/12,0)</f>
        <v>0</v>
      </c>
      <c r="BB59" s="201">
        <f>IF(MIN(BB44:$BO$44)&gt;0,BB43/12,0)</f>
        <v>0</v>
      </c>
      <c r="BC59" s="201">
        <f>IF(MIN(BC44:$BO$44)&gt;0,BC43/12,0)</f>
        <v>0</v>
      </c>
      <c r="BD59" s="201">
        <f>IF(MIN(BD44:$BO$44)&gt;0,BD43/12,0)</f>
        <v>0</v>
      </c>
      <c r="BE59" s="201">
        <f>IF(MIN(BE44:$BO$44)&gt;0,BE43/12,0)</f>
        <v>0</v>
      </c>
      <c r="BF59" s="201">
        <f>IF(MIN(BF44:$BO$44)&gt;0,BF43/12,0)</f>
        <v>0</v>
      </c>
      <c r="BG59" s="201">
        <f>IF(MIN(BG44:$BO$44)&gt;0,BG43/12,0)</f>
        <v>0</v>
      </c>
      <c r="BH59" s="201">
        <f>IF(MIN(BH44:$BO$44)&gt;0,BH43/12,0)</f>
        <v>0</v>
      </c>
      <c r="BI59" s="201">
        <f>IF(MIN(BI44:$BO$44)&gt;0,BI43/12,0)</f>
        <v>0</v>
      </c>
      <c r="BJ59" s="201">
        <f>IF(MIN(BJ44:$BO$44)&gt;0,BJ43/12,0)</f>
        <v>0</v>
      </c>
      <c r="BK59" s="201">
        <f>IF(MIN(BK44:$BO$44)&gt;0,BK43/12,0)</f>
        <v>0</v>
      </c>
      <c r="BL59" s="201">
        <f>IF(MIN(BL44:$BO$44)&gt;0,BL43/12,0)</f>
        <v>0</v>
      </c>
      <c r="BM59" s="201">
        <f>IF(MIN(BM44:$BO$44)&gt;0,BM43/12,0)</f>
        <v>0</v>
      </c>
      <c r="BN59" s="201">
        <f>IF(MIN(BN44:$BO$44)&gt;0,BN43/12,0)</f>
        <v>0</v>
      </c>
      <c r="BO59" s="201">
        <f>IF(MIN(BO44:$BO$44)&gt;0,BO43/12,0)</f>
        <v>0</v>
      </c>
      <c r="BP59" s="255" t="str">
        <f>IF(BO44&gt;0,BO5,"")</f>
        <v/>
      </c>
      <c r="BQ59" s="163"/>
      <c r="BR59" s="163"/>
      <c r="BS59" s="163"/>
      <c r="BT59" s="163"/>
      <c r="BU59" s="163"/>
      <c r="BV59" s="163"/>
      <c r="BW59" s="163"/>
      <c r="BX59" s="163"/>
      <c r="BY59" s="163"/>
      <c r="BZ59" s="163"/>
      <c r="CA59" s="163"/>
      <c r="CB59" s="163"/>
      <c r="CC59" s="163"/>
      <c r="CD59" s="163"/>
      <c r="CE59" s="163"/>
    </row>
    <row r="60" spans="1:83">
      <c r="A60" s="149"/>
      <c r="B60" s="186"/>
      <c r="C60" s="186"/>
      <c r="D60" s="186"/>
      <c r="E60" s="190" t="s">
        <v>248</v>
      </c>
      <c r="F60" s="984">
        <f>IF(F44&gt;0,F44,0)</f>
        <v>0</v>
      </c>
      <c r="G60" s="984">
        <f>IF(MIN(G44:$U$44)&gt;0,G43-G44,0)</f>
        <v>0</v>
      </c>
      <c r="H60" s="984">
        <f>IF(MIN(H44:$U$44)&gt;0,H43-H44,0)</f>
        <v>0</v>
      </c>
      <c r="I60" s="984">
        <f>IF(MIN(I44:$U$44)&gt;0,I43-I44,0)</f>
        <v>0</v>
      </c>
      <c r="J60" s="984">
        <f>IF(MIN(J44:$U$44)&gt;0,J43-J44,0)</f>
        <v>0</v>
      </c>
      <c r="K60" s="984">
        <f>IF(MIN(K44:$U$44)&gt;0,K43-K44,0)</f>
        <v>0</v>
      </c>
      <c r="L60" s="984">
        <f>IF(MIN(L44:$U$44)&gt;0,L43-L44,0)</f>
        <v>0</v>
      </c>
      <c r="M60" s="984">
        <f>IF(MIN(M44:$U$44)&gt;0,M43-M44,0)</f>
        <v>0</v>
      </c>
      <c r="N60" s="984">
        <f>IF(MIN(N44:$U$44)&gt;0,N43-N44,0)</f>
        <v>0</v>
      </c>
      <c r="O60" s="984">
        <f>IF(MIN(O44:$U$44)&gt;0,O43-O44,0)</f>
        <v>0</v>
      </c>
      <c r="P60" s="984">
        <f>IF(MIN(P44:$U$44)&gt;0,P43-P44,0)</f>
        <v>0</v>
      </c>
      <c r="Q60" s="984">
        <f>IF(MIN(Q44:$U$44)&gt;0,Q43-Q44,0)</f>
        <v>0</v>
      </c>
      <c r="R60" s="984">
        <f>IF(MIN(R44:$U$44)&gt;0,R43-R44,0)</f>
        <v>0</v>
      </c>
      <c r="S60" s="984">
        <f>IF(MIN(S44:$U$44)&gt;0,S43-S44,0)</f>
        <v>0</v>
      </c>
      <c r="T60" s="984">
        <f>IF(MIN(T44:$U$44)&gt;0,T43-T44,0)</f>
        <v>0</v>
      </c>
      <c r="U60" s="984">
        <f>IF(MIN(U44:$U$44)&gt;0,U43-U44,0)</f>
        <v>0</v>
      </c>
      <c r="V60" s="149"/>
      <c r="W60" s="149"/>
      <c r="X60" s="149"/>
      <c r="Y60" s="198"/>
      <c r="Z60" s="198"/>
      <c r="AA60" s="198"/>
      <c r="AB60" s="187" t="s">
        <v>248</v>
      </c>
      <c r="AC60" s="201">
        <f>IF(AC44&gt;0,AC44,0)</f>
        <v>0</v>
      </c>
      <c r="AD60" s="201">
        <f>IF(MIN(AD44:$AR$44)&gt;0,AD43-AD44,0)</f>
        <v>0</v>
      </c>
      <c r="AE60" s="201">
        <f>IF(MIN(AE44:$AR$44)&gt;0,AE43-AE44,0)</f>
        <v>0</v>
      </c>
      <c r="AF60" s="201">
        <f>IF(MIN(AF44:$AR$44)&gt;0,AF43-AF44,0)</f>
        <v>0</v>
      </c>
      <c r="AG60" s="201">
        <f>IF(MIN(AG44:$AR$44)&gt;0,AG43-AG44,0)</f>
        <v>0</v>
      </c>
      <c r="AH60" s="201">
        <f>IF(MIN(AH44:$AR$44)&gt;0,AH43-AH44,0)</f>
        <v>0</v>
      </c>
      <c r="AI60" s="201">
        <f>IF(MIN(AI44:$AR$44)&gt;0,AI43-AI44,0)</f>
        <v>0</v>
      </c>
      <c r="AJ60" s="201">
        <f>IF(MIN(AJ44:$AR$44)&gt;0,AJ43-AJ44,0)</f>
        <v>0</v>
      </c>
      <c r="AK60" s="201">
        <f>IF(MIN(AK44:$AR$44)&gt;0,AK43-AK44,0)</f>
        <v>0</v>
      </c>
      <c r="AL60" s="201">
        <f>IF(MIN(AL44:$AR$44)&gt;0,AL43-AL44,0)</f>
        <v>0</v>
      </c>
      <c r="AM60" s="201">
        <f>IF(MIN(AM44:$AR$44)&gt;0,AM43-AM44,0)</f>
        <v>0</v>
      </c>
      <c r="AN60" s="201">
        <f>IF(MIN(AN44:$AR$44)&gt;0,AN43-AN44,0)</f>
        <v>0</v>
      </c>
      <c r="AO60" s="201">
        <f>IF(MIN(AO44:$AR$44)&gt;0,AO43-AO44,0)</f>
        <v>0</v>
      </c>
      <c r="AP60" s="201">
        <f>IF(MIN(AP44:$AR$44)&gt;0,AP43-AP44,0)</f>
        <v>0</v>
      </c>
      <c r="AQ60" s="201">
        <f>IF(MIN(AQ44:$AR$44)&gt;0,AQ43-AQ44,0)</f>
        <v>0</v>
      </c>
      <c r="AR60" s="201">
        <f>IF(MIN(AR44:$AR$44)&gt;0,AR43-AR44,0)</f>
        <v>0</v>
      </c>
      <c r="AS60" s="255"/>
      <c r="AT60" s="35"/>
      <c r="AU60" s="35"/>
      <c r="AV60" s="198"/>
      <c r="AW60" s="198"/>
      <c r="AX60" s="198"/>
      <c r="AY60" s="187" t="s">
        <v>248</v>
      </c>
      <c r="AZ60" s="201">
        <f>IF(AZ44&gt;0,AZ44,0)</f>
        <v>0</v>
      </c>
      <c r="BA60" s="201">
        <f>IF(MIN(BA44:$BO$44)&gt;0,BA43-BA44,0)</f>
        <v>0</v>
      </c>
      <c r="BB60" s="201">
        <f>IF(MIN(BB44:$BO$44)&gt;0,BB43-BB44,0)</f>
        <v>0</v>
      </c>
      <c r="BC60" s="201">
        <f>IF(MIN(BC44:$BO$44)&gt;0,BC43-BC44,0)</f>
        <v>0</v>
      </c>
      <c r="BD60" s="201">
        <f>IF(MIN(BD44:$BO$44)&gt;0,BD43-BD44,0)</f>
        <v>0</v>
      </c>
      <c r="BE60" s="201">
        <f>IF(MIN(BE44:$BO$44)&gt;0,BE43-BE44,0)</f>
        <v>0</v>
      </c>
      <c r="BF60" s="201">
        <f>IF(MIN(BF44:$BO$44)&gt;0,BF43-BF44,0)</f>
        <v>0</v>
      </c>
      <c r="BG60" s="201">
        <f>IF(MIN(BG44:$BO$44)&gt;0,BG43-BG44,0)</f>
        <v>0</v>
      </c>
      <c r="BH60" s="201">
        <f>IF(MIN(BH44:$BO$44)&gt;0,BH43-BH44,0)</f>
        <v>0</v>
      </c>
      <c r="BI60" s="201">
        <f>IF(MIN(BI44:$BO$44)&gt;0,BI43-BI44,0)</f>
        <v>0</v>
      </c>
      <c r="BJ60" s="201">
        <f>IF(MIN(BJ44:$BO$44)&gt;0,BJ43-BJ44,0)</f>
        <v>0</v>
      </c>
      <c r="BK60" s="201">
        <f>IF(MIN(BK44:$BO$44)&gt;0,BK43-BK44,0)</f>
        <v>0</v>
      </c>
      <c r="BL60" s="201">
        <f>IF(MIN(BL44:$BO$44)&gt;0,BL43-BL44,0)</f>
        <v>0</v>
      </c>
      <c r="BM60" s="201">
        <f>IF(MIN(BM44:$BO$44)&gt;0,BM43-BM44,0)</f>
        <v>0</v>
      </c>
      <c r="BN60" s="201">
        <f>IF(MIN(BN44:$BO$44)&gt;0,BN43-BN44,0)</f>
        <v>0</v>
      </c>
      <c r="BO60" s="201">
        <f>IF(MIN(BO44:$BO$44)&gt;0,BO43-BO44,0)</f>
        <v>0</v>
      </c>
      <c r="BP60" s="255"/>
      <c r="BQ60" s="163"/>
      <c r="BR60" s="163"/>
      <c r="BS60" s="163"/>
      <c r="BT60" s="163"/>
      <c r="BU60" s="163"/>
      <c r="BV60" s="163"/>
      <c r="BW60" s="163"/>
      <c r="BX60" s="163"/>
      <c r="BY60" s="163"/>
      <c r="BZ60" s="163"/>
      <c r="CA60" s="163"/>
      <c r="CB60" s="163"/>
      <c r="CC60" s="163"/>
      <c r="CD60" s="163"/>
      <c r="CE60" s="163"/>
    </row>
    <row r="61" spans="1:83">
      <c r="A61" s="149"/>
      <c r="B61" s="186"/>
      <c r="C61" s="186"/>
      <c r="D61" s="186"/>
      <c r="E61" s="190" t="s">
        <v>249</v>
      </c>
      <c r="F61" s="984">
        <f t="shared" ref="F61:U61" si="211">IF(F60&gt;0,F60/F59,F58)</f>
        <v>0</v>
      </c>
      <c r="G61" s="984">
        <f t="shared" si="211"/>
        <v>0</v>
      </c>
      <c r="H61" s="984">
        <f t="shared" si="211"/>
        <v>0</v>
      </c>
      <c r="I61" s="984">
        <f t="shared" si="211"/>
        <v>0</v>
      </c>
      <c r="J61" s="984">
        <f t="shared" si="211"/>
        <v>0</v>
      </c>
      <c r="K61" s="984">
        <f t="shared" si="211"/>
        <v>0</v>
      </c>
      <c r="L61" s="984">
        <f t="shared" si="211"/>
        <v>0</v>
      </c>
      <c r="M61" s="984">
        <f t="shared" si="211"/>
        <v>0</v>
      </c>
      <c r="N61" s="984">
        <f t="shared" si="211"/>
        <v>0</v>
      </c>
      <c r="O61" s="984">
        <f t="shared" si="211"/>
        <v>0</v>
      </c>
      <c r="P61" s="984">
        <f t="shared" si="211"/>
        <v>0</v>
      </c>
      <c r="Q61" s="984">
        <f t="shared" si="211"/>
        <v>0</v>
      </c>
      <c r="R61" s="984">
        <f t="shared" si="211"/>
        <v>0</v>
      </c>
      <c r="S61" s="984">
        <f t="shared" si="211"/>
        <v>0</v>
      </c>
      <c r="T61" s="984">
        <f t="shared" si="211"/>
        <v>0</v>
      </c>
      <c r="U61" s="984">
        <f t="shared" si="211"/>
        <v>0</v>
      </c>
      <c r="V61" s="149"/>
      <c r="W61" s="149"/>
      <c r="X61" s="149"/>
      <c r="Y61" s="198"/>
      <c r="Z61" s="198"/>
      <c r="AA61" s="198"/>
      <c r="AB61" s="187" t="s">
        <v>249</v>
      </c>
      <c r="AC61" s="201">
        <f>AC58</f>
        <v>0</v>
      </c>
      <c r="AD61" s="201">
        <f t="shared" ref="AD61:AR61" si="212">IF(AD60&gt;0,AD60/AD59,AD58)</f>
        <v>0</v>
      </c>
      <c r="AE61" s="201">
        <f t="shared" si="212"/>
        <v>0</v>
      </c>
      <c r="AF61" s="201">
        <f t="shared" si="212"/>
        <v>0</v>
      </c>
      <c r="AG61" s="201">
        <f t="shared" si="212"/>
        <v>0</v>
      </c>
      <c r="AH61" s="201">
        <f t="shared" si="212"/>
        <v>0</v>
      </c>
      <c r="AI61" s="201">
        <f t="shared" si="212"/>
        <v>0</v>
      </c>
      <c r="AJ61" s="201">
        <f t="shared" si="212"/>
        <v>0</v>
      </c>
      <c r="AK61" s="201">
        <f t="shared" si="212"/>
        <v>0</v>
      </c>
      <c r="AL61" s="201">
        <f t="shared" si="212"/>
        <v>0</v>
      </c>
      <c r="AM61" s="201">
        <f t="shared" si="212"/>
        <v>0</v>
      </c>
      <c r="AN61" s="201">
        <f t="shared" si="212"/>
        <v>0</v>
      </c>
      <c r="AO61" s="201">
        <f t="shared" si="212"/>
        <v>0</v>
      </c>
      <c r="AP61" s="201">
        <f t="shared" si="212"/>
        <v>0</v>
      </c>
      <c r="AQ61" s="201">
        <f t="shared" si="212"/>
        <v>0</v>
      </c>
      <c r="AR61" s="201">
        <f t="shared" si="212"/>
        <v>0</v>
      </c>
      <c r="AS61" s="255"/>
      <c r="AT61" s="35"/>
      <c r="AU61" s="35"/>
      <c r="AV61" s="198"/>
      <c r="AW61" s="198"/>
      <c r="AX61" s="198"/>
      <c r="AY61" s="187" t="s">
        <v>249</v>
      </c>
      <c r="AZ61" s="201">
        <f>AZ58</f>
        <v>0</v>
      </c>
      <c r="BA61" s="201">
        <f t="shared" ref="BA61:BO61" si="213">IF(BA60&gt;0,BA60/BA59,BA58)</f>
        <v>0</v>
      </c>
      <c r="BB61" s="201">
        <f t="shared" si="213"/>
        <v>0</v>
      </c>
      <c r="BC61" s="201">
        <f t="shared" si="213"/>
        <v>0</v>
      </c>
      <c r="BD61" s="201">
        <f t="shared" si="213"/>
        <v>0</v>
      </c>
      <c r="BE61" s="201">
        <f t="shared" si="213"/>
        <v>0</v>
      </c>
      <c r="BF61" s="201">
        <f t="shared" si="213"/>
        <v>0</v>
      </c>
      <c r="BG61" s="201">
        <f t="shared" si="213"/>
        <v>0</v>
      </c>
      <c r="BH61" s="201">
        <f t="shared" si="213"/>
        <v>0</v>
      </c>
      <c r="BI61" s="201">
        <f t="shared" si="213"/>
        <v>0</v>
      </c>
      <c r="BJ61" s="201">
        <f t="shared" si="213"/>
        <v>0</v>
      </c>
      <c r="BK61" s="201">
        <f t="shared" si="213"/>
        <v>0</v>
      </c>
      <c r="BL61" s="201">
        <f t="shared" si="213"/>
        <v>0</v>
      </c>
      <c r="BM61" s="201">
        <f t="shared" si="213"/>
        <v>0</v>
      </c>
      <c r="BN61" s="201">
        <f t="shared" si="213"/>
        <v>0</v>
      </c>
      <c r="BO61" s="201">
        <f t="shared" si="213"/>
        <v>0</v>
      </c>
      <c r="BP61" s="255"/>
      <c r="BQ61" s="163"/>
      <c r="BR61" s="163"/>
      <c r="BS61" s="163"/>
      <c r="BT61" s="163"/>
      <c r="BU61" s="163"/>
      <c r="BV61" s="163"/>
      <c r="BW61" s="163"/>
      <c r="BX61" s="163"/>
      <c r="BY61" s="163"/>
      <c r="BZ61" s="163"/>
      <c r="CA61" s="163"/>
      <c r="CB61" s="163"/>
      <c r="CC61" s="163"/>
      <c r="CD61" s="163"/>
      <c r="CE61" s="163"/>
    </row>
    <row r="62" spans="1:83">
      <c r="A62" s="149"/>
      <c r="B62" s="191"/>
      <c r="C62" s="191"/>
      <c r="D62" s="191"/>
      <c r="E62" s="192" t="s">
        <v>250</v>
      </c>
      <c r="F62" s="193" t="str">
        <f>IF(MAX(F44:U44)&lt;=0,"no payback",(ROUND(SUM(F61:U61),0)))</f>
        <v>no payback</v>
      </c>
      <c r="G62" s="194"/>
      <c r="H62" s="194"/>
      <c r="I62" s="194"/>
      <c r="J62" s="194"/>
      <c r="K62" s="194"/>
      <c r="L62" s="194"/>
      <c r="M62" s="194"/>
      <c r="N62" s="194"/>
      <c r="O62" s="194"/>
      <c r="P62" s="194"/>
      <c r="Q62" s="194"/>
      <c r="R62" s="194"/>
      <c r="S62" s="194"/>
      <c r="T62" s="194"/>
      <c r="U62" s="194"/>
      <c r="V62" s="149"/>
      <c r="W62" s="149"/>
      <c r="X62" s="149"/>
      <c r="Y62" s="202"/>
      <c r="Z62" s="202"/>
      <c r="AA62" s="202"/>
      <c r="AB62" s="203" t="s">
        <v>250</v>
      </c>
      <c r="AC62" s="193" t="str">
        <f>IF(MAX(AC44:AR44)&lt;=0,"no payback",(ROUND(SUM(AC61:AR61),0)))</f>
        <v>no payback</v>
      </c>
      <c r="AD62" s="194"/>
      <c r="AE62" s="204"/>
      <c r="AF62" s="204"/>
      <c r="AG62" s="204"/>
      <c r="AH62" s="204"/>
      <c r="AI62" s="204"/>
      <c r="AJ62" s="204"/>
      <c r="AK62" s="204"/>
      <c r="AL62" s="204"/>
      <c r="AM62" s="204"/>
      <c r="AN62" s="204"/>
      <c r="AO62" s="204"/>
      <c r="AP62" s="204"/>
      <c r="AQ62" s="204"/>
      <c r="AR62" s="204"/>
      <c r="AS62" s="255"/>
      <c r="AT62" s="35"/>
      <c r="AU62" s="35"/>
      <c r="AV62" s="202"/>
      <c r="AW62" s="202"/>
      <c r="AX62" s="202"/>
      <c r="AY62" s="203" t="s">
        <v>250</v>
      </c>
      <c r="AZ62" s="193" t="str">
        <f>IF(MAX(AZ44:BO44)&lt;=0,"no payback",(ROUND(SUM(AZ61:BO61),0)))</f>
        <v>no payback</v>
      </c>
      <c r="BA62" s="194"/>
      <c r="BB62" s="204"/>
      <c r="BC62" s="204"/>
      <c r="BD62" s="204"/>
      <c r="BE62" s="204"/>
      <c r="BF62" s="204"/>
      <c r="BG62" s="204"/>
      <c r="BH62" s="204"/>
      <c r="BI62" s="204"/>
      <c r="BJ62" s="204"/>
      <c r="BK62" s="204"/>
      <c r="BL62" s="204"/>
      <c r="BM62" s="204"/>
      <c r="BN62" s="204"/>
      <c r="BO62" s="204"/>
      <c r="BP62" s="255"/>
      <c r="BQ62" s="163"/>
      <c r="BR62" s="163"/>
      <c r="BS62" s="163"/>
      <c r="BT62" s="163"/>
      <c r="BU62" s="163"/>
      <c r="BV62" s="163"/>
      <c r="BW62" s="163"/>
      <c r="BX62" s="163"/>
      <c r="BY62" s="163"/>
      <c r="BZ62" s="163"/>
      <c r="CA62" s="163"/>
      <c r="CB62" s="163"/>
      <c r="CC62" s="163"/>
      <c r="CD62" s="163"/>
      <c r="CE62" s="163"/>
    </row>
    <row r="63" spans="1:83">
      <c r="A63" s="149"/>
      <c r="B63" s="149"/>
      <c r="C63" s="149"/>
      <c r="D63" s="149"/>
      <c r="E63" s="149"/>
      <c r="F63" s="149"/>
      <c r="G63" s="149"/>
      <c r="H63" s="149"/>
      <c r="I63" s="149"/>
      <c r="J63" s="149"/>
      <c r="K63" s="149"/>
      <c r="L63" s="149"/>
      <c r="M63" s="149"/>
      <c r="N63" s="149"/>
      <c r="O63" s="149"/>
      <c r="P63" s="149"/>
      <c r="Q63" s="149"/>
      <c r="R63" s="149"/>
      <c r="S63" s="149"/>
      <c r="T63" s="149"/>
      <c r="U63" s="149"/>
      <c r="V63" s="149"/>
      <c r="W63" s="149"/>
      <c r="X63" s="149"/>
      <c r="Y63" s="149"/>
      <c r="Z63" s="149"/>
      <c r="AA63" s="149"/>
      <c r="AB63" s="149"/>
      <c r="AC63" s="149"/>
      <c r="AD63" s="149"/>
      <c r="AE63" s="149"/>
      <c r="AF63" s="149"/>
      <c r="AG63" s="149"/>
      <c r="AH63" s="149"/>
      <c r="AI63" s="149"/>
      <c r="AJ63" s="149"/>
      <c r="AK63" s="149"/>
      <c r="AL63" s="149"/>
      <c r="AM63" s="149"/>
      <c r="AN63" s="149"/>
      <c r="AO63" s="149"/>
      <c r="AP63" s="149"/>
      <c r="AQ63" s="149"/>
      <c r="AR63" s="149"/>
      <c r="AS63" s="149"/>
    </row>
    <row r="64" spans="1:83">
      <c r="A64" s="149"/>
      <c r="B64" s="149"/>
      <c r="C64" s="149"/>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49"/>
      <c r="AB64" s="149"/>
      <c r="AC64" s="149"/>
      <c r="AD64" s="149"/>
      <c r="AE64" s="149"/>
      <c r="AF64" s="149"/>
      <c r="AG64" s="149"/>
      <c r="AH64" s="149"/>
      <c r="AI64" s="149"/>
      <c r="AJ64" s="149"/>
      <c r="AK64" s="149"/>
      <c r="AL64" s="149"/>
      <c r="AM64" s="149"/>
      <c r="AN64" s="149"/>
      <c r="AO64" s="149"/>
      <c r="AP64" s="149"/>
      <c r="AQ64" s="149"/>
      <c r="AR64" s="149"/>
      <c r="AS64" s="149"/>
    </row>
    <row r="65" spans="1:45">
      <c r="A65" s="149"/>
      <c r="B65" s="149"/>
      <c r="C65" s="149"/>
      <c r="D65" s="149"/>
      <c r="E65" s="149"/>
      <c r="F65" s="149"/>
      <c r="G65" s="149"/>
      <c r="H65" s="149"/>
      <c r="I65" s="149"/>
      <c r="J65" s="149"/>
      <c r="K65" s="149"/>
      <c r="L65" s="149"/>
      <c r="M65" s="149"/>
      <c r="N65" s="149"/>
      <c r="O65" s="149"/>
      <c r="P65" s="149"/>
      <c r="Q65" s="149"/>
      <c r="R65" s="149"/>
      <c r="S65" s="149"/>
      <c r="T65" s="149"/>
      <c r="U65" s="149"/>
      <c r="V65" s="149"/>
      <c r="W65" s="149"/>
      <c r="X65" s="149"/>
      <c r="Y65" s="149"/>
      <c r="Z65" s="149"/>
      <c r="AA65" s="149"/>
      <c r="AB65" s="149"/>
      <c r="AC65" s="149"/>
      <c r="AD65" s="149"/>
      <c r="AE65" s="149"/>
      <c r="AF65" s="149"/>
      <c r="AG65" s="149"/>
      <c r="AH65" s="149"/>
      <c r="AI65" s="149"/>
      <c r="AJ65" s="149"/>
      <c r="AK65" s="149"/>
      <c r="AL65" s="149"/>
      <c r="AM65" s="149"/>
      <c r="AN65" s="149"/>
      <c r="AO65" s="149"/>
      <c r="AP65" s="149"/>
      <c r="AQ65" s="149"/>
      <c r="AR65" s="149"/>
      <c r="AS65" s="149"/>
    </row>
    <row r="66" spans="1:45">
      <c r="A66" s="149"/>
      <c r="B66" s="149"/>
      <c r="C66" s="149"/>
      <c r="D66" s="149"/>
      <c r="E66" s="149"/>
      <c r="F66" s="149"/>
      <c r="G66" s="149"/>
      <c r="H66" s="149"/>
      <c r="I66" s="149"/>
      <c r="J66" s="149"/>
      <c r="K66" s="149"/>
      <c r="L66" s="149"/>
      <c r="M66" s="149"/>
      <c r="N66" s="149"/>
      <c r="O66" s="149"/>
      <c r="P66" s="149"/>
      <c r="Q66" s="149"/>
      <c r="R66" s="149"/>
      <c r="S66" s="149"/>
      <c r="T66" s="149"/>
      <c r="U66" s="149"/>
      <c r="V66" s="149"/>
      <c r="W66" s="149"/>
      <c r="X66" s="149"/>
      <c r="Y66" s="149"/>
      <c r="Z66" s="149"/>
      <c r="AA66" s="149"/>
      <c r="AB66" s="149"/>
      <c r="AC66" s="149"/>
      <c r="AD66" s="149"/>
      <c r="AE66" s="149"/>
      <c r="AF66" s="149"/>
      <c r="AG66" s="149"/>
      <c r="AH66" s="149"/>
      <c r="AI66" s="149"/>
      <c r="AJ66" s="149"/>
      <c r="AK66" s="149"/>
      <c r="AL66" s="149"/>
      <c r="AM66" s="149"/>
      <c r="AN66" s="149"/>
      <c r="AO66" s="149"/>
      <c r="AP66" s="149"/>
      <c r="AQ66" s="149"/>
      <c r="AR66" s="149"/>
      <c r="AS66" s="149"/>
    </row>
    <row r="67" spans="1:45">
      <c r="A67" s="149"/>
      <c r="B67" s="149"/>
      <c r="C67" s="149"/>
      <c r="D67" s="149"/>
      <c r="E67" s="149"/>
      <c r="F67" s="149"/>
      <c r="G67" s="149"/>
      <c r="H67" s="149"/>
      <c r="I67" s="149"/>
      <c r="J67" s="149"/>
      <c r="K67" s="149"/>
      <c r="L67" s="149"/>
      <c r="M67" s="149"/>
      <c r="N67" s="149"/>
      <c r="O67" s="149"/>
      <c r="P67" s="149"/>
      <c r="Q67" s="149"/>
      <c r="R67" s="149"/>
      <c r="S67" s="149"/>
      <c r="T67" s="149"/>
      <c r="U67" s="149"/>
      <c r="V67" s="149"/>
      <c r="W67" s="149"/>
      <c r="X67" s="149"/>
      <c r="Y67" s="149"/>
      <c r="Z67" s="149"/>
      <c r="AA67" s="149"/>
      <c r="AB67" s="149"/>
      <c r="AC67" s="149"/>
      <c r="AD67" s="149"/>
      <c r="AE67" s="149"/>
      <c r="AF67" s="149"/>
      <c r="AG67" s="149"/>
      <c r="AH67" s="149"/>
      <c r="AI67" s="149"/>
      <c r="AJ67" s="149"/>
      <c r="AK67" s="149"/>
      <c r="AL67" s="149"/>
      <c r="AM67" s="149"/>
      <c r="AN67" s="149"/>
      <c r="AO67" s="149"/>
      <c r="AP67" s="149"/>
      <c r="AQ67" s="149"/>
      <c r="AR67" s="149"/>
      <c r="AS67" s="149"/>
    </row>
    <row r="68" spans="1:45">
      <c r="A68" s="149"/>
      <c r="B68" s="149"/>
      <c r="C68" s="149"/>
      <c r="D68" s="149"/>
      <c r="E68" s="149"/>
      <c r="F68" s="149"/>
      <c r="G68" s="149"/>
      <c r="H68" s="149"/>
      <c r="I68" s="149"/>
      <c r="J68" s="149"/>
      <c r="K68" s="149"/>
      <c r="L68" s="149"/>
      <c r="M68" s="149"/>
      <c r="N68" s="149"/>
      <c r="O68" s="149"/>
      <c r="P68" s="149"/>
      <c r="Q68" s="149"/>
      <c r="R68" s="149"/>
      <c r="S68" s="149"/>
      <c r="T68" s="149"/>
      <c r="U68" s="149"/>
      <c r="V68" s="149"/>
      <c r="W68" s="149"/>
      <c r="X68" s="149"/>
      <c r="Y68" s="149"/>
      <c r="Z68" s="149"/>
      <c r="AA68" s="149"/>
      <c r="AB68" s="149"/>
      <c r="AC68" s="149"/>
      <c r="AD68" s="149"/>
      <c r="AE68" s="149"/>
      <c r="AF68" s="149"/>
      <c r="AG68" s="149"/>
      <c r="AH68" s="149"/>
      <c r="AI68" s="149"/>
      <c r="AJ68" s="149"/>
      <c r="AK68" s="149"/>
      <c r="AL68" s="149"/>
      <c r="AM68" s="149"/>
      <c r="AN68" s="149"/>
      <c r="AO68" s="149"/>
      <c r="AP68" s="149"/>
      <c r="AQ68" s="149"/>
      <c r="AR68" s="149"/>
      <c r="AS68" s="149"/>
    </row>
    <row r="69" spans="1:45">
      <c r="A69" s="149"/>
      <c r="B69" s="149"/>
      <c r="C69" s="149"/>
      <c r="D69" s="149"/>
      <c r="E69" s="149"/>
      <c r="F69" s="149"/>
      <c r="G69" s="149"/>
      <c r="H69" s="149"/>
      <c r="I69" s="149"/>
      <c r="J69" s="149"/>
      <c r="K69" s="149"/>
      <c r="L69" s="149"/>
      <c r="M69" s="149"/>
      <c r="N69" s="149"/>
      <c r="O69" s="149"/>
      <c r="P69" s="149"/>
      <c r="Q69" s="149"/>
      <c r="R69" s="149"/>
      <c r="S69" s="149"/>
      <c r="T69" s="149"/>
      <c r="U69" s="149"/>
      <c r="V69" s="149"/>
      <c r="W69" s="149"/>
      <c r="X69" s="149"/>
      <c r="Y69" s="149"/>
      <c r="Z69" s="149"/>
      <c r="AA69" s="149"/>
      <c r="AB69" s="149"/>
      <c r="AC69" s="149"/>
      <c r="AD69" s="149"/>
      <c r="AE69" s="149"/>
      <c r="AF69" s="149"/>
      <c r="AG69" s="149"/>
      <c r="AH69" s="149"/>
      <c r="AI69" s="149"/>
      <c r="AJ69" s="149"/>
      <c r="AK69" s="149"/>
      <c r="AL69" s="149"/>
      <c r="AM69" s="149"/>
      <c r="AN69" s="149"/>
      <c r="AO69" s="149"/>
      <c r="AP69" s="149"/>
      <c r="AQ69" s="149"/>
      <c r="AR69" s="149"/>
      <c r="AS69" s="149"/>
    </row>
    <row r="70" spans="1:45">
      <c r="A70" s="149"/>
      <c r="B70" s="149"/>
      <c r="C70" s="149"/>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149"/>
      <c r="AB70" s="149"/>
      <c r="AC70" s="149"/>
      <c r="AD70" s="149"/>
      <c r="AE70" s="149"/>
      <c r="AF70" s="149"/>
      <c r="AG70" s="149"/>
      <c r="AH70" s="149"/>
      <c r="AI70" s="149"/>
      <c r="AJ70" s="149"/>
      <c r="AK70" s="149"/>
      <c r="AL70" s="149"/>
      <c r="AM70" s="149"/>
      <c r="AN70" s="149"/>
      <c r="AO70" s="149"/>
      <c r="AP70" s="149"/>
      <c r="AQ70" s="149"/>
      <c r="AR70" s="149"/>
      <c r="AS70" s="149"/>
    </row>
    <row r="71" spans="1:45">
      <c r="A71" s="149"/>
      <c r="B71" s="149"/>
      <c r="C71" s="149"/>
      <c r="D71" s="149"/>
      <c r="E71" s="149"/>
      <c r="F71" s="149"/>
      <c r="G71" s="149"/>
      <c r="H71" s="149"/>
      <c r="I71" s="149"/>
      <c r="J71" s="149"/>
      <c r="K71" s="149"/>
      <c r="L71" s="149"/>
      <c r="M71" s="149"/>
      <c r="N71" s="149"/>
      <c r="O71" s="149"/>
      <c r="P71" s="149"/>
      <c r="Q71" s="149"/>
      <c r="R71" s="149"/>
      <c r="S71" s="149"/>
      <c r="T71" s="149"/>
      <c r="U71" s="149"/>
      <c r="V71" s="149"/>
      <c r="W71" s="149"/>
      <c r="X71" s="149"/>
      <c r="Y71" s="149"/>
      <c r="Z71" s="149"/>
      <c r="AA71" s="149"/>
      <c r="AB71" s="149"/>
      <c r="AC71" s="149"/>
      <c r="AD71" s="149"/>
      <c r="AE71" s="149"/>
      <c r="AF71" s="149"/>
      <c r="AG71" s="149"/>
      <c r="AH71" s="149"/>
      <c r="AI71" s="149"/>
      <c r="AJ71" s="149"/>
      <c r="AK71" s="149"/>
      <c r="AL71" s="149"/>
      <c r="AM71" s="149"/>
      <c r="AN71" s="149"/>
      <c r="AO71" s="149"/>
      <c r="AP71" s="149"/>
      <c r="AQ71" s="149"/>
      <c r="AR71" s="149"/>
      <c r="AS71" s="149"/>
    </row>
  </sheetData>
  <sheetProtection password="8629" sheet="1" objects="1" scenarios="1" formatCells="0" formatColumns="0" formatRows="0"/>
  <customSheetViews>
    <customSheetView guid="{CF94029E-4C99-41B8-AB48-58E08AD42912}" scale="90" hiddenRows="1" hiddenColumns="1">
      <pageMargins left="0.7" right="0.7" top="0.75" bottom="0.75" header="0.3" footer="0.3"/>
    </customSheetView>
    <customSheetView guid="{F8F0BAD9-B904-4308-8BA3-D78AA2F98C88}" scale="90" hiddenRows="1" hiddenColumns="1">
      <pageMargins left="0.7" right="0.7" top="0.75" bottom="0.75" header="0.3" footer="0.3"/>
    </customSheetView>
  </customSheetViews>
  <mergeCells count="3">
    <mergeCell ref="Y1:AS1"/>
    <mergeCell ref="B1:V1"/>
    <mergeCell ref="AV1:BP1"/>
  </mergeCells>
  <pageMargins left="0.7" right="0.7" top="0.75" bottom="0.75" header="0.3" footer="0.3"/>
  <pageSetup paperSize="9" orientation="portrait" r:id="rId1"/>
  <customProperties>
    <customPr name="_pios_id" r:id="rId2"/>
  </customProperties>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tabColor rgb="FF00B050"/>
  </sheetPr>
  <dimension ref="A1:RR60"/>
  <sheetViews>
    <sheetView workbookViewId="0">
      <selection activeCell="J5" sqref="J5"/>
    </sheetView>
  </sheetViews>
  <sheetFormatPr defaultColWidth="0" defaultRowHeight="12.75" zeroHeight="1"/>
  <cols>
    <col min="1" max="1" width="4.28515625" style="198" customWidth="1"/>
    <col min="2" max="2" width="16.85546875" style="198" customWidth="1"/>
    <col min="3" max="3" width="17.5703125" style="198" customWidth="1"/>
    <col min="4" max="5" width="6.85546875" style="198" customWidth="1"/>
    <col min="6" max="9" width="14.85546875" style="198" customWidth="1"/>
    <col min="10" max="11" width="9.140625" style="198" customWidth="1"/>
    <col min="12" max="16384" width="9.140625" style="95" hidden="1"/>
  </cols>
  <sheetData>
    <row r="1" spans="1:486" ht="15.75">
      <c r="A1" s="94"/>
      <c r="B1" s="1540" t="s">
        <v>241</v>
      </c>
      <c r="C1" s="1541"/>
      <c r="D1" s="149"/>
      <c r="E1" s="149"/>
      <c r="F1" s="1540" t="s">
        <v>242</v>
      </c>
      <c r="G1" s="1542"/>
      <c r="H1" s="1542"/>
      <c r="I1" s="1541"/>
    </row>
    <row r="2" spans="1:486">
      <c r="A2" s="149"/>
      <c r="B2" s="352" t="s">
        <v>79</v>
      </c>
      <c r="C2" s="352" t="s">
        <v>20</v>
      </c>
      <c r="D2" s="149"/>
      <c r="E2" s="149"/>
      <c r="F2" s="352" t="s">
        <v>6</v>
      </c>
      <c r="G2" s="352" t="s">
        <v>9</v>
      </c>
      <c r="H2" s="352" t="s">
        <v>10</v>
      </c>
      <c r="I2" s="352" t="s">
        <v>20</v>
      </c>
    </row>
    <row r="3" spans="1:486" s="98" customFormat="1">
      <c r="A3" s="149"/>
      <c r="B3" s="353" t="str">
        <f>IF(T('Tables &amp; Pivots'!AF5)="(blank)"," ",T('Tables &amp; Pivots'!AF5))</f>
        <v xml:space="preserve"> </v>
      </c>
      <c r="C3" s="354" t="str">
        <f>IF(ISERROR(GETPIVOTDATA("Total",'Tables &amp; Pivots'!$AF$3,"Spend Category",B3)),"",GETPIVOTDATA("Total",'Tables &amp; Pivots'!$AF$3,"Spend Category",B3))</f>
        <v/>
      </c>
      <c r="D3" s="149"/>
      <c r="E3" s="149"/>
      <c r="F3" s="355" t="str">
        <f>T('Tables &amp; Pivots'!AJ5)</f>
        <v/>
      </c>
      <c r="G3" s="356" t="str">
        <f>IF(ISERROR(GETPIVOTDATA("Total",'Tables &amp; Pivots'!$AJ$3,"Cap/Rev","CapEx","Vendor",F3)),"",GETPIVOTDATA("Total",'Tables &amp; Pivots'!$AJ$3,"Cap/Rev","CapEx","Vendor",F3))</f>
        <v/>
      </c>
      <c r="H3" s="356" t="str">
        <f>IF(ISERROR(GETPIVOTDATA("Total",'Tables &amp; Pivots'!$AJ$3,"Cap/Rev","revEx","Vendor",F3)),"",GETPIVOTDATA("Total",'Tables &amp; Pivots'!$AJ$3,"Cap/Rev","revEx","Vendor",F3))</f>
        <v/>
      </c>
      <c r="I3" s="356">
        <f>SUM(G3:H3)</f>
        <v>0</v>
      </c>
      <c r="J3" s="231"/>
      <c r="K3" s="231"/>
      <c r="L3" s="97"/>
      <c r="M3" s="97"/>
      <c r="N3" s="97"/>
      <c r="O3" s="97"/>
      <c r="P3" s="97"/>
      <c r="Q3" s="97"/>
      <c r="R3" s="97"/>
      <c r="S3" s="97"/>
      <c r="T3" s="97"/>
      <c r="U3" s="97"/>
      <c r="V3" s="97"/>
      <c r="W3" s="97"/>
      <c r="X3" s="97"/>
      <c r="Y3" s="97"/>
      <c r="Z3" s="97"/>
      <c r="AA3" s="97"/>
      <c r="AB3" s="97"/>
      <c r="AC3" s="97"/>
      <c r="AD3" s="97"/>
      <c r="AE3" s="97"/>
      <c r="AF3" s="97"/>
    </row>
    <row r="4" spans="1:486" s="96" customFormat="1">
      <c r="A4" s="149"/>
      <c r="B4" s="353" t="str">
        <f>IF(T('Tables &amp; Pivots'!AF6)="(blank)"," ",T('Tables &amp; Pivots'!AF6))</f>
        <v/>
      </c>
      <c r="C4" s="354" t="str">
        <f>IF(ISERROR(GETPIVOTDATA("Total",'Tables &amp; Pivots'!$AF$3,"Spend Category",B4)),"",GETPIVOTDATA("Total",'Tables &amp; Pivots'!$AF$3,"Spend Category",B4))</f>
        <v/>
      </c>
      <c r="D4" s="149"/>
      <c r="E4" s="149"/>
      <c r="F4" s="355" t="str">
        <f>T('Tables &amp; Pivots'!AJ6)</f>
        <v/>
      </c>
      <c r="G4" s="356" t="str">
        <f>IF(ISERROR(GETPIVOTDATA("Total",'Tables &amp; Pivots'!$AJ$3,"Cap/Rev","CapEx","Vendor",F4)),"",GETPIVOTDATA("Total",'Tables &amp; Pivots'!$AJ$3,"Cap/Rev","CapEx","Vendor",F4))</f>
        <v/>
      </c>
      <c r="H4" s="356" t="str">
        <f>IF(ISERROR(GETPIVOTDATA("Total",'Tables &amp; Pivots'!$AJ$3,"Cap/Rev","revEx","Vendor",F4)),"",GETPIVOTDATA("Total",'Tables &amp; Pivots'!$AJ$3,"Cap/Rev","revEx","Vendor",F4))</f>
        <v/>
      </c>
      <c r="I4" s="356">
        <f t="shared" ref="I4:I18" si="0">SUM(G4:H4)</f>
        <v>0</v>
      </c>
      <c r="J4" s="149"/>
      <c r="K4" s="149"/>
      <c r="L4" s="94"/>
      <c r="M4" s="94"/>
      <c r="N4" s="94"/>
      <c r="O4" s="94"/>
      <c r="P4" s="94"/>
      <c r="Q4" s="94"/>
      <c r="R4" s="94"/>
      <c r="S4" s="94"/>
      <c r="T4" s="94"/>
      <c r="U4" s="94"/>
      <c r="V4" s="94"/>
      <c r="W4" s="94"/>
      <c r="X4" s="94"/>
      <c r="Y4" s="94"/>
      <c r="Z4" s="94"/>
      <c r="AA4" s="94"/>
      <c r="AB4" s="94"/>
      <c r="AC4" s="94"/>
      <c r="AD4" s="94"/>
      <c r="AE4" s="94"/>
      <c r="AF4" s="94"/>
      <c r="AG4" s="95"/>
      <c r="AH4" s="95"/>
      <c r="AI4" s="95"/>
      <c r="AJ4" s="95"/>
      <c r="AK4" s="95"/>
      <c r="AL4" s="95"/>
      <c r="AM4" s="95"/>
      <c r="AN4" s="95"/>
      <c r="AO4" s="95"/>
      <c r="AP4" s="95"/>
      <c r="AQ4" s="95"/>
      <c r="AR4" s="95"/>
      <c r="AS4" s="95"/>
      <c r="AT4" s="95"/>
      <c r="AU4" s="95"/>
      <c r="AV4" s="95"/>
      <c r="AW4" s="95"/>
      <c r="AX4" s="95"/>
      <c r="AY4" s="95"/>
      <c r="AZ4" s="95"/>
      <c r="BA4" s="95"/>
      <c r="BB4" s="95"/>
      <c r="BC4" s="95"/>
      <c r="BD4" s="95"/>
      <c r="BE4" s="95"/>
      <c r="BF4" s="95"/>
      <c r="BG4" s="95"/>
      <c r="BH4" s="95"/>
      <c r="BI4" s="95"/>
      <c r="BJ4" s="95"/>
      <c r="BK4" s="95"/>
      <c r="BL4" s="95"/>
      <c r="BM4" s="95"/>
      <c r="BN4" s="95"/>
      <c r="BO4" s="95"/>
      <c r="BP4" s="95"/>
      <c r="BQ4" s="95"/>
      <c r="BR4" s="95"/>
      <c r="BS4" s="95"/>
      <c r="BT4" s="95"/>
      <c r="BU4" s="95"/>
      <c r="BV4" s="95"/>
      <c r="BW4" s="95"/>
      <c r="BX4" s="95"/>
      <c r="BY4" s="95"/>
      <c r="BZ4" s="95"/>
      <c r="CA4" s="95"/>
      <c r="CB4" s="95"/>
      <c r="CC4" s="95"/>
      <c r="CD4" s="95"/>
      <c r="CE4" s="95"/>
      <c r="CF4" s="95"/>
      <c r="CG4" s="95"/>
      <c r="CH4" s="95"/>
      <c r="CI4" s="95"/>
      <c r="CJ4" s="95"/>
      <c r="CK4" s="95"/>
      <c r="CL4" s="95"/>
      <c r="CM4" s="95"/>
      <c r="CN4" s="95"/>
      <c r="CO4" s="95"/>
      <c r="CP4" s="95"/>
      <c r="CQ4" s="95"/>
      <c r="CR4" s="95"/>
      <c r="CS4" s="95"/>
      <c r="CT4" s="95"/>
      <c r="CU4" s="95"/>
      <c r="CV4" s="95"/>
      <c r="CW4" s="95"/>
      <c r="CX4" s="95"/>
      <c r="CY4" s="95"/>
      <c r="CZ4" s="95"/>
      <c r="DA4" s="95"/>
      <c r="DB4" s="95"/>
      <c r="DC4" s="95"/>
      <c r="DD4" s="95"/>
      <c r="DE4" s="95"/>
      <c r="DF4" s="95"/>
      <c r="DG4" s="95"/>
      <c r="DH4" s="95"/>
      <c r="DI4" s="95"/>
      <c r="DJ4" s="95"/>
      <c r="DK4" s="95"/>
      <c r="DL4" s="95"/>
      <c r="DM4" s="95"/>
      <c r="DN4" s="95"/>
      <c r="DO4" s="95"/>
      <c r="DP4" s="95"/>
      <c r="DQ4" s="95"/>
      <c r="DR4" s="95"/>
      <c r="DS4" s="95"/>
      <c r="DT4" s="95"/>
      <c r="DU4" s="95"/>
      <c r="DV4" s="95"/>
      <c r="DW4" s="95"/>
      <c r="DX4" s="95"/>
      <c r="DY4" s="95"/>
      <c r="DZ4" s="95"/>
      <c r="EA4" s="95"/>
      <c r="EB4" s="95"/>
      <c r="EC4" s="95"/>
      <c r="ED4" s="95"/>
      <c r="EE4" s="95"/>
      <c r="EF4" s="95"/>
      <c r="EG4" s="95"/>
      <c r="EH4" s="95"/>
      <c r="EI4" s="95"/>
      <c r="EJ4" s="95"/>
      <c r="EK4" s="95"/>
      <c r="EL4" s="95"/>
      <c r="EM4" s="95"/>
      <c r="EN4" s="95"/>
      <c r="EO4" s="95"/>
      <c r="EP4" s="95"/>
      <c r="EQ4" s="95"/>
      <c r="ER4" s="95"/>
      <c r="ES4" s="95"/>
      <c r="ET4" s="95"/>
      <c r="EU4" s="95"/>
      <c r="EV4" s="95"/>
      <c r="EW4" s="95"/>
      <c r="EX4" s="95"/>
      <c r="EY4" s="95"/>
      <c r="EZ4" s="95"/>
      <c r="FA4" s="95"/>
      <c r="FB4" s="95"/>
      <c r="FC4" s="95"/>
      <c r="FD4" s="95"/>
      <c r="FE4" s="95"/>
      <c r="FF4" s="95"/>
      <c r="FG4" s="95"/>
      <c r="FH4" s="95"/>
      <c r="FI4" s="95"/>
      <c r="FJ4" s="95"/>
      <c r="FK4" s="95"/>
      <c r="FL4" s="95"/>
      <c r="FM4" s="95"/>
      <c r="FN4" s="95"/>
      <c r="FO4" s="95"/>
      <c r="FP4" s="95"/>
      <c r="FQ4" s="95"/>
      <c r="FR4" s="95"/>
      <c r="FS4" s="95"/>
      <c r="FT4" s="95"/>
      <c r="FU4" s="95"/>
      <c r="FV4" s="95"/>
      <c r="FW4" s="95"/>
      <c r="FX4" s="95"/>
      <c r="FY4" s="95"/>
      <c r="FZ4" s="95"/>
      <c r="GA4" s="95"/>
      <c r="GB4" s="95"/>
      <c r="GC4" s="95"/>
      <c r="GD4" s="95"/>
      <c r="GE4" s="95"/>
      <c r="GF4" s="95"/>
      <c r="GG4" s="95"/>
      <c r="GH4" s="95"/>
      <c r="GI4" s="95"/>
      <c r="GJ4" s="95"/>
      <c r="GK4" s="95"/>
      <c r="GL4" s="95"/>
      <c r="GM4" s="95"/>
      <c r="GN4" s="95"/>
      <c r="GO4" s="95"/>
      <c r="GP4" s="95"/>
      <c r="GQ4" s="95"/>
      <c r="GR4" s="95"/>
      <c r="GS4" s="95"/>
      <c r="GT4" s="95"/>
      <c r="GU4" s="95"/>
      <c r="GV4" s="95"/>
      <c r="GW4" s="95"/>
      <c r="GX4" s="95"/>
      <c r="GY4" s="95"/>
      <c r="GZ4" s="95"/>
      <c r="HA4" s="95"/>
      <c r="HB4" s="95"/>
      <c r="HC4" s="95"/>
      <c r="HD4" s="95"/>
      <c r="HE4" s="95"/>
      <c r="HF4" s="95"/>
      <c r="HG4" s="95"/>
      <c r="HH4" s="95"/>
      <c r="HI4" s="95"/>
      <c r="HJ4" s="95"/>
      <c r="HK4" s="95"/>
      <c r="HL4" s="95"/>
      <c r="HM4" s="95"/>
      <c r="HN4" s="95"/>
      <c r="HO4" s="95"/>
      <c r="HP4" s="95"/>
      <c r="HQ4" s="95"/>
      <c r="HR4" s="95"/>
      <c r="HS4" s="95"/>
      <c r="HT4" s="95"/>
      <c r="HU4" s="95"/>
      <c r="HV4" s="95"/>
      <c r="HW4" s="95"/>
      <c r="HX4" s="95"/>
      <c r="HY4" s="95"/>
      <c r="HZ4" s="95"/>
      <c r="IA4" s="95"/>
      <c r="IB4" s="95"/>
      <c r="IC4" s="95"/>
      <c r="ID4" s="95"/>
      <c r="IE4" s="95"/>
      <c r="IF4" s="95"/>
      <c r="IG4" s="95"/>
      <c r="IH4" s="95"/>
      <c r="II4" s="95"/>
      <c r="IJ4" s="95"/>
      <c r="IK4" s="95"/>
      <c r="IL4" s="95"/>
      <c r="IM4" s="95"/>
      <c r="IN4" s="95"/>
      <c r="IO4" s="95"/>
      <c r="IP4" s="95"/>
      <c r="IQ4" s="95"/>
      <c r="IR4" s="95"/>
      <c r="IS4" s="95"/>
      <c r="IT4" s="95"/>
      <c r="IU4" s="95"/>
      <c r="IV4" s="95"/>
      <c r="IW4" s="95"/>
      <c r="IX4" s="95"/>
      <c r="IY4" s="95"/>
      <c r="IZ4" s="95"/>
      <c r="JA4" s="95"/>
      <c r="JB4" s="95"/>
      <c r="JC4" s="95"/>
      <c r="JD4" s="95"/>
      <c r="JE4" s="95"/>
      <c r="JF4" s="95"/>
      <c r="JG4" s="95"/>
      <c r="JH4" s="95"/>
      <c r="JI4" s="95"/>
      <c r="JJ4" s="95"/>
      <c r="JK4" s="95"/>
      <c r="JL4" s="95"/>
      <c r="JM4" s="95"/>
      <c r="JN4" s="95"/>
      <c r="JO4" s="95"/>
      <c r="JP4" s="95"/>
      <c r="JQ4" s="95"/>
      <c r="JR4" s="95"/>
      <c r="JS4" s="95"/>
      <c r="JT4" s="95"/>
      <c r="JU4" s="95"/>
      <c r="JV4" s="95"/>
      <c r="JW4" s="95"/>
      <c r="JX4" s="95"/>
      <c r="JY4" s="95"/>
      <c r="JZ4" s="95"/>
      <c r="KA4" s="95"/>
      <c r="KB4" s="95"/>
      <c r="KC4" s="95"/>
      <c r="KD4" s="95"/>
      <c r="KE4" s="95"/>
      <c r="KF4" s="95"/>
      <c r="KG4" s="95"/>
      <c r="KH4" s="95"/>
      <c r="KI4" s="95"/>
      <c r="KJ4" s="95"/>
      <c r="KK4" s="95"/>
      <c r="KL4" s="95"/>
      <c r="KM4" s="95"/>
      <c r="KN4" s="95"/>
      <c r="KO4" s="95"/>
      <c r="KP4" s="95"/>
      <c r="KQ4" s="95"/>
      <c r="KR4" s="95"/>
      <c r="KS4" s="95"/>
      <c r="KT4" s="95"/>
      <c r="KU4" s="95"/>
      <c r="KV4" s="95"/>
      <c r="KW4" s="95"/>
      <c r="KX4" s="95"/>
      <c r="KY4" s="95"/>
      <c r="KZ4" s="95"/>
      <c r="LA4" s="95"/>
      <c r="LB4" s="95"/>
      <c r="LC4" s="95"/>
      <c r="LD4" s="95"/>
      <c r="LE4" s="95"/>
      <c r="LF4" s="95"/>
      <c r="LG4" s="95"/>
      <c r="LH4" s="95"/>
      <c r="LI4" s="95"/>
      <c r="LJ4" s="95"/>
      <c r="LK4" s="95"/>
      <c r="LL4" s="95"/>
      <c r="LM4" s="95"/>
      <c r="LN4" s="95"/>
      <c r="LO4" s="95"/>
      <c r="LP4" s="95"/>
      <c r="LQ4" s="95"/>
      <c r="LR4" s="95"/>
      <c r="LS4" s="95"/>
      <c r="LT4" s="95"/>
      <c r="LU4" s="95"/>
      <c r="LV4" s="95"/>
      <c r="LW4" s="95"/>
      <c r="LX4" s="95"/>
      <c r="LY4" s="95"/>
      <c r="LZ4" s="95"/>
      <c r="MA4" s="95"/>
      <c r="MB4" s="95"/>
      <c r="MC4" s="95"/>
      <c r="MD4" s="95"/>
      <c r="ME4" s="95"/>
      <c r="MF4" s="95"/>
      <c r="MG4" s="95"/>
      <c r="MH4" s="95"/>
      <c r="MI4" s="95"/>
      <c r="MJ4" s="95"/>
      <c r="MK4" s="95"/>
      <c r="ML4" s="95"/>
      <c r="MM4" s="95"/>
      <c r="MN4" s="95"/>
      <c r="MO4" s="95"/>
      <c r="MP4" s="95"/>
      <c r="MQ4" s="95"/>
      <c r="MR4" s="95"/>
      <c r="MS4" s="95"/>
      <c r="MT4" s="95"/>
      <c r="MU4" s="95"/>
      <c r="MV4" s="95"/>
      <c r="MW4" s="95"/>
      <c r="MX4" s="95"/>
      <c r="MY4" s="95"/>
      <c r="MZ4" s="95"/>
      <c r="NA4" s="95"/>
      <c r="NB4" s="95"/>
      <c r="NC4" s="95"/>
      <c r="ND4" s="95"/>
      <c r="NE4" s="95"/>
      <c r="NF4" s="95"/>
      <c r="NG4" s="95"/>
      <c r="NH4" s="95"/>
      <c r="NI4" s="95"/>
      <c r="NJ4" s="95"/>
      <c r="NK4" s="95"/>
      <c r="NL4" s="95"/>
      <c r="NM4" s="95"/>
      <c r="NN4" s="95"/>
      <c r="NO4" s="95"/>
      <c r="NP4" s="95"/>
      <c r="NQ4" s="95"/>
      <c r="NR4" s="95"/>
      <c r="NS4" s="95"/>
      <c r="NT4" s="95"/>
      <c r="NU4" s="95"/>
      <c r="NV4" s="95"/>
      <c r="NW4" s="95"/>
      <c r="NX4" s="95"/>
      <c r="NY4" s="95"/>
      <c r="NZ4" s="95"/>
      <c r="OA4" s="95"/>
      <c r="OB4" s="95"/>
      <c r="OC4" s="95"/>
      <c r="OD4" s="95"/>
      <c r="OE4" s="95"/>
      <c r="OF4" s="95"/>
      <c r="OG4" s="95"/>
      <c r="OH4" s="95"/>
      <c r="OI4" s="95"/>
      <c r="OJ4" s="95"/>
      <c r="OK4" s="95"/>
      <c r="OL4" s="95"/>
      <c r="OM4" s="95"/>
      <c r="ON4" s="95"/>
      <c r="OO4" s="95"/>
      <c r="OP4" s="95"/>
      <c r="OQ4" s="95"/>
      <c r="OR4" s="95"/>
      <c r="OS4" s="95"/>
      <c r="OT4" s="95"/>
      <c r="OU4" s="95"/>
      <c r="OV4" s="95"/>
      <c r="OW4" s="95"/>
      <c r="OX4" s="95"/>
      <c r="OY4" s="95"/>
      <c r="OZ4" s="95"/>
      <c r="PA4" s="95"/>
      <c r="PB4" s="95"/>
      <c r="PC4" s="95"/>
      <c r="PD4" s="95"/>
      <c r="PE4" s="95"/>
      <c r="PF4" s="95"/>
      <c r="PG4" s="95"/>
      <c r="PH4" s="95"/>
      <c r="PI4" s="95"/>
      <c r="PJ4" s="95"/>
      <c r="PK4" s="95"/>
      <c r="PL4" s="95"/>
      <c r="PM4" s="95"/>
      <c r="PN4" s="95"/>
      <c r="PO4" s="95"/>
      <c r="PP4" s="95"/>
      <c r="PQ4" s="95"/>
      <c r="PR4" s="95"/>
      <c r="PS4" s="95"/>
      <c r="PT4" s="95"/>
      <c r="PU4" s="95"/>
      <c r="PV4" s="95"/>
      <c r="PW4" s="95"/>
      <c r="PX4" s="95"/>
      <c r="PY4" s="95"/>
      <c r="PZ4" s="95"/>
      <c r="QA4" s="95"/>
      <c r="QB4" s="95"/>
      <c r="QC4" s="95"/>
      <c r="QD4" s="95"/>
      <c r="QE4" s="95"/>
      <c r="QF4" s="95"/>
      <c r="QG4" s="95"/>
      <c r="QH4" s="95"/>
      <c r="QI4" s="95"/>
      <c r="QJ4" s="95"/>
      <c r="QK4" s="95"/>
      <c r="QL4" s="95"/>
      <c r="QM4" s="95"/>
      <c r="QN4" s="95"/>
      <c r="QO4" s="95"/>
      <c r="QP4" s="95"/>
      <c r="QQ4" s="95"/>
      <c r="QR4" s="95"/>
      <c r="QS4" s="95"/>
      <c r="QT4" s="95"/>
      <c r="QU4" s="95"/>
      <c r="QV4" s="95"/>
      <c r="QW4" s="95"/>
      <c r="QX4" s="95"/>
      <c r="QY4" s="95"/>
      <c r="QZ4" s="95"/>
      <c r="RA4" s="95"/>
      <c r="RB4" s="95"/>
      <c r="RC4" s="95"/>
      <c r="RD4" s="95"/>
      <c r="RE4" s="95"/>
      <c r="RF4" s="95"/>
      <c r="RG4" s="95"/>
      <c r="RH4" s="95"/>
      <c r="RI4" s="95"/>
      <c r="RJ4" s="95"/>
      <c r="RK4" s="95"/>
      <c r="RL4" s="95"/>
      <c r="RM4" s="95"/>
      <c r="RN4" s="95"/>
      <c r="RO4" s="95"/>
      <c r="RP4" s="95"/>
      <c r="RQ4" s="95"/>
      <c r="RR4" s="95"/>
    </row>
    <row r="5" spans="1:486">
      <c r="A5" s="149"/>
      <c r="B5" s="353" t="str">
        <f>IF(T('Tables &amp; Pivots'!AF7)="(blank)"," ",T('Tables &amp; Pivots'!AF7))</f>
        <v/>
      </c>
      <c r="C5" s="354" t="str">
        <f>IF(ISERROR(GETPIVOTDATA("Total",'Tables &amp; Pivots'!$AF$3,"Spend Category",B5)),"",GETPIVOTDATA("Total",'Tables &amp; Pivots'!$AF$3,"Spend Category",B5))</f>
        <v/>
      </c>
      <c r="D5" s="149"/>
      <c r="E5" s="149"/>
      <c r="F5" s="355" t="str">
        <f>T('Tables &amp; Pivots'!AJ7)</f>
        <v/>
      </c>
      <c r="G5" s="356" t="str">
        <f>IF(ISERROR(GETPIVOTDATA("Total",'Tables &amp; Pivots'!$AJ$3,"Cap/Rev","CapEx","Vendor",F5)),"",GETPIVOTDATA("Total",'Tables &amp; Pivots'!$AJ$3,"Cap/Rev","CapEx","Vendor",F5))</f>
        <v/>
      </c>
      <c r="H5" s="356" t="str">
        <f>IF(ISERROR(GETPIVOTDATA("Total",'Tables &amp; Pivots'!$AJ$3,"Cap/Rev","revEx","Vendor",F5)),"",GETPIVOTDATA("Total",'Tables &amp; Pivots'!$AJ$3,"Cap/Rev","revEx","Vendor",F5))</f>
        <v/>
      </c>
      <c r="I5" s="356">
        <f t="shared" si="0"/>
        <v>0</v>
      </c>
      <c r="J5" s="149"/>
      <c r="K5" s="149"/>
      <c r="L5" s="94"/>
      <c r="M5" s="94"/>
      <c r="N5" s="94"/>
      <c r="O5" s="94"/>
      <c r="P5" s="94"/>
      <c r="Q5" s="94"/>
      <c r="R5" s="94"/>
      <c r="S5" s="94"/>
      <c r="T5" s="94"/>
      <c r="U5" s="94"/>
      <c r="V5" s="94"/>
      <c r="W5" s="94"/>
      <c r="X5" s="94"/>
      <c r="Y5" s="94"/>
      <c r="Z5" s="94"/>
      <c r="AA5" s="94"/>
      <c r="AB5" s="94"/>
      <c r="AC5" s="94"/>
      <c r="AD5" s="94"/>
      <c r="AE5" s="94"/>
      <c r="AF5" s="94"/>
    </row>
    <row r="6" spans="1:486">
      <c r="A6" s="149"/>
      <c r="B6" s="353" t="str">
        <f>IF(T('Tables &amp; Pivots'!AF8)="(blank)"," ",T('Tables &amp; Pivots'!AF8))</f>
        <v/>
      </c>
      <c r="C6" s="354" t="str">
        <f>IF(ISERROR(GETPIVOTDATA("Total",'Tables &amp; Pivots'!$AF$3,"Spend Category",B6)),"",GETPIVOTDATA("Total",'Tables &amp; Pivots'!$AF$3,"Spend Category",B6))</f>
        <v/>
      </c>
      <c r="D6" s="149"/>
      <c r="E6" s="149"/>
      <c r="F6" s="355" t="str">
        <f>T('Tables &amp; Pivots'!AJ8)</f>
        <v/>
      </c>
      <c r="G6" s="356" t="str">
        <f>IF(ISERROR(GETPIVOTDATA("Total",'Tables &amp; Pivots'!$AJ$3,"Cap/Rev","CapEx","Vendor",F6)),"",GETPIVOTDATA("Total",'Tables &amp; Pivots'!$AJ$3,"Cap/Rev","CapEx","Vendor",F6))</f>
        <v/>
      </c>
      <c r="H6" s="356" t="str">
        <f>IF(ISERROR(GETPIVOTDATA("Total",'Tables &amp; Pivots'!$AJ$3,"Cap/Rev","revEx","Vendor",F6)),"",GETPIVOTDATA("Total",'Tables &amp; Pivots'!$AJ$3,"Cap/Rev","revEx","Vendor",F6))</f>
        <v/>
      </c>
      <c r="I6" s="356">
        <f t="shared" si="0"/>
        <v>0</v>
      </c>
      <c r="J6" s="149"/>
      <c r="K6" s="149"/>
      <c r="L6" s="94"/>
      <c r="M6" s="94"/>
      <c r="N6" s="94"/>
      <c r="O6" s="94"/>
      <c r="P6" s="94"/>
      <c r="Q6" s="94"/>
      <c r="R6" s="94"/>
      <c r="S6" s="94"/>
      <c r="T6" s="94"/>
      <c r="U6" s="94"/>
      <c r="V6" s="94"/>
      <c r="W6" s="94"/>
      <c r="X6" s="94"/>
      <c r="Y6" s="94"/>
      <c r="Z6" s="94"/>
      <c r="AA6" s="94"/>
      <c r="AB6" s="94"/>
      <c r="AC6" s="94"/>
      <c r="AD6" s="94"/>
      <c r="AE6" s="94"/>
      <c r="AF6" s="94"/>
    </row>
    <row r="7" spans="1:486">
      <c r="A7" s="149"/>
      <c r="B7" s="353" t="str">
        <f>IF(T('Tables &amp; Pivots'!AF9)="(blank)"," ",T('Tables &amp; Pivots'!AF9))</f>
        <v/>
      </c>
      <c r="C7" s="354" t="str">
        <f>IF(ISERROR(GETPIVOTDATA("Total",'Tables &amp; Pivots'!$AF$3,"Spend Category",B7)),"",GETPIVOTDATA("Total",'Tables &amp; Pivots'!$AF$3,"Spend Category",B7))</f>
        <v/>
      </c>
      <c r="D7" s="149"/>
      <c r="E7" s="149"/>
      <c r="F7" s="355" t="str">
        <f>T('Tables &amp; Pivots'!AJ9)</f>
        <v/>
      </c>
      <c r="G7" s="356" t="str">
        <f>IF(ISERROR(GETPIVOTDATA("Total",'Tables &amp; Pivots'!$AJ$3,"Cap/Rev","CapEx","Vendor",F7)),"",GETPIVOTDATA("Total",'Tables &amp; Pivots'!$AJ$3,"Cap/Rev","CapEx","Vendor",F7))</f>
        <v/>
      </c>
      <c r="H7" s="356" t="str">
        <f>IF(ISERROR(GETPIVOTDATA("Total",'Tables &amp; Pivots'!$AJ$3,"Cap/Rev","revEx","Vendor",F7)),"",GETPIVOTDATA("Total",'Tables &amp; Pivots'!$AJ$3,"Cap/Rev","revEx","Vendor",F7))</f>
        <v/>
      </c>
      <c r="I7" s="356">
        <f t="shared" si="0"/>
        <v>0</v>
      </c>
      <c r="J7" s="149"/>
      <c r="K7" s="149"/>
      <c r="L7" s="94"/>
      <c r="M7" s="94"/>
      <c r="N7" s="94"/>
      <c r="O7" s="94"/>
      <c r="P7" s="94"/>
      <c r="Q7" s="94"/>
      <c r="R7" s="94"/>
      <c r="S7" s="94"/>
      <c r="T7" s="94"/>
      <c r="U7" s="94"/>
      <c r="V7" s="94"/>
      <c r="W7" s="94"/>
      <c r="X7" s="94"/>
      <c r="Y7" s="94"/>
      <c r="Z7" s="94"/>
      <c r="AA7" s="94"/>
      <c r="AB7" s="94"/>
      <c r="AC7" s="94"/>
      <c r="AD7" s="94"/>
      <c r="AE7" s="94"/>
      <c r="AF7" s="94"/>
    </row>
    <row r="8" spans="1:486">
      <c r="A8" s="149"/>
      <c r="B8" s="353" t="str">
        <f>IF(T('Tables &amp; Pivots'!AF10)="(blank)"," ",T('Tables &amp; Pivots'!AF10))</f>
        <v/>
      </c>
      <c r="C8" s="354" t="str">
        <f>IF(ISERROR(GETPIVOTDATA("Total",'Tables &amp; Pivots'!$AF$3,"Spend Category",B8)),"",GETPIVOTDATA("Total",'Tables &amp; Pivots'!$AF$3,"Spend Category",B8))</f>
        <v/>
      </c>
      <c r="D8" s="149"/>
      <c r="E8" s="149"/>
      <c r="F8" s="355" t="str">
        <f>T('Tables &amp; Pivots'!AJ10)</f>
        <v/>
      </c>
      <c r="G8" s="356" t="str">
        <f>IF(ISERROR(GETPIVOTDATA("Total",'Tables &amp; Pivots'!$AJ$3,"Cap/Rev","CapEx","Vendor",F8)),"",GETPIVOTDATA("Total",'Tables &amp; Pivots'!$AJ$3,"Cap/Rev","CapEx","Vendor",F8))</f>
        <v/>
      </c>
      <c r="H8" s="356" t="str">
        <f>IF(ISERROR(GETPIVOTDATA("Total",'Tables &amp; Pivots'!$AJ$3,"Cap/Rev","revEx","Vendor",F8)),"",GETPIVOTDATA("Total",'Tables &amp; Pivots'!$AJ$3,"Cap/Rev","revEx","Vendor",F8))</f>
        <v/>
      </c>
      <c r="I8" s="356">
        <f t="shared" si="0"/>
        <v>0</v>
      </c>
      <c r="J8" s="149"/>
      <c r="K8" s="149"/>
      <c r="L8" s="94"/>
      <c r="M8" s="94"/>
      <c r="N8" s="94"/>
      <c r="O8" s="94"/>
      <c r="P8" s="94"/>
      <c r="Q8" s="94"/>
      <c r="R8" s="94"/>
      <c r="S8" s="94"/>
      <c r="T8" s="94"/>
      <c r="U8" s="94"/>
      <c r="V8" s="94"/>
      <c r="W8" s="94"/>
      <c r="X8" s="94"/>
      <c r="Y8" s="94"/>
      <c r="Z8" s="94"/>
      <c r="AA8" s="94"/>
      <c r="AB8" s="94"/>
      <c r="AC8" s="94"/>
      <c r="AD8" s="94"/>
      <c r="AE8" s="94"/>
      <c r="AF8" s="94"/>
    </row>
    <row r="9" spans="1:486">
      <c r="A9" s="149"/>
      <c r="B9" s="353" t="str">
        <f>IF(T('Tables &amp; Pivots'!AF11)="(blank)"," ",T('Tables &amp; Pivots'!AF11))</f>
        <v/>
      </c>
      <c r="C9" s="354" t="str">
        <f>IF(ISERROR(GETPIVOTDATA("Total",'Tables &amp; Pivots'!$AF$3,"Spend Category",B9)),"",GETPIVOTDATA("Total",'Tables &amp; Pivots'!$AF$3,"Spend Category",B9))</f>
        <v/>
      </c>
      <c r="D9" s="149"/>
      <c r="E9" s="149"/>
      <c r="F9" s="355" t="str">
        <f>T('Tables &amp; Pivots'!AJ11)</f>
        <v/>
      </c>
      <c r="G9" s="356" t="str">
        <f>IF(ISERROR(GETPIVOTDATA("Total",'Tables &amp; Pivots'!$AJ$3,"Cap/Rev","CapEx","Vendor",F9)),"",GETPIVOTDATA("Total",'Tables &amp; Pivots'!$AJ$3,"Cap/Rev","CapEx","Vendor",F9))</f>
        <v/>
      </c>
      <c r="H9" s="356" t="str">
        <f>IF(ISERROR(GETPIVOTDATA("Total",'Tables &amp; Pivots'!$AJ$3,"Cap/Rev","revEx","Vendor",F9)),"",GETPIVOTDATA("Total",'Tables &amp; Pivots'!$AJ$3,"Cap/Rev","revEx","Vendor",F9))</f>
        <v/>
      </c>
      <c r="I9" s="356">
        <f t="shared" si="0"/>
        <v>0</v>
      </c>
      <c r="J9" s="149"/>
      <c r="K9" s="149"/>
      <c r="L9" s="94"/>
      <c r="M9" s="94"/>
      <c r="N9" s="94"/>
      <c r="O9" s="94"/>
      <c r="P9" s="94"/>
      <c r="Q9" s="94"/>
      <c r="R9" s="94"/>
      <c r="S9" s="94"/>
      <c r="T9" s="94"/>
      <c r="U9" s="94"/>
      <c r="V9" s="94"/>
      <c r="W9" s="94"/>
      <c r="X9" s="94"/>
      <c r="Y9" s="94"/>
      <c r="Z9" s="94"/>
      <c r="AA9" s="94"/>
      <c r="AB9" s="94"/>
      <c r="AC9" s="94"/>
      <c r="AD9" s="94"/>
      <c r="AE9" s="94"/>
      <c r="AF9" s="94"/>
    </row>
    <row r="10" spans="1:486">
      <c r="A10" s="149"/>
      <c r="B10" s="353" t="str">
        <f>IF(T('Tables &amp; Pivots'!AF12)="(blank)"," ",T('Tables &amp; Pivots'!AF12))</f>
        <v/>
      </c>
      <c r="C10" s="354" t="str">
        <f>IF(ISERROR(GETPIVOTDATA("Total",'Tables &amp; Pivots'!$AF$3,"Spend Category",B10)),"",GETPIVOTDATA("Total",'Tables &amp; Pivots'!$AF$3,"Spend Category",B10))</f>
        <v/>
      </c>
      <c r="D10" s="149"/>
      <c r="E10" s="149"/>
      <c r="F10" s="355" t="str">
        <f>T('Tables &amp; Pivots'!AJ12)</f>
        <v/>
      </c>
      <c r="G10" s="356" t="str">
        <f>IF(ISERROR(GETPIVOTDATA("Total",'Tables &amp; Pivots'!$AJ$3,"Cap/Rev","CapEx","Vendor",F10)),"",GETPIVOTDATA("Total",'Tables &amp; Pivots'!$AJ$3,"Cap/Rev","CapEx","Vendor",F10))</f>
        <v/>
      </c>
      <c r="H10" s="356" t="str">
        <f>IF(ISERROR(GETPIVOTDATA("Total",'Tables &amp; Pivots'!$AJ$3,"Cap/Rev","revEx","Vendor",F10)),"",GETPIVOTDATA("Total",'Tables &amp; Pivots'!$AJ$3,"Cap/Rev","revEx","Vendor",F10))</f>
        <v/>
      </c>
      <c r="I10" s="356">
        <f t="shared" si="0"/>
        <v>0</v>
      </c>
      <c r="J10" s="149"/>
      <c r="K10" s="149"/>
      <c r="L10" s="94"/>
      <c r="M10" s="94"/>
      <c r="N10" s="94"/>
      <c r="O10" s="94"/>
      <c r="P10" s="94"/>
      <c r="Q10" s="94"/>
      <c r="R10" s="94"/>
      <c r="S10" s="94"/>
      <c r="T10" s="94"/>
      <c r="U10" s="94"/>
      <c r="V10" s="94"/>
      <c r="W10" s="94"/>
      <c r="X10" s="94"/>
      <c r="Y10" s="94"/>
      <c r="Z10" s="94"/>
      <c r="AA10" s="94"/>
      <c r="AB10" s="94"/>
      <c r="AC10" s="94"/>
      <c r="AD10" s="94"/>
      <c r="AE10" s="94"/>
      <c r="AF10" s="94"/>
    </row>
    <row r="11" spans="1:486">
      <c r="A11" s="149"/>
      <c r="B11" s="353" t="str">
        <f>IF(T('Tables &amp; Pivots'!AF13)="(blank)"," ",T('Tables &amp; Pivots'!AF13))</f>
        <v/>
      </c>
      <c r="C11" s="354" t="str">
        <f>IF(ISERROR(GETPIVOTDATA("Total",'Tables &amp; Pivots'!$AF$3,"Spend Category",B11)),"",GETPIVOTDATA("Total",'Tables &amp; Pivots'!$AF$3,"Spend Category",B11))</f>
        <v/>
      </c>
      <c r="D11" s="149"/>
      <c r="E11" s="149"/>
      <c r="F11" s="355" t="str">
        <f>T('Tables &amp; Pivots'!AJ13)</f>
        <v/>
      </c>
      <c r="G11" s="356" t="str">
        <f>IF(ISERROR(GETPIVOTDATA("Total",'Tables &amp; Pivots'!$AJ$3,"Cap/Rev","CapEx","Vendor",F11)),"",GETPIVOTDATA("Total",'Tables &amp; Pivots'!$AJ$3,"Cap/Rev","CapEx","Vendor",F11))</f>
        <v/>
      </c>
      <c r="H11" s="356" t="str">
        <f>IF(ISERROR(GETPIVOTDATA("Total",'Tables &amp; Pivots'!$AJ$3,"Cap/Rev","revEx","Vendor",F11)),"",GETPIVOTDATA("Total",'Tables &amp; Pivots'!$AJ$3,"Cap/Rev","revEx","Vendor",F11))</f>
        <v/>
      </c>
      <c r="I11" s="356">
        <f t="shared" si="0"/>
        <v>0</v>
      </c>
      <c r="J11" s="149"/>
      <c r="K11" s="149"/>
      <c r="L11" s="94"/>
      <c r="M11" s="94"/>
      <c r="N11" s="94"/>
      <c r="O11" s="94"/>
      <c r="P11" s="94"/>
      <c r="Q11" s="94"/>
      <c r="R11" s="94"/>
      <c r="S11" s="94"/>
      <c r="T11" s="94"/>
      <c r="U11" s="94"/>
      <c r="V11" s="94"/>
      <c r="W11" s="94"/>
      <c r="X11" s="94"/>
      <c r="Y11" s="94"/>
      <c r="Z11" s="94"/>
      <c r="AA11" s="94"/>
      <c r="AB11" s="94"/>
      <c r="AC11" s="94"/>
      <c r="AD11" s="94"/>
      <c r="AE11" s="94"/>
      <c r="AF11" s="94"/>
    </row>
    <row r="12" spans="1:486">
      <c r="A12" s="149"/>
      <c r="B12" s="353" t="str">
        <f>IF(T('Tables &amp; Pivots'!AF14)="(blank)"," ",T('Tables &amp; Pivots'!AF14))</f>
        <v/>
      </c>
      <c r="C12" s="354" t="str">
        <f>IF(ISERROR(GETPIVOTDATA("Total",'Tables &amp; Pivots'!$AF$3,"Spend Category",B12)),"",GETPIVOTDATA("Total",'Tables &amp; Pivots'!$AF$3,"Spend Category",B12))</f>
        <v/>
      </c>
      <c r="D12" s="149"/>
      <c r="E12" s="149"/>
      <c r="F12" s="355" t="str">
        <f>T('Tables &amp; Pivots'!AJ14)</f>
        <v/>
      </c>
      <c r="G12" s="356" t="str">
        <f>IF(ISERROR(GETPIVOTDATA("Total",'Tables &amp; Pivots'!$AJ$3,"Cap/Rev","CapEx","Vendor",F12)),"",GETPIVOTDATA("Total",'Tables &amp; Pivots'!$AJ$3,"Cap/Rev","CapEx","Vendor",F12))</f>
        <v/>
      </c>
      <c r="H12" s="356" t="str">
        <f>IF(ISERROR(GETPIVOTDATA("Total",'Tables &amp; Pivots'!$AJ$3,"Cap/Rev","revEx","Vendor",F12)),"",GETPIVOTDATA("Total",'Tables &amp; Pivots'!$AJ$3,"Cap/Rev","revEx","Vendor",F12))</f>
        <v/>
      </c>
      <c r="I12" s="356">
        <f t="shared" si="0"/>
        <v>0</v>
      </c>
      <c r="J12" s="149"/>
      <c r="K12" s="149"/>
      <c r="L12" s="94"/>
      <c r="M12" s="94"/>
      <c r="N12" s="94"/>
      <c r="O12" s="94"/>
      <c r="P12" s="94"/>
      <c r="Q12" s="94"/>
      <c r="R12" s="94"/>
      <c r="S12" s="94"/>
      <c r="T12" s="94"/>
      <c r="U12" s="94"/>
      <c r="V12" s="94"/>
      <c r="W12" s="94"/>
      <c r="X12" s="94"/>
      <c r="Y12" s="94"/>
      <c r="Z12" s="94"/>
      <c r="AA12" s="94"/>
      <c r="AB12" s="94"/>
      <c r="AC12" s="94"/>
      <c r="AD12" s="94"/>
      <c r="AE12" s="94"/>
      <c r="AF12" s="94"/>
    </row>
    <row r="13" spans="1:486">
      <c r="A13" s="149"/>
      <c r="B13" s="353" t="str">
        <f>IF(T('Tables &amp; Pivots'!AF15)="(blank)"," ",T('Tables &amp; Pivots'!AF15))</f>
        <v/>
      </c>
      <c r="C13" s="354" t="str">
        <f>IF(ISERROR(GETPIVOTDATA("Total",'Tables &amp; Pivots'!$AF$3,"Spend Category",B13)),"",GETPIVOTDATA("Total",'Tables &amp; Pivots'!$AF$3,"Spend Category",B13))</f>
        <v/>
      </c>
      <c r="D13" s="149"/>
      <c r="E13" s="149"/>
      <c r="F13" s="355" t="str">
        <f>T('Tables &amp; Pivots'!AJ15)</f>
        <v/>
      </c>
      <c r="G13" s="356" t="str">
        <f>IF(ISERROR(GETPIVOTDATA("Total",'Tables &amp; Pivots'!$AJ$3,"Cap/Rev","CapEx","Vendor",F13)),"",GETPIVOTDATA("Total",'Tables &amp; Pivots'!$AJ$3,"Cap/Rev","CapEx","Vendor",F13))</f>
        <v/>
      </c>
      <c r="H13" s="356" t="str">
        <f>IF(ISERROR(GETPIVOTDATA("Total",'Tables &amp; Pivots'!$AJ$3,"Cap/Rev","revEx","Vendor",F13)),"",GETPIVOTDATA("Total",'Tables &amp; Pivots'!$AJ$3,"Cap/Rev","revEx","Vendor",F13))</f>
        <v/>
      </c>
      <c r="I13" s="356">
        <f t="shared" si="0"/>
        <v>0</v>
      </c>
      <c r="J13" s="149"/>
      <c r="K13" s="149"/>
      <c r="L13" s="94"/>
      <c r="M13" s="94"/>
      <c r="N13" s="94"/>
      <c r="O13" s="94"/>
      <c r="P13" s="94"/>
      <c r="Q13" s="94"/>
      <c r="R13" s="94"/>
      <c r="S13" s="94"/>
      <c r="T13" s="94"/>
      <c r="U13" s="94"/>
      <c r="V13" s="94"/>
      <c r="W13" s="94"/>
      <c r="X13" s="94"/>
      <c r="Y13" s="94"/>
      <c r="Z13" s="94"/>
      <c r="AA13" s="94"/>
      <c r="AB13" s="94"/>
      <c r="AC13" s="94"/>
      <c r="AD13" s="94"/>
      <c r="AE13" s="94"/>
      <c r="AF13" s="94"/>
    </row>
    <row r="14" spans="1:486">
      <c r="A14" s="149"/>
      <c r="B14" s="353" t="str">
        <f>IF(T('Tables &amp; Pivots'!AF16)="(blank)"," ",T('Tables &amp; Pivots'!AF16))</f>
        <v/>
      </c>
      <c r="C14" s="354" t="str">
        <f>IF(ISERROR(GETPIVOTDATA("Total",'Tables &amp; Pivots'!$AF$3,"Spend Category",B14)),"",GETPIVOTDATA("Total",'Tables &amp; Pivots'!$AF$3,"Spend Category",B14))</f>
        <v/>
      </c>
      <c r="D14" s="149"/>
      <c r="E14" s="149"/>
      <c r="F14" s="355" t="str">
        <f>T('Tables &amp; Pivots'!AJ16)</f>
        <v/>
      </c>
      <c r="G14" s="356" t="str">
        <f>IF(ISERROR(GETPIVOTDATA("Total",'Tables &amp; Pivots'!$AJ$3,"Cap/Rev","CapEx","Vendor",F14)),"",GETPIVOTDATA("Total",'Tables &amp; Pivots'!$AJ$3,"Cap/Rev","CapEx","Vendor",F14))</f>
        <v/>
      </c>
      <c r="H14" s="356" t="str">
        <f>IF(ISERROR(GETPIVOTDATA("Total",'Tables &amp; Pivots'!$AJ$3,"Cap/Rev","revEx","Vendor",F14)),"",GETPIVOTDATA("Total",'Tables &amp; Pivots'!$AJ$3,"Cap/Rev","revEx","Vendor",F14))</f>
        <v/>
      </c>
      <c r="I14" s="356">
        <f t="shared" si="0"/>
        <v>0</v>
      </c>
      <c r="J14" s="149"/>
      <c r="K14" s="149"/>
      <c r="L14" s="94"/>
      <c r="M14" s="94"/>
      <c r="N14" s="94"/>
      <c r="O14" s="94"/>
      <c r="P14" s="94"/>
      <c r="Q14" s="94"/>
      <c r="R14" s="94"/>
      <c r="S14" s="94"/>
      <c r="T14" s="94"/>
      <c r="U14" s="94"/>
      <c r="V14" s="94"/>
      <c r="W14" s="94"/>
      <c r="X14" s="94"/>
      <c r="Y14" s="94"/>
      <c r="Z14" s="94"/>
      <c r="AA14" s="94"/>
      <c r="AB14" s="94"/>
      <c r="AC14" s="94"/>
      <c r="AD14" s="94"/>
      <c r="AE14" s="94"/>
      <c r="AF14" s="94"/>
    </row>
    <row r="15" spans="1:486">
      <c r="A15" s="149"/>
      <c r="B15" s="353" t="str">
        <f>IF(T('Tables &amp; Pivots'!AF17)="(blank)"," ",T('Tables &amp; Pivots'!AF17))</f>
        <v/>
      </c>
      <c r="C15" s="354" t="str">
        <f>IF(ISERROR(GETPIVOTDATA("Total",'Tables &amp; Pivots'!$AF$3,"Spend Category",B15)),"",GETPIVOTDATA("Total",'Tables &amp; Pivots'!$AF$3,"Spend Category",B15))</f>
        <v/>
      </c>
      <c r="D15" s="149"/>
      <c r="E15" s="149"/>
      <c r="F15" s="355" t="str">
        <f>T('Tables &amp; Pivots'!AJ17)</f>
        <v/>
      </c>
      <c r="G15" s="356" t="str">
        <f>IF(ISERROR(GETPIVOTDATA("Total",'Tables &amp; Pivots'!$AJ$3,"Cap/Rev","CapEx","Vendor",F15)),"",GETPIVOTDATA("Total",'Tables &amp; Pivots'!$AJ$3,"Cap/Rev","CapEx","Vendor",F15))</f>
        <v/>
      </c>
      <c r="H15" s="356" t="str">
        <f>IF(ISERROR(GETPIVOTDATA("Total",'Tables &amp; Pivots'!$AJ$3,"Cap/Rev","revEx","Vendor",F15)),"",GETPIVOTDATA("Total",'Tables &amp; Pivots'!$AJ$3,"Cap/Rev","revEx","Vendor",F15))</f>
        <v/>
      </c>
      <c r="I15" s="356">
        <f t="shared" si="0"/>
        <v>0</v>
      </c>
      <c r="J15" s="149"/>
      <c r="K15" s="149"/>
      <c r="L15" s="94"/>
      <c r="M15" s="94"/>
      <c r="N15" s="94"/>
      <c r="O15" s="94"/>
      <c r="P15" s="94"/>
      <c r="Q15" s="94"/>
      <c r="R15" s="94"/>
      <c r="S15" s="94"/>
      <c r="T15" s="94"/>
      <c r="U15" s="94"/>
      <c r="V15" s="94"/>
      <c r="W15" s="94"/>
      <c r="X15" s="94"/>
      <c r="Y15" s="94"/>
      <c r="Z15" s="94"/>
      <c r="AA15" s="94"/>
      <c r="AB15" s="94"/>
      <c r="AC15" s="94"/>
      <c r="AD15" s="94"/>
      <c r="AE15" s="94"/>
      <c r="AF15" s="94"/>
    </row>
    <row r="16" spans="1:486">
      <c r="A16" s="149"/>
      <c r="B16" s="353" t="str">
        <f>IF(T('Tables &amp; Pivots'!AF18)="(blank)"," ",T('Tables &amp; Pivots'!AF18))</f>
        <v/>
      </c>
      <c r="C16" s="354" t="str">
        <f>IF(ISERROR(GETPIVOTDATA("Total",'Tables &amp; Pivots'!$AF$3,"Spend Category",B16)),"",GETPIVOTDATA("Total",'Tables &amp; Pivots'!$AF$3,"Spend Category",B16))</f>
        <v/>
      </c>
      <c r="D16" s="149"/>
      <c r="E16" s="149"/>
      <c r="F16" s="355" t="str">
        <f>T('Tables &amp; Pivots'!AJ18)</f>
        <v/>
      </c>
      <c r="G16" s="356" t="str">
        <f>IF(ISERROR(GETPIVOTDATA("Total",'Tables &amp; Pivots'!$AJ$3,"Cap/Rev","CapEx","Vendor",F16)),"",GETPIVOTDATA("Total",'Tables &amp; Pivots'!$AJ$3,"Cap/Rev","CapEx","Vendor",F16))</f>
        <v/>
      </c>
      <c r="H16" s="356" t="str">
        <f>IF(ISERROR(GETPIVOTDATA("Total",'Tables &amp; Pivots'!$AJ$3,"Cap/Rev","revEx","Vendor",F16)),"",GETPIVOTDATA("Total",'Tables &amp; Pivots'!$AJ$3,"Cap/Rev","revEx","Vendor",F16))</f>
        <v/>
      </c>
      <c r="I16" s="356">
        <f t="shared" si="0"/>
        <v>0</v>
      </c>
      <c r="J16" s="149"/>
      <c r="K16" s="149"/>
      <c r="L16" s="94"/>
      <c r="M16" s="94"/>
      <c r="N16" s="94"/>
      <c r="O16" s="94"/>
      <c r="P16" s="94"/>
      <c r="Q16" s="94"/>
      <c r="R16" s="94"/>
      <c r="S16" s="94"/>
      <c r="T16" s="94"/>
      <c r="U16" s="94"/>
      <c r="V16" s="94"/>
      <c r="W16" s="94"/>
      <c r="X16" s="94"/>
      <c r="Y16" s="94"/>
      <c r="Z16" s="94"/>
      <c r="AA16" s="94"/>
      <c r="AB16" s="94"/>
      <c r="AC16" s="94"/>
      <c r="AD16" s="94"/>
      <c r="AE16" s="94"/>
      <c r="AF16" s="94"/>
    </row>
    <row r="17" spans="1:32">
      <c r="A17" s="149"/>
      <c r="B17" s="353" t="str">
        <f>IF(T('Tables &amp; Pivots'!AF19)="(blank)"," ",T('Tables &amp; Pivots'!AF19))</f>
        <v/>
      </c>
      <c r="C17" s="354" t="str">
        <f>IF(ISERROR(GETPIVOTDATA("Total",'Tables &amp; Pivots'!$AF$3,"Spend Category",B17)),"",GETPIVOTDATA("Total",'Tables &amp; Pivots'!$AF$3,"Spend Category",B17))</f>
        <v/>
      </c>
      <c r="D17" s="149"/>
      <c r="E17" s="149"/>
      <c r="F17" s="355" t="str">
        <f>T('Tables &amp; Pivots'!AJ19)</f>
        <v/>
      </c>
      <c r="G17" s="356" t="str">
        <f>IF(ISERROR(GETPIVOTDATA("Total",'Tables &amp; Pivots'!$AJ$3,"Cap/Rev","CapEx","Vendor",F17)),"",GETPIVOTDATA("Total",'Tables &amp; Pivots'!$AJ$3,"Cap/Rev","CapEx","Vendor",F17))</f>
        <v/>
      </c>
      <c r="H17" s="356" t="str">
        <f>IF(ISERROR(GETPIVOTDATA("Total",'Tables &amp; Pivots'!$AJ$3,"Cap/Rev","revEx","Vendor",F17)),"",GETPIVOTDATA("Total",'Tables &amp; Pivots'!$AJ$3,"Cap/Rev","revEx","Vendor",F17))</f>
        <v/>
      </c>
      <c r="I17" s="356">
        <f t="shared" si="0"/>
        <v>0</v>
      </c>
      <c r="J17" s="149"/>
      <c r="K17" s="149"/>
      <c r="L17" s="94"/>
      <c r="M17" s="94"/>
      <c r="N17" s="94"/>
      <c r="O17" s="94"/>
      <c r="P17" s="94"/>
      <c r="Q17" s="94"/>
      <c r="R17" s="94"/>
      <c r="S17" s="94"/>
      <c r="T17" s="94"/>
      <c r="U17" s="94"/>
      <c r="V17" s="94"/>
      <c r="W17" s="94"/>
      <c r="X17" s="94"/>
      <c r="Y17" s="94"/>
      <c r="Z17" s="94"/>
      <c r="AA17" s="94"/>
      <c r="AB17" s="94"/>
      <c r="AC17" s="94"/>
      <c r="AD17" s="94"/>
      <c r="AE17" s="94"/>
      <c r="AF17" s="94"/>
    </row>
    <row r="18" spans="1:32">
      <c r="A18" s="149"/>
      <c r="B18" s="353" t="str">
        <f>IF(T('Tables &amp; Pivots'!AF20)="(blank)"," ",T('Tables &amp; Pivots'!AF20))</f>
        <v/>
      </c>
      <c r="C18" s="354" t="str">
        <f>IF(ISERROR(GETPIVOTDATA("Total",'Tables &amp; Pivots'!$AF$3,"Spend Category",B18)),"",GETPIVOTDATA("Total",'Tables &amp; Pivots'!$AF$3,"Spend Category",B18))</f>
        <v/>
      </c>
      <c r="D18" s="149"/>
      <c r="E18" s="149"/>
      <c r="F18" s="355" t="str">
        <f>T('Tables &amp; Pivots'!AJ20)</f>
        <v/>
      </c>
      <c r="G18" s="356" t="str">
        <f>IF(ISERROR(GETPIVOTDATA("Total",'Tables &amp; Pivots'!$AJ$3,"Cap/Rev","CapEx","Vendor",F18)),"",GETPIVOTDATA("Total",'Tables &amp; Pivots'!$AJ$3,"Cap/Rev","CapEx","Vendor",F18))</f>
        <v/>
      </c>
      <c r="H18" s="356" t="str">
        <f>IF(ISERROR(GETPIVOTDATA("Total",'Tables &amp; Pivots'!$AJ$3,"Cap/Rev","revEx","Vendor",F18)),"",GETPIVOTDATA("Total",'Tables &amp; Pivots'!$AJ$3,"Cap/Rev","revEx","Vendor",F18))</f>
        <v/>
      </c>
      <c r="I18" s="356">
        <f t="shared" si="0"/>
        <v>0</v>
      </c>
      <c r="J18" s="149"/>
      <c r="K18" s="149"/>
      <c r="L18" s="94"/>
      <c r="M18" s="94"/>
      <c r="N18" s="94"/>
      <c r="O18" s="94"/>
      <c r="P18" s="94"/>
      <c r="Q18" s="94"/>
      <c r="R18" s="94"/>
      <c r="S18" s="94"/>
      <c r="T18" s="94"/>
      <c r="U18" s="94"/>
      <c r="V18" s="94"/>
      <c r="W18" s="94"/>
      <c r="X18" s="94"/>
      <c r="Y18" s="94"/>
      <c r="Z18" s="94"/>
      <c r="AA18" s="94"/>
      <c r="AB18" s="94"/>
      <c r="AC18" s="94"/>
      <c r="AD18" s="94"/>
      <c r="AE18" s="94"/>
      <c r="AF18" s="94"/>
    </row>
    <row r="19" spans="1:32">
      <c r="B19" s="357" t="s">
        <v>20</v>
      </c>
      <c r="C19" s="358">
        <f>SUM(C3:C18)</f>
        <v>0</v>
      </c>
      <c r="D19" s="149"/>
      <c r="E19" s="149"/>
      <c r="F19" s="359" t="s">
        <v>20</v>
      </c>
      <c r="G19" s="360">
        <f>SUM(G3:G18)</f>
        <v>0</v>
      </c>
      <c r="H19" s="360">
        <f t="shared" ref="H19:I19" si="1">SUM(H3:H18)</f>
        <v>0</v>
      </c>
      <c r="I19" s="360">
        <f t="shared" si="1"/>
        <v>0</v>
      </c>
      <c r="J19" s="149"/>
      <c r="K19" s="149"/>
      <c r="L19" s="94"/>
      <c r="M19" s="94"/>
      <c r="N19" s="94"/>
      <c r="O19" s="94"/>
      <c r="P19" s="94"/>
      <c r="Q19" s="94"/>
      <c r="R19" s="94"/>
      <c r="S19" s="94"/>
      <c r="T19" s="94"/>
      <c r="U19" s="94"/>
      <c r="V19" s="94"/>
      <c r="W19" s="94"/>
      <c r="X19" s="94"/>
      <c r="Y19" s="94"/>
      <c r="Z19" s="94"/>
      <c r="AA19" s="94"/>
      <c r="AB19" s="94"/>
      <c r="AC19" s="94"/>
      <c r="AD19" s="94"/>
      <c r="AE19" s="94"/>
      <c r="AF19" s="94"/>
    </row>
    <row r="20" spans="1:32">
      <c r="B20" s="149"/>
      <c r="C20" s="149"/>
      <c r="D20" s="149"/>
      <c r="E20" s="149"/>
      <c r="F20" s="149"/>
      <c r="G20" s="149"/>
      <c r="H20" s="149"/>
      <c r="I20" s="149"/>
      <c r="J20" s="149"/>
      <c r="K20" s="149"/>
      <c r="L20" s="94"/>
      <c r="M20" s="94"/>
      <c r="N20" s="94"/>
      <c r="O20" s="94"/>
      <c r="P20" s="94"/>
      <c r="Q20" s="94"/>
      <c r="R20" s="94"/>
      <c r="S20" s="94"/>
      <c r="T20" s="94"/>
      <c r="U20" s="94"/>
      <c r="V20" s="94"/>
      <c r="W20" s="94"/>
      <c r="X20" s="94"/>
      <c r="Y20" s="94"/>
      <c r="Z20" s="94"/>
      <c r="AA20" s="94"/>
      <c r="AB20" s="94"/>
      <c r="AC20" s="94"/>
      <c r="AD20" s="94"/>
      <c r="AE20" s="94"/>
      <c r="AF20" s="94"/>
    </row>
    <row r="21" spans="1:32">
      <c r="B21" s="149"/>
      <c r="C21" s="149"/>
      <c r="D21" s="149"/>
      <c r="E21" s="149"/>
      <c r="F21" s="149"/>
      <c r="G21" s="149"/>
      <c r="H21" s="149"/>
      <c r="I21" s="149"/>
      <c r="J21" s="149"/>
      <c r="K21" s="149"/>
      <c r="L21" s="94"/>
      <c r="M21" s="94"/>
      <c r="N21" s="94"/>
      <c r="O21" s="94"/>
      <c r="P21" s="94"/>
      <c r="Q21" s="94"/>
      <c r="R21" s="94"/>
      <c r="S21" s="94"/>
      <c r="T21" s="94"/>
      <c r="U21" s="94"/>
      <c r="V21" s="94"/>
      <c r="W21" s="94"/>
      <c r="X21" s="94"/>
      <c r="Y21" s="94"/>
      <c r="Z21" s="94"/>
      <c r="AA21" s="94"/>
      <c r="AB21" s="94"/>
      <c r="AC21" s="94"/>
      <c r="AD21" s="94"/>
      <c r="AE21" s="94"/>
      <c r="AF21" s="94"/>
    </row>
    <row r="22" spans="1:32">
      <c r="A22" s="149"/>
      <c r="B22" s="149" t="str">
        <f>T(B14)</f>
        <v/>
      </c>
      <c r="C22" s="149"/>
      <c r="D22" s="149"/>
      <c r="E22" s="149"/>
      <c r="F22" s="149"/>
      <c r="G22" s="149"/>
      <c r="H22" s="149"/>
      <c r="I22" s="149"/>
      <c r="J22" s="149"/>
      <c r="K22" s="149"/>
      <c r="L22" s="94"/>
      <c r="M22" s="94"/>
      <c r="N22" s="94"/>
      <c r="O22" s="94"/>
      <c r="P22" s="94"/>
      <c r="Q22" s="94"/>
      <c r="R22" s="94"/>
      <c r="S22" s="94"/>
      <c r="T22" s="94"/>
      <c r="U22" s="94"/>
      <c r="V22" s="94"/>
      <c r="W22" s="94"/>
      <c r="X22" s="94"/>
      <c r="Y22" s="94"/>
      <c r="Z22" s="94"/>
      <c r="AA22" s="94"/>
      <c r="AB22" s="94"/>
      <c r="AC22" s="94"/>
      <c r="AD22" s="94"/>
      <c r="AE22" s="94"/>
      <c r="AF22" s="94"/>
    </row>
    <row r="23" spans="1:32">
      <c r="A23" s="149"/>
      <c r="B23" s="149"/>
      <c r="C23" s="149"/>
      <c r="D23" s="149"/>
      <c r="E23" s="149"/>
      <c r="F23" s="149"/>
      <c r="G23" s="149"/>
      <c r="H23" s="149"/>
      <c r="I23" s="149"/>
      <c r="J23" s="149"/>
      <c r="K23" s="149"/>
      <c r="L23" s="94"/>
      <c r="M23" s="94"/>
      <c r="N23" s="94"/>
      <c r="O23" s="94"/>
      <c r="P23" s="94"/>
      <c r="Q23" s="94"/>
      <c r="R23" s="94"/>
      <c r="S23" s="94"/>
      <c r="T23" s="94"/>
      <c r="U23" s="94"/>
      <c r="V23" s="94"/>
      <c r="W23" s="94"/>
      <c r="X23" s="94"/>
      <c r="Y23" s="94"/>
      <c r="Z23" s="94"/>
      <c r="AA23" s="94"/>
      <c r="AB23" s="94"/>
      <c r="AC23" s="94"/>
      <c r="AD23" s="94"/>
      <c r="AE23" s="94"/>
      <c r="AF23" s="94"/>
    </row>
    <row r="24" spans="1:32">
      <c r="A24" s="149"/>
      <c r="B24" s="149"/>
      <c r="C24" s="149"/>
      <c r="D24" s="149"/>
      <c r="E24" s="149"/>
      <c r="F24" s="149"/>
      <c r="G24" s="149"/>
      <c r="H24" s="149"/>
      <c r="I24" s="149"/>
      <c r="J24" s="149"/>
      <c r="K24" s="149"/>
      <c r="L24" s="94"/>
      <c r="M24" s="94"/>
      <c r="N24" s="94"/>
      <c r="O24" s="94"/>
      <c r="P24" s="94"/>
      <c r="Q24" s="94"/>
      <c r="R24" s="94"/>
      <c r="S24" s="94"/>
      <c r="T24" s="94"/>
      <c r="U24" s="94"/>
      <c r="V24" s="94"/>
      <c r="W24" s="94"/>
      <c r="X24" s="94"/>
      <c r="Y24" s="94"/>
      <c r="Z24" s="94"/>
      <c r="AA24" s="94"/>
      <c r="AB24" s="94"/>
      <c r="AC24" s="94"/>
      <c r="AD24" s="94"/>
      <c r="AE24" s="94"/>
      <c r="AF24" s="94"/>
    </row>
    <row r="25" spans="1:32">
      <c r="A25" s="149"/>
      <c r="B25" s="149"/>
      <c r="C25" s="149"/>
      <c r="D25" s="149"/>
      <c r="E25" s="149"/>
      <c r="F25" s="149"/>
      <c r="G25" s="149"/>
      <c r="H25" s="149"/>
      <c r="I25" s="149"/>
      <c r="J25" s="149"/>
      <c r="K25" s="149"/>
      <c r="L25" s="94"/>
      <c r="M25" s="94"/>
      <c r="N25" s="94"/>
      <c r="O25" s="94"/>
      <c r="P25" s="94"/>
      <c r="Q25" s="94"/>
      <c r="R25" s="94"/>
      <c r="S25" s="94"/>
      <c r="T25" s="94"/>
      <c r="U25" s="94"/>
      <c r="V25" s="94"/>
      <c r="W25" s="94"/>
      <c r="X25" s="94"/>
      <c r="Y25" s="94"/>
      <c r="Z25" s="94"/>
      <c r="AA25" s="94"/>
      <c r="AB25" s="94"/>
      <c r="AC25" s="94"/>
      <c r="AD25" s="94"/>
      <c r="AE25" s="94"/>
      <c r="AF25" s="94"/>
    </row>
    <row r="26" spans="1:32" hidden="1">
      <c r="A26" s="149"/>
      <c r="B26" s="149"/>
      <c r="C26" s="149"/>
      <c r="D26" s="149"/>
      <c r="E26" s="149"/>
      <c r="F26" s="149"/>
      <c r="G26" s="149"/>
      <c r="H26" s="149"/>
      <c r="I26" s="149"/>
      <c r="J26" s="149"/>
      <c r="K26" s="149"/>
      <c r="L26" s="94"/>
      <c r="M26" s="94"/>
      <c r="N26" s="94"/>
      <c r="O26" s="94"/>
      <c r="P26" s="94"/>
      <c r="Q26" s="94"/>
      <c r="R26" s="94"/>
      <c r="S26" s="94"/>
      <c r="T26" s="94"/>
      <c r="U26" s="94"/>
      <c r="V26" s="94"/>
      <c r="W26" s="94"/>
      <c r="X26" s="94"/>
      <c r="Y26" s="94"/>
      <c r="Z26" s="94"/>
      <c r="AA26" s="94"/>
      <c r="AB26" s="94"/>
      <c r="AC26" s="94"/>
      <c r="AD26" s="94"/>
      <c r="AE26" s="94"/>
      <c r="AF26" s="94"/>
    </row>
    <row r="27" spans="1:32" hidden="1">
      <c r="A27" s="149"/>
      <c r="B27" s="149"/>
      <c r="C27" s="149"/>
      <c r="D27" s="149"/>
      <c r="E27" s="149"/>
      <c r="F27" s="149"/>
      <c r="G27" s="149"/>
      <c r="H27" s="149"/>
      <c r="I27" s="149"/>
      <c r="J27" s="149"/>
      <c r="K27" s="149"/>
      <c r="L27" s="94"/>
      <c r="M27" s="94"/>
      <c r="N27" s="94"/>
      <c r="O27" s="94"/>
      <c r="P27" s="94"/>
      <c r="Q27" s="94"/>
      <c r="R27" s="94"/>
      <c r="S27" s="94"/>
      <c r="T27" s="94"/>
      <c r="U27" s="94"/>
      <c r="V27" s="94"/>
      <c r="W27" s="94"/>
      <c r="X27" s="94"/>
      <c r="Y27" s="94"/>
      <c r="Z27" s="94"/>
      <c r="AA27" s="94"/>
      <c r="AB27" s="94"/>
      <c r="AC27" s="94"/>
      <c r="AD27" s="94"/>
      <c r="AE27" s="94"/>
      <c r="AF27" s="94"/>
    </row>
    <row r="28" spans="1:32" hidden="1">
      <c r="A28" s="149"/>
      <c r="B28" s="149"/>
      <c r="C28" s="149"/>
      <c r="D28" s="149"/>
      <c r="E28" s="149"/>
      <c r="F28" s="149"/>
      <c r="G28" s="149"/>
      <c r="H28" s="149"/>
      <c r="I28" s="149"/>
      <c r="J28" s="149"/>
      <c r="K28" s="149"/>
      <c r="L28" s="94"/>
      <c r="M28" s="94"/>
      <c r="N28" s="94"/>
      <c r="O28" s="94"/>
      <c r="P28" s="94"/>
      <c r="Q28" s="94"/>
      <c r="R28" s="94"/>
      <c r="S28" s="94"/>
      <c r="T28" s="94"/>
      <c r="U28" s="94"/>
      <c r="V28" s="94"/>
      <c r="W28" s="94"/>
      <c r="X28" s="94"/>
      <c r="Y28" s="94"/>
      <c r="Z28" s="94"/>
      <c r="AA28" s="94"/>
      <c r="AB28" s="94"/>
      <c r="AC28" s="94"/>
      <c r="AD28" s="94"/>
      <c r="AE28" s="94"/>
      <c r="AF28" s="94"/>
    </row>
    <row r="29" spans="1:32" hidden="1">
      <c r="A29" s="149"/>
      <c r="B29" s="149"/>
      <c r="C29" s="149"/>
      <c r="D29" s="149"/>
      <c r="E29" s="149"/>
      <c r="F29" s="149"/>
      <c r="G29" s="149"/>
      <c r="H29" s="149"/>
      <c r="I29" s="149"/>
      <c r="J29" s="149"/>
      <c r="K29" s="149"/>
      <c r="L29" s="94"/>
      <c r="M29" s="94"/>
      <c r="N29" s="94"/>
      <c r="O29" s="94"/>
      <c r="P29" s="94"/>
      <c r="Q29" s="94"/>
      <c r="R29" s="94"/>
      <c r="S29" s="94"/>
      <c r="T29" s="94"/>
      <c r="U29" s="94"/>
      <c r="V29" s="94"/>
      <c r="W29" s="94"/>
      <c r="X29" s="94"/>
      <c r="Y29" s="94"/>
      <c r="Z29" s="94"/>
      <c r="AA29" s="94"/>
      <c r="AB29" s="94"/>
      <c r="AC29" s="94"/>
      <c r="AD29" s="94"/>
      <c r="AE29" s="94"/>
      <c r="AF29" s="94"/>
    </row>
    <row r="30" spans="1:32" hidden="1">
      <c r="D30" s="149"/>
      <c r="E30" s="149"/>
      <c r="J30" s="149"/>
      <c r="K30" s="149"/>
      <c r="L30" s="94"/>
      <c r="M30" s="94"/>
      <c r="N30" s="94"/>
      <c r="O30" s="94"/>
      <c r="P30" s="94"/>
      <c r="Q30" s="94"/>
      <c r="R30" s="94"/>
      <c r="S30" s="94"/>
      <c r="T30" s="94"/>
      <c r="U30" s="94"/>
      <c r="V30" s="94"/>
      <c r="W30" s="94"/>
      <c r="X30" s="94"/>
      <c r="Y30" s="94"/>
      <c r="Z30" s="94"/>
      <c r="AA30" s="94"/>
      <c r="AB30" s="94"/>
      <c r="AC30" s="94"/>
      <c r="AD30" s="94"/>
      <c r="AE30" s="94"/>
      <c r="AF30" s="94"/>
    </row>
    <row r="31" spans="1:32" ht="15" hidden="1" customHeight="1">
      <c r="D31" s="149"/>
      <c r="E31" s="149"/>
      <c r="J31" s="149"/>
      <c r="K31" s="149"/>
      <c r="L31" s="94"/>
      <c r="M31" s="94"/>
      <c r="N31" s="94"/>
      <c r="O31" s="94"/>
      <c r="P31" s="94"/>
      <c r="Q31" s="94"/>
      <c r="R31" s="94"/>
      <c r="S31" s="94"/>
      <c r="T31" s="94"/>
      <c r="U31" s="94"/>
      <c r="V31" s="94"/>
      <c r="W31" s="94"/>
      <c r="X31" s="94"/>
      <c r="Y31" s="94"/>
      <c r="Z31" s="94"/>
      <c r="AA31" s="94"/>
      <c r="AB31" s="94"/>
      <c r="AC31" s="94"/>
      <c r="AD31" s="94"/>
      <c r="AE31" s="94"/>
      <c r="AF31" s="94"/>
    </row>
    <row r="32" spans="1:32" hidden="1">
      <c r="D32" s="149"/>
      <c r="E32" s="149"/>
      <c r="J32" s="149"/>
      <c r="K32" s="149"/>
      <c r="L32" s="94"/>
      <c r="M32" s="94"/>
      <c r="N32" s="94"/>
      <c r="O32" s="94"/>
      <c r="P32" s="94"/>
      <c r="Q32" s="94"/>
      <c r="R32" s="94"/>
      <c r="S32" s="94"/>
      <c r="T32" s="94"/>
      <c r="U32" s="94"/>
      <c r="V32" s="94"/>
      <c r="W32" s="94"/>
      <c r="X32" s="94"/>
      <c r="Y32" s="94"/>
      <c r="Z32" s="94"/>
      <c r="AA32" s="94"/>
      <c r="AB32" s="94"/>
      <c r="AC32" s="94"/>
      <c r="AD32" s="94"/>
      <c r="AE32" s="94"/>
      <c r="AF32" s="94"/>
    </row>
    <row r="33" spans="2:32" hidden="1">
      <c r="B33" s="149"/>
      <c r="C33" s="149"/>
      <c r="D33" s="149"/>
      <c r="E33" s="149"/>
      <c r="J33" s="149"/>
      <c r="K33" s="149"/>
      <c r="L33" s="94"/>
      <c r="M33" s="94"/>
      <c r="N33" s="94"/>
      <c r="O33" s="94"/>
      <c r="P33" s="94"/>
      <c r="Q33" s="94"/>
      <c r="R33" s="94"/>
      <c r="S33" s="94"/>
      <c r="T33" s="94"/>
      <c r="U33" s="94"/>
      <c r="V33" s="94"/>
      <c r="W33" s="94"/>
      <c r="X33" s="94"/>
      <c r="Y33" s="94"/>
      <c r="Z33" s="94"/>
      <c r="AA33" s="94"/>
      <c r="AB33" s="94"/>
      <c r="AC33" s="94"/>
      <c r="AD33" s="94"/>
      <c r="AE33" s="94"/>
      <c r="AF33" s="94"/>
    </row>
    <row r="34" spans="2:32" hidden="1">
      <c r="B34" s="149"/>
      <c r="C34" s="149"/>
      <c r="D34" s="149"/>
      <c r="E34" s="149"/>
      <c r="J34" s="149"/>
      <c r="K34" s="149"/>
      <c r="L34" s="94"/>
      <c r="M34" s="94"/>
      <c r="N34" s="94"/>
      <c r="O34" s="94"/>
      <c r="P34" s="94"/>
      <c r="Q34" s="94"/>
      <c r="R34" s="94"/>
      <c r="S34" s="94"/>
      <c r="T34" s="94"/>
      <c r="U34" s="94"/>
      <c r="V34" s="94"/>
      <c r="W34" s="94"/>
      <c r="X34" s="94"/>
      <c r="Y34" s="94"/>
      <c r="Z34" s="94"/>
      <c r="AA34" s="94"/>
      <c r="AB34" s="94"/>
      <c r="AC34" s="94"/>
      <c r="AD34" s="94"/>
      <c r="AE34" s="94"/>
      <c r="AF34" s="94"/>
    </row>
    <row r="35" spans="2:32" hidden="1">
      <c r="B35" s="149"/>
      <c r="C35" s="149"/>
      <c r="D35" s="149"/>
      <c r="E35" s="149"/>
      <c r="J35" s="149"/>
      <c r="K35" s="149"/>
      <c r="L35" s="94"/>
      <c r="M35" s="94"/>
      <c r="N35" s="94"/>
      <c r="O35" s="94"/>
      <c r="P35" s="94"/>
      <c r="Q35" s="94"/>
      <c r="R35" s="94"/>
      <c r="S35" s="94"/>
      <c r="T35" s="94"/>
      <c r="U35" s="94"/>
      <c r="V35" s="94"/>
      <c r="W35" s="94"/>
      <c r="X35" s="94"/>
      <c r="Y35" s="94"/>
      <c r="Z35" s="94"/>
      <c r="AA35" s="94"/>
      <c r="AB35" s="94"/>
      <c r="AC35" s="94"/>
      <c r="AD35" s="94"/>
      <c r="AE35" s="94"/>
      <c r="AF35" s="94"/>
    </row>
    <row r="36" spans="2:32" hidden="1">
      <c r="B36" s="149"/>
      <c r="C36" s="149"/>
      <c r="D36" s="149"/>
      <c r="E36" s="149"/>
      <c r="J36" s="149"/>
      <c r="K36" s="149"/>
      <c r="L36" s="94"/>
      <c r="M36" s="94"/>
      <c r="N36" s="94"/>
      <c r="O36" s="94"/>
      <c r="P36" s="94"/>
      <c r="Q36" s="94"/>
      <c r="R36" s="94"/>
      <c r="S36" s="94"/>
      <c r="T36" s="94"/>
      <c r="U36" s="94"/>
      <c r="V36" s="94"/>
      <c r="W36" s="94"/>
      <c r="X36" s="94"/>
      <c r="Y36" s="94"/>
      <c r="Z36" s="94"/>
      <c r="AA36" s="94"/>
      <c r="AB36" s="94"/>
      <c r="AC36" s="94"/>
      <c r="AD36" s="94"/>
      <c r="AE36" s="94"/>
      <c r="AF36" s="94"/>
    </row>
    <row r="37" spans="2:32" hidden="1">
      <c r="B37" s="149"/>
      <c r="C37" s="149"/>
      <c r="D37" s="149"/>
      <c r="E37" s="149"/>
      <c r="F37" s="149"/>
      <c r="G37" s="149"/>
      <c r="H37" s="149"/>
      <c r="I37" s="149"/>
      <c r="J37" s="149"/>
      <c r="K37" s="149"/>
      <c r="L37" s="94"/>
      <c r="M37" s="94"/>
      <c r="N37" s="94"/>
      <c r="O37" s="94"/>
      <c r="P37" s="94"/>
      <c r="Q37" s="94"/>
      <c r="R37" s="94"/>
      <c r="S37" s="94"/>
      <c r="T37" s="94"/>
      <c r="U37" s="94"/>
      <c r="V37" s="94"/>
      <c r="W37" s="94"/>
      <c r="X37" s="94"/>
      <c r="Y37" s="94"/>
      <c r="Z37" s="94"/>
      <c r="AA37" s="94"/>
      <c r="AB37" s="94"/>
      <c r="AC37" s="94"/>
      <c r="AD37" s="94"/>
      <c r="AE37" s="94"/>
      <c r="AF37" s="94"/>
    </row>
    <row r="38" spans="2:32" hidden="1">
      <c r="B38" s="149"/>
      <c r="C38" s="149"/>
      <c r="D38" s="149"/>
      <c r="E38" s="149"/>
      <c r="F38" s="149"/>
      <c r="G38" s="149"/>
      <c r="H38" s="149"/>
      <c r="I38" s="149"/>
      <c r="J38" s="149"/>
      <c r="K38" s="149"/>
      <c r="L38" s="94"/>
      <c r="M38" s="94"/>
      <c r="N38" s="94"/>
      <c r="O38" s="94"/>
      <c r="P38" s="94"/>
      <c r="Q38" s="94"/>
      <c r="R38" s="94"/>
      <c r="S38" s="94"/>
      <c r="T38" s="94"/>
      <c r="U38" s="94"/>
      <c r="V38" s="94"/>
      <c r="W38" s="94"/>
      <c r="X38" s="94"/>
      <c r="Y38" s="94"/>
      <c r="Z38" s="94"/>
      <c r="AA38" s="94"/>
      <c r="AB38" s="94"/>
      <c r="AC38" s="94"/>
      <c r="AD38" s="94"/>
      <c r="AE38" s="94"/>
      <c r="AF38" s="94"/>
    </row>
    <row r="39" spans="2:32" hidden="1">
      <c r="B39" s="149"/>
      <c r="C39" s="149"/>
      <c r="D39" s="149"/>
      <c r="E39" s="149"/>
      <c r="F39" s="149"/>
      <c r="G39" s="149"/>
      <c r="H39" s="149"/>
      <c r="I39" s="149"/>
      <c r="J39" s="149"/>
      <c r="K39" s="149"/>
      <c r="L39" s="94"/>
      <c r="M39" s="94"/>
      <c r="N39" s="94"/>
      <c r="O39" s="94"/>
      <c r="P39" s="94"/>
      <c r="Q39" s="94"/>
      <c r="R39" s="94"/>
      <c r="S39" s="94"/>
      <c r="T39" s="94"/>
      <c r="U39" s="94"/>
      <c r="V39" s="94"/>
      <c r="W39" s="94"/>
      <c r="X39" s="94"/>
      <c r="Y39" s="94"/>
      <c r="Z39" s="94"/>
      <c r="AA39" s="94"/>
      <c r="AB39" s="94"/>
      <c r="AC39" s="94"/>
      <c r="AD39" s="94"/>
      <c r="AE39" s="94"/>
      <c r="AF39" s="94"/>
    </row>
    <row r="40" spans="2:32" hidden="1">
      <c r="B40" s="149"/>
      <c r="C40" s="149"/>
      <c r="D40" s="149"/>
      <c r="E40" s="149"/>
      <c r="F40" s="149"/>
      <c r="G40" s="149"/>
      <c r="H40" s="149"/>
      <c r="I40" s="149"/>
      <c r="J40" s="149"/>
      <c r="K40" s="149"/>
      <c r="L40" s="94"/>
      <c r="M40" s="94"/>
      <c r="N40" s="94"/>
      <c r="O40" s="94"/>
      <c r="P40" s="94"/>
      <c r="Q40" s="94"/>
      <c r="R40" s="94"/>
      <c r="S40" s="94"/>
      <c r="T40" s="94"/>
      <c r="U40" s="94"/>
      <c r="V40" s="94"/>
      <c r="W40" s="94"/>
      <c r="X40" s="94"/>
      <c r="Y40" s="94"/>
      <c r="Z40" s="94"/>
      <c r="AA40" s="94"/>
      <c r="AB40" s="94"/>
      <c r="AC40" s="94"/>
      <c r="AD40" s="94"/>
      <c r="AE40" s="94"/>
      <c r="AF40" s="94"/>
    </row>
    <row r="41" spans="2:32" hidden="1">
      <c r="B41" s="149"/>
      <c r="C41" s="149"/>
      <c r="D41" s="149"/>
      <c r="E41" s="149"/>
      <c r="F41" s="149"/>
      <c r="G41" s="149"/>
      <c r="H41" s="149"/>
      <c r="I41" s="149"/>
      <c r="J41" s="149"/>
      <c r="K41" s="149"/>
      <c r="L41" s="94"/>
      <c r="M41" s="94"/>
      <c r="N41" s="94"/>
      <c r="O41" s="94"/>
      <c r="P41" s="94"/>
      <c r="Q41" s="94"/>
      <c r="R41" s="94"/>
      <c r="S41" s="94"/>
      <c r="T41" s="94"/>
      <c r="U41" s="94"/>
      <c r="V41" s="94"/>
      <c r="W41" s="94"/>
      <c r="X41" s="94"/>
      <c r="Y41" s="94"/>
      <c r="Z41" s="94"/>
      <c r="AA41" s="94"/>
      <c r="AB41" s="94"/>
      <c r="AC41" s="94"/>
      <c r="AD41" s="94"/>
      <c r="AE41" s="94"/>
      <c r="AF41" s="94"/>
    </row>
    <row r="42" spans="2:32" hidden="1">
      <c r="B42" s="149"/>
      <c r="C42" s="149"/>
      <c r="D42" s="149"/>
      <c r="E42" s="149"/>
      <c r="F42" s="149"/>
      <c r="G42" s="149"/>
      <c r="H42" s="149"/>
      <c r="I42" s="149"/>
      <c r="J42" s="149"/>
      <c r="K42" s="149"/>
      <c r="L42" s="94"/>
      <c r="M42" s="94"/>
      <c r="N42" s="94"/>
      <c r="O42" s="94"/>
      <c r="P42" s="94"/>
      <c r="Q42" s="94"/>
      <c r="R42" s="94"/>
      <c r="S42" s="94"/>
      <c r="T42" s="94"/>
      <c r="U42" s="94"/>
      <c r="V42" s="94"/>
      <c r="W42" s="94"/>
      <c r="X42" s="94"/>
      <c r="Y42" s="94"/>
      <c r="Z42" s="94"/>
      <c r="AA42" s="94"/>
      <c r="AB42" s="94"/>
      <c r="AC42" s="94"/>
      <c r="AD42" s="94"/>
      <c r="AE42" s="94"/>
      <c r="AF42" s="94"/>
    </row>
    <row r="43" spans="2:32" hidden="1">
      <c r="B43" s="149"/>
      <c r="C43" s="149"/>
      <c r="D43" s="149"/>
      <c r="E43" s="149"/>
      <c r="F43" s="149"/>
      <c r="G43" s="149"/>
      <c r="H43" s="149"/>
      <c r="I43" s="149"/>
      <c r="J43" s="149"/>
      <c r="K43" s="149"/>
      <c r="L43" s="94"/>
      <c r="M43" s="94"/>
      <c r="N43" s="94"/>
      <c r="O43" s="94"/>
      <c r="P43" s="94"/>
      <c r="Q43" s="94"/>
      <c r="R43" s="94"/>
      <c r="S43" s="94"/>
      <c r="T43" s="94"/>
      <c r="U43" s="94"/>
      <c r="V43" s="94"/>
      <c r="W43" s="94"/>
      <c r="X43" s="94"/>
      <c r="Y43" s="94"/>
      <c r="Z43" s="94"/>
      <c r="AA43" s="94"/>
      <c r="AB43" s="94"/>
      <c r="AC43" s="94"/>
      <c r="AD43" s="94"/>
      <c r="AE43" s="94"/>
      <c r="AF43" s="94"/>
    </row>
    <row r="44" spans="2:32" hidden="1">
      <c r="B44" s="149"/>
      <c r="C44" s="149"/>
      <c r="D44" s="149"/>
      <c r="E44" s="149"/>
      <c r="F44" s="149"/>
      <c r="G44" s="149"/>
      <c r="H44" s="149"/>
      <c r="I44" s="149"/>
      <c r="J44" s="149"/>
      <c r="K44" s="149"/>
      <c r="L44" s="94"/>
      <c r="M44" s="94"/>
      <c r="N44" s="94"/>
      <c r="O44" s="94"/>
      <c r="P44" s="94"/>
      <c r="Q44" s="94"/>
      <c r="R44" s="94"/>
      <c r="S44" s="94"/>
      <c r="T44" s="94"/>
      <c r="U44" s="94"/>
      <c r="V44" s="94"/>
      <c r="W44" s="94"/>
      <c r="X44" s="94"/>
      <c r="Y44" s="94"/>
      <c r="Z44" s="94"/>
      <c r="AA44" s="94"/>
      <c r="AB44" s="94"/>
      <c r="AC44" s="94"/>
      <c r="AD44" s="94"/>
      <c r="AE44" s="94"/>
      <c r="AF44" s="94"/>
    </row>
    <row r="45" spans="2:32" hidden="1">
      <c r="B45" s="149"/>
      <c r="C45" s="149"/>
      <c r="D45" s="149"/>
      <c r="E45" s="149"/>
      <c r="F45" s="149"/>
      <c r="G45" s="149"/>
      <c r="H45" s="149"/>
      <c r="I45" s="149"/>
      <c r="J45" s="149"/>
      <c r="K45" s="149"/>
      <c r="L45" s="94"/>
      <c r="M45" s="94"/>
      <c r="N45" s="94"/>
      <c r="O45" s="94"/>
      <c r="P45" s="94"/>
      <c r="Q45" s="94"/>
      <c r="R45" s="94"/>
      <c r="S45" s="94"/>
      <c r="T45" s="94"/>
      <c r="U45" s="94"/>
      <c r="V45" s="94"/>
      <c r="W45" s="94"/>
      <c r="X45" s="94"/>
      <c r="Y45" s="94"/>
      <c r="Z45" s="94"/>
      <c r="AA45" s="94"/>
      <c r="AB45" s="94"/>
      <c r="AC45" s="94"/>
      <c r="AD45" s="94"/>
      <c r="AE45" s="94"/>
      <c r="AF45" s="94"/>
    </row>
    <row r="46" spans="2:32" hidden="1">
      <c r="D46" s="149"/>
      <c r="E46" s="149"/>
      <c r="F46" s="149"/>
      <c r="G46" s="149"/>
      <c r="H46" s="149"/>
      <c r="I46" s="149"/>
      <c r="J46" s="149"/>
      <c r="K46" s="149"/>
      <c r="L46" s="94"/>
      <c r="M46" s="94"/>
      <c r="N46" s="94"/>
      <c r="O46" s="94"/>
      <c r="P46" s="94"/>
      <c r="Q46" s="94"/>
      <c r="R46" s="94"/>
      <c r="S46" s="94"/>
      <c r="T46" s="94"/>
      <c r="U46" s="94"/>
      <c r="V46" s="94"/>
      <c r="W46" s="94"/>
      <c r="X46" s="94"/>
      <c r="Y46" s="94"/>
      <c r="Z46" s="94"/>
      <c r="AA46" s="94"/>
      <c r="AB46" s="94"/>
      <c r="AC46" s="94"/>
      <c r="AD46" s="94"/>
      <c r="AE46" s="94"/>
      <c r="AF46" s="94"/>
    </row>
    <row r="47" spans="2:32" hidden="1">
      <c r="D47" s="149"/>
      <c r="E47" s="149"/>
      <c r="F47" s="149"/>
      <c r="G47" s="149"/>
      <c r="H47" s="149"/>
      <c r="I47" s="149"/>
      <c r="J47" s="149"/>
      <c r="K47" s="149"/>
      <c r="L47" s="94"/>
      <c r="M47" s="94"/>
      <c r="N47" s="94"/>
      <c r="O47" s="94"/>
      <c r="P47" s="94"/>
      <c r="Q47" s="94"/>
      <c r="R47" s="94"/>
      <c r="S47" s="94"/>
      <c r="T47" s="94"/>
      <c r="U47" s="94"/>
      <c r="V47" s="94"/>
      <c r="W47" s="94"/>
      <c r="X47" s="94"/>
      <c r="Y47" s="94"/>
      <c r="Z47" s="94"/>
      <c r="AA47" s="94"/>
      <c r="AB47" s="94"/>
      <c r="AC47" s="94"/>
      <c r="AD47" s="94"/>
      <c r="AE47" s="94"/>
      <c r="AF47" s="94"/>
    </row>
    <row r="48" spans="2:32" hidden="1">
      <c r="D48" s="149"/>
      <c r="E48" s="149"/>
      <c r="F48" s="149"/>
      <c r="G48" s="149"/>
      <c r="H48" s="149"/>
      <c r="I48" s="149"/>
      <c r="J48" s="149"/>
      <c r="K48" s="149"/>
      <c r="L48" s="94"/>
      <c r="M48" s="94"/>
      <c r="N48" s="94"/>
      <c r="O48" s="94"/>
      <c r="P48" s="94"/>
      <c r="Q48" s="94"/>
      <c r="R48" s="94"/>
      <c r="S48" s="94"/>
      <c r="T48" s="94"/>
      <c r="U48" s="94"/>
      <c r="V48" s="94"/>
      <c r="W48" s="94"/>
      <c r="X48" s="94"/>
      <c r="Y48" s="94"/>
      <c r="Z48" s="94"/>
      <c r="AA48" s="94"/>
      <c r="AB48" s="94"/>
      <c r="AC48" s="94"/>
      <c r="AD48" s="94"/>
      <c r="AE48" s="94"/>
      <c r="AF48" s="94"/>
    </row>
    <row r="49" spans="4:32" hidden="1">
      <c r="D49" s="149"/>
      <c r="E49" s="149"/>
      <c r="F49" s="149"/>
      <c r="G49" s="149"/>
      <c r="H49" s="149"/>
      <c r="I49" s="149"/>
      <c r="J49" s="149"/>
      <c r="K49" s="149"/>
      <c r="L49" s="94"/>
      <c r="M49" s="94"/>
      <c r="N49" s="94"/>
      <c r="O49" s="94"/>
      <c r="P49" s="94"/>
      <c r="Q49" s="94"/>
      <c r="R49" s="94"/>
      <c r="S49" s="94"/>
      <c r="T49" s="94"/>
      <c r="U49" s="94"/>
      <c r="V49" s="94"/>
      <c r="W49" s="94"/>
      <c r="X49" s="94"/>
      <c r="Y49" s="94"/>
      <c r="Z49" s="94"/>
      <c r="AA49" s="94"/>
      <c r="AB49" s="94"/>
      <c r="AC49" s="94"/>
      <c r="AD49" s="94"/>
      <c r="AE49" s="94"/>
      <c r="AF49" s="94"/>
    </row>
    <row r="50" spans="4:32" hidden="1">
      <c r="D50" s="149"/>
      <c r="E50" s="149"/>
      <c r="F50" s="149"/>
      <c r="G50" s="149"/>
      <c r="H50" s="149"/>
      <c r="I50" s="149"/>
      <c r="J50" s="149"/>
      <c r="K50" s="149"/>
      <c r="L50" s="94"/>
      <c r="M50" s="94"/>
      <c r="N50" s="94"/>
      <c r="O50" s="94"/>
      <c r="P50" s="94"/>
      <c r="Q50" s="94"/>
      <c r="R50" s="94"/>
      <c r="S50" s="94"/>
      <c r="T50" s="94"/>
      <c r="U50" s="94"/>
      <c r="V50" s="94"/>
      <c r="W50" s="94"/>
      <c r="X50" s="94"/>
      <c r="Y50" s="94"/>
      <c r="Z50" s="94"/>
      <c r="AA50" s="94"/>
      <c r="AB50" s="94"/>
      <c r="AC50" s="94"/>
      <c r="AD50" s="94"/>
      <c r="AE50" s="94"/>
      <c r="AF50" s="94"/>
    </row>
    <row r="51" spans="4:32" hidden="1">
      <c r="D51" s="149"/>
      <c r="E51" s="149"/>
      <c r="F51" s="149"/>
      <c r="G51" s="149"/>
      <c r="H51" s="149"/>
      <c r="I51" s="149"/>
      <c r="J51" s="149"/>
      <c r="K51" s="149"/>
      <c r="L51" s="94"/>
      <c r="M51" s="94"/>
      <c r="N51" s="94"/>
      <c r="O51" s="94"/>
      <c r="P51" s="94"/>
      <c r="Q51" s="94"/>
      <c r="R51" s="94"/>
      <c r="S51" s="94"/>
      <c r="T51" s="94"/>
      <c r="U51" s="94"/>
      <c r="V51" s="94"/>
      <c r="W51" s="94"/>
      <c r="X51" s="94"/>
      <c r="Y51" s="94"/>
      <c r="Z51" s="94"/>
      <c r="AA51" s="94"/>
      <c r="AB51" s="94"/>
      <c r="AC51" s="94"/>
      <c r="AD51" s="94"/>
      <c r="AE51" s="94"/>
      <c r="AF51" s="94"/>
    </row>
    <row r="52" spans="4:32" hidden="1">
      <c r="D52" s="149"/>
      <c r="E52" s="149"/>
      <c r="F52" s="149"/>
      <c r="G52" s="149"/>
      <c r="H52" s="149"/>
      <c r="I52" s="149"/>
      <c r="J52" s="149"/>
      <c r="K52" s="149"/>
      <c r="L52" s="94"/>
      <c r="M52" s="94"/>
      <c r="N52" s="94"/>
      <c r="O52" s="94"/>
      <c r="P52" s="94"/>
      <c r="Q52" s="94"/>
      <c r="R52" s="94"/>
      <c r="S52" s="94"/>
      <c r="T52" s="94"/>
      <c r="U52" s="94"/>
      <c r="V52" s="94"/>
      <c r="W52" s="94"/>
      <c r="X52" s="94"/>
      <c r="Y52" s="94"/>
      <c r="Z52" s="94"/>
      <c r="AA52" s="94"/>
      <c r="AB52" s="94"/>
      <c r="AC52" s="94"/>
      <c r="AD52" s="94"/>
      <c r="AE52" s="94"/>
      <c r="AF52" s="94"/>
    </row>
    <row r="53" spans="4:32" hidden="1">
      <c r="D53" s="149"/>
      <c r="E53" s="149"/>
      <c r="F53" s="149"/>
      <c r="G53" s="149"/>
      <c r="H53" s="149"/>
      <c r="I53" s="149"/>
      <c r="J53" s="149"/>
      <c r="K53" s="149"/>
      <c r="L53" s="94"/>
      <c r="M53" s="94"/>
      <c r="N53" s="94"/>
      <c r="O53" s="94"/>
      <c r="P53" s="94"/>
      <c r="Q53" s="94"/>
      <c r="R53" s="94"/>
      <c r="S53" s="94"/>
      <c r="T53" s="94"/>
      <c r="U53" s="94"/>
      <c r="V53" s="94"/>
      <c r="W53" s="94"/>
      <c r="X53" s="94"/>
      <c r="Y53" s="94"/>
      <c r="Z53" s="94"/>
      <c r="AA53" s="94"/>
      <c r="AB53" s="94"/>
      <c r="AC53" s="94"/>
      <c r="AD53" s="94"/>
      <c r="AE53" s="94"/>
      <c r="AF53" s="94"/>
    </row>
    <row r="54" spans="4:32" hidden="1">
      <c r="D54" s="149"/>
      <c r="E54" s="149"/>
      <c r="F54" s="149"/>
      <c r="G54" s="149"/>
      <c r="H54" s="149"/>
      <c r="I54" s="149"/>
      <c r="J54" s="149"/>
      <c r="K54" s="149"/>
      <c r="L54" s="94"/>
      <c r="M54" s="94"/>
      <c r="N54" s="94"/>
      <c r="O54" s="94"/>
      <c r="P54" s="94"/>
      <c r="Q54" s="94"/>
      <c r="R54" s="94"/>
      <c r="S54" s="94"/>
      <c r="T54" s="94"/>
      <c r="U54" s="94"/>
      <c r="V54" s="94"/>
      <c r="W54" s="94"/>
      <c r="X54" s="94"/>
      <c r="Y54" s="94"/>
      <c r="Z54" s="94"/>
      <c r="AA54" s="94"/>
      <c r="AB54" s="94"/>
      <c r="AC54" s="94"/>
      <c r="AD54" s="94"/>
      <c r="AE54" s="94"/>
      <c r="AF54" s="94"/>
    </row>
    <row r="55" spans="4:32" hidden="1">
      <c r="D55" s="149"/>
      <c r="E55" s="149"/>
      <c r="F55" s="149"/>
      <c r="G55" s="149"/>
      <c r="H55" s="149"/>
      <c r="I55" s="149"/>
      <c r="J55" s="149"/>
      <c r="K55" s="149"/>
      <c r="L55" s="94"/>
      <c r="M55" s="94"/>
      <c r="N55" s="94"/>
      <c r="O55" s="94"/>
      <c r="P55" s="94"/>
      <c r="Q55" s="94"/>
      <c r="R55" s="94"/>
      <c r="S55" s="94"/>
      <c r="T55" s="94"/>
      <c r="U55" s="94"/>
      <c r="V55" s="94"/>
      <c r="W55" s="94"/>
      <c r="X55" s="94"/>
      <c r="Y55" s="94"/>
      <c r="Z55" s="94"/>
      <c r="AA55" s="94"/>
      <c r="AB55" s="94"/>
      <c r="AC55" s="94"/>
      <c r="AD55" s="94"/>
      <c r="AE55" s="94"/>
      <c r="AF55" s="94"/>
    </row>
    <row r="56" spans="4:32" hidden="1">
      <c r="D56" s="149"/>
      <c r="E56" s="149"/>
      <c r="F56" s="149"/>
      <c r="G56" s="149"/>
      <c r="H56" s="149"/>
      <c r="I56" s="149"/>
      <c r="J56" s="149"/>
      <c r="K56" s="149"/>
      <c r="L56" s="94"/>
      <c r="M56" s="94"/>
      <c r="N56" s="94"/>
      <c r="O56" s="94"/>
      <c r="P56" s="94"/>
      <c r="Q56" s="94"/>
      <c r="R56" s="94"/>
      <c r="S56" s="94"/>
      <c r="T56" s="94"/>
      <c r="U56" s="94"/>
      <c r="V56" s="94"/>
      <c r="W56" s="94"/>
      <c r="X56" s="94"/>
      <c r="Y56" s="94"/>
      <c r="Z56" s="94"/>
      <c r="AA56" s="94"/>
      <c r="AB56" s="94"/>
      <c r="AC56" s="94"/>
      <c r="AD56" s="94"/>
      <c r="AE56" s="94"/>
      <c r="AF56" s="94"/>
    </row>
    <row r="57" spans="4:32" hidden="1">
      <c r="D57" s="149"/>
      <c r="E57" s="149"/>
      <c r="F57" s="149"/>
      <c r="G57" s="149"/>
      <c r="H57" s="149"/>
      <c r="I57" s="149"/>
      <c r="J57" s="149"/>
      <c r="K57" s="149"/>
      <c r="L57" s="94"/>
      <c r="M57" s="94"/>
      <c r="N57" s="94"/>
      <c r="O57" s="94"/>
      <c r="P57" s="94"/>
      <c r="Q57" s="94"/>
      <c r="R57" s="94"/>
      <c r="S57" s="94"/>
      <c r="T57" s="94"/>
      <c r="U57" s="94"/>
      <c r="V57" s="94"/>
      <c r="W57" s="94"/>
      <c r="X57" s="94"/>
      <c r="Y57" s="94"/>
      <c r="Z57" s="94"/>
      <c r="AA57" s="94"/>
      <c r="AB57" s="94"/>
      <c r="AC57" s="94"/>
      <c r="AD57" s="94"/>
      <c r="AE57" s="94"/>
      <c r="AF57" s="94"/>
    </row>
    <row r="58" spans="4:32" hidden="1">
      <c r="D58" s="149"/>
      <c r="E58" s="149"/>
      <c r="F58" s="149"/>
      <c r="G58" s="149"/>
      <c r="H58" s="149"/>
      <c r="I58" s="149"/>
      <c r="J58" s="149"/>
      <c r="K58" s="149"/>
      <c r="L58" s="94"/>
      <c r="M58" s="94"/>
      <c r="N58" s="94"/>
      <c r="O58" s="94"/>
      <c r="P58" s="94"/>
      <c r="Q58" s="94"/>
      <c r="R58" s="94"/>
      <c r="S58" s="94"/>
      <c r="T58" s="94"/>
      <c r="U58" s="94"/>
      <c r="V58" s="94"/>
      <c r="W58" s="94"/>
      <c r="X58" s="94"/>
      <c r="Y58" s="94"/>
      <c r="Z58" s="94"/>
      <c r="AA58" s="94"/>
      <c r="AB58" s="94"/>
      <c r="AC58" s="94"/>
      <c r="AD58" s="94"/>
      <c r="AE58" s="94"/>
      <c r="AF58" s="94"/>
    </row>
    <row r="59" spans="4:32" hidden="1">
      <c r="D59" s="149"/>
      <c r="E59" s="149"/>
      <c r="F59" s="149"/>
      <c r="G59" s="149"/>
      <c r="H59" s="149"/>
      <c r="I59" s="149"/>
      <c r="J59" s="149"/>
      <c r="K59" s="149"/>
      <c r="L59" s="94"/>
      <c r="M59" s="94"/>
      <c r="N59" s="94"/>
      <c r="O59" s="94"/>
      <c r="P59" s="94"/>
      <c r="Q59" s="94"/>
      <c r="R59" s="94"/>
      <c r="S59" s="94"/>
      <c r="T59" s="94"/>
      <c r="U59" s="94"/>
      <c r="V59" s="94"/>
      <c r="W59" s="94"/>
      <c r="X59" s="94"/>
      <c r="Y59" s="94"/>
      <c r="Z59" s="94"/>
      <c r="AA59" s="94"/>
      <c r="AB59" s="94"/>
      <c r="AC59" s="94"/>
      <c r="AD59" s="94"/>
      <c r="AE59" s="94"/>
      <c r="AF59" s="94"/>
    </row>
    <row r="60" spans="4:32" hidden="1">
      <c r="D60" s="149"/>
      <c r="E60" s="149"/>
      <c r="F60" s="149"/>
      <c r="G60" s="149"/>
      <c r="H60" s="149"/>
      <c r="I60" s="149"/>
      <c r="J60" s="149"/>
      <c r="K60" s="149"/>
      <c r="L60" s="94"/>
      <c r="M60" s="94"/>
      <c r="N60" s="94"/>
      <c r="O60" s="94"/>
      <c r="P60" s="94"/>
      <c r="Q60" s="94"/>
      <c r="R60" s="94"/>
      <c r="S60" s="94"/>
      <c r="T60" s="94"/>
      <c r="U60" s="94"/>
      <c r="V60" s="94"/>
      <c r="W60" s="94"/>
      <c r="X60" s="94"/>
      <c r="Y60" s="94"/>
      <c r="Z60" s="94"/>
      <c r="AA60" s="94"/>
      <c r="AB60" s="94"/>
      <c r="AC60" s="94"/>
      <c r="AD60" s="94"/>
      <c r="AE60" s="94"/>
      <c r="AF60" s="94"/>
    </row>
  </sheetData>
  <sheetProtection password="8629" sheet="1" objects="1" scenarios="1" formatCells="0" formatColumns="0" formatRows="0" insertRows="0" deleteRows="0"/>
  <customSheetViews>
    <customSheetView guid="{CF94029E-4C99-41B8-AB48-58E08AD42912}" hiddenRows="1" hiddenColumns="1">
      <selection activeCell="I12" sqref="I12"/>
      <pageMargins left="0.7" right="0.7" top="0.75" bottom="0.75" header="0.3" footer="0.3"/>
    </customSheetView>
    <customSheetView guid="{F8F0BAD9-B904-4308-8BA3-D78AA2F98C88}" hiddenRows="1" hiddenColumns="1">
      <selection activeCell="I12" sqref="I12"/>
      <pageMargins left="0.7" right="0.7" top="0.75" bottom="0.75" header="0.3" footer="0.3"/>
    </customSheetView>
  </customSheetViews>
  <mergeCells count="2">
    <mergeCell ref="B1:C1"/>
    <mergeCell ref="F1:I1"/>
  </mergeCells>
  <pageMargins left="0.7" right="0.7" top="0.75" bottom="0.75" header="0.3" footer="0.3"/>
  <pageSetup paperSize="9" orientation="portrait" r:id="rId1"/>
  <customProperties>
    <customPr name="_pios_id" r:id="rId2"/>
  </customProperties>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8">
    <tabColor rgb="FF92D050"/>
    <pageSetUpPr fitToPage="1"/>
  </sheetPr>
  <dimension ref="A1:BSH156"/>
  <sheetViews>
    <sheetView showGridLines="0" zoomScale="110" zoomScaleNormal="110" workbookViewId="0">
      <selection activeCell="A11" sqref="A11"/>
    </sheetView>
  </sheetViews>
  <sheetFormatPr defaultColWidth="9.140625" defaultRowHeight="11.25"/>
  <cols>
    <col min="1" max="1" width="46.5703125" style="468" customWidth="1" collapsed="1"/>
    <col min="2" max="2" width="1.28515625" style="470" customWidth="1"/>
    <col min="3" max="3" width="46.5703125" style="470" customWidth="1"/>
    <col min="4" max="4" width="2" style="470" customWidth="1"/>
    <col min="5" max="5" width="46.5703125" style="470" customWidth="1"/>
    <col min="6" max="6" width="11.7109375" style="452" customWidth="1"/>
    <col min="7" max="21" width="9.140625" style="452"/>
    <col min="22" max="22" width="2.7109375" style="452" customWidth="1"/>
    <col min="23" max="1854" width="9.140625" style="452"/>
    <col min="1855" max="16384" width="9.140625" style="466"/>
  </cols>
  <sheetData>
    <row r="1" spans="1:22" ht="10.5" customHeight="1">
      <c r="A1" s="1546" t="s">
        <v>1030</v>
      </c>
      <c r="B1" s="1546"/>
      <c r="C1" s="1546"/>
      <c r="D1" s="451"/>
      <c r="E1" s="451"/>
      <c r="V1" s="453"/>
    </row>
    <row r="2" spans="1:22" ht="4.5" customHeight="1">
      <c r="A2" s="454"/>
      <c r="B2" s="451"/>
      <c r="C2" s="451"/>
      <c r="D2" s="451"/>
      <c r="E2" s="451"/>
      <c r="V2" s="453"/>
    </row>
    <row r="3" spans="1:22" ht="12.75">
      <c r="A3" s="1547" t="s">
        <v>585</v>
      </c>
      <c r="B3" s="1547"/>
      <c r="C3" s="1547"/>
      <c r="D3" s="1547"/>
      <c r="E3" s="1547"/>
      <c r="F3" s="455"/>
      <c r="G3" s="456"/>
      <c r="H3" s="456"/>
      <c r="I3" s="453"/>
      <c r="J3" s="453"/>
      <c r="K3" s="453"/>
      <c r="L3" s="453"/>
      <c r="M3" s="453"/>
      <c r="N3" s="453"/>
      <c r="O3" s="453"/>
      <c r="P3" s="453"/>
      <c r="Q3" s="453"/>
      <c r="R3" s="453"/>
      <c r="S3" s="453"/>
      <c r="T3" s="453"/>
      <c r="U3" s="453"/>
      <c r="V3" s="453"/>
    </row>
    <row r="4" spans="1:22" ht="23.25" customHeight="1">
      <c r="A4" s="1548" t="s">
        <v>586</v>
      </c>
      <c r="B4" s="1548"/>
      <c r="C4" s="1548"/>
      <c r="D4" s="1548"/>
      <c r="E4" s="1548"/>
      <c r="F4" s="457"/>
      <c r="G4" s="456"/>
      <c r="H4" s="456"/>
      <c r="I4" s="453"/>
      <c r="J4" s="453"/>
      <c r="K4" s="453"/>
      <c r="L4" s="453"/>
      <c r="M4" s="453"/>
      <c r="N4" s="453"/>
      <c r="O4" s="453"/>
      <c r="P4" s="453"/>
      <c r="Q4" s="453"/>
      <c r="R4" s="453"/>
      <c r="S4" s="453"/>
      <c r="T4" s="453"/>
      <c r="U4" s="453"/>
      <c r="V4" s="453"/>
    </row>
    <row r="5" spans="1:22" ht="4.5" customHeight="1">
      <c r="A5" s="454"/>
      <c r="B5" s="451"/>
      <c r="C5" s="451"/>
      <c r="D5" s="451"/>
      <c r="E5" s="451"/>
      <c r="F5" s="456"/>
      <c r="G5" s="456"/>
      <c r="H5" s="456"/>
      <c r="I5" s="453"/>
      <c r="J5" s="453"/>
      <c r="K5" s="453"/>
      <c r="L5" s="453"/>
      <c r="M5" s="453"/>
      <c r="N5" s="453"/>
      <c r="O5" s="453"/>
      <c r="P5" s="453"/>
      <c r="Q5" s="453"/>
      <c r="R5" s="453"/>
      <c r="S5" s="453"/>
      <c r="T5" s="453"/>
      <c r="U5" s="453"/>
      <c r="V5" s="453"/>
    </row>
    <row r="6" spans="1:22" ht="12.75">
      <c r="A6" s="1549" t="s">
        <v>1028</v>
      </c>
      <c r="B6" s="1549"/>
      <c r="C6" s="1549"/>
      <c r="D6" s="1549"/>
      <c r="E6" s="1549"/>
      <c r="F6" s="456"/>
      <c r="G6" s="456"/>
      <c r="H6" s="456"/>
      <c r="I6" s="453"/>
      <c r="J6" s="453"/>
      <c r="K6" s="453"/>
      <c r="L6" s="453"/>
      <c r="M6" s="453"/>
      <c r="N6" s="453"/>
      <c r="O6" s="453"/>
      <c r="P6" s="453"/>
      <c r="Q6" s="453"/>
      <c r="R6" s="453"/>
      <c r="S6" s="453"/>
      <c r="T6" s="453"/>
      <c r="U6" s="453"/>
      <c r="V6" s="453"/>
    </row>
    <row r="7" spans="1:22" ht="12.75">
      <c r="A7" s="450" t="s">
        <v>567</v>
      </c>
      <c r="B7" s="451"/>
      <c r="C7" s="451"/>
      <c r="D7" s="451"/>
      <c r="E7" s="451"/>
      <c r="F7" s="456"/>
      <c r="G7" s="456"/>
      <c r="H7" s="456"/>
      <c r="I7" s="453"/>
      <c r="J7" s="453"/>
      <c r="K7" s="453"/>
      <c r="L7" s="453"/>
      <c r="M7" s="453"/>
      <c r="N7" s="453"/>
      <c r="O7" s="453"/>
      <c r="P7" s="453"/>
      <c r="Q7" s="453"/>
      <c r="R7" s="453"/>
      <c r="S7" s="453"/>
      <c r="T7" s="453"/>
      <c r="U7" s="453"/>
      <c r="V7" s="453"/>
    </row>
    <row r="8" spans="1:22" ht="13.5" customHeight="1">
      <c r="A8" s="1548" t="s">
        <v>990</v>
      </c>
      <c r="B8" s="1548"/>
      <c r="C8" s="1548"/>
      <c r="D8" s="1548"/>
      <c r="E8" s="1548"/>
      <c r="F8" s="456"/>
      <c r="G8" s="456"/>
      <c r="H8" s="456"/>
      <c r="I8" s="453"/>
      <c r="J8" s="453"/>
      <c r="K8" s="453"/>
      <c r="L8" s="453"/>
      <c r="M8" s="453"/>
      <c r="N8" s="453"/>
      <c r="O8" s="453"/>
      <c r="P8" s="453"/>
      <c r="Q8" s="453"/>
      <c r="R8" s="453"/>
      <c r="S8" s="453"/>
      <c r="T8" s="453"/>
      <c r="U8" s="453"/>
      <c r="V8" s="453"/>
    </row>
    <row r="9" spans="1:22" ht="6" customHeight="1">
      <c r="A9" s="454"/>
      <c r="B9" s="451"/>
      <c r="C9" s="451"/>
      <c r="D9" s="451"/>
      <c r="E9" s="451"/>
      <c r="F9" s="456"/>
      <c r="G9" s="456"/>
      <c r="H9" s="456"/>
      <c r="I9" s="453"/>
      <c r="J9" s="453"/>
      <c r="K9" s="453"/>
      <c r="L9" s="453"/>
      <c r="M9" s="453"/>
      <c r="N9" s="453"/>
      <c r="O9" s="453"/>
      <c r="P9" s="453"/>
      <c r="Q9" s="453"/>
      <c r="R9" s="453"/>
      <c r="S9" s="453"/>
      <c r="T9" s="453"/>
      <c r="U9" s="453"/>
      <c r="V9" s="453"/>
    </row>
    <row r="10" spans="1:22" ht="12.75">
      <c r="A10" s="450" t="s">
        <v>989</v>
      </c>
      <c r="B10" s="451"/>
      <c r="C10" s="451"/>
      <c r="D10" s="451"/>
      <c r="E10" s="451"/>
      <c r="F10" s="456"/>
      <c r="G10" s="456"/>
      <c r="H10" s="456"/>
      <c r="I10" s="453"/>
      <c r="J10" s="453"/>
      <c r="K10" s="987"/>
      <c r="L10" s="453"/>
      <c r="M10" s="453"/>
      <c r="N10" s="453"/>
      <c r="O10" s="453"/>
      <c r="P10" s="453"/>
      <c r="Q10" s="453"/>
      <c r="R10" s="453"/>
      <c r="S10" s="453"/>
      <c r="T10" s="453"/>
      <c r="U10" s="453"/>
      <c r="V10" s="453"/>
    </row>
    <row r="11" spans="1:22" ht="12.75">
      <c r="A11" s="458" t="s">
        <v>1031</v>
      </c>
      <c r="B11" s="451"/>
      <c r="C11" s="451"/>
      <c r="D11" s="451"/>
      <c r="E11" s="451"/>
      <c r="F11" s="456"/>
      <c r="G11" s="456"/>
      <c r="H11" s="456"/>
      <c r="I11" s="453"/>
      <c r="J11" s="453"/>
      <c r="K11" s="453"/>
      <c r="L11" s="453"/>
      <c r="M11" s="453"/>
      <c r="N11" s="453"/>
      <c r="O11" s="453"/>
      <c r="P11" s="453"/>
      <c r="Q11" s="453"/>
      <c r="R11" s="453"/>
      <c r="S11" s="453"/>
      <c r="T11" s="453"/>
      <c r="U11" s="453"/>
      <c r="V11" s="453"/>
    </row>
    <row r="12" spans="1:22" ht="6" customHeight="1">
      <c r="A12" s="454"/>
      <c r="B12" s="451"/>
      <c r="C12" s="451"/>
      <c r="D12" s="451"/>
      <c r="E12" s="451"/>
      <c r="F12" s="456"/>
      <c r="G12" s="456"/>
      <c r="H12" s="456"/>
      <c r="I12" s="453"/>
      <c r="J12" s="453"/>
      <c r="K12" s="453"/>
      <c r="L12" s="453"/>
      <c r="M12" s="453"/>
      <c r="N12" s="453"/>
      <c r="O12" s="453"/>
      <c r="P12" s="453"/>
      <c r="Q12" s="453"/>
      <c r="R12" s="453"/>
      <c r="S12" s="453"/>
      <c r="T12" s="453"/>
      <c r="U12" s="453"/>
      <c r="V12" s="453"/>
    </row>
    <row r="13" spans="1:22" ht="12.75">
      <c r="A13" s="450" t="s">
        <v>541</v>
      </c>
      <c r="B13" s="451"/>
      <c r="C13" s="451"/>
      <c r="D13" s="451"/>
      <c r="E13" s="451"/>
      <c r="F13" s="456"/>
      <c r="G13" s="456"/>
      <c r="H13" s="456"/>
      <c r="I13" s="453"/>
      <c r="J13" s="453"/>
      <c r="K13" s="453"/>
      <c r="L13" s="453"/>
      <c r="M13" s="453"/>
      <c r="N13" s="453"/>
      <c r="O13" s="453"/>
      <c r="P13" s="453"/>
      <c r="Q13" s="453"/>
      <c r="R13" s="453"/>
      <c r="S13" s="453"/>
      <c r="T13" s="453"/>
      <c r="U13" s="453"/>
      <c r="V13" s="453"/>
    </row>
    <row r="14" spans="1:22" ht="15" customHeight="1">
      <c r="A14" s="1548" t="s">
        <v>1052</v>
      </c>
      <c r="B14" s="1548"/>
      <c r="C14" s="1548"/>
      <c r="D14" s="1548"/>
      <c r="E14" s="1548"/>
      <c r="F14" s="456"/>
      <c r="G14" s="456"/>
      <c r="H14" s="456"/>
      <c r="I14" s="453"/>
      <c r="J14" s="453"/>
      <c r="K14" s="453"/>
      <c r="L14" s="453"/>
      <c r="M14" s="453"/>
      <c r="N14" s="453"/>
      <c r="O14" s="453"/>
      <c r="P14" s="453"/>
      <c r="Q14" s="453"/>
      <c r="R14" s="453"/>
      <c r="S14" s="453"/>
      <c r="T14" s="453"/>
      <c r="U14" s="453"/>
      <c r="V14" s="453"/>
    </row>
    <row r="15" spans="1:22" ht="6" customHeight="1">
      <c r="A15" s="454"/>
      <c r="B15" s="451"/>
      <c r="C15" s="451"/>
      <c r="D15" s="451"/>
      <c r="E15" s="451"/>
      <c r="F15" s="456"/>
      <c r="G15" s="456"/>
      <c r="H15" s="456"/>
      <c r="I15" s="453"/>
      <c r="J15" s="453"/>
      <c r="K15" s="453"/>
      <c r="L15" s="453"/>
      <c r="M15" s="453"/>
      <c r="N15" s="453"/>
      <c r="O15" s="453"/>
      <c r="P15" s="453"/>
      <c r="Q15" s="453"/>
      <c r="R15" s="453"/>
      <c r="S15" s="453"/>
      <c r="T15" s="453"/>
      <c r="U15" s="453"/>
      <c r="V15" s="453"/>
    </row>
    <row r="16" spans="1:22" ht="12.75">
      <c r="A16" s="450" t="s">
        <v>546</v>
      </c>
      <c r="B16" s="451"/>
      <c r="C16" s="451"/>
      <c r="D16" s="451"/>
      <c r="E16" s="451"/>
      <c r="F16" s="456"/>
      <c r="G16" s="456"/>
      <c r="H16" s="456"/>
      <c r="I16" s="453"/>
      <c r="J16" s="453"/>
      <c r="K16" s="453"/>
      <c r="L16" s="453"/>
      <c r="M16" s="453"/>
      <c r="N16" s="453"/>
      <c r="O16" s="453"/>
      <c r="P16" s="453"/>
      <c r="Q16" s="453"/>
      <c r="R16" s="453"/>
      <c r="S16" s="453"/>
      <c r="T16" s="453"/>
      <c r="U16" s="453"/>
      <c r="V16" s="453"/>
    </row>
    <row r="17" spans="1:22" ht="13.5" customHeight="1">
      <c r="A17" s="1548" t="s">
        <v>1078</v>
      </c>
      <c r="B17" s="1548"/>
      <c r="C17" s="1548"/>
      <c r="D17" s="1548"/>
      <c r="E17" s="1548"/>
      <c r="F17" s="456"/>
      <c r="G17" s="456"/>
      <c r="H17" s="456"/>
      <c r="I17" s="453"/>
      <c r="J17" s="453"/>
      <c r="K17" s="453"/>
      <c r="L17" s="453"/>
      <c r="M17" s="453"/>
      <c r="N17" s="453"/>
      <c r="O17" s="453"/>
      <c r="P17" s="453"/>
      <c r="Q17" s="453"/>
      <c r="R17" s="453"/>
      <c r="S17" s="453"/>
      <c r="T17" s="453"/>
      <c r="U17" s="453"/>
      <c r="V17" s="453"/>
    </row>
    <row r="18" spans="1:22" ht="13.5" customHeight="1">
      <c r="A18" s="1548" t="s">
        <v>1069</v>
      </c>
      <c r="B18" s="1548"/>
      <c r="C18" s="1548"/>
      <c r="D18" s="1548"/>
      <c r="E18" s="1548"/>
      <c r="F18" s="456"/>
      <c r="G18" s="456"/>
      <c r="H18" s="456"/>
      <c r="I18" s="453"/>
      <c r="J18" s="453"/>
      <c r="K18" s="453"/>
      <c r="L18" s="453"/>
      <c r="M18" s="453"/>
      <c r="N18" s="453"/>
      <c r="O18" s="453"/>
      <c r="P18" s="453"/>
      <c r="Q18" s="453"/>
      <c r="R18" s="453"/>
      <c r="S18" s="453"/>
      <c r="T18" s="453"/>
      <c r="U18" s="453"/>
      <c r="V18" s="453"/>
    </row>
    <row r="19" spans="1:22" ht="13.5" customHeight="1">
      <c r="A19" s="1548" t="s">
        <v>1070</v>
      </c>
      <c r="B19" s="1548"/>
      <c r="C19" s="1548"/>
      <c r="D19" s="1548"/>
      <c r="E19" s="1548"/>
      <c r="F19" s="456"/>
      <c r="G19" s="456"/>
      <c r="H19" s="456"/>
      <c r="I19" s="453"/>
      <c r="J19" s="453"/>
      <c r="K19" s="453"/>
      <c r="L19" s="453"/>
      <c r="M19" s="453"/>
      <c r="N19" s="453"/>
      <c r="O19" s="453"/>
      <c r="P19" s="453"/>
      <c r="Q19" s="453"/>
      <c r="R19" s="453"/>
      <c r="S19" s="453"/>
      <c r="T19" s="453"/>
      <c r="U19" s="453"/>
      <c r="V19" s="453"/>
    </row>
    <row r="20" spans="1:22" ht="13.5" customHeight="1">
      <c r="A20" s="1548" t="s">
        <v>1071</v>
      </c>
      <c r="B20" s="1548"/>
      <c r="C20" s="1548"/>
      <c r="D20" s="1548"/>
      <c r="E20" s="1548"/>
      <c r="F20" s="456"/>
      <c r="G20" s="456"/>
      <c r="H20" s="456"/>
      <c r="I20" s="453"/>
      <c r="J20" s="453"/>
      <c r="K20" s="453"/>
      <c r="L20" s="453"/>
      <c r="M20" s="453"/>
      <c r="N20" s="453"/>
      <c r="O20" s="453"/>
      <c r="P20" s="453"/>
      <c r="Q20" s="453"/>
      <c r="R20" s="453"/>
      <c r="S20" s="453"/>
      <c r="T20" s="453"/>
      <c r="U20" s="453"/>
      <c r="V20" s="453"/>
    </row>
    <row r="21" spans="1:22" ht="13.5" customHeight="1">
      <c r="A21" s="1548" t="s">
        <v>1072</v>
      </c>
      <c r="B21" s="1548"/>
      <c r="C21" s="1548"/>
      <c r="D21" s="1548"/>
      <c r="E21" s="1548"/>
      <c r="F21" s="456"/>
      <c r="G21" s="456"/>
      <c r="H21" s="456"/>
      <c r="I21" s="453"/>
      <c r="J21" s="453"/>
      <c r="K21" s="453"/>
      <c r="L21" s="453"/>
      <c r="M21" s="453"/>
      <c r="N21" s="453"/>
      <c r="O21" s="453"/>
      <c r="P21" s="453"/>
      <c r="Q21" s="453"/>
      <c r="R21" s="453"/>
      <c r="S21" s="453"/>
      <c r="T21" s="453"/>
      <c r="U21" s="453"/>
      <c r="V21" s="453"/>
    </row>
    <row r="22" spans="1:22" ht="13.5" customHeight="1">
      <c r="A22" s="1548" t="s">
        <v>1073</v>
      </c>
      <c r="B22" s="1548"/>
      <c r="C22" s="1548"/>
      <c r="D22" s="1548"/>
      <c r="E22" s="1548"/>
      <c r="F22" s="456"/>
      <c r="G22" s="456"/>
      <c r="H22" s="456"/>
      <c r="I22" s="453"/>
      <c r="J22" s="453"/>
      <c r="K22" s="453"/>
      <c r="L22" s="453"/>
      <c r="M22" s="453"/>
      <c r="N22" s="453"/>
      <c r="O22" s="453"/>
      <c r="P22" s="453"/>
      <c r="Q22" s="453"/>
      <c r="R22" s="453"/>
      <c r="S22" s="453"/>
      <c r="T22" s="453"/>
      <c r="U22" s="453"/>
      <c r="V22" s="453"/>
    </row>
    <row r="23" spans="1:22" ht="13.5" customHeight="1">
      <c r="A23" s="1548" t="s">
        <v>1074</v>
      </c>
      <c r="B23" s="1548"/>
      <c r="C23" s="1548"/>
      <c r="D23" s="1548"/>
      <c r="E23" s="1548"/>
      <c r="F23" s="456"/>
      <c r="G23" s="456"/>
      <c r="H23" s="456"/>
      <c r="I23" s="453"/>
      <c r="J23" s="453"/>
      <c r="K23" s="453"/>
      <c r="L23" s="453"/>
      <c r="M23" s="453"/>
      <c r="N23" s="453"/>
      <c r="O23" s="453"/>
      <c r="P23" s="453"/>
      <c r="Q23" s="453"/>
      <c r="R23" s="453"/>
      <c r="S23" s="453"/>
      <c r="T23" s="453"/>
      <c r="U23" s="453"/>
      <c r="V23" s="453"/>
    </row>
    <row r="24" spans="1:22" ht="13.5" customHeight="1">
      <c r="A24" s="1548" t="s">
        <v>1079</v>
      </c>
      <c r="B24" s="1548"/>
      <c r="C24" s="1548"/>
      <c r="D24" s="1548"/>
      <c r="E24" s="1548"/>
      <c r="F24" s="456"/>
      <c r="G24" s="456"/>
      <c r="H24" s="456"/>
      <c r="I24" s="453"/>
      <c r="J24" s="453"/>
      <c r="K24" s="453"/>
      <c r="L24" s="453"/>
      <c r="M24" s="453"/>
      <c r="N24" s="453"/>
      <c r="O24" s="453"/>
      <c r="P24" s="453"/>
      <c r="Q24" s="453"/>
      <c r="R24" s="453"/>
      <c r="S24" s="453"/>
      <c r="T24" s="453"/>
      <c r="U24" s="453"/>
      <c r="V24" s="453"/>
    </row>
    <row r="25" spans="1:22" ht="13.5" customHeight="1">
      <c r="A25" s="1548" t="s">
        <v>1075</v>
      </c>
      <c r="B25" s="1548"/>
      <c r="C25" s="1548"/>
      <c r="D25" s="1548"/>
      <c r="E25" s="1548"/>
      <c r="F25" s="456"/>
      <c r="G25" s="456"/>
      <c r="H25" s="456"/>
      <c r="I25" s="453"/>
      <c r="J25" s="453"/>
      <c r="K25" s="453"/>
      <c r="L25" s="453"/>
      <c r="M25" s="453"/>
      <c r="N25" s="453"/>
      <c r="O25" s="453"/>
      <c r="P25" s="453"/>
      <c r="Q25" s="453"/>
      <c r="R25" s="453"/>
      <c r="S25" s="453"/>
      <c r="T25" s="453"/>
      <c r="U25" s="453"/>
      <c r="V25" s="453"/>
    </row>
    <row r="26" spans="1:22" ht="13.5" customHeight="1">
      <c r="A26" s="1550" t="s">
        <v>1076</v>
      </c>
      <c r="B26" s="1550"/>
      <c r="C26" s="1550"/>
      <c r="D26" s="1550"/>
      <c r="E26" s="1550"/>
      <c r="F26" s="456"/>
      <c r="G26" s="456"/>
      <c r="H26" s="456"/>
      <c r="I26" s="453"/>
      <c r="J26" s="453"/>
      <c r="K26" s="453"/>
      <c r="L26" s="453"/>
      <c r="M26" s="453"/>
      <c r="N26" s="453"/>
      <c r="O26" s="453"/>
      <c r="P26" s="453"/>
      <c r="Q26" s="453"/>
      <c r="R26" s="453"/>
      <c r="S26" s="453"/>
      <c r="T26" s="453"/>
      <c r="U26" s="453"/>
      <c r="V26" s="453"/>
    </row>
    <row r="27" spans="1:22" ht="13.5" customHeight="1">
      <c r="A27" s="1548" t="s">
        <v>1077</v>
      </c>
      <c r="B27" s="1548"/>
      <c r="C27" s="1548"/>
      <c r="D27" s="1548"/>
      <c r="E27" s="1548"/>
      <c r="F27" s="456"/>
      <c r="G27" s="456"/>
      <c r="H27" s="456"/>
      <c r="I27" s="453"/>
      <c r="J27" s="453"/>
      <c r="K27" s="453"/>
      <c r="L27" s="453"/>
      <c r="M27" s="453"/>
      <c r="N27" s="453"/>
      <c r="O27" s="453"/>
      <c r="P27" s="453"/>
      <c r="Q27" s="453"/>
      <c r="R27" s="453"/>
      <c r="S27" s="453"/>
      <c r="T27" s="453"/>
      <c r="U27" s="453"/>
      <c r="V27" s="453"/>
    </row>
    <row r="28" spans="1:22" ht="13.5" customHeight="1">
      <c r="A28" s="1548" t="s">
        <v>1110</v>
      </c>
      <c r="B28" s="1548"/>
      <c r="C28" s="1548"/>
      <c r="D28" s="1548"/>
      <c r="E28" s="1548"/>
      <c r="F28" s="456"/>
      <c r="G28" s="456"/>
      <c r="H28" s="456"/>
      <c r="I28" s="453"/>
      <c r="J28" s="453"/>
      <c r="K28" s="453"/>
      <c r="L28" s="453"/>
      <c r="M28" s="453"/>
      <c r="N28" s="453"/>
      <c r="O28" s="453"/>
      <c r="P28" s="453"/>
      <c r="Q28" s="453"/>
      <c r="R28" s="453"/>
      <c r="S28" s="453"/>
      <c r="T28" s="453"/>
      <c r="U28" s="453"/>
      <c r="V28" s="453"/>
    </row>
    <row r="29" spans="1:22" ht="5.25" customHeight="1">
      <c r="A29" s="491"/>
      <c r="B29" s="491"/>
      <c r="C29" s="491"/>
      <c r="D29" s="491"/>
      <c r="E29" s="491"/>
      <c r="F29" s="456"/>
      <c r="G29" s="456"/>
      <c r="H29" s="456"/>
      <c r="I29" s="453"/>
      <c r="J29" s="453"/>
      <c r="K29" s="453"/>
      <c r="L29" s="453"/>
      <c r="M29" s="453"/>
      <c r="N29" s="453"/>
      <c r="O29" s="453"/>
      <c r="P29" s="453"/>
      <c r="Q29" s="453"/>
      <c r="R29" s="453"/>
      <c r="S29" s="453"/>
      <c r="T29" s="453"/>
      <c r="U29" s="453"/>
      <c r="V29" s="453"/>
    </row>
    <row r="30" spans="1:22" ht="12.75">
      <c r="A30" s="450" t="s">
        <v>568</v>
      </c>
      <c r="B30" s="451"/>
      <c r="C30" s="451"/>
      <c r="D30" s="451"/>
      <c r="E30" s="451"/>
      <c r="F30" s="456"/>
      <c r="G30" s="456"/>
      <c r="H30" s="456"/>
      <c r="I30" s="453"/>
      <c r="J30" s="453"/>
      <c r="K30" s="453"/>
      <c r="L30" s="453"/>
      <c r="M30" s="453"/>
      <c r="N30" s="453"/>
      <c r="O30" s="453"/>
      <c r="P30" s="453"/>
      <c r="Q30" s="453"/>
      <c r="R30" s="453"/>
      <c r="S30" s="453"/>
      <c r="T30" s="453"/>
      <c r="U30" s="453"/>
      <c r="V30" s="453"/>
    </row>
    <row r="31" spans="1:22" ht="23.25" customHeight="1">
      <c r="A31" s="1548" t="s">
        <v>1109</v>
      </c>
      <c r="B31" s="1548"/>
      <c r="C31" s="1548"/>
      <c r="D31" s="1548"/>
      <c r="E31" s="1548"/>
      <c r="F31" s="456"/>
      <c r="G31" s="456"/>
      <c r="H31" s="456"/>
      <c r="I31" s="453"/>
      <c r="J31" s="453"/>
      <c r="K31" s="453"/>
      <c r="L31" s="453"/>
      <c r="M31" s="453"/>
      <c r="N31" s="453"/>
      <c r="O31" s="453"/>
      <c r="P31" s="453"/>
      <c r="Q31" s="453"/>
      <c r="R31" s="453"/>
      <c r="S31" s="453"/>
      <c r="T31" s="453"/>
      <c r="U31" s="453"/>
      <c r="V31" s="453"/>
    </row>
    <row r="32" spans="1:22" ht="6" customHeight="1">
      <c r="A32" s="454"/>
      <c r="B32" s="451"/>
      <c r="C32" s="451"/>
      <c r="D32" s="451"/>
      <c r="E32" s="451"/>
      <c r="F32" s="456"/>
      <c r="G32" s="456"/>
      <c r="H32" s="456"/>
      <c r="I32" s="453"/>
      <c r="J32" s="453"/>
      <c r="K32" s="453"/>
      <c r="L32" s="453"/>
      <c r="M32" s="453"/>
      <c r="N32" s="453"/>
      <c r="O32" s="453"/>
      <c r="P32" s="453"/>
      <c r="Q32" s="453"/>
      <c r="R32" s="453"/>
      <c r="S32" s="453"/>
      <c r="T32" s="453"/>
      <c r="U32" s="453"/>
      <c r="V32" s="453"/>
    </row>
    <row r="33" spans="1:22" ht="12.75">
      <c r="A33" s="1549" t="s">
        <v>1029</v>
      </c>
      <c r="B33" s="1549"/>
      <c r="C33" s="1549"/>
      <c r="D33" s="1549"/>
      <c r="E33" s="1549"/>
      <c r="F33" s="456"/>
      <c r="G33" s="456"/>
      <c r="H33" s="456"/>
      <c r="I33" s="453"/>
      <c r="J33" s="453"/>
      <c r="K33" s="453"/>
      <c r="L33" s="453"/>
      <c r="M33" s="453"/>
      <c r="N33" s="453"/>
      <c r="O33" s="453"/>
      <c r="P33" s="453"/>
      <c r="Q33" s="453"/>
      <c r="R33" s="453"/>
      <c r="S33" s="453"/>
      <c r="T33" s="453"/>
      <c r="U33" s="453"/>
      <c r="V33" s="453"/>
    </row>
    <row r="34" spans="1:22" ht="12.75">
      <c r="A34" s="450" t="s">
        <v>544</v>
      </c>
      <c r="B34" s="451"/>
      <c r="C34" s="451"/>
      <c r="D34" s="451"/>
      <c r="E34" s="451"/>
      <c r="F34" s="456"/>
      <c r="G34" s="456"/>
      <c r="H34" s="456"/>
      <c r="I34" s="453"/>
      <c r="J34" s="453"/>
      <c r="K34" s="453"/>
      <c r="L34" s="453"/>
      <c r="M34" s="453"/>
      <c r="N34" s="453"/>
      <c r="O34" s="453"/>
      <c r="P34" s="453"/>
      <c r="Q34" s="453"/>
      <c r="R34" s="453"/>
      <c r="S34" s="453"/>
      <c r="T34" s="453"/>
      <c r="U34" s="453"/>
      <c r="V34" s="453"/>
    </row>
    <row r="35" spans="1:22" ht="28.5" customHeight="1">
      <c r="A35" s="1548" t="s">
        <v>998</v>
      </c>
      <c r="B35" s="1548"/>
      <c r="C35" s="1548"/>
      <c r="D35" s="1548"/>
      <c r="E35" s="1548"/>
      <c r="F35" s="456"/>
      <c r="G35" s="987"/>
      <c r="H35" s="456"/>
      <c r="I35" s="453"/>
      <c r="J35" s="453"/>
      <c r="K35" s="453"/>
      <c r="L35" s="453"/>
      <c r="M35" s="453"/>
      <c r="N35" s="453"/>
      <c r="O35" s="453"/>
      <c r="P35" s="453"/>
      <c r="Q35" s="453"/>
      <c r="R35" s="453"/>
      <c r="S35" s="453"/>
      <c r="T35" s="453"/>
      <c r="U35" s="453"/>
      <c r="V35" s="453"/>
    </row>
    <row r="36" spans="1:22" ht="6" customHeight="1">
      <c r="A36" s="454"/>
      <c r="B36" s="451"/>
      <c r="C36" s="451"/>
      <c r="D36" s="451"/>
      <c r="E36" s="451"/>
      <c r="F36" s="456"/>
      <c r="G36" s="456"/>
      <c r="H36" s="456"/>
      <c r="I36" s="453"/>
      <c r="J36" s="453"/>
      <c r="K36" s="453"/>
      <c r="L36" s="453"/>
      <c r="M36" s="453"/>
      <c r="N36" s="453"/>
      <c r="O36" s="453"/>
      <c r="P36" s="453"/>
      <c r="Q36" s="453"/>
      <c r="R36" s="453"/>
      <c r="S36" s="453"/>
      <c r="T36" s="453"/>
      <c r="U36" s="453"/>
      <c r="V36" s="453"/>
    </row>
    <row r="37" spans="1:22" ht="12.75">
      <c r="A37" s="450" t="s">
        <v>545</v>
      </c>
      <c r="B37" s="451"/>
      <c r="C37" s="451"/>
      <c r="D37" s="451"/>
      <c r="E37" s="451"/>
      <c r="F37" s="456"/>
      <c r="G37" s="456"/>
      <c r="H37" s="456"/>
      <c r="I37" s="453"/>
      <c r="J37" s="453"/>
      <c r="K37" s="453"/>
      <c r="L37" s="453"/>
      <c r="M37" s="453"/>
      <c r="N37" s="453"/>
      <c r="O37" s="453"/>
      <c r="P37" s="453"/>
      <c r="Q37" s="453"/>
      <c r="R37" s="453"/>
      <c r="S37" s="453"/>
      <c r="T37" s="453"/>
      <c r="U37" s="453"/>
      <c r="V37" s="453"/>
    </row>
    <row r="38" spans="1:22" ht="14.25" customHeight="1">
      <c r="A38" s="1548" t="s">
        <v>587</v>
      </c>
      <c r="B38" s="1548"/>
      <c r="C38" s="1548"/>
      <c r="D38" s="1548"/>
      <c r="E38" s="1548"/>
      <c r="F38" s="456"/>
      <c r="G38" s="456"/>
      <c r="H38" s="456"/>
      <c r="I38" s="453"/>
      <c r="J38" s="453"/>
      <c r="K38" s="453"/>
      <c r="L38" s="453"/>
      <c r="M38" s="453"/>
      <c r="N38" s="453"/>
      <c r="O38" s="453"/>
      <c r="P38" s="453"/>
      <c r="Q38" s="453"/>
      <c r="R38" s="453"/>
      <c r="S38" s="453"/>
      <c r="T38" s="453"/>
      <c r="U38" s="453"/>
      <c r="V38" s="453"/>
    </row>
    <row r="39" spans="1:22" ht="6" customHeight="1">
      <c r="A39" s="1058"/>
      <c r="B39" s="451"/>
      <c r="C39" s="451"/>
      <c r="D39" s="451"/>
      <c r="E39" s="451"/>
      <c r="F39" s="456"/>
      <c r="G39" s="459"/>
      <c r="H39" s="459"/>
      <c r="I39" s="460"/>
      <c r="J39" s="460"/>
      <c r="K39" s="460"/>
      <c r="L39" s="460"/>
      <c r="M39" s="459"/>
      <c r="N39" s="453"/>
      <c r="O39" s="453"/>
      <c r="P39" s="453"/>
      <c r="Q39" s="453"/>
      <c r="R39" s="453"/>
      <c r="S39" s="453"/>
      <c r="T39" s="453"/>
      <c r="U39" s="453"/>
      <c r="V39" s="453"/>
    </row>
    <row r="40" spans="1:22" ht="12.75">
      <c r="A40" s="450" t="s">
        <v>547</v>
      </c>
      <c r="B40" s="451"/>
      <c r="C40" s="451"/>
      <c r="D40" s="451"/>
      <c r="E40" s="451"/>
      <c r="F40" s="456"/>
      <c r="G40" s="456"/>
      <c r="H40" s="456"/>
      <c r="I40" s="453"/>
      <c r="J40" s="453"/>
      <c r="K40" s="453"/>
      <c r="L40" s="453"/>
      <c r="M40" s="453"/>
      <c r="N40" s="453"/>
      <c r="O40" s="453"/>
      <c r="P40" s="453"/>
      <c r="Q40" s="453"/>
      <c r="R40" s="453"/>
      <c r="S40" s="453"/>
      <c r="T40" s="453"/>
      <c r="U40" s="453"/>
      <c r="V40" s="453"/>
    </row>
    <row r="41" spans="1:22" ht="12.75" customHeight="1">
      <c r="A41" s="1548" t="s">
        <v>1136</v>
      </c>
      <c r="B41" s="1548"/>
      <c r="C41" s="1548"/>
      <c r="D41" s="1548"/>
      <c r="E41" s="1548"/>
      <c r="F41" s="456"/>
      <c r="G41" s="456"/>
      <c r="H41" s="456"/>
      <c r="I41" s="453"/>
      <c r="J41" s="453"/>
      <c r="K41" s="453"/>
      <c r="L41" s="453"/>
      <c r="M41" s="453"/>
      <c r="N41" s="453"/>
      <c r="O41" s="453"/>
      <c r="P41" s="453"/>
      <c r="Q41" s="453"/>
      <c r="R41" s="453"/>
      <c r="S41" s="453"/>
      <c r="T41" s="453"/>
      <c r="U41" s="453"/>
      <c r="V41" s="453"/>
    </row>
    <row r="42" spans="1:22" ht="6" customHeight="1">
      <c r="A42" s="454"/>
      <c r="B42" s="451"/>
      <c r="C42" s="451"/>
      <c r="D42" s="451"/>
      <c r="E42" s="451"/>
      <c r="F42" s="456"/>
      <c r="G42" s="459"/>
      <c r="H42" s="459"/>
      <c r="I42" s="460"/>
      <c r="J42" s="460"/>
      <c r="K42" s="460"/>
      <c r="L42" s="460"/>
      <c r="M42" s="459"/>
      <c r="N42" s="453"/>
      <c r="O42" s="453"/>
      <c r="P42" s="453"/>
      <c r="Q42" s="453"/>
      <c r="R42" s="453"/>
      <c r="S42" s="453"/>
      <c r="T42" s="453"/>
      <c r="U42" s="453"/>
      <c r="V42" s="453"/>
    </row>
    <row r="43" spans="1:22" ht="12.75">
      <c r="A43" s="450" t="s">
        <v>588</v>
      </c>
      <c r="B43" s="451"/>
      <c r="C43" s="451"/>
      <c r="D43" s="451"/>
      <c r="E43" s="451"/>
      <c r="F43" s="456"/>
      <c r="G43" s="459"/>
      <c r="H43" s="459"/>
      <c r="I43" s="460"/>
      <c r="J43" s="460"/>
      <c r="K43" s="460"/>
      <c r="L43" s="460"/>
      <c r="M43" s="459"/>
      <c r="N43" s="453"/>
      <c r="O43" s="453"/>
      <c r="P43" s="453"/>
      <c r="Q43" s="453"/>
      <c r="R43" s="453"/>
      <c r="S43" s="453"/>
      <c r="T43" s="453"/>
      <c r="U43" s="453"/>
      <c r="V43" s="453"/>
    </row>
    <row r="44" spans="1:22" ht="35.25" customHeight="1">
      <c r="A44" s="1548" t="s">
        <v>1054</v>
      </c>
      <c r="B44" s="1548"/>
      <c r="C44" s="1548"/>
      <c r="D44" s="1548"/>
      <c r="E44" s="1548"/>
      <c r="F44" s="456"/>
      <c r="G44" s="459"/>
      <c r="H44" s="460"/>
      <c r="I44" s="460"/>
      <c r="J44" s="460"/>
      <c r="K44" s="460"/>
      <c r="L44" s="460"/>
      <c r="M44" s="459"/>
      <c r="N44" s="453"/>
      <c r="O44" s="453"/>
      <c r="P44" s="453"/>
      <c r="Q44" s="453"/>
      <c r="R44" s="453"/>
      <c r="S44" s="453"/>
      <c r="T44" s="453"/>
      <c r="U44" s="453"/>
      <c r="V44" s="453"/>
    </row>
    <row r="45" spans="1:22" ht="6" customHeight="1">
      <c r="A45" s="454"/>
      <c r="B45" s="454"/>
      <c r="C45" s="454"/>
      <c r="D45" s="451"/>
      <c r="E45" s="451"/>
      <c r="F45" s="456"/>
      <c r="G45" s="459"/>
      <c r="H45" s="460"/>
      <c r="I45" s="461"/>
      <c r="J45" s="461"/>
      <c r="K45" s="461"/>
      <c r="L45" s="460"/>
      <c r="M45" s="459"/>
      <c r="N45" s="453"/>
      <c r="O45" s="453"/>
      <c r="P45" s="453"/>
      <c r="Q45" s="453"/>
      <c r="R45" s="453"/>
      <c r="S45" s="453"/>
      <c r="T45" s="453"/>
      <c r="U45" s="453"/>
      <c r="V45" s="453"/>
    </row>
    <row r="46" spans="1:22" ht="12.75">
      <c r="A46" s="450" t="s">
        <v>589</v>
      </c>
      <c r="B46" s="451"/>
      <c r="C46" s="451"/>
      <c r="D46" s="451"/>
      <c r="E46" s="451"/>
      <c r="F46" s="456"/>
      <c r="G46" s="456"/>
      <c r="H46" s="456"/>
      <c r="I46" s="453"/>
      <c r="J46" s="453"/>
      <c r="K46" s="453"/>
      <c r="L46" s="453"/>
      <c r="M46" s="453"/>
      <c r="N46" s="453"/>
      <c r="O46" s="453"/>
      <c r="P46" s="453"/>
      <c r="Q46" s="453"/>
      <c r="R46" s="453"/>
      <c r="S46" s="453"/>
      <c r="T46" s="453"/>
      <c r="U46" s="453"/>
      <c r="V46" s="453"/>
    </row>
    <row r="47" spans="1:22" ht="12.75">
      <c r="A47" s="1548" t="s">
        <v>590</v>
      </c>
      <c r="B47" s="1548"/>
      <c r="C47" s="1548"/>
      <c r="D47" s="1548"/>
      <c r="E47" s="1548"/>
      <c r="F47" s="456"/>
      <c r="G47" s="456"/>
      <c r="H47" s="456"/>
      <c r="I47" s="453"/>
      <c r="J47" s="453"/>
      <c r="K47" s="453"/>
      <c r="L47" s="453"/>
      <c r="M47" s="453"/>
      <c r="N47" s="453"/>
      <c r="O47" s="453"/>
      <c r="P47" s="453"/>
      <c r="Q47" s="453"/>
      <c r="R47" s="453"/>
      <c r="S47" s="453"/>
      <c r="T47" s="453"/>
      <c r="U47" s="453"/>
      <c r="V47" s="453"/>
    </row>
    <row r="48" spans="1:22" ht="6" customHeight="1">
      <c r="A48" s="454"/>
      <c r="B48" s="454"/>
      <c r="C48" s="454"/>
      <c r="D48" s="454"/>
      <c r="E48" s="454"/>
      <c r="F48" s="462"/>
      <c r="G48" s="462"/>
      <c r="H48" s="462"/>
      <c r="V48" s="453"/>
    </row>
    <row r="49" spans="1:22" ht="12.75">
      <c r="A49" s="450" t="s">
        <v>548</v>
      </c>
      <c r="B49" s="451"/>
      <c r="C49" s="451"/>
      <c r="D49" s="451"/>
      <c r="E49" s="451"/>
      <c r="F49" s="462"/>
      <c r="G49" s="462"/>
      <c r="H49" s="462"/>
      <c r="V49" s="453"/>
    </row>
    <row r="50" spans="1:22" ht="12.75">
      <c r="A50" s="1548" t="s">
        <v>591</v>
      </c>
      <c r="B50" s="1548"/>
      <c r="C50" s="1548"/>
      <c r="D50" s="1548"/>
      <c r="E50" s="1548"/>
      <c r="F50" s="462"/>
      <c r="G50" s="462"/>
      <c r="H50" s="462"/>
      <c r="V50" s="453"/>
    </row>
    <row r="51" spans="1:22" ht="6" customHeight="1">
      <c r="A51" s="454"/>
      <c r="B51" s="451"/>
      <c r="C51" s="451"/>
      <c r="D51" s="451"/>
      <c r="E51" s="451"/>
      <c r="F51" s="456"/>
      <c r="G51" s="456"/>
      <c r="H51" s="456"/>
      <c r="I51" s="453"/>
      <c r="J51" s="453"/>
      <c r="K51" s="453"/>
      <c r="L51" s="453"/>
      <c r="M51" s="453"/>
      <c r="N51" s="453"/>
      <c r="O51" s="453"/>
      <c r="P51" s="453"/>
      <c r="Q51" s="453"/>
      <c r="R51" s="453"/>
      <c r="S51" s="453"/>
      <c r="T51" s="453"/>
      <c r="U51" s="453"/>
      <c r="V51" s="453"/>
    </row>
    <row r="52" spans="1:22" ht="12.75">
      <c r="A52" s="1547" t="s">
        <v>1150</v>
      </c>
      <c r="B52" s="1547"/>
      <c r="C52" s="1547"/>
      <c r="D52" s="1547"/>
      <c r="E52" s="1547"/>
      <c r="F52" s="456"/>
      <c r="G52" s="459"/>
      <c r="H52" s="459"/>
      <c r="I52" s="460"/>
      <c r="J52" s="460"/>
      <c r="K52" s="460"/>
      <c r="L52" s="460"/>
      <c r="M52" s="459"/>
      <c r="N52" s="453"/>
      <c r="O52" s="453"/>
      <c r="P52" s="453"/>
      <c r="Q52" s="453"/>
      <c r="R52" s="453"/>
      <c r="S52" s="453"/>
      <c r="T52" s="453"/>
      <c r="U52" s="453"/>
      <c r="V52" s="453"/>
    </row>
    <row r="53" spans="1:22" ht="12.75">
      <c r="A53" s="1080" t="s">
        <v>611</v>
      </c>
      <c r="B53" s="451"/>
      <c r="C53" s="451"/>
      <c r="D53" s="451"/>
      <c r="E53" s="451"/>
      <c r="F53" s="456"/>
      <c r="G53" s="456"/>
      <c r="H53" s="456"/>
      <c r="I53" s="453"/>
      <c r="J53" s="453"/>
      <c r="K53" s="453"/>
      <c r="L53" s="453"/>
      <c r="M53" s="453"/>
      <c r="N53" s="453"/>
      <c r="O53" s="453"/>
      <c r="P53" s="453"/>
      <c r="Q53" s="453"/>
      <c r="R53" s="453"/>
      <c r="S53" s="453"/>
      <c r="T53" s="453"/>
      <c r="U53" s="453"/>
      <c r="V53" s="453"/>
    </row>
    <row r="54" spans="1:22" ht="22.5" customHeight="1">
      <c r="A54" s="1548" t="s">
        <v>1053</v>
      </c>
      <c r="B54" s="1548"/>
      <c r="C54" s="1548"/>
      <c r="D54" s="1548"/>
      <c r="E54" s="1548"/>
      <c r="F54" s="456"/>
      <c r="G54" s="987"/>
      <c r="H54" s="456"/>
      <c r="I54" s="453"/>
      <c r="J54" s="453"/>
      <c r="K54" s="453"/>
      <c r="L54" s="453"/>
      <c r="M54" s="453"/>
      <c r="N54" s="453"/>
      <c r="O54" s="453"/>
      <c r="P54" s="453"/>
      <c r="Q54" s="453"/>
      <c r="R54" s="453"/>
      <c r="S54" s="453"/>
      <c r="T54" s="453"/>
      <c r="U54" s="453"/>
      <c r="V54" s="453"/>
    </row>
    <row r="55" spans="1:22" ht="6" customHeight="1">
      <c r="A55" s="1058"/>
      <c r="B55" s="1058"/>
      <c r="C55" s="1058"/>
      <c r="D55" s="451"/>
      <c r="E55" s="451"/>
      <c r="F55" s="456"/>
      <c r="G55" s="456"/>
      <c r="H55" s="456"/>
      <c r="I55" s="453"/>
      <c r="J55" s="453"/>
      <c r="K55" s="453"/>
      <c r="L55" s="453"/>
      <c r="M55" s="453"/>
      <c r="N55" s="453"/>
      <c r="O55" s="453"/>
      <c r="P55" s="453"/>
      <c r="Q55" s="453"/>
      <c r="R55" s="453"/>
      <c r="S55" s="453"/>
      <c r="T55" s="453"/>
      <c r="U55" s="453"/>
      <c r="V55" s="453"/>
    </row>
    <row r="56" spans="1:22" ht="15" customHeight="1">
      <c r="A56" s="1548" t="s">
        <v>597</v>
      </c>
      <c r="B56" s="1548"/>
      <c r="C56" s="1548"/>
      <c r="D56" s="1548"/>
      <c r="E56" s="1548"/>
      <c r="F56" s="462"/>
      <c r="G56" s="462"/>
      <c r="H56" s="462"/>
      <c r="V56" s="453"/>
    </row>
    <row r="57" spans="1:22" ht="30" customHeight="1">
      <c r="A57" s="1548" t="s">
        <v>1137</v>
      </c>
      <c r="B57" s="1548"/>
      <c r="C57" s="1548"/>
      <c r="D57" s="1548"/>
      <c r="E57" s="1548"/>
      <c r="F57" s="462"/>
      <c r="G57" s="462"/>
      <c r="H57" s="462"/>
      <c r="V57" s="453"/>
    </row>
    <row r="58" spans="1:22" ht="24.75" customHeight="1">
      <c r="A58" s="1548" t="s">
        <v>1138</v>
      </c>
      <c r="B58" s="1548"/>
      <c r="C58" s="1548"/>
      <c r="D58" s="1548"/>
      <c r="E58" s="1548"/>
      <c r="F58" s="462"/>
      <c r="G58" s="462"/>
      <c r="H58" s="462"/>
      <c r="V58" s="453"/>
    </row>
    <row r="59" spans="1:22" ht="6" customHeight="1">
      <c r="A59" s="454"/>
      <c r="B59" s="454"/>
      <c r="C59" s="454"/>
      <c r="D59" s="451"/>
      <c r="E59" s="451"/>
      <c r="F59" s="456"/>
      <c r="G59" s="456"/>
      <c r="H59" s="456"/>
      <c r="I59" s="453"/>
      <c r="J59" s="453"/>
      <c r="K59" s="453"/>
      <c r="L59" s="453"/>
      <c r="M59" s="453"/>
      <c r="N59" s="453"/>
      <c r="O59" s="453"/>
      <c r="P59" s="453"/>
      <c r="Q59" s="453"/>
      <c r="R59" s="453"/>
      <c r="S59" s="453"/>
      <c r="T59" s="453"/>
      <c r="U59" s="453"/>
      <c r="V59" s="453"/>
    </row>
    <row r="60" spans="1:22" ht="12.75">
      <c r="A60" s="450" t="s">
        <v>592</v>
      </c>
      <c r="B60" s="454"/>
      <c r="C60" s="454"/>
      <c r="D60" s="454"/>
      <c r="E60" s="454"/>
      <c r="F60" s="462"/>
      <c r="G60" s="462"/>
      <c r="H60" s="462"/>
      <c r="V60" s="453"/>
    </row>
    <row r="61" spans="1:22" ht="91.5" customHeight="1">
      <c r="A61" s="1548" t="s">
        <v>593</v>
      </c>
      <c r="B61" s="1548"/>
      <c r="C61" s="1548"/>
      <c r="D61" s="1548"/>
      <c r="E61" s="1548"/>
      <c r="F61" s="462"/>
      <c r="G61" s="462"/>
      <c r="H61" s="462"/>
      <c r="V61" s="453"/>
    </row>
    <row r="62" spans="1:22" ht="6" customHeight="1">
      <c r="A62" s="450"/>
      <c r="B62" s="463"/>
      <c r="C62" s="463"/>
      <c r="D62" s="463"/>
      <c r="E62" s="463"/>
      <c r="F62" s="456"/>
      <c r="G62" s="459"/>
      <c r="H62" s="460"/>
      <c r="I62" s="460"/>
      <c r="J62" s="460"/>
      <c r="K62" s="460"/>
      <c r="L62" s="460"/>
      <c r="M62" s="459"/>
      <c r="N62" s="453"/>
      <c r="O62" s="453"/>
      <c r="P62" s="453"/>
      <c r="Q62" s="453"/>
      <c r="R62" s="453"/>
      <c r="S62" s="453"/>
      <c r="T62" s="453"/>
      <c r="U62" s="453"/>
      <c r="V62" s="453"/>
    </row>
    <row r="63" spans="1:22" ht="12.75">
      <c r="A63" s="450" t="s">
        <v>1035</v>
      </c>
      <c r="B63" s="451"/>
      <c r="C63" s="451"/>
      <c r="D63" s="451"/>
      <c r="E63" s="451"/>
      <c r="F63" s="456"/>
      <c r="G63" s="459"/>
      <c r="H63" s="460"/>
      <c r="I63" s="461"/>
      <c r="J63" s="461"/>
      <c r="K63" s="461"/>
      <c r="L63" s="460"/>
      <c r="M63" s="459"/>
      <c r="N63" s="453"/>
      <c r="O63" s="453"/>
      <c r="P63" s="453"/>
      <c r="Q63" s="453"/>
      <c r="R63" s="453"/>
      <c r="S63" s="453"/>
      <c r="T63" s="453"/>
      <c r="U63" s="453"/>
      <c r="V63" s="453"/>
    </row>
    <row r="64" spans="1:22" ht="47.25" customHeight="1">
      <c r="A64" s="1548" t="s">
        <v>594</v>
      </c>
      <c r="B64" s="1548"/>
      <c r="C64" s="1548"/>
      <c r="D64" s="1548"/>
      <c r="E64" s="1548"/>
      <c r="F64" s="456"/>
      <c r="G64" s="456"/>
      <c r="H64" s="456"/>
      <c r="I64" s="453"/>
      <c r="J64" s="453"/>
      <c r="K64" s="453"/>
      <c r="L64" s="453"/>
      <c r="M64" s="453"/>
      <c r="N64" s="453"/>
      <c r="O64" s="453"/>
      <c r="P64" s="453"/>
      <c r="Q64" s="453"/>
      <c r="R64" s="453"/>
      <c r="S64" s="453"/>
      <c r="T64" s="453"/>
      <c r="U64" s="453"/>
      <c r="V64" s="453"/>
    </row>
    <row r="65" spans="1:22" ht="6" customHeight="1">
      <c r="A65" s="454"/>
      <c r="B65" s="454"/>
      <c r="C65" s="454"/>
      <c r="D65" s="454"/>
      <c r="E65" s="454"/>
      <c r="F65" s="456"/>
      <c r="G65" s="456"/>
      <c r="H65" s="456"/>
      <c r="I65" s="453"/>
      <c r="J65" s="453"/>
      <c r="K65" s="453"/>
      <c r="L65" s="453"/>
      <c r="M65" s="453"/>
      <c r="N65" s="453"/>
      <c r="O65" s="453"/>
      <c r="P65" s="453"/>
      <c r="Q65" s="453"/>
      <c r="R65" s="453"/>
      <c r="S65" s="453"/>
      <c r="T65" s="453"/>
      <c r="U65" s="453"/>
      <c r="V65" s="453"/>
    </row>
    <row r="66" spans="1:22" ht="12.75">
      <c r="A66" s="450" t="s">
        <v>1036</v>
      </c>
      <c r="B66" s="463"/>
      <c r="C66" s="463"/>
      <c r="D66" s="463"/>
      <c r="E66" s="463"/>
      <c r="F66" s="456"/>
      <c r="G66" s="456"/>
      <c r="H66" s="456"/>
      <c r="I66" s="453"/>
      <c r="J66" s="453"/>
      <c r="K66" s="453"/>
      <c r="L66" s="453"/>
      <c r="M66" s="453"/>
      <c r="N66" s="453"/>
      <c r="O66" s="453"/>
      <c r="P66" s="453"/>
      <c r="Q66" s="453"/>
      <c r="R66" s="453"/>
      <c r="S66" s="453"/>
      <c r="T66" s="453"/>
      <c r="U66" s="453"/>
      <c r="V66" s="453"/>
    </row>
    <row r="67" spans="1:22" ht="12.75">
      <c r="A67" s="464" t="s">
        <v>595</v>
      </c>
      <c r="B67" s="463"/>
      <c r="C67" s="463"/>
      <c r="D67" s="463"/>
      <c r="E67" s="463"/>
      <c r="F67" s="462"/>
      <c r="G67" s="462"/>
      <c r="H67" s="462"/>
      <c r="V67" s="453"/>
    </row>
    <row r="68" spans="1:22" ht="57" customHeight="1">
      <c r="A68" s="1548" t="s">
        <v>596</v>
      </c>
      <c r="B68" s="1548"/>
      <c r="C68" s="1548"/>
      <c r="D68" s="1548"/>
      <c r="E68" s="1548"/>
      <c r="F68" s="462"/>
      <c r="G68" s="462"/>
      <c r="H68" s="462"/>
      <c r="V68" s="453"/>
    </row>
    <row r="69" spans="1:22" ht="6" customHeight="1">
      <c r="A69" s="454"/>
      <c r="B69" s="454"/>
      <c r="C69" s="454"/>
      <c r="D69" s="454"/>
      <c r="E69" s="454"/>
      <c r="F69" s="462"/>
      <c r="G69" s="462"/>
      <c r="H69" s="462"/>
      <c r="V69" s="453"/>
    </row>
    <row r="70" spans="1:22" ht="12.75">
      <c r="A70" s="454"/>
      <c r="B70" s="451"/>
      <c r="C70" s="451"/>
      <c r="D70" s="451"/>
      <c r="E70" s="451"/>
      <c r="F70" s="462"/>
      <c r="G70" s="462"/>
      <c r="H70" s="462"/>
      <c r="V70" s="453"/>
    </row>
    <row r="71" spans="1:22" ht="12.75">
      <c r="A71" s="1547" t="s">
        <v>1037</v>
      </c>
      <c r="B71" s="1547"/>
      <c r="C71" s="1547"/>
      <c r="D71" s="1547"/>
      <c r="E71" s="1547"/>
      <c r="F71" s="462"/>
      <c r="G71" s="462"/>
      <c r="H71" s="462"/>
      <c r="V71" s="453"/>
    </row>
    <row r="72" spans="1:22" ht="12.75">
      <c r="A72" s="1546" t="s">
        <v>598</v>
      </c>
      <c r="B72" s="1546"/>
      <c r="C72" s="1546"/>
      <c r="D72" s="1546"/>
      <c r="E72" s="1546"/>
      <c r="F72" s="462"/>
      <c r="G72" s="462"/>
      <c r="H72" s="462"/>
      <c r="V72" s="453"/>
    </row>
    <row r="73" spans="1:22" ht="27" customHeight="1">
      <c r="A73" s="1543" t="s">
        <v>1140</v>
      </c>
      <c r="B73" s="1543"/>
      <c r="C73" s="1543"/>
      <c r="D73" s="1543"/>
      <c r="E73" s="1543"/>
      <c r="F73" s="462"/>
      <c r="G73" s="462"/>
      <c r="H73" s="462"/>
      <c r="V73" s="453"/>
    </row>
    <row r="74" spans="1:22" ht="19.5" customHeight="1" thickBot="1">
      <c r="B74" s="451"/>
      <c r="C74" s="1083"/>
      <c r="D74" s="451"/>
      <c r="E74" s="451"/>
      <c r="F74" s="462"/>
      <c r="G74" s="462"/>
      <c r="H74" s="462"/>
      <c r="V74" s="453"/>
    </row>
    <row r="75" spans="1:22" ht="13.5" thickTop="1">
      <c r="A75" s="1064" t="s">
        <v>1038</v>
      </c>
      <c r="B75" s="469"/>
      <c r="C75" s="1062" t="s">
        <v>1038</v>
      </c>
      <c r="D75" s="469"/>
      <c r="E75" s="1062" t="s">
        <v>1046</v>
      </c>
      <c r="F75" s="462"/>
      <c r="G75" s="462"/>
      <c r="H75" s="462"/>
      <c r="V75" s="453"/>
    </row>
    <row r="76" spans="1:22" ht="54.75" customHeight="1">
      <c r="A76" s="1063" t="s">
        <v>605</v>
      </c>
      <c r="B76" s="469"/>
      <c r="C76" s="1087" t="s">
        <v>1141</v>
      </c>
      <c r="D76" s="469"/>
      <c r="E76" s="1066" t="s">
        <v>1048</v>
      </c>
      <c r="F76" s="462"/>
      <c r="G76" s="462"/>
      <c r="H76" s="462"/>
      <c r="V76" s="453"/>
    </row>
    <row r="77" spans="1:22" ht="36" customHeight="1">
      <c r="A77" s="1063" t="s">
        <v>606</v>
      </c>
      <c r="B77" s="469"/>
      <c r="C77" s="1066" t="s">
        <v>1142</v>
      </c>
      <c r="D77" s="469"/>
      <c r="E77" s="1066" t="s">
        <v>1047</v>
      </c>
      <c r="F77" s="462"/>
      <c r="G77" s="462"/>
      <c r="H77" s="462"/>
      <c r="V77" s="453"/>
    </row>
    <row r="78" spans="1:22" ht="90" customHeight="1">
      <c r="A78" s="1063" t="s">
        <v>607</v>
      </c>
      <c r="B78" s="469"/>
      <c r="C78" s="1066"/>
      <c r="D78" s="469"/>
      <c r="E78" s="1066"/>
      <c r="F78" s="462"/>
      <c r="G78" s="462"/>
      <c r="H78" s="462"/>
      <c r="V78" s="453"/>
    </row>
    <row r="79" spans="1:22" ht="3.75" customHeight="1" thickBot="1">
      <c r="A79" s="471"/>
      <c r="B79" s="469"/>
      <c r="C79" s="471"/>
      <c r="D79" s="469"/>
      <c r="E79" s="471"/>
      <c r="F79" s="462"/>
      <c r="G79" s="462"/>
      <c r="H79" s="462"/>
      <c r="V79" s="453"/>
    </row>
    <row r="80" spans="1:22" ht="10.5" customHeight="1" thickTop="1">
      <c r="A80" s="472"/>
      <c r="B80" s="469"/>
      <c r="C80" s="472"/>
      <c r="D80" s="469"/>
      <c r="E80" s="472"/>
      <c r="F80" s="462"/>
      <c r="G80" s="462"/>
      <c r="H80" s="462"/>
      <c r="V80" s="453"/>
    </row>
    <row r="81" spans="1:22" ht="12.75">
      <c r="A81" s="1547" t="s">
        <v>1108</v>
      </c>
      <c r="B81" s="1547"/>
      <c r="C81" s="1547"/>
      <c r="D81" s="1547"/>
      <c r="E81" s="1547"/>
      <c r="F81" s="462"/>
      <c r="G81" s="462"/>
      <c r="H81" s="462"/>
      <c r="V81" s="453"/>
    </row>
    <row r="82" spans="1:22" ht="15" customHeight="1">
      <c r="A82" s="1546" t="s">
        <v>598</v>
      </c>
      <c r="B82" s="1546"/>
      <c r="C82" s="1546"/>
      <c r="D82" s="1546"/>
      <c r="E82" s="1546"/>
      <c r="F82" s="462"/>
      <c r="G82" s="462"/>
      <c r="H82" s="462"/>
      <c r="V82" s="453"/>
    </row>
    <row r="83" spans="1:22" ht="16.5" customHeight="1">
      <c r="A83" s="1543" t="s">
        <v>1156</v>
      </c>
      <c r="B83" s="1543"/>
      <c r="C83" s="1543"/>
      <c r="D83" s="1543"/>
      <c r="E83" s="1543"/>
      <c r="F83" s="456"/>
      <c r="G83" s="459"/>
      <c r="H83" s="459"/>
      <c r="I83" s="460"/>
      <c r="J83" s="460"/>
      <c r="K83" s="460"/>
      <c r="L83" s="460"/>
      <c r="M83" s="459"/>
      <c r="N83" s="453"/>
      <c r="O83" s="453"/>
      <c r="P83" s="453"/>
      <c r="Q83" s="453"/>
      <c r="R83" s="453"/>
      <c r="S83" s="453"/>
      <c r="T83" s="453"/>
      <c r="U83" s="453"/>
      <c r="V83" s="453"/>
    </row>
    <row r="84" spans="1:22" ht="27" customHeight="1">
      <c r="A84" s="1544" t="s">
        <v>599</v>
      </c>
      <c r="B84" s="1544"/>
      <c r="C84" s="1544"/>
      <c r="D84" s="1544"/>
      <c r="E84" s="1544"/>
      <c r="F84" s="456"/>
      <c r="G84" s="459"/>
      <c r="H84" s="459"/>
      <c r="I84" s="460"/>
      <c r="J84" s="460"/>
      <c r="K84" s="460"/>
      <c r="L84" s="460"/>
      <c r="M84" s="459"/>
      <c r="N84" s="453"/>
      <c r="O84" s="453"/>
      <c r="P84" s="453"/>
      <c r="Q84" s="453"/>
      <c r="R84" s="453"/>
      <c r="S84" s="453"/>
      <c r="T84" s="453"/>
      <c r="U84" s="453"/>
      <c r="V84" s="453"/>
    </row>
    <row r="85" spans="1:22" ht="12" customHeight="1">
      <c r="A85" s="1545" t="s">
        <v>1051</v>
      </c>
      <c r="B85" s="1545"/>
      <c r="C85" s="1545"/>
      <c r="D85" s="1545"/>
      <c r="E85" s="1545"/>
      <c r="F85" s="1082"/>
      <c r="G85" s="459"/>
      <c r="H85" s="460"/>
      <c r="I85" s="460"/>
      <c r="J85" s="460"/>
      <c r="K85" s="460"/>
      <c r="L85" s="460"/>
      <c r="M85" s="459"/>
      <c r="N85" s="453"/>
      <c r="O85" s="453"/>
      <c r="P85" s="453"/>
      <c r="Q85" s="453"/>
      <c r="R85" s="453"/>
      <c r="S85" s="453"/>
      <c r="T85" s="453"/>
      <c r="U85" s="453"/>
      <c r="V85" s="453"/>
    </row>
    <row r="86" spans="1:22" ht="6" customHeight="1" thickBot="1">
      <c r="A86" s="454"/>
      <c r="B86" s="451"/>
      <c r="C86" s="451"/>
      <c r="D86" s="451"/>
      <c r="E86" s="451"/>
      <c r="F86" s="456"/>
      <c r="G86" s="456"/>
      <c r="H86" s="456"/>
      <c r="I86" s="453"/>
      <c r="J86" s="453"/>
      <c r="K86" s="453"/>
      <c r="L86" s="453"/>
      <c r="M86" s="453"/>
      <c r="N86" s="453"/>
      <c r="O86" s="453"/>
      <c r="P86" s="453"/>
      <c r="Q86" s="453"/>
      <c r="R86" s="453"/>
      <c r="S86" s="453"/>
      <c r="T86" s="453"/>
      <c r="U86" s="453"/>
      <c r="V86" s="453"/>
    </row>
    <row r="87" spans="1:22" ht="13.5" thickTop="1">
      <c r="A87" s="1062" t="s">
        <v>1144</v>
      </c>
      <c r="B87" s="451"/>
      <c r="C87" s="1062" t="s">
        <v>1145</v>
      </c>
      <c r="D87" s="451"/>
      <c r="E87" s="456"/>
      <c r="F87" s="456"/>
      <c r="G87" s="456"/>
      <c r="H87" s="456"/>
      <c r="I87" s="453"/>
      <c r="J87" s="453"/>
      <c r="K87" s="453"/>
      <c r="L87" s="453"/>
      <c r="M87" s="453"/>
      <c r="N87" s="453"/>
      <c r="O87" s="453"/>
      <c r="P87" s="453"/>
      <c r="Q87" s="453"/>
      <c r="R87" s="453"/>
      <c r="S87" s="453"/>
      <c r="T87" s="453"/>
      <c r="U87" s="453"/>
      <c r="V87" s="453"/>
    </row>
    <row r="88" spans="1:22" ht="49.5" customHeight="1">
      <c r="A88" s="1063" t="s">
        <v>600</v>
      </c>
      <c r="B88" s="451"/>
      <c r="C88" s="1089" t="s">
        <v>1143</v>
      </c>
      <c r="D88" s="451"/>
      <c r="E88" s="456"/>
      <c r="F88" s="462"/>
      <c r="G88" s="462"/>
      <c r="H88" s="462"/>
      <c r="V88" s="453"/>
    </row>
    <row r="89" spans="1:22" ht="6" customHeight="1">
      <c r="A89" s="1063"/>
      <c r="B89" s="451"/>
      <c r="C89" s="1089"/>
      <c r="D89" s="451"/>
      <c r="E89" s="462"/>
      <c r="F89" s="462"/>
      <c r="G89" s="462"/>
      <c r="H89" s="462"/>
      <c r="V89" s="453"/>
    </row>
    <row r="90" spans="1:22" ht="60" customHeight="1" thickBot="1">
      <c r="A90" s="1065" t="s">
        <v>601</v>
      </c>
      <c r="B90" s="451"/>
      <c r="C90" s="1065"/>
      <c r="D90" s="451"/>
      <c r="E90" s="462"/>
      <c r="F90" s="462"/>
      <c r="G90" s="462"/>
      <c r="H90" s="462"/>
      <c r="V90" s="453"/>
    </row>
    <row r="91" spans="1:22" ht="5.25" customHeight="1" thickTop="1">
      <c r="A91" s="465"/>
      <c r="B91" s="451"/>
      <c r="C91" s="465"/>
      <c r="D91" s="451"/>
      <c r="E91" s="462"/>
      <c r="F91" s="462"/>
      <c r="G91" s="462"/>
      <c r="H91" s="462"/>
      <c r="V91" s="453"/>
    </row>
    <row r="92" spans="1:22" ht="15.75" customHeight="1">
      <c r="A92" s="1552" t="s">
        <v>1039</v>
      </c>
      <c r="B92" s="1552"/>
      <c r="C92" s="1552"/>
      <c r="D92" s="1552"/>
      <c r="E92" s="1552"/>
      <c r="F92" s="456"/>
      <c r="G92" s="459"/>
      <c r="H92" s="459"/>
      <c r="I92" s="460"/>
      <c r="J92" s="460"/>
      <c r="K92" s="460"/>
      <c r="L92" s="460"/>
      <c r="M92" s="459"/>
      <c r="N92" s="453"/>
      <c r="O92" s="453"/>
      <c r="P92" s="453"/>
      <c r="Q92" s="453"/>
      <c r="R92" s="453"/>
      <c r="S92" s="453"/>
      <c r="T92" s="453"/>
      <c r="U92" s="453"/>
      <c r="V92" s="453"/>
    </row>
    <row r="93" spans="1:22" ht="34.5" customHeight="1">
      <c r="A93" s="1553" t="s">
        <v>602</v>
      </c>
      <c r="B93" s="1553"/>
      <c r="C93" s="1553"/>
      <c r="D93" s="1553"/>
      <c r="E93" s="1553"/>
      <c r="F93" s="456"/>
      <c r="G93" s="459"/>
      <c r="H93" s="459"/>
      <c r="I93" s="460"/>
      <c r="J93" s="460"/>
      <c r="K93" s="460"/>
      <c r="L93" s="460"/>
      <c r="M93" s="459"/>
      <c r="N93" s="453"/>
      <c r="O93" s="453"/>
      <c r="P93" s="453"/>
      <c r="Q93" s="453"/>
      <c r="R93" s="453"/>
      <c r="S93" s="453"/>
      <c r="T93" s="453"/>
      <c r="U93" s="453"/>
      <c r="V93" s="453"/>
    </row>
    <row r="94" spans="1:22" ht="12.75">
      <c r="A94" s="1553" t="s">
        <v>1139</v>
      </c>
      <c r="B94" s="1553"/>
      <c r="C94" s="1553"/>
      <c r="D94" s="1553"/>
      <c r="E94" s="1553"/>
      <c r="F94" s="456"/>
      <c r="G94" s="459"/>
      <c r="H94" s="459"/>
      <c r="I94" s="460"/>
      <c r="J94" s="460"/>
      <c r="K94" s="460"/>
      <c r="L94" s="460"/>
      <c r="M94" s="459"/>
      <c r="N94" s="453"/>
      <c r="O94" s="453"/>
      <c r="P94" s="453"/>
      <c r="Q94" s="453"/>
      <c r="R94" s="453"/>
      <c r="S94" s="453"/>
      <c r="T94" s="453"/>
      <c r="U94" s="453"/>
      <c r="V94" s="453"/>
    </row>
    <row r="95" spans="1:22" ht="6.75" customHeight="1">
      <c r="A95" s="467"/>
      <c r="B95" s="451"/>
      <c r="C95" s="451"/>
      <c r="D95" s="451"/>
      <c r="E95" s="451"/>
      <c r="F95" s="456"/>
      <c r="G95" s="459"/>
      <c r="H95" s="460"/>
      <c r="I95" s="460"/>
      <c r="J95" s="460"/>
      <c r="K95" s="460"/>
      <c r="L95" s="460"/>
      <c r="M95" s="459"/>
      <c r="N95" s="453"/>
      <c r="O95" s="453"/>
      <c r="P95" s="453"/>
      <c r="Q95" s="453"/>
      <c r="R95" s="453"/>
      <c r="S95" s="453"/>
      <c r="T95" s="453"/>
      <c r="U95" s="453"/>
      <c r="V95" s="453"/>
    </row>
    <row r="96" spans="1:22" ht="12.75">
      <c r="A96" s="450" t="s">
        <v>603</v>
      </c>
      <c r="B96" s="451"/>
      <c r="C96" s="451"/>
      <c r="D96" s="451"/>
      <c r="E96" s="451"/>
      <c r="F96" s="456"/>
      <c r="G96" s="459"/>
      <c r="H96" s="460"/>
      <c r="I96" s="461"/>
      <c r="J96" s="461"/>
      <c r="K96" s="461"/>
      <c r="L96" s="460"/>
      <c r="M96" s="459"/>
      <c r="N96" s="453"/>
      <c r="O96" s="453"/>
      <c r="P96" s="453"/>
      <c r="Q96" s="453"/>
      <c r="R96" s="453"/>
      <c r="S96" s="453"/>
      <c r="T96" s="453"/>
      <c r="U96" s="453"/>
      <c r="V96" s="453"/>
    </row>
    <row r="97" spans="1:22" ht="12.75">
      <c r="A97" s="1548" t="s">
        <v>1043</v>
      </c>
      <c r="B97" s="1548"/>
      <c r="C97" s="1548"/>
      <c r="D97" s="1548"/>
      <c r="E97" s="1548"/>
      <c r="F97" s="456"/>
      <c r="G97" s="456"/>
      <c r="H97" s="456"/>
      <c r="I97" s="453"/>
      <c r="J97" s="453"/>
      <c r="K97" s="453"/>
      <c r="L97" s="453"/>
      <c r="M97" s="453"/>
      <c r="N97" s="453"/>
      <c r="O97" s="453"/>
      <c r="P97" s="453"/>
      <c r="Q97" s="453"/>
      <c r="R97" s="453"/>
      <c r="S97" s="453"/>
      <c r="T97" s="453"/>
      <c r="U97" s="453"/>
      <c r="V97" s="453"/>
    </row>
    <row r="98" spans="1:22" ht="7.5" customHeight="1">
      <c r="A98" s="454"/>
      <c r="B98" s="451"/>
      <c r="C98" s="451"/>
      <c r="D98" s="451"/>
      <c r="E98" s="451"/>
      <c r="F98" s="456"/>
      <c r="G98" s="456"/>
      <c r="H98" s="456"/>
      <c r="I98" s="453"/>
      <c r="J98" s="453"/>
      <c r="K98" s="453"/>
      <c r="L98" s="453"/>
      <c r="M98" s="453"/>
      <c r="N98" s="453"/>
      <c r="O98" s="453"/>
      <c r="P98" s="453"/>
      <c r="Q98" s="453"/>
      <c r="R98" s="453"/>
      <c r="S98" s="453"/>
      <c r="T98" s="453"/>
      <c r="U98" s="453"/>
      <c r="V98" s="453"/>
    </row>
    <row r="99" spans="1:22" ht="12.75">
      <c r="A99" s="450" t="s">
        <v>604</v>
      </c>
      <c r="B99" s="451"/>
      <c r="C99" s="451"/>
      <c r="D99" s="451"/>
      <c r="E99" s="451"/>
      <c r="F99" s="456"/>
      <c r="G99" s="456"/>
      <c r="H99" s="456"/>
      <c r="I99" s="453"/>
      <c r="J99" s="453"/>
      <c r="K99" s="453"/>
      <c r="L99" s="453"/>
      <c r="M99" s="453"/>
      <c r="N99" s="453"/>
      <c r="O99" s="453"/>
      <c r="P99" s="453"/>
      <c r="Q99" s="453"/>
      <c r="R99" s="453"/>
      <c r="S99" s="453"/>
      <c r="T99" s="453"/>
      <c r="U99" s="453"/>
      <c r="V99" s="453"/>
    </row>
    <row r="100" spans="1:22" ht="13.5" customHeight="1">
      <c r="A100" s="1548" t="s">
        <v>991</v>
      </c>
      <c r="B100" s="1548"/>
      <c r="C100" s="1548"/>
      <c r="D100" s="1548"/>
      <c r="E100" s="1548"/>
      <c r="F100" s="462"/>
      <c r="G100" s="462"/>
      <c r="H100" s="462"/>
      <c r="V100" s="453"/>
    </row>
    <row r="101" spans="1:22" ht="6" customHeight="1">
      <c r="A101" s="454"/>
      <c r="B101" s="451"/>
      <c r="C101" s="451"/>
      <c r="D101" s="451"/>
      <c r="E101" s="451"/>
      <c r="F101" s="462"/>
      <c r="G101" s="462"/>
      <c r="H101" s="462"/>
      <c r="V101" s="453"/>
    </row>
    <row r="102" spans="1:22" ht="13.5" thickBot="1">
      <c r="A102" s="1547" t="s">
        <v>1146</v>
      </c>
      <c r="B102" s="1547"/>
      <c r="C102" s="1547"/>
      <c r="D102" s="1547"/>
      <c r="E102" s="1547"/>
      <c r="F102" s="462"/>
      <c r="G102" s="462"/>
      <c r="H102" s="462"/>
      <c r="V102" s="453"/>
    </row>
    <row r="103" spans="1:22" ht="12.75" customHeight="1">
      <c r="A103" s="450" t="s">
        <v>1044</v>
      </c>
      <c r="B103" s="451"/>
      <c r="C103" s="466"/>
      <c r="D103" s="451"/>
      <c r="E103" s="1554" t="s">
        <v>1148</v>
      </c>
      <c r="F103" s="462"/>
      <c r="G103" s="462"/>
      <c r="H103" s="462"/>
      <c r="V103" s="453"/>
    </row>
    <row r="104" spans="1:22" ht="56.25" customHeight="1">
      <c r="A104" s="1548" t="s">
        <v>1147</v>
      </c>
      <c r="B104" s="1548"/>
      <c r="C104" s="1548"/>
      <c r="D104" s="451"/>
      <c r="E104" s="1555"/>
      <c r="F104" s="462"/>
      <c r="G104" s="462"/>
      <c r="H104" s="462"/>
      <c r="V104" s="453"/>
    </row>
    <row r="105" spans="1:22" ht="5.25" customHeight="1">
      <c r="A105" s="454"/>
      <c r="B105" s="451"/>
      <c r="C105" s="451"/>
      <c r="D105" s="451"/>
      <c r="E105" s="1555"/>
      <c r="F105" s="462"/>
      <c r="G105" s="462"/>
      <c r="H105" s="462"/>
      <c r="V105" s="453"/>
    </row>
    <row r="106" spans="1:22" ht="12.75" customHeight="1">
      <c r="A106" s="450" t="s">
        <v>1045</v>
      </c>
      <c r="B106" s="451"/>
      <c r="C106" s="451"/>
      <c r="D106" s="451"/>
      <c r="E106" s="1555"/>
      <c r="F106" s="462"/>
      <c r="G106" s="462"/>
      <c r="H106" s="462"/>
      <c r="V106" s="453"/>
    </row>
    <row r="107" spans="1:22" ht="12.75" customHeight="1">
      <c r="A107" s="1548" t="s">
        <v>992</v>
      </c>
      <c r="B107" s="1548"/>
      <c r="C107" s="1548"/>
      <c r="D107" s="451"/>
      <c r="E107" s="1555"/>
      <c r="F107" s="456"/>
      <c r="G107" s="459"/>
      <c r="H107" s="459"/>
      <c r="I107" s="460"/>
      <c r="J107" s="460"/>
      <c r="K107" s="460"/>
      <c r="L107" s="460"/>
      <c r="M107" s="459"/>
      <c r="N107" s="453"/>
      <c r="O107" s="453"/>
      <c r="P107" s="453"/>
      <c r="Q107" s="453"/>
      <c r="R107" s="453"/>
      <c r="S107" s="453"/>
      <c r="T107" s="453"/>
      <c r="U107" s="453"/>
      <c r="V107" s="453"/>
    </row>
    <row r="108" spans="1:22" ht="5.25" customHeight="1">
      <c r="A108" s="450"/>
      <c r="B108" s="451"/>
      <c r="C108" s="451"/>
      <c r="D108" s="451"/>
      <c r="E108" s="1555"/>
      <c r="F108" s="456"/>
      <c r="G108" s="459"/>
      <c r="H108" s="459"/>
      <c r="I108" s="460"/>
      <c r="J108" s="460"/>
      <c r="K108" s="460"/>
      <c r="L108" s="460"/>
      <c r="M108" s="459"/>
      <c r="N108" s="453"/>
      <c r="O108" s="453"/>
      <c r="P108" s="453"/>
      <c r="Q108" s="453"/>
      <c r="R108" s="453"/>
      <c r="S108" s="453"/>
      <c r="T108" s="453"/>
      <c r="U108" s="453"/>
      <c r="V108" s="453"/>
    </row>
    <row r="109" spans="1:22" ht="12.75" customHeight="1">
      <c r="A109" s="450" t="s">
        <v>551</v>
      </c>
      <c r="B109" s="451"/>
      <c r="C109" s="451"/>
      <c r="D109" s="451"/>
      <c r="E109" s="1555"/>
      <c r="F109" s="456"/>
      <c r="G109" s="459"/>
      <c r="H109" s="459"/>
      <c r="I109" s="460"/>
      <c r="J109" s="460"/>
      <c r="K109" s="460"/>
      <c r="L109" s="460"/>
      <c r="M109" s="459"/>
      <c r="N109" s="453"/>
      <c r="O109" s="453"/>
      <c r="P109" s="453"/>
      <c r="Q109" s="453"/>
      <c r="R109" s="453"/>
      <c r="S109" s="453"/>
      <c r="T109" s="453"/>
      <c r="U109" s="453"/>
      <c r="V109" s="453"/>
    </row>
    <row r="110" spans="1:22" ht="16.5" customHeight="1">
      <c r="A110" s="1548" t="s">
        <v>1149</v>
      </c>
      <c r="B110" s="1548"/>
      <c r="C110" s="1548"/>
      <c r="D110" s="451"/>
      <c r="E110" s="1555"/>
      <c r="F110" s="456"/>
      <c r="G110" s="459"/>
      <c r="H110" s="459"/>
      <c r="I110" s="460"/>
      <c r="J110" s="460"/>
      <c r="K110" s="460"/>
      <c r="L110" s="460"/>
      <c r="M110" s="459"/>
      <c r="N110" s="453"/>
      <c r="O110" s="453"/>
      <c r="P110" s="453"/>
      <c r="Q110" s="453"/>
      <c r="R110" s="453"/>
      <c r="S110" s="453"/>
      <c r="T110" s="453"/>
      <c r="U110" s="453"/>
      <c r="V110" s="453"/>
    </row>
    <row r="111" spans="1:22" ht="5.25" customHeight="1">
      <c r="A111" s="454"/>
      <c r="B111" s="451"/>
      <c r="C111" s="451"/>
      <c r="D111" s="451"/>
      <c r="E111" s="1555"/>
      <c r="F111" s="456"/>
      <c r="G111" s="459"/>
      <c r="H111" s="460"/>
      <c r="I111" s="460"/>
      <c r="J111" s="460"/>
      <c r="K111" s="460"/>
      <c r="L111" s="460"/>
      <c r="M111" s="459"/>
      <c r="N111" s="453"/>
      <c r="O111" s="453"/>
      <c r="P111" s="453"/>
      <c r="Q111" s="453"/>
      <c r="R111" s="453"/>
      <c r="S111" s="453"/>
      <c r="T111" s="453"/>
      <c r="U111" s="453"/>
      <c r="V111" s="453"/>
    </row>
    <row r="112" spans="1:22" ht="12.75" customHeight="1">
      <c r="A112" s="450" t="s">
        <v>993</v>
      </c>
      <c r="B112" s="451"/>
      <c r="C112" s="451"/>
      <c r="D112" s="451"/>
      <c r="E112" s="1555"/>
      <c r="F112" s="456"/>
      <c r="G112" s="459"/>
      <c r="H112" s="460"/>
      <c r="I112" s="461"/>
      <c r="J112" s="461"/>
      <c r="K112" s="461"/>
      <c r="L112" s="460"/>
      <c r="M112" s="459"/>
      <c r="N112" s="453"/>
      <c r="O112" s="453"/>
      <c r="P112" s="453"/>
      <c r="Q112" s="453"/>
      <c r="R112" s="453"/>
      <c r="S112" s="453"/>
      <c r="T112" s="453"/>
      <c r="U112" s="453"/>
      <c r="V112" s="453"/>
    </row>
    <row r="113" spans="1:22" ht="12.75" customHeight="1" thickBot="1">
      <c r="A113" s="1548" t="s">
        <v>608</v>
      </c>
      <c r="B113" s="1548"/>
      <c r="C113" s="1548"/>
      <c r="D113" s="451"/>
      <c r="E113" s="1556"/>
      <c r="F113" s="456"/>
      <c r="G113" s="456"/>
      <c r="H113" s="456"/>
      <c r="I113" s="453"/>
      <c r="J113" s="453"/>
      <c r="K113" s="453"/>
      <c r="L113" s="453"/>
      <c r="M113" s="453"/>
      <c r="N113" s="453"/>
      <c r="O113" s="453"/>
      <c r="P113" s="453"/>
      <c r="Q113" s="453"/>
      <c r="R113" s="453"/>
      <c r="S113" s="453"/>
      <c r="T113" s="453"/>
      <c r="U113" s="453"/>
      <c r="V113" s="453"/>
    </row>
    <row r="114" spans="1:22" s="452" customFormat="1" ht="12.75" customHeight="1">
      <c r="A114" s="1067"/>
      <c r="B114" s="1068"/>
      <c r="C114" s="1068"/>
      <c r="D114" s="1068"/>
      <c r="E114" s="1069"/>
      <c r="F114" s="456"/>
      <c r="G114" s="456"/>
      <c r="H114" s="456"/>
      <c r="I114" s="453"/>
      <c r="J114" s="453"/>
      <c r="K114" s="453"/>
      <c r="L114" s="453"/>
      <c r="M114" s="453"/>
      <c r="N114" s="453"/>
      <c r="O114" s="453"/>
      <c r="P114" s="453"/>
      <c r="Q114" s="453"/>
      <c r="R114" s="453"/>
      <c r="S114" s="453"/>
      <c r="T114" s="453"/>
      <c r="U114" s="453"/>
      <c r="V114" s="453"/>
    </row>
    <row r="115" spans="1:22" ht="12.75">
      <c r="A115" s="1547" t="s">
        <v>1042</v>
      </c>
      <c r="B115" s="1547"/>
      <c r="C115" s="1547"/>
      <c r="D115" s="1547"/>
      <c r="E115" s="1547"/>
      <c r="F115" s="456"/>
      <c r="G115" s="459"/>
      <c r="H115" s="459"/>
      <c r="I115" s="460"/>
      <c r="J115" s="460"/>
      <c r="K115" s="460"/>
      <c r="L115" s="460"/>
      <c r="M115" s="459"/>
      <c r="N115" s="453"/>
      <c r="O115" s="453"/>
      <c r="P115" s="453"/>
      <c r="Q115" s="453"/>
      <c r="R115" s="453"/>
      <c r="S115" s="453"/>
      <c r="T115" s="453"/>
      <c r="U115" s="453"/>
      <c r="V115" s="453"/>
    </row>
    <row r="116" spans="1:22" s="452" customFormat="1" ht="12.75">
      <c r="A116" s="1551" t="s">
        <v>1040</v>
      </c>
      <c r="B116" s="1551"/>
      <c r="C116" s="1551"/>
      <c r="D116" s="1551"/>
      <c r="E116" s="1551"/>
      <c r="F116" s="462"/>
      <c r="G116" s="462"/>
      <c r="H116" s="462"/>
      <c r="V116" s="453"/>
    </row>
    <row r="117" spans="1:22" ht="15" customHeight="1" thickBot="1">
      <c r="A117" s="464"/>
      <c r="B117" s="464"/>
      <c r="C117" s="464"/>
      <c r="D117" s="464"/>
      <c r="E117" s="464"/>
      <c r="F117" s="462"/>
      <c r="G117" s="462"/>
      <c r="H117" s="462"/>
      <c r="V117" s="453"/>
    </row>
    <row r="118" spans="1:22" ht="12.75">
      <c r="A118" s="1076" t="s">
        <v>1041</v>
      </c>
      <c r="B118" s="1070"/>
      <c r="C118" s="1070"/>
      <c r="D118" s="1070"/>
      <c r="E118" s="1077"/>
      <c r="F118" s="1074"/>
      <c r="G118" s="473"/>
      <c r="V118" s="453"/>
    </row>
    <row r="119" spans="1:22" ht="13.5" thickBot="1">
      <c r="A119" s="1078"/>
      <c r="B119" s="1073"/>
      <c r="C119" s="1073"/>
      <c r="D119" s="1073"/>
      <c r="E119" s="1075"/>
      <c r="F119" s="473"/>
      <c r="G119" s="473"/>
      <c r="V119" s="453"/>
    </row>
    <row r="120" spans="1:22" ht="12.75">
      <c r="A120" s="1071"/>
      <c r="C120" s="1072"/>
      <c r="D120" s="1072"/>
      <c r="V120" s="453"/>
    </row>
    <row r="121" spans="1:22" ht="12.75">
      <c r="V121" s="453"/>
    </row>
    <row r="122" spans="1:22" ht="12.75">
      <c r="V122" s="453"/>
    </row>
    <row r="123" spans="1:22" ht="12.75">
      <c r="V123" s="453"/>
    </row>
    <row r="124" spans="1:22" ht="12.75">
      <c r="V124" s="453"/>
    </row>
    <row r="151" spans="1:5">
      <c r="A151" s="466"/>
      <c r="B151" s="466"/>
      <c r="C151" s="466"/>
      <c r="D151" s="466"/>
      <c r="E151" s="466"/>
    </row>
    <row r="152" spans="1:5">
      <c r="A152" s="466"/>
      <c r="B152" s="466"/>
      <c r="C152" s="466"/>
      <c r="D152" s="466"/>
      <c r="E152" s="466"/>
    </row>
    <row r="153" spans="1:5">
      <c r="A153" s="466"/>
      <c r="B153" s="466"/>
      <c r="C153" s="466"/>
      <c r="D153" s="466"/>
      <c r="E153" s="466"/>
    </row>
    <row r="154" spans="1:5">
      <c r="A154" s="466"/>
      <c r="B154" s="466"/>
      <c r="C154" s="466"/>
      <c r="D154" s="466"/>
      <c r="E154" s="466"/>
    </row>
    <row r="155" spans="1:5">
      <c r="A155" s="466"/>
      <c r="B155" s="466"/>
      <c r="C155" s="466"/>
      <c r="D155" s="466"/>
      <c r="E155" s="466"/>
    </row>
    <row r="156" spans="1:5">
      <c r="A156" s="466"/>
      <c r="B156" s="466"/>
      <c r="C156" s="466"/>
      <c r="D156" s="466"/>
      <c r="E156" s="466"/>
    </row>
  </sheetData>
  <sheetProtection password="8629" sheet="1" objects="1" scenarios="1"/>
  <mergeCells count="55">
    <mergeCell ref="A38:E38"/>
    <mergeCell ref="A71:E71"/>
    <mergeCell ref="A47:E47"/>
    <mergeCell ref="A50:E50"/>
    <mergeCell ref="A68:E68"/>
    <mergeCell ref="A61:E61"/>
    <mergeCell ref="A64:E64"/>
    <mergeCell ref="A81:E81"/>
    <mergeCell ref="A116:E116"/>
    <mergeCell ref="A73:E73"/>
    <mergeCell ref="A102:E102"/>
    <mergeCell ref="A104:C104"/>
    <mergeCell ref="A107:C107"/>
    <mergeCell ref="A110:C110"/>
    <mergeCell ref="A113:C113"/>
    <mergeCell ref="A115:E115"/>
    <mergeCell ref="A92:E92"/>
    <mergeCell ref="A93:E93"/>
    <mergeCell ref="A94:E94"/>
    <mergeCell ref="A97:E97"/>
    <mergeCell ref="A100:E100"/>
    <mergeCell ref="E103:E113"/>
    <mergeCell ref="A82:E82"/>
    <mergeCell ref="A1:C1"/>
    <mergeCell ref="A56:E56"/>
    <mergeCell ref="A57:E57"/>
    <mergeCell ref="A58:E58"/>
    <mergeCell ref="A31:E31"/>
    <mergeCell ref="A35:E35"/>
    <mergeCell ref="A33:E33"/>
    <mergeCell ref="A20:E20"/>
    <mergeCell ref="A21:E21"/>
    <mergeCell ref="A22:E22"/>
    <mergeCell ref="A23:E23"/>
    <mergeCell ref="A24:E24"/>
    <mergeCell ref="A25:E25"/>
    <mergeCell ref="A26:E26"/>
    <mergeCell ref="A27:E27"/>
    <mergeCell ref="A28:E28"/>
    <mergeCell ref="A83:E83"/>
    <mergeCell ref="A84:E84"/>
    <mergeCell ref="A85:E85"/>
    <mergeCell ref="A72:E72"/>
    <mergeCell ref="A3:E3"/>
    <mergeCell ref="A4:E4"/>
    <mergeCell ref="A6:E6"/>
    <mergeCell ref="A8:E8"/>
    <mergeCell ref="A14:E14"/>
    <mergeCell ref="A17:E17"/>
    <mergeCell ref="A54:E54"/>
    <mergeCell ref="A41:E41"/>
    <mergeCell ref="A44:E44"/>
    <mergeCell ref="A52:E52"/>
    <mergeCell ref="A18:E18"/>
    <mergeCell ref="A19:E19"/>
  </mergeCells>
  <pageMargins left="0.70866141732283472" right="0.70866141732283472" top="0.74803149606299213" bottom="0.74803149606299213" header="0.31496062992125984" footer="0.31496062992125984"/>
  <pageSetup paperSize="9" scale="86" fitToHeight="0" orientation="landscape" r:id="rId1"/>
  <headerFooter>
    <oddFooter>&amp;A&amp;RPage &amp;P</oddFooter>
  </headerFooter>
  <rowBreaks count="3" manualBreakCount="3">
    <brk id="51" max="5" man="1"/>
    <brk id="70" max="5" man="1"/>
    <brk id="117" max="16383" man="1"/>
  </rowBreaks>
  <customProperties>
    <customPr name="_pios_id" r:id="rId2"/>
  </customProperties>
  <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tabColor rgb="FF92D050"/>
    <pageSetUpPr fitToPage="1"/>
  </sheetPr>
  <dimension ref="A1:WWZ63"/>
  <sheetViews>
    <sheetView zoomScale="80" zoomScaleNormal="80" workbookViewId="0">
      <pane ySplit="11" topLeftCell="A12" activePane="bottomLeft" state="frozen"/>
      <selection pane="bottomLeft"/>
    </sheetView>
  </sheetViews>
  <sheetFormatPr defaultColWidth="0" defaultRowHeight="12.75"/>
  <cols>
    <col min="1" max="1" width="2" style="66" customWidth="1"/>
    <col min="2" max="2" width="27.140625" style="66" customWidth="1"/>
    <col min="3" max="3" width="41" style="66" customWidth="1"/>
    <col min="4" max="4" width="18.85546875" style="66" customWidth="1"/>
    <col min="5" max="6" width="19" style="66" customWidth="1"/>
    <col min="7" max="7" width="36.5703125" style="66" customWidth="1"/>
    <col min="8" max="8" width="23.85546875" style="66" hidden="1" customWidth="1"/>
    <col min="9" max="9" width="14.42578125" style="66" customWidth="1"/>
    <col min="10" max="10" width="19" style="66" customWidth="1"/>
    <col min="11" max="11" width="18.7109375" style="66" customWidth="1"/>
    <col min="12" max="12" width="16.85546875" style="66" customWidth="1"/>
    <col min="13" max="13" width="16.5703125" style="66" customWidth="1"/>
    <col min="14" max="17" width="17.85546875" style="66" customWidth="1"/>
    <col min="18" max="19" width="16.7109375" style="66" customWidth="1"/>
    <col min="20" max="20" width="15.140625" style="66" customWidth="1"/>
    <col min="21" max="27" width="11.140625" style="66" customWidth="1"/>
    <col min="28" max="36" width="9" style="66" customWidth="1"/>
    <col min="37" max="37" width="17.140625" style="66" customWidth="1"/>
    <col min="38" max="39" width="9.140625" style="66" customWidth="1"/>
    <col min="40" max="260" width="9.140625" style="66" hidden="1"/>
    <col min="261" max="261" width="1.140625" style="66" hidden="1"/>
    <col min="262" max="262" width="27.28515625" style="66" hidden="1"/>
    <col min="263" max="263" width="33" style="66" hidden="1"/>
    <col min="264" max="264" width="17.5703125" style="66" hidden="1"/>
    <col min="265" max="265" width="22" style="66" hidden="1"/>
    <col min="266" max="268" width="26" style="66" hidden="1"/>
    <col min="269" max="269" width="23.85546875" style="66" hidden="1"/>
    <col min="270" max="270" width="15.85546875" style="66" hidden="1"/>
    <col min="271" max="274" width="12.85546875" style="66" hidden="1"/>
    <col min="275" max="275" width="21.7109375" style="66" hidden="1"/>
    <col min="276" max="277" width="12.85546875" style="66" hidden="1"/>
    <col min="278" max="278" width="23" style="66" hidden="1"/>
    <col min="279" max="290" width="11.140625" style="66" hidden="1"/>
    <col min="291" max="291" width="9.140625" style="66" hidden="1"/>
    <col min="292" max="292" width="6.85546875" style="66" hidden="1"/>
    <col min="293" max="516" width="9.140625" style="66" hidden="1"/>
    <col min="517" max="517" width="1.140625" style="66" hidden="1"/>
    <col min="518" max="518" width="27.28515625" style="66" hidden="1"/>
    <col min="519" max="519" width="33" style="66" hidden="1"/>
    <col min="520" max="520" width="17.5703125" style="66" hidden="1"/>
    <col min="521" max="521" width="22" style="66" hidden="1"/>
    <col min="522" max="524" width="26" style="66" hidden="1"/>
    <col min="525" max="525" width="23.85546875" style="66" hidden="1"/>
    <col min="526" max="526" width="15.85546875" style="66" hidden="1"/>
    <col min="527" max="530" width="12.85546875" style="66" hidden="1"/>
    <col min="531" max="531" width="21.7109375" style="66" hidden="1"/>
    <col min="532" max="533" width="12.85546875" style="66" hidden="1"/>
    <col min="534" max="534" width="23" style="66" hidden="1"/>
    <col min="535" max="546" width="11.140625" style="66" hidden="1"/>
    <col min="547" max="547" width="9.140625" style="66" hidden="1"/>
    <col min="548" max="548" width="6.85546875" style="66" hidden="1"/>
    <col min="549" max="772" width="9.140625" style="66" hidden="1"/>
    <col min="773" max="773" width="1.140625" style="66" hidden="1"/>
    <col min="774" max="774" width="27.28515625" style="66" hidden="1"/>
    <col min="775" max="775" width="33" style="66" hidden="1"/>
    <col min="776" max="776" width="17.5703125" style="66" hidden="1"/>
    <col min="777" max="777" width="22" style="66" hidden="1"/>
    <col min="778" max="780" width="26" style="66" hidden="1"/>
    <col min="781" max="781" width="23.85546875" style="66" hidden="1"/>
    <col min="782" max="782" width="15.85546875" style="66" hidden="1"/>
    <col min="783" max="786" width="12.85546875" style="66" hidden="1"/>
    <col min="787" max="787" width="21.7109375" style="66" hidden="1"/>
    <col min="788" max="789" width="12.85546875" style="66" hidden="1"/>
    <col min="790" max="790" width="23" style="66" hidden="1"/>
    <col min="791" max="802" width="11.140625" style="66" hidden="1"/>
    <col min="803" max="803" width="9.140625" style="66" hidden="1"/>
    <col min="804" max="804" width="6.85546875" style="66" hidden="1"/>
    <col min="805" max="1028" width="9.140625" style="66" hidden="1"/>
    <col min="1029" max="1029" width="1.140625" style="66" hidden="1"/>
    <col min="1030" max="1030" width="27.28515625" style="66" hidden="1"/>
    <col min="1031" max="1031" width="33" style="66" hidden="1"/>
    <col min="1032" max="1032" width="17.5703125" style="66" hidden="1"/>
    <col min="1033" max="1033" width="22" style="66" hidden="1"/>
    <col min="1034" max="1036" width="26" style="66" hidden="1"/>
    <col min="1037" max="1037" width="23.85546875" style="66" hidden="1"/>
    <col min="1038" max="1038" width="15.85546875" style="66" hidden="1"/>
    <col min="1039" max="1042" width="12.85546875" style="66" hidden="1"/>
    <col min="1043" max="1043" width="21.7109375" style="66" hidden="1"/>
    <col min="1044" max="1045" width="12.85546875" style="66" hidden="1"/>
    <col min="1046" max="1046" width="23" style="66" hidden="1"/>
    <col min="1047" max="1058" width="11.140625" style="66" hidden="1"/>
    <col min="1059" max="1059" width="9.140625" style="66" hidden="1"/>
    <col min="1060" max="1060" width="6.85546875" style="66" hidden="1"/>
    <col min="1061" max="1284" width="9.140625" style="66" hidden="1"/>
    <col min="1285" max="1285" width="1.140625" style="66" hidden="1"/>
    <col min="1286" max="1286" width="27.28515625" style="66" hidden="1"/>
    <col min="1287" max="1287" width="33" style="66" hidden="1"/>
    <col min="1288" max="1288" width="17.5703125" style="66" hidden="1"/>
    <col min="1289" max="1289" width="22" style="66" hidden="1"/>
    <col min="1290" max="1292" width="26" style="66" hidden="1"/>
    <col min="1293" max="1293" width="23.85546875" style="66" hidden="1"/>
    <col min="1294" max="1294" width="15.85546875" style="66" hidden="1"/>
    <col min="1295" max="1298" width="12.85546875" style="66" hidden="1"/>
    <col min="1299" max="1299" width="21.7109375" style="66" hidden="1"/>
    <col min="1300" max="1301" width="12.85546875" style="66" hidden="1"/>
    <col min="1302" max="1302" width="23" style="66" hidden="1"/>
    <col min="1303" max="1314" width="11.140625" style="66" hidden="1"/>
    <col min="1315" max="1315" width="9.140625" style="66" hidden="1"/>
    <col min="1316" max="1316" width="6.85546875" style="66" hidden="1"/>
    <col min="1317" max="1540" width="9.140625" style="66" hidden="1"/>
    <col min="1541" max="1541" width="1.140625" style="66" hidden="1"/>
    <col min="1542" max="1542" width="27.28515625" style="66" hidden="1"/>
    <col min="1543" max="1543" width="33" style="66" hidden="1"/>
    <col min="1544" max="1544" width="17.5703125" style="66" hidden="1"/>
    <col min="1545" max="1545" width="22" style="66" hidden="1"/>
    <col min="1546" max="1548" width="26" style="66" hidden="1"/>
    <col min="1549" max="1549" width="23.85546875" style="66" hidden="1"/>
    <col min="1550" max="1550" width="15.85546875" style="66" hidden="1"/>
    <col min="1551" max="1554" width="12.85546875" style="66" hidden="1"/>
    <col min="1555" max="1555" width="21.7109375" style="66" hidden="1"/>
    <col min="1556" max="1557" width="12.85546875" style="66" hidden="1"/>
    <col min="1558" max="1558" width="23" style="66" hidden="1"/>
    <col min="1559" max="1570" width="11.140625" style="66" hidden="1"/>
    <col min="1571" max="1571" width="9.140625" style="66" hidden="1"/>
    <col min="1572" max="1572" width="6.85546875" style="66" hidden="1"/>
    <col min="1573" max="1796" width="9.140625" style="66" hidden="1"/>
    <col min="1797" max="1797" width="1.140625" style="66" hidden="1"/>
    <col min="1798" max="1798" width="27.28515625" style="66" hidden="1"/>
    <col min="1799" max="1799" width="33" style="66" hidden="1"/>
    <col min="1800" max="1800" width="17.5703125" style="66" hidden="1"/>
    <col min="1801" max="1801" width="22" style="66" hidden="1"/>
    <col min="1802" max="1804" width="26" style="66" hidden="1"/>
    <col min="1805" max="1805" width="23.85546875" style="66" hidden="1"/>
    <col min="1806" max="1806" width="15.85546875" style="66" hidden="1"/>
    <col min="1807" max="1810" width="12.85546875" style="66" hidden="1"/>
    <col min="1811" max="1811" width="21.7109375" style="66" hidden="1"/>
    <col min="1812" max="1813" width="12.85546875" style="66" hidden="1"/>
    <col min="1814" max="1814" width="23" style="66" hidden="1"/>
    <col min="1815" max="1826" width="11.140625" style="66" hidden="1"/>
    <col min="1827" max="1827" width="9.140625" style="66" hidden="1"/>
    <col min="1828" max="1828" width="6.85546875" style="66" hidden="1"/>
    <col min="1829" max="2052" width="9.140625" style="66" hidden="1"/>
    <col min="2053" max="2053" width="1.140625" style="66" hidden="1"/>
    <col min="2054" max="2054" width="27.28515625" style="66" hidden="1"/>
    <col min="2055" max="2055" width="33" style="66" hidden="1"/>
    <col min="2056" max="2056" width="17.5703125" style="66" hidden="1"/>
    <col min="2057" max="2057" width="22" style="66" hidden="1"/>
    <col min="2058" max="2060" width="26" style="66" hidden="1"/>
    <col min="2061" max="2061" width="23.85546875" style="66" hidden="1"/>
    <col min="2062" max="2062" width="15.85546875" style="66" hidden="1"/>
    <col min="2063" max="2066" width="12.85546875" style="66" hidden="1"/>
    <col min="2067" max="2067" width="21.7109375" style="66" hidden="1"/>
    <col min="2068" max="2069" width="12.85546875" style="66" hidden="1"/>
    <col min="2070" max="2070" width="23" style="66" hidden="1"/>
    <col min="2071" max="2082" width="11.140625" style="66" hidden="1"/>
    <col min="2083" max="2083" width="9.140625" style="66" hidden="1"/>
    <col min="2084" max="2084" width="6.85546875" style="66" hidden="1"/>
    <col min="2085" max="2308" width="9.140625" style="66" hidden="1"/>
    <col min="2309" max="2309" width="1.140625" style="66" hidden="1"/>
    <col min="2310" max="2310" width="27.28515625" style="66" hidden="1"/>
    <col min="2311" max="2311" width="33" style="66" hidden="1"/>
    <col min="2312" max="2312" width="17.5703125" style="66" hidden="1"/>
    <col min="2313" max="2313" width="22" style="66" hidden="1"/>
    <col min="2314" max="2316" width="26" style="66" hidden="1"/>
    <col min="2317" max="2317" width="23.85546875" style="66" hidden="1"/>
    <col min="2318" max="2318" width="15.85546875" style="66" hidden="1"/>
    <col min="2319" max="2322" width="12.85546875" style="66" hidden="1"/>
    <col min="2323" max="2323" width="21.7109375" style="66" hidden="1"/>
    <col min="2324" max="2325" width="12.85546875" style="66" hidden="1"/>
    <col min="2326" max="2326" width="23" style="66" hidden="1"/>
    <col min="2327" max="2338" width="11.140625" style="66" hidden="1"/>
    <col min="2339" max="2339" width="9.140625" style="66" hidden="1"/>
    <col min="2340" max="2340" width="6.85546875" style="66" hidden="1"/>
    <col min="2341" max="2564" width="9.140625" style="66" hidden="1"/>
    <col min="2565" max="2565" width="1.140625" style="66" hidden="1"/>
    <col min="2566" max="2566" width="27.28515625" style="66" hidden="1"/>
    <col min="2567" max="2567" width="33" style="66" hidden="1"/>
    <col min="2568" max="2568" width="17.5703125" style="66" hidden="1"/>
    <col min="2569" max="2569" width="22" style="66" hidden="1"/>
    <col min="2570" max="2572" width="26" style="66" hidden="1"/>
    <col min="2573" max="2573" width="23.85546875" style="66" hidden="1"/>
    <col min="2574" max="2574" width="15.85546875" style="66" hidden="1"/>
    <col min="2575" max="2578" width="12.85546875" style="66" hidden="1"/>
    <col min="2579" max="2579" width="21.7109375" style="66" hidden="1"/>
    <col min="2580" max="2581" width="12.85546875" style="66" hidden="1"/>
    <col min="2582" max="2582" width="23" style="66" hidden="1"/>
    <col min="2583" max="2594" width="11.140625" style="66" hidden="1"/>
    <col min="2595" max="2595" width="9.140625" style="66" hidden="1"/>
    <col min="2596" max="2596" width="6.85546875" style="66" hidden="1"/>
    <col min="2597" max="2820" width="9.140625" style="66" hidden="1"/>
    <col min="2821" max="2821" width="1.140625" style="66" hidden="1"/>
    <col min="2822" max="2822" width="27.28515625" style="66" hidden="1"/>
    <col min="2823" max="2823" width="33" style="66" hidden="1"/>
    <col min="2824" max="2824" width="17.5703125" style="66" hidden="1"/>
    <col min="2825" max="2825" width="22" style="66" hidden="1"/>
    <col min="2826" max="2828" width="26" style="66" hidden="1"/>
    <col min="2829" max="2829" width="23.85546875" style="66" hidden="1"/>
    <col min="2830" max="2830" width="15.85546875" style="66" hidden="1"/>
    <col min="2831" max="2834" width="12.85546875" style="66" hidden="1"/>
    <col min="2835" max="2835" width="21.7109375" style="66" hidden="1"/>
    <col min="2836" max="2837" width="12.85546875" style="66" hidden="1"/>
    <col min="2838" max="2838" width="23" style="66" hidden="1"/>
    <col min="2839" max="2850" width="11.140625" style="66" hidden="1"/>
    <col min="2851" max="2851" width="9.140625" style="66" hidden="1"/>
    <col min="2852" max="2852" width="6.85546875" style="66" hidden="1"/>
    <col min="2853" max="3076" width="9.140625" style="66" hidden="1"/>
    <col min="3077" max="3077" width="1.140625" style="66" hidden="1"/>
    <col min="3078" max="3078" width="27.28515625" style="66" hidden="1"/>
    <col min="3079" max="3079" width="33" style="66" hidden="1"/>
    <col min="3080" max="3080" width="17.5703125" style="66" hidden="1"/>
    <col min="3081" max="3081" width="22" style="66" hidden="1"/>
    <col min="3082" max="3084" width="26" style="66" hidden="1"/>
    <col min="3085" max="3085" width="23.85546875" style="66" hidden="1"/>
    <col min="3086" max="3086" width="15.85546875" style="66" hidden="1"/>
    <col min="3087" max="3090" width="12.85546875" style="66" hidden="1"/>
    <col min="3091" max="3091" width="21.7109375" style="66" hidden="1"/>
    <col min="3092" max="3093" width="12.85546875" style="66" hidden="1"/>
    <col min="3094" max="3094" width="23" style="66" hidden="1"/>
    <col min="3095" max="3106" width="11.140625" style="66" hidden="1"/>
    <col min="3107" max="3107" width="9.140625" style="66" hidden="1"/>
    <col min="3108" max="3108" width="6.85546875" style="66" hidden="1"/>
    <col min="3109" max="3332" width="9.140625" style="66" hidden="1"/>
    <col min="3333" max="3333" width="1.140625" style="66" hidden="1"/>
    <col min="3334" max="3334" width="27.28515625" style="66" hidden="1"/>
    <col min="3335" max="3335" width="33" style="66" hidden="1"/>
    <col min="3336" max="3336" width="17.5703125" style="66" hidden="1"/>
    <col min="3337" max="3337" width="22" style="66" hidden="1"/>
    <col min="3338" max="3340" width="26" style="66" hidden="1"/>
    <col min="3341" max="3341" width="23.85546875" style="66" hidden="1"/>
    <col min="3342" max="3342" width="15.85546875" style="66" hidden="1"/>
    <col min="3343" max="3346" width="12.85546875" style="66" hidden="1"/>
    <col min="3347" max="3347" width="21.7109375" style="66" hidden="1"/>
    <col min="3348" max="3349" width="12.85546875" style="66" hidden="1"/>
    <col min="3350" max="3350" width="23" style="66" hidden="1"/>
    <col min="3351" max="3362" width="11.140625" style="66" hidden="1"/>
    <col min="3363" max="3363" width="9.140625" style="66" hidden="1"/>
    <col min="3364" max="3364" width="6.85546875" style="66" hidden="1"/>
    <col min="3365" max="3588" width="9.140625" style="66" hidden="1"/>
    <col min="3589" max="3589" width="1.140625" style="66" hidden="1"/>
    <col min="3590" max="3590" width="27.28515625" style="66" hidden="1"/>
    <col min="3591" max="3591" width="33" style="66" hidden="1"/>
    <col min="3592" max="3592" width="17.5703125" style="66" hidden="1"/>
    <col min="3593" max="3593" width="22" style="66" hidden="1"/>
    <col min="3594" max="3596" width="26" style="66" hidden="1"/>
    <col min="3597" max="3597" width="23.85546875" style="66" hidden="1"/>
    <col min="3598" max="3598" width="15.85546875" style="66" hidden="1"/>
    <col min="3599" max="3602" width="12.85546875" style="66" hidden="1"/>
    <col min="3603" max="3603" width="21.7109375" style="66" hidden="1"/>
    <col min="3604" max="3605" width="12.85546875" style="66" hidden="1"/>
    <col min="3606" max="3606" width="23" style="66" hidden="1"/>
    <col min="3607" max="3618" width="11.140625" style="66" hidden="1"/>
    <col min="3619" max="3619" width="9.140625" style="66" hidden="1"/>
    <col min="3620" max="3620" width="6.85546875" style="66" hidden="1"/>
    <col min="3621" max="3844" width="9.140625" style="66" hidden="1"/>
    <col min="3845" max="3845" width="1.140625" style="66" hidden="1"/>
    <col min="3846" max="3846" width="27.28515625" style="66" hidden="1"/>
    <col min="3847" max="3847" width="33" style="66" hidden="1"/>
    <col min="3848" max="3848" width="17.5703125" style="66" hidden="1"/>
    <col min="3849" max="3849" width="22" style="66" hidden="1"/>
    <col min="3850" max="3852" width="26" style="66" hidden="1"/>
    <col min="3853" max="3853" width="23.85546875" style="66" hidden="1"/>
    <col min="3854" max="3854" width="15.85546875" style="66" hidden="1"/>
    <col min="3855" max="3858" width="12.85546875" style="66" hidden="1"/>
    <col min="3859" max="3859" width="21.7109375" style="66" hidden="1"/>
    <col min="3860" max="3861" width="12.85546875" style="66" hidden="1"/>
    <col min="3862" max="3862" width="23" style="66" hidden="1"/>
    <col min="3863" max="3874" width="11.140625" style="66" hidden="1"/>
    <col min="3875" max="3875" width="9.140625" style="66" hidden="1"/>
    <col min="3876" max="3876" width="6.85546875" style="66" hidden="1"/>
    <col min="3877" max="4100" width="9.140625" style="66" hidden="1"/>
    <col min="4101" max="4101" width="1.140625" style="66" hidden="1"/>
    <col min="4102" max="4102" width="27.28515625" style="66" hidden="1"/>
    <col min="4103" max="4103" width="33" style="66" hidden="1"/>
    <col min="4104" max="4104" width="17.5703125" style="66" hidden="1"/>
    <col min="4105" max="4105" width="22" style="66" hidden="1"/>
    <col min="4106" max="4108" width="26" style="66" hidden="1"/>
    <col min="4109" max="4109" width="23.85546875" style="66" hidden="1"/>
    <col min="4110" max="4110" width="15.85546875" style="66" hidden="1"/>
    <col min="4111" max="4114" width="12.85546875" style="66" hidden="1"/>
    <col min="4115" max="4115" width="21.7109375" style="66" hidden="1"/>
    <col min="4116" max="4117" width="12.85546875" style="66" hidden="1"/>
    <col min="4118" max="4118" width="23" style="66" hidden="1"/>
    <col min="4119" max="4130" width="11.140625" style="66" hidden="1"/>
    <col min="4131" max="4131" width="9.140625" style="66" hidden="1"/>
    <col min="4132" max="4132" width="6.85546875" style="66" hidden="1"/>
    <col min="4133" max="4356" width="9.140625" style="66" hidden="1"/>
    <col min="4357" max="4357" width="1.140625" style="66" hidden="1"/>
    <col min="4358" max="4358" width="27.28515625" style="66" hidden="1"/>
    <col min="4359" max="4359" width="33" style="66" hidden="1"/>
    <col min="4360" max="4360" width="17.5703125" style="66" hidden="1"/>
    <col min="4361" max="4361" width="22" style="66" hidden="1"/>
    <col min="4362" max="4364" width="26" style="66" hidden="1"/>
    <col min="4365" max="4365" width="23.85546875" style="66" hidden="1"/>
    <col min="4366" max="4366" width="15.85546875" style="66" hidden="1"/>
    <col min="4367" max="4370" width="12.85546875" style="66" hidden="1"/>
    <col min="4371" max="4371" width="21.7109375" style="66" hidden="1"/>
    <col min="4372" max="4373" width="12.85546875" style="66" hidden="1"/>
    <col min="4374" max="4374" width="23" style="66" hidden="1"/>
    <col min="4375" max="4386" width="11.140625" style="66" hidden="1"/>
    <col min="4387" max="4387" width="9.140625" style="66" hidden="1"/>
    <col min="4388" max="4388" width="6.85546875" style="66" hidden="1"/>
    <col min="4389" max="4612" width="9.140625" style="66" hidden="1"/>
    <col min="4613" max="4613" width="1.140625" style="66" hidden="1"/>
    <col min="4614" max="4614" width="27.28515625" style="66" hidden="1"/>
    <col min="4615" max="4615" width="33" style="66" hidden="1"/>
    <col min="4616" max="4616" width="17.5703125" style="66" hidden="1"/>
    <col min="4617" max="4617" width="22" style="66" hidden="1"/>
    <col min="4618" max="4620" width="26" style="66" hidden="1"/>
    <col min="4621" max="4621" width="23.85546875" style="66" hidden="1"/>
    <col min="4622" max="4622" width="15.85546875" style="66" hidden="1"/>
    <col min="4623" max="4626" width="12.85546875" style="66" hidden="1"/>
    <col min="4627" max="4627" width="21.7109375" style="66" hidden="1"/>
    <col min="4628" max="4629" width="12.85546875" style="66" hidden="1"/>
    <col min="4630" max="4630" width="23" style="66" hidden="1"/>
    <col min="4631" max="4642" width="11.140625" style="66" hidden="1"/>
    <col min="4643" max="4643" width="9.140625" style="66" hidden="1"/>
    <col min="4644" max="4644" width="6.85546875" style="66" hidden="1"/>
    <col min="4645" max="4868" width="9.140625" style="66" hidden="1"/>
    <col min="4869" max="4869" width="1.140625" style="66" hidden="1"/>
    <col min="4870" max="4870" width="27.28515625" style="66" hidden="1"/>
    <col min="4871" max="4871" width="33" style="66" hidden="1"/>
    <col min="4872" max="4872" width="17.5703125" style="66" hidden="1"/>
    <col min="4873" max="4873" width="22" style="66" hidden="1"/>
    <col min="4874" max="4876" width="26" style="66" hidden="1"/>
    <col min="4877" max="4877" width="23.85546875" style="66" hidden="1"/>
    <col min="4878" max="4878" width="15.85546875" style="66" hidden="1"/>
    <col min="4879" max="4882" width="12.85546875" style="66" hidden="1"/>
    <col min="4883" max="4883" width="21.7109375" style="66" hidden="1"/>
    <col min="4884" max="4885" width="12.85546875" style="66" hidden="1"/>
    <col min="4886" max="4886" width="23" style="66" hidden="1"/>
    <col min="4887" max="4898" width="11.140625" style="66" hidden="1"/>
    <col min="4899" max="4899" width="9.140625" style="66" hidden="1"/>
    <col min="4900" max="4900" width="6.85546875" style="66" hidden="1"/>
    <col min="4901" max="5124" width="9.140625" style="66" hidden="1"/>
    <col min="5125" max="5125" width="1.140625" style="66" hidden="1"/>
    <col min="5126" max="5126" width="27.28515625" style="66" hidden="1"/>
    <col min="5127" max="5127" width="33" style="66" hidden="1"/>
    <col min="5128" max="5128" width="17.5703125" style="66" hidden="1"/>
    <col min="5129" max="5129" width="22" style="66" hidden="1"/>
    <col min="5130" max="5132" width="26" style="66" hidden="1"/>
    <col min="5133" max="5133" width="23.85546875" style="66" hidden="1"/>
    <col min="5134" max="5134" width="15.85546875" style="66" hidden="1"/>
    <col min="5135" max="5138" width="12.85546875" style="66" hidden="1"/>
    <col min="5139" max="5139" width="21.7109375" style="66" hidden="1"/>
    <col min="5140" max="5141" width="12.85546875" style="66" hidden="1"/>
    <col min="5142" max="5142" width="23" style="66" hidden="1"/>
    <col min="5143" max="5154" width="11.140625" style="66" hidden="1"/>
    <col min="5155" max="5155" width="9.140625" style="66" hidden="1"/>
    <col min="5156" max="5156" width="6.85546875" style="66" hidden="1"/>
    <col min="5157" max="5380" width="9.140625" style="66" hidden="1"/>
    <col min="5381" max="5381" width="1.140625" style="66" hidden="1"/>
    <col min="5382" max="5382" width="27.28515625" style="66" hidden="1"/>
    <col min="5383" max="5383" width="33" style="66" hidden="1"/>
    <col min="5384" max="5384" width="17.5703125" style="66" hidden="1"/>
    <col min="5385" max="5385" width="22" style="66" hidden="1"/>
    <col min="5386" max="5388" width="26" style="66" hidden="1"/>
    <col min="5389" max="5389" width="23.85546875" style="66" hidden="1"/>
    <col min="5390" max="5390" width="15.85546875" style="66" hidden="1"/>
    <col min="5391" max="5394" width="12.85546875" style="66" hidden="1"/>
    <col min="5395" max="5395" width="21.7109375" style="66" hidden="1"/>
    <col min="5396" max="5397" width="12.85546875" style="66" hidden="1"/>
    <col min="5398" max="5398" width="23" style="66" hidden="1"/>
    <col min="5399" max="5410" width="11.140625" style="66" hidden="1"/>
    <col min="5411" max="5411" width="9.140625" style="66" hidden="1"/>
    <col min="5412" max="5412" width="6.85546875" style="66" hidden="1"/>
    <col min="5413" max="5636" width="9.140625" style="66" hidden="1"/>
    <col min="5637" max="5637" width="1.140625" style="66" hidden="1"/>
    <col min="5638" max="5638" width="27.28515625" style="66" hidden="1"/>
    <col min="5639" max="5639" width="33" style="66" hidden="1"/>
    <col min="5640" max="5640" width="17.5703125" style="66" hidden="1"/>
    <col min="5641" max="5641" width="22" style="66" hidden="1"/>
    <col min="5642" max="5644" width="26" style="66" hidden="1"/>
    <col min="5645" max="5645" width="23.85546875" style="66" hidden="1"/>
    <col min="5646" max="5646" width="15.85546875" style="66" hidden="1"/>
    <col min="5647" max="5650" width="12.85546875" style="66" hidden="1"/>
    <col min="5651" max="5651" width="21.7109375" style="66" hidden="1"/>
    <col min="5652" max="5653" width="12.85546875" style="66" hidden="1"/>
    <col min="5654" max="5654" width="23" style="66" hidden="1"/>
    <col min="5655" max="5666" width="11.140625" style="66" hidden="1"/>
    <col min="5667" max="5667" width="9.140625" style="66" hidden="1"/>
    <col min="5668" max="5668" width="6.85546875" style="66" hidden="1"/>
    <col min="5669" max="5892" width="9.140625" style="66" hidden="1"/>
    <col min="5893" max="5893" width="1.140625" style="66" hidden="1"/>
    <col min="5894" max="5894" width="27.28515625" style="66" hidden="1"/>
    <col min="5895" max="5895" width="33" style="66" hidden="1"/>
    <col min="5896" max="5896" width="17.5703125" style="66" hidden="1"/>
    <col min="5897" max="5897" width="22" style="66" hidden="1"/>
    <col min="5898" max="5900" width="26" style="66" hidden="1"/>
    <col min="5901" max="5901" width="23.85546875" style="66" hidden="1"/>
    <col min="5902" max="5902" width="15.85546875" style="66" hidden="1"/>
    <col min="5903" max="5906" width="12.85546875" style="66" hidden="1"/>
    <col min="5907" max="5907" width="21.7109375" style="66" hidden="1"/>
    <col min="5908" max="5909" width="12.85546875" style="66" hidden="1"/>
    <col min="5910" max="5910" width="23" style="66" hidden="1"/>
    <col min="5911" max="5922" width="11.140625" style="66" hidden="1"/>
    <col min="5923" max="5923" width="9.140625" style="66" hidden="1"/>
    <col min="5924" max="5924" width="6.85546875" style="66" hidden="1"/>
    <col min="5925" max="6148" width="9.140625" style="66" hidden="1"/>
    <col min="6149" max="6149" width="1.140625" style="66" hidden="1"/>
    <col min="6150" max="6150" width="27.28515625" style="66" hidden="1"/>
    <col min="6151" max="6151" width="33" style="66" hidden="1"/>
    <col min="6152" max="6152" width="17.5703125" style="66" hidden="1"/>
    <col min="6153" max="6153" width="22" style="66" hidden="1"/>
    <col min="6154" max="6156" width="26" style="66" hidden="1"/>
    <col min="6157" max="6157" width="23.85546875" style="66" hidden="1"/>
    <col min="6158" max="6158" width="15.85546875" style="66" hidden="1"/>
    <col min="6159" max="6162" width="12.85546875" style="66" hidden="1"/>
    <col min="6163" max="6163" width="21.7109375" style="66" hidden="1"/>
    <col min="6164" max="6165" width="12.85546875" style="66" hidden="1"/>
    <col min="6166" max="6166" width="23" style="66" hidden="1"/>
    <col min="6167" max="6178" width="11.140625" style="66" hidden="1"/>
    <col min="6179" max="6179" width="9.140625" style="66" hidden="1"/>
    <col min="6180" max="6180" width="6.85546875" style="66" hidden="1"/>
    <col min="6181" max="6404" width="9.140625" style="66" hidden="1"/>
    <col min="6405" max="6405" width="1.140625" style="66" hidden="1"/>
    <col min="6406" max="6406" width="27.28515625" style="66" hidden="1"/>
    <col min="6407" max="6407" width="33" style="66" hidden="1"/>
    <col min="6408" max="6408" width="17.5703125" style="66" hidden="1"/>
    <col min="6409" max="6409" width="22" style="66" hidden="1"/>
    <col min="6410" max="6412" width="26" style="66" hidden="1"/>
    <col min="6413" max="6413" width="23.85546875" style="66" hidden="1"/>
    <col min="6414" max="6414" width="15.85546875" style="66" hidden="1"/>
    <col min="6415" max="6418" width="12.85546875" style="66" hidden="1"/>
    <col min="6419" max="6419" width="21.7109375" style="66" hidden="1"/>
    <col min="6420" max="6421" width="12.85546875" style="66" hidden="1"/>
    <col min="6422" max="6422" width="23" style="66" hidden="1"/>
    <col min="6423" max="6434" width="11.140625" style="66" hidden="1"/>
    <col min="6435" max="6435" width="9.140625" style="66" hidden="1"/>
    <col min="6436" max="6436" width="6.85546875" style="66" hidden="1"/>
    <col min="6437" max="6660" width="9.140625" style="66" hidden="1"/>
    <col min="6661" max="6661" width="1.140625" style="66" hidden="1"/>
    <col min="6662" max="6662" width="27.28515625" style="66" hidden="1"/>
    <col min="6663" max="6663" width="33" style="66" hidden="1"/>
    <col min="6664" max="6664" width="17.5703125" style="66" hidden="1"/>
    <col min="6665" max="6665" width="22" style="66" hidden="1"/>
    <col min="6666" max="6668" width="26" style="66" hidden="1"/>
    <col min="6669" max="6669" width="23.85546875" style="66" hidden="1"/>
    <col min="6670" max="6670" width="15.85546875" style="66" hidden="1"/>
    <col min="6671" max="6674" width="12.85546875" style="66" hidden="1"/>
    <col min="6675" max="6675" width="21.7109375" style="66" hidden="1"/>
    <col min="6676" max="6677" width="12.85546875" style="66" hidden="1"/>
    <col min="6678" max="6678" width="23" style="66" hidden="1"/>
    <col min="6679" max="6690" width="11.140625" style="66" hidden="1"/>
    <col min="6691" max="6691" width="9.140625" style="66" hidden="1"/>
    <col min="6692" max="6692" width="6.85546875" style="66" hidden="1"/>
    <col min="6693" max="6916" width="9.140625" style="66" hidden="1"/>
    <col min="6917" max="6917" width="1.140625" style="66" hidden="1"/>
    <col min="6918" max="6918" width="27.28515625" style="66" hidden="1"/>
    <col min="6919" max="6919" width="33" style="66" hidden="1"/>
    <col min="6920" max="6920" width="17.5703125" style="66" hidden="1"/>
    <col min="6921" max="6921" width="22" style="66" hidden="1"/>
    <col min="6922" max="6924" width="26" style="66" hidden="1"/>
    <col min="6925" max="6925" width="23.85546875" style="66" hidden="1"/>
    <col min="6926" max="6926" width="15.85546875" style="66" hidden="1"/>
    <col min="6927" max="6930" width="12.85546875" style="66" hidden="1"/>
    <col min="6931" max="6931" width="21.7109375" style="66" hidden="1"/>
    <col min="6932" max="6933" width="12.85546875" style="66" hidden="1"/>
    <col min="6934" max="6934" width="23" style="66" hidden="1"/>
    <col min="6935" max="6946" width="11.140625" style="66" hidden="1"/>
    <col min="6947" max="6947" width="9.140625" style="66" hidden="1"/>
    <col min="6948" max="6948" width="6.85546875" style="66" hidden="1"/>
    <col min="6949" max="7172" width="9.140625" style="66" hidden="1"/>
    <col min="7173" max="7173" width="1.140625" style="66" hidden="1"/>
    <col min="7174" max="7174" width="27.28515625" style="66" hidden="1"/>
    <col min="7175" max="7175" width="33" style="66" hidden="1"/>
    <col min="7176" max="7176" width="17.5703125" style="66" hidden="1"/>
    <col min="7177" max="7177" width="22" style="66" hidden="1"/>
    <col min="7178" max="7180" width="26" style="66" hidden="1"/>
    <col min="7181" max="7181" width="23.85546875" style="66" hidden="1"/>
    <col min="7182" max="7182" width="15.85546875" style="66" hidden="1"/>
    <col min="7183" max="7186" width="12.85546875" style="66" hidden="1"/>
    <col min="7187" max="7187" width="21.7109375" style="66" hidden="1"/>
    <col min="7188" max="7189" width="12.85546875" style="66" hidden="1"/>
    <col min="7190" max="7190" width="23" style="66" hidden="1"/>
    <col min="7191" max="7202" width="11.140625" style="66" hidden="1"/>
    <col min="7203" max="7203" width="9.140625" style="66" hidden="1"/>
    <col min="7204" max="7204" width="6.85546875" style="66" hidden="1"/>
    <col min="7205" max="7428" width="9.140625" style="66" hidden="1"/>
    <col min="7429" max="7429" width="1.140625" style="66" hidden="1"/>
    <col min="7430" max="7430" width="27.28515625" style="66" hidden="1"/>
    <col min="7431" max="7431" width="33" style="66" hidden="1"/>
    <col min="7432" max="7432" width="17.5703125" style="66" hidden="1"/>
    <col min="7433" max="7433" width="22" style="66" hidden="1"/>
    <col min="7434" max="7436" width="26" style="66" hidden="1"/>
    <col min="7437" max="7437" width="23.85546875" style="66" hidden="1"/>
    <col min="7438" max="7438" width="15.85546875" style="66" hidden="1"/>
    <col min="7439" max="7442" width="12.85546875" style="66" hidden="1"/>
    <col min="7443" max="7443" width="21.7109375" style="66" hidden="1"/>
    <col min="7444" max="7445" width="12.85546875" style="66" hidden="1"/>
    <col min="7446" max="7446" width="23" style="66" hidden="1"/>
    <col min="7447" max="7458" width="11.140625" style="66" hidden="1"/>
    <col min="7459" max="7459" width="9.140625" style="66" hidden="1"/>
    <col min="7460" max="7460" width="6.85546875" style="66" hidden="1"/>
    <col min="7461" max="7684" width="9.140625" style="66" hidden="1"/>
    <col min="7685" max="7685" width="1.140625" style="66" hidden="1"/>
    <col min="7686" max="7686" width="27.28515625" style="66" hidden="1"/>
    <col min="7687" max="7687" width="33" style="66" hidden="1"/>
    <col min="7688" max="7688" width="17.5703125" style="66" hidden="1"/>
    <col min="7689" max="7689" width="22" style="66" hidden="1"/>
    <col min="7690" max="7692" width="26" style="66" hidden="1"/>
    <col min="7693" max="7693" width="23.85546875" style="66" hidden="1"/>
    <col min="7694" max="7694" width="15.85546875" style="66" hidden="1"/>
    <col min="7695" max="7698" width="12.85546875" style="66" hidden="1"/>
    <col min="7699" max="7699" width="21.7109375" style="66" hidden="1"/>
    <col min="7700" max="7701" width="12.85546875" style="66" hidden="1"/>
    <col min="7702" max="7702" width="23" style="66" hidden="1"/>
    <col min="7703" max="7714" width="11.140625" style="66" hidden="1"/>
    <col min="7715" max="7715" width="9.140625" style="66" hidden="1"/>
    <col min="7716" max="7716" width="6.85546875" style="66" hidden="1"/>
    <col min="7717" max="7940" width="9.140625" style="66" hidden="1"/>
    <col min="7941" max="7941" width="1.140625" style="66" hidden="1"/>
    <col min="7942" max="7942" width="27.28515625" style="66" hidden="1"/>
    <col min="7943" max="7943" width="33" style="66" hidden="1"/>
    <col min="7944" max="7944" width="17.5703125" style="66" hidden="1"/>
    <col min="7945" max="7945" width="22" style="66" hidden="1"/>
    <col min="7946" max="7948" width="26" style="66" hidden="1"/>
    <col min="7949" max="7949" width="23.85546875" style="66" hidden="1"/>
    <col min="7950" max="7950" width="15.85546875" style="66" hidden="1"/>
    <col min="7951" max="7954" width="12.85546875" style="66" hidden="1"/>
    <col min="7955" max="7955" width="21.7109375" style="66" hidden="1"/>
    <col min="7956" max="7957" width="12.85546875" style="66" hidden="1"/>
    <col min="7958" max="7958" width="23" style="66" hidden="1"/>
    <col min="7959" max="7970" width="11.140625" style="66" hidden="1"/>
    <col min="7971" max="7971" width="9.140625" style="66" hidden="1"/>
    <col min="7972" max="7972" width="6.85546875" style="66" hidden="1"/>
    <col min="7973" max="8196" width="9.140625" style="66" hidden="1"/>
    <col min="8197" max="8197" width="1.140625" style="66" hidden="1"/>
    <col min="8198" max="8198" width="27.28515625" style="66" hidden="1"/>
    <col min="8199" max="8199" width="33" style="66" hidden="1"/>
    <col min="8200" max="8200" width="17.5703125" style="66" hidden="1"/>
    <col min="8201" max="8201" width="22" style="66" hidden="1"/>
    <col min="8202" max="8204" width="26" style="66" hidden="1"/>
    <col min="8205" max="8205" width="23.85546875" style="66" hidden="1"/>
    <col min="8206" max="8206" width="15.85546875" style="66" hidden="1"/>
    <col min="8207" max="8210" width="12.85546875" style="66" hidden="1"/>
    <col min="8211" max="8211" width="21.7109375" style="66" hidden="1"/>
    <col min="8212" max="8213" width="12.85546875" style="66" hidden="1"/>
    <col min="8214" max="8214" width="23" style="66" hidden="1"/>
    <col min="8215" max="8226" width="11.140625" style="66" hidden="1"/>
    <col min="8227" max="8227" width="9.140625" style="66" hidden="1"/>
    <col min="8228" max="8228" width="6.85546875" style="66" hidden="1"/>
    <col min="8229" max="8452" width="9.140625" style="66" hidden="1"/>
    <col min="8453" max="8453" width="1.140625" style="66" hidden="1"/>
    <col min="8454" max="8454" width="27.28515625" style="66" hidden="1"/>
    <col min="8455" max="8455" width="33" style="66" hidden="1"/>
    <col min="8456" max="8456" width="17.5703125" style="66" hidden="1"/>
    <col min="8457" max="8457" width="22" style="66" hidden="1"/>
    <col min="8458" max="8460" width="26" style="66" hidden="1"/>
    <col min="8461" max="8461" width="23.85546875" style="66" hidden="1"/>
    <col min="8462" max="8462" width="15.85546875" style="66" hidden="1"/>
    <col min="8463" max="8466" width="12.85546875" style="66" hidden="1"/>
    <col min="8467" max="8467" width="21.7109375" style="66" hidden="1"/>
    <col min="8468" max="8469" width="12.85546875" style="66" hidden="1"/>
    <col min="8470" max="8470" width="23" style="66" hidden="1"/>
    <col min="8471" max="8482" width="11.140625" style="66" hidden="1"/>
    <col min="8483" max="8483" width="9.140625" style="66" hidden="1"/>
    <col min="8484" max="8484" width="6.85546875" style="66" hidden="1"/>
    <col min="8485" max="8708" width="9.140625" style="66" hidden="1"/>
    <col min="8709" max="8709" width="1.140625" style="66" hidden="1"/>
    <col min="8710" max="8710" width="27.28515625" style="66" hidden="1"/>
    <col min="8711" max="8711" width="33" style="66" hidden="1"/>
    <col min="8712" max="8712" width="17.5703125" style="66" hidden="1"/>
    <col min="8713" max="8713" width="22" style="66" hidden="1"/>
    <col min="8714" max="8716" width="26" style="66" hidden="1"/>
    <col min="8717" max="8717" width="23.85546875" style="66" hidden="1"/>
    <col min="8718" max="8718" width="15.85546875" style="66" hidden="1"/>
    <col min="8719" max="8722" width="12.85546875" style="66" hidden="1"/>
    <col min="8723" max="8723" width="21.7109375" style="66" hidden="1"/>
    <col min="8724" max="8725" width="12.85546875" style="66" hidden="1"/>
    <col min="8726" max="8726" width="23" style="66" hidden="1"/>
    <col min="8727" max="8738" width="11.140625" style="66" hidden="1"/>
    <col min="8739" max="8739" width="9.140625" style="66" hidden="1"/>
    <col min="8740" max="8740" width="6.85546875" style="66" hidden="1"/>
    <col min="8741" max="8964" width="9.140625" style="66" hidden="1"/>
    <col min="8965" max="8965" width="1.140625" style="66" hidden="1"/>
    <col min="8966" max="8966" width="27.28515625" style="66" hidden="1"/>
    <col min="8967" max="8967" width="33" style="66" hidden="1"/>
    <col min="8968" max="8968" width="17.5703125" style="66" hidden="1"/>
    <col min="8969" max="8969" width="22" style="66" hidden="1"/>
    <col min="8970" max="8972" width="26" style="66" hidden="1"/>
    <col min="8973" max="8973" width="23.85546875" style="66" hidden="1"/>
    <col min="8974" max="8974" width="15.85546875" style="66" hidden="1"/>
    <col min="8975" max="8978" width="12.85546875" style="66" hidden="1"/>
    <col min="8979" max="8979" width="21.7109375" style="66" hidden="1"/>
    <col min="8980" max="8981" width="12.85546875" style="66" hidden="1"/>
    <col min="8982" max="8982" width="23" style="66" hidden="1"/>
    <col min="8983" max="8994" width="11.140625" style="66" hidden="1"/>
    <col min="8995" max="8995" width="9.140625" style="66" hidden="1"/>
    <col min="8996" max="8996" width="6.85546875" style="66" hidden="1"/>
    <col min="8997" max="9220" width="9.140625" style="66" hidden="1"/>
    <col min="9221" max="9221" width="1.140625" style="66" hidden="1"/>
    <col min="9222" max="9222" width="27.28515625" style="66" hidden="1"/>
    <col min="9223" max="9223" width="33" style="66" hidden="1"/>
    <col min="9224" max="9224" width="17.5703125" style="66" hidden="1"/>
    <col min="9225" max="9225" width="22" style="66" hidden="1"/>
    <col min="9226" max="9228" width="26" style="66" hidden="1"/>
    <col min="9229" max="9229" width="23.85546875" style="66" hidden="1"/>
    <col min="9230" max="9230" width="15.85546875" style="66" hidden="1"/>
    <col min="9231" max="9234" width="12.85546875" style="66" hidden="1"/>
    <col min="9235" max="9235" width="21.7109375" style="66" hidden="1"/>
    <col min="9236" max="9237" width="12.85546875" style="66" hidden="1"/>
    <col min="9238" max="9238" width="23" style="66" hidden="1"/>
    <col min="9239" max="9250" width="11.140625" style="66" hidden="1"/>
    <col min="9251" max="9251" width="9.140625" style="66" hidden="1"/>
    <col min="9252" max="9252" width="6.85546875" style="66" hidden="1"/>
    <col min="9253" max="9476" width="9.140625" style="66" hidden="1"/>
    <col min="9477" max="9477" width="1.140625" style="66" hidden="1"/>
    <col min="9478" max="9478" width="27.28515625" style="66" hidden="1"/>
    <col min="9479" max="9479" width="33" style="66" hidden="1"/>
    <col min="9480" max="9480" width="17.5703125" style="66" hidden="1"/>
    <col min="9481" max="9481" width="22" style="66" hidden="1"/>
    <col min="9482" max="9484" width="26" style="66" hidden="1"/>
    <col min="9485" max="9485" width="23.85546875" style="66" hidden="1"/>
    <col min="9486" max="9486" width="15.85546875" style="66" hidden="1"/>
    <col min="9487" max="9490" width="12.85546875" style="66" hidden="1"/>
    <col min="9491" max="9491" width="21.7109375" style="66" hidden="1"/>
    <col min="9492" max="9493" width="12.85546875" style="66" hidden="1"/>
    <col min="9494" max="9494" width="23" style="66" hidden="1"/>
    <col min="9495" max="9506" width="11.140625" style="66" hidden="1"/>
    <col min="9507" max="9507" width="9.140625" style="66" hidden="1"/>
    <col min="9508" max="9508" width="6.85546875" style="66" hidden="1"/>
    <col min="9509" max="9732" width="9.140625" style="66" hidden="1"/>
    <col min="9733" max="9733" width="1.140625" style="66" hidden="1"/>
    <col min="9734" max="9734" width="27.28515625" style="66" hidden="1"/>
    <col min="9735" max="9735" width="33" style="66" hidden="1"/>
    <col min="9736" max="9736" width="17.5703125" style="66" hidden="1"/>
    <col min="9737" max="9737" width="22" style="66" hidden="1"/>
    <col min="9738" max="9740" width="26" style="66" hidden="1"/>
    <col min="9741" max="9741" width="23.85546875" style="66" hidden="1"/>
    <col min="9742" max="9742" width="15.85546875" style="66" hidden="1"/>
    <col min="9743" max="9746" width="12.85546875" style="66" hidden="1"/>
    <col min="9747" max="9747" width="21.7109375" style="66" hidden="1"/>
    <col min="9748" max="9749" width="12.85546875" style="66" hidden="1"/>
    <col min="9750" max="9750" width="23" style="66" hidden="1"/>
    <col min="9751" max="9762" width="11.140625" style="66" hidden="1"/>
    <col min="9763" max="9763" width="9.140625" style="66" hidden="1"/>
    <col min="9764" max="9764" width="6.85546875" style="66" hidden="1"/>
    <col min="9765" max="9988" width="9.140625" style="66" hidden="1"/>
    <col min="9989" max="9989" width="1.140625" style="66" hidden="1"/>
    <col min="9990" max="9990" width="27.28515625" style="66" hidden="1"/>
    <col min="9991" max="9991" width="33" style="66" hidden="1"/>
    <col min="9992" max="9992" width="17.5703125" style="66" hidden="1"/>
    <col min="9993" max="9993" width="22" style="66" hidden="1"/>
    <col min="9994" max="9996" width="26" style="66" hidden="1"/>
    <col min="9997" max="9997" width="23.85546875" style="66" hidden="1"/>
    <col min="9998" max="9998" width="15.85546875" style="66" hidden="1"/>
    <col min="9999" max="10002" width="12.85546875" style="66" hidden="1"/>
    <col min="10003" max="10003" width="21.7109375" style="66" hidden="1"/>
    <col min="10004" max="10005" width="12.85546875" style="66" hidden="1"/>
    <col min="10006" max="10006" width="23" style="66" hidden="1"/>
    <col min="10007" max="10018" width="11.140625" style="66" hidden="1"/>
    <col min="10019" max="10019" width="9.140625" style="66" hidden="1"/>
    <col min="10020" max="10020" width="6.85546875" style="66" hidden="1"/>
    <col min="10021" max="10244" width="9.140625" style="66" hidden="1"/>
    <col min="10245" max="10245" width="1.140625" style="66" hidden="1"/>
    <col min="10246" max="10246" width="27.28515625" style="66" hidden="1"/>
    <col min="10247" max="10247" width="33" style="66" hidden="1"/>
    <col min="10248" max="10248" width="17.5703125" style="66" hidden="1"/>
    <col min="10249" max="10249" width="22" style="66" hidden="1"/>
    <col min="10250" max="10252" width="26" style="66" hidden="1"/>
    <col min="10253" max="10253" width="23.85546875" style="66" hidden="1"/>
    <col min="10254" max="10254" width="15.85546875" style="66" hidden="1"/>
    <col min="10255" max="10258" width="12.85546875" style="66" hidden="1"/>
    <col min="10259" max="10259" width="21.7109375" style="66" hidden="1"/>
    <col min="10260" max="10261" width="12.85546875" style="66" hidden="1"/>
    <col min="10262" max="10262" width="23" style="66" hidden="1"/>
    <col min="10263" max="10274" width="11.140625" style="66" hidden="1"/>
    <col min="10275" max="10275" width="9.140625" style="66" hidden="1"/>
    <col min="10276" max="10276" width="6.85546875" style="66" hidden="1"/>
    <col min="10277" max="10500" width="9.140625" style="66" hidden="1"/>
    <col min="10501" max="10501" width="1.140625" style="66" hidden="1"/>
    <col min="10502" max="10502" width="27.28515625" style="66" hidden="1"/>
    <col min="10503" max="10503" width="33" style="66" hidden="1"/>
    <col min="10504" max="10504" width="17.5703125" style="66" hidden="1"/>
    <col min="10505" max="10505" width="22" style="66" hidden="1"/>
    <col min="10506" max="10508" width="26" style="66" hidden="1"/>
    <col min="10509" max="10509" width="23.85546875" style="66" hidden="1"/>
    <col min="10510" max="10510" width="15.85546875" style="66" hidden="1"/>
    <col min="10511" max="10514" width="12.85546875" style="66" hidden="1"/>
    <col min="10515" max="10515" width="21.7109375" style="66" hidden="1"/>
    <col min="10516" max="10517" width="12.85546875" style="66" hidden="1"/>
    <col min="10518" max="10518" width="23" style="66" hidden="1"/>
    <col min="10519" max="10530" width="11.140625" style="66" hidden="1"/>
    <col min="10531" max="10531" width="9.140625" style="66" hidden="1"/>
    <col min="10532" max="10532" width="6.85546875" style="66" hidden="1"/>
    <col min="10533" max="10756" width="9.140625" style="66" hidden="1"/>
    <col min="10757" max="10757" width="1.140625" style="66" hidden="1"/>
    <col min="10758" max="10758" width="27.28515625" style="66" hidden="1"/>
    <col min="10759" max="10759" width="33" style="66" hidden="1"/>
    <col min="10760" max="10760" width="17.5703125" style="66" hidden="1"/>
    <col min="10761" max="10761" width="22" style="66" hidden="1"/>
    <col min="10762" max="10764" width="26" style="66" hidden="1"/>
    <col min="10765" max="10765" width="23.85546875" style="66" hidden="1"/>
    <col min="10766" max="10766" width="15.85546875" style="66" hidden="1"/>
    <col min="10767" max="10770" width="12.85546875" style="66" hidden="1"/>
    <col min="10771" max="10771" width="21.7109375" style="66" hidden="1"/>
    <col min="10772" max="10773" width="12.85546875" style="66" hidden="1"/>
    <col min="10774" max="10774" width="23" style="66" hidden="1"/>
    <col min="10775" max="10786" width="11.140625" style="66" hidden="1"/>
    <col min="10787" max="10787" width="9.140625" style="66" hidden="1"/>
    <col min="10788" max="10788" width="6.85546875" style="66" hidden="1"/>
    <col min="10789" max="11012" width="9.140625" style="66" hidden="1"/>
    <col min="11013" max="11013" width="1.140625" style="66" hidden="1"/>
    <col min="11014" max="11014" width="27.28515625" style="66" hidden="1"/>
    <col min="11015" max="11015" width="33" style="66" hidden="1"/>
    <col min="11016" max="11016" width="17.5703125" style="66" hidden="1"/>
    <col min="11017" max="11017" width="22" style="66" hidden="1"/>
    <col min="11018" max="11020" width="26" style="66" hidden="1"/>
    <col min="11021" max="11021" width="23.85546875" style="66" hidden="1"/>
    <col min="11022" max="11022" width="15.85546875" style="66" hidden="1"/>
    <col min="11023" max="11026" width="12.85546875" style="66" hidden="1"/>
    <col min="11027" max="11027" width="21.7109375" style="66" hidden="1"/>
    <col min="11028" max="11029" width="12.85546875" style="66" hidden="1"/>
    <col min="11030" max="11030" width="23" style="66" hidden="1"/>
    <col min="11031" max="11042" width="11.140625" style="66" hidden="1"/>
    <col min="11043" max="11043" width="9.140625" style="66" hidden="1"/>
    <col min="11044" max="11044" width="6.85546875" style="66" hidden="1"/>
    <col min="11045" max="11268" width="9.140625" style="66" hidden="1"/>
    <col min="11269" max="11269" width="1.140625" style="66" hidden="1"/>
    <col min="11270" max="11270" width="27.28515625" style="66" hidden="1"/>
    <col min="11271" max="11271" width="33" style="66" hidden="1"/>
    <col min="11272" max="11272" width="17.5703125" style="66" hidden="1"/>
    <col min="11273" max="11273" width="22" style="66" hidden="1"/>
    <col min="11274" max="11276" width="26" style="66" hidden="1"/>
    <col min="11277" max="11277" width="23.85546875" style="66" hidden="1"/>
    <col min="11278" max="11278" width="15.85546875" style="66" hidden="1"/>
    <col min="11279" max="11282" width="12.85546875" style="66" hidden="1"/>
    <col min="11283" max="11283" width="21.7109375" style="66" hidden="1"/>
    <col min="11284" max="11285" width="12.85546875" style="66" hidden="1"/>
    <col min="11286" max="11286" width="23" style="66" hidden="1"/>
    <col min="11287" max="11298" width="11.140625" style="66" hidden="1"/>
    <col min="11299" max="11299" width="9.140625" style="66" hidden="1"/>
    <col min="11300" max="11300" width="6.85546875" style="66" hidden="1"/>
    <col min="11301" max="11524" width="9.140625" style="66" hidden="1"/>
    <col min="11525" max="11525" width="1.140625" style="66" hidden="1"/>
    <col min="11526" max="11526" width="27.28515625" style="66" hidden="1"/>
    <col min="11527" max="11527" width="33" style="66" hidden="1"/>
    <col min="11528" max="11528" width="17.5703125" style="66" hidden="1"/>
    <col min="11529" max="11529" width="22" style="66" hidden="1"/>
    <col min="11530" max="11532" width="26" style="66" hidden="1"/>
    <col min="11533" max="11533" width="23.85546875" style="66" hidden="1"/>
    <col min="11534" max="11534" width="15.85546875" style="66" hidden="1"/>
    <col min="11535" max="11538" width="12.85546875" style="66" hidden="1"/>
    <col min="11539" max="11539" width="21.7109375" style="66" hidden="1"/>
    <col min="11540" max="11541" width="12.85546875" style="66" hidden="1"/>
    <col min="11542" max="11542" width="23" style="66" hidden="1"/>
    <col min="11543" max="11554" width="11.140625" style="66" hidden="1"/>
    <col min="11555" max="11555" width="9.140625" style="66" hidden="1"/>
    <col min="11556" max="11556" width="6.85546875" style="66" hidden="1"/>
    <col min="11557" max="11780" width="9.140625" style="66" hidden="1"/>
    <col min="11781" max="11781" width="1.140625" style="66" hidden="1"/>
    <col min="11782" max="11782" width="27.28515625" style="66" hidden="1"/>
    <col min="11783" max="11783" width="33" style="66" hidden="1"/>
    <col min="11784" max="11784" width="17.5703125" style="66" hidden="1"/>
    <col min="11785" max="11785" width="22" style="66" hidden="1"/>
    <col min="11786" max="11788" width="26" style="66" hidden="1"/>
    <col min="11789" max="11789" width="23.85546875" style="66" hidden="1"/>
    <col min="11790" max="11790" width="15.85546875" style="66" hidden="1"/>
    <col min="11791" max="11794" width="12.85546875" style="66" hidden="1"/>
    <col min="11795" max="11795" width="21.7109375" style="66" hidden="1"/>
    <col min="11796" max="11797" width="12.85546875" style="66" hidden="1"/>
    <col min="11798" max="11798" width="23" style="66" hidden="1"/>
    <col min="11799" max="11810" width="11.140625" style="66" hidden="1"/>
    <col min="11811" max="11811" width="9.140625" style="66" hidden="1"/>
    <col min="11812" max="11812" width="6.85546875" style="66" hidden="1"/>
    <col min="11813" max="12036" width="9.140625" style="66" hidden="1"/>
    <col min="12037" max="12037" width="1.140625" style="66" hidden="1"/>
    <col min="12038" max="12038" width="27.28515625" style="66" hidden="1"/>
    <col min="12039" max="12039" width="33" style="66" hidden="1"/>
    <col min="12040" max="12040" width="17.5703125" style="66" hidden="1"/>
    <col min="12041" max="12041" width="22" style="66" hidden="1"/>
    <col min="12042" max="12044" width="26" style="66" hidden="1"/>
    <col min="12045" max="12045" width="23.85546875" style="66" hidden="1"/>
    <col min="12046" max="12046" width="15.85546875" style="66" hidden="1"/>
    <col min="12047" max="12050" width="12.85546875" style="66" hidden="1"/>
    <col min="12051" max="12051" width="21.7109375" style="66" hidden="1"/>
    <col min="12052" max="12053" width="12.85546875" style="66" hidden="1"/>
    <col min="12054" max="12054" width="23" style="66" hidden="1"/>
    <col min="12055" max="12066" width="11.140625" style="66" hidden="1"/>
    <col min="12067" max="12067" width="9.140625" style="66" hidden="1"/>
    <col min="12068" max="12068" width="6.85546875" style="66" hidden="1"/>
    <col min="12069" max="12292" width="9.140625" style="66" hidden="1"/>
    <col min="12293" max="12293" width="1.140625" style="66" hidden="1"/>
    <col min="12294" max="12294" width="27.28515625" style="66" hidden="1"/>
    <col min="12295" max="12295" width="33" style="66" hidden="1"/>
    <col min="12296" max="12296" width="17.5703125" style="66" hidden="1"/>
    <col min="12297" max="12297" width="22" style="66" hidden="1"/>
    <col min="12298" max="12300" width="26" style="66" hidden="1"/>
    <col min="12301" max="12301" width="23.85546875" style="66" hidden="1"/>
    <col min="12302" max="12302" width="15.85546875" style="66" hidden="1"/>
    <col min="12303" max="12306" width="12.85546875" style="66" hidden="1"/>
    <col min="12307" max="12307" width="21.7109375" style="66" hidden="1"/>
    <col min="12308" max="12309" width="12.85546875" style="66" hidden="1"/>
    <col min="12310" max="12310" width="23" style="66" hidden="1"/>
    <col min="12311" max="12322" width="11.140625" style="66" hidden="1"/>
    <col min="12323" max="12323" width="9.140625" style="66" hidden="1"/>
    <col min="12324" max="12324" width="6.85546875" style="66" hidden="1"/>
    <col min="12325" max="12548" width="9.140625" style="66" hidden="1"/>
    <col min="12549" max="12549" width="1.140625" style="66" hidden="1"/>
    <col min="12550" max="12550" width="27.28515625" style="66" hidden="1"/>
    <col min="12551" max="12551" width="33" style="66" hidden="1"/>
    <col min="12552" max="12552" width="17.5703125" style="66" hidden="1"/>
    <col min="12553" max="12553" width="22" style="66" hidden="1"/>
    <col min="12554" max="12556" width="26" style="66" hidden="1"/>
    <col min="12557" max="12557" width="23.85546875" style="66" hidden="1"/>
    <col min="12558" max="12558" width="15.85546875" style="66" hidden="1"/>
    <col min="12559" max="12562" width="12.85546875" style="66" hidden="1"/>
    <col min="12563" max="12563" width="21.7109375" style="66" hidden="1"/>
    <col min="12564" max="12565" width="12.85546875" style="66" hidden="1"/>
    <col min="12566" max="12566" width="23" style="66" hidden="1"/>
    <col min="12567" max="12578" width="11.140625" style="66" hidden="1"/>
    <col min="12579" max="12579" width="9.140625" style="66" hidden="1"/>
    <col min="12580" max="12580" width="6.85546875" style="66" hidden="1"/>
    <col min="12581" max="12804" width="9.140625" style="66" hidden="1"/>
    <col min="12805" max="12805" width="1.140625" style="66" hidden="1"/>
    <col min="12806" max="12806" width="27.28515625" style="66" hidden="1"/>
    <col min="12807" max="12807" width="33" style="66" hidden="1"/>
    <col min="12808" max="12808" width="17.5703125" style="66" hidden="1"/>
    <col min="12809" max="12809" width="22" style="66" hidden="1"/>
    <col min="12810" max="12812" width="26" style="66" hidden="1"/>
    <col min="12813" max="12813" width="23.85546875" style="66" hidden="1"/>
    <col min="12814" max="12814" width="15.85546875" style="66" hidden="1"/>
    <col min="12815" max="12818" width="12.85546875" style="66" hidden="1"/>
    <col min="12819" max="12819" width="21.7109375" style="66" hidden="1"/>
    <col min="12820" max="12821" width="12.85546875" style="66" hidden="1"/>
    <col min="12822" max="12822" width="23" style="66" hidden="1"/>
    <col min="12823" max="12834" width="11.140625" style="66" hidden="1"/>
    <col min="12835" max="12835" width="9.140625" style="66" hidden="1"/>
    <col min="12836" max="12836" width="6.85546875" style="66" hidden="1"/>
    <col min="12837" max="13060" width="9.140625" style="66" hidden="1"/>
    <col min="13061" max="13061" width="1.140625" style="66" hidden="1"/>
    <col min="13062" max="13062" width="27.28515625" style="66" hidden="1"/>
    <col min="13063" max="13063" width="33" style="66" hidden="1"/>
    <col min="13064" max="13064" width="17.5703125" style="66" hidden="1"/>
    <col min="13065" max="13065" width="22" style="66" hidden="1"/>
    <col min="13066" max="13068" width="26" style="66" hidden="1"/>
    <col min="13069" max="13069" width="23.85546875" style="66" hidden="1"/>
    <col min="13070" max="13070" width="15.85546875" style="66" hidden="1"/>
    <col min="13071" max="13074" width="12.85546875" style="66" hidden="1"/>
    <col min="13075" max="13075" width="21.7109375" style="66" hidden="1"/>
    <col min="13076" max="13077" width="12.85546875" style="66" hidden="1"/>
    <col min="13078" max="13078" width="23" style="66" hidden="1"/>
    <col min="13079" max="13090" width="11.140625" style="66" hidden="1"/>
    <col min="13091" max="13091" width="9.140625" style="66" hidden="1"/>
    <col min="13092" max="13092" width="6.85546875" style="66" hidden="1"/>
    <col min="13093" max="13316" width="9.140625" style="66" hidden="1"/>
    <col min="13317" max="13317" width="1.140625" style="66" hidden="1"/>
    <col min="13318" max="13318" width="27.28515625" style="66" hidden="1"/>
    <col min="13319" max="13319" width="33" style="66" hidden="1"/>
    <col min="13320" max="13320" width="17.5703125" style="66" hidden="1"/>
    <col min="13321" max="13321" width="22" style="66" hidden="1"/>
    <col min="13322" max="13324" width="26" style="66" hidden="1"/>
    <col min="13325" max="13325" width="23.85546875" style="66" hidden="1"/>
    <col min="13326" max="13326" width="15.85546875" style="66" hidden="1"/>
    <col min="13327" max="13330" width="12.85546875" style="66" hidden="1"/>
    <col min="13331" max="13331" width="21.7109375" style="66" hidden="1"/>
    <col min="13332" max="13333" width="12.85546875" style="66" hidden="1"/>
    <col min="13334" max="13334" width="23" style="66" hidden="1"/>
    <col min="13335" max="13346" width="11.140625" style="66" hidden="1"/>
    <col min="13347" max="13347" width="9.140625" style="66" hidden="1"/>
    <col min="13348" max="13348" width="6.85546875" style="66" hidden="1"/>
    <col min="13349" max="13572" width="9.140625" style="66" hidden="1"/>
    <col min="13573" max="13573" width="1.140625" style="66" hidden="1"/>
    <col min="13574" max="13574" width="27.28515625" style="66" hidden="1"/>
    <col min="13575" max="13575" width="33" style="66" hidden="1"/>
    <col min="13576" max="13576" width="17.5703125" style="66" hidden="1"/>
    <col min="13577" max="13577" width="22" style="66" hidden="1"/>
    <col min="13578" max="13580" width="26" style="66" hidden="1"/>
    <col min="13581" max="13581" width="23.85546875" style="66" hidden="1"/>
    <col min="13582" max="13582" width="15.85546875" style="66" hidden="1"/>
    <col min="13583" max="13586" width="12.85546875" style="66" hidden="1"/>
    <col min="13587" max="13587" width="21.7109375" style="66" hidden="1"/>
    <col min="13588" max="13589" width="12.85546875" style="66" hidden="1"/>
    <col min="13590" max="13590" width="23" style="66" hidden="1"/>
    <col min="13591" max="13602" width="11.140625" style="66" hidden="1"/>
    <col min="13603" max="13603" width="9.140625" style="66" hidden="1"/>
    <col min="13604" max="13604" width="6.85546875" style="66" hidden="1"/>
    <col min="13605" max="13828" width="9.140625" style="66" hidden="1"/>
    <col min="13829" max="13829" width="1.140625" style="66" hidden="1"/>
    <col min="13830" max="13830" width="27.28515625" style="66" hidden="1"/>
    <col min="13831" max="13831" width="33" style="66" hidden="1"/>
    <col min="13832" max="13832" width="17.5703125" style="66" hidden="1"/>
    <col min="13833" max="13833" width="22" style="66" hidden="1"/>
    <col min="13834" max="13836" width="26" style="66" hidden="1"/>
    <col min="13837" max="13837" width="23.85546875" style="66" hidden="1"/>
    <col min="13838" max="13838" width="15.85546875" style="66" hidden="1"/>
    <col min="13839" max="13842" width="12.85546875" style="66" hidden="1"/>
    <col min="13843" max="13843" width="21.7109375" style="66" hidden="1"/>
    <col min="13844" max="13845" width="12.85546875" style="66" hidden="1"/>
    <col min="13846" max="13846" width="23" style="66" hidden="1"/>
    <col min="13847" max="13858" width="11.140625" style="66" hidden="1"/>
    <col min="13859" max="13859" width="9.140625" style="66" hidden="1"/>
    <col min="13860" max="13860" width="6.85546875" style="66" hidden="1"/>
    <col min="13861" max="14084" width="9.140625" style="66" hidden="1"/>
    <col min="14085" max="14085" width="1.140625" style="66" hidden="1"/>
    <col min="14086" max="14086" width="27.28515625" style="66" hidden="1"/>
    <col min="14087" max="14087" width="33" style="66" hidden="1"/>
    <col min="14088" max="14088" width="17.5703125" style="66" hidden="1"/>
    <col min="14089" max="14089" width="22" style="66" hidden="1"/>
    <col min="14090" max="14092" width="26" style="66" hidden="1"/>
    <col min="14093" max="14093" width="23.85546875" style="66" hidden="1"/>
    <col min="14094" max="14094" width="15.85546875" style="66" hidden="1"/>
    <col min="14095" max="14098" width="12.85546875" style="66" hidden="1"/>
    <col min="14099" max="14099" width="21.7109375" style="66" hidden="1"/>
    <col min="14100" max="14101" width="12.85546875" style="66" hidden="1"/>
    <col min="14102" max="14102" width="23" style="66" hidden="1"/>
    <col min="14103" max="14114" width="11.140625" style="66" hidden="1"/>
    <col min="14115" max="14115" width="9.140625" style="66" hidden="1"/>
    <col min="14116" max="14116" width="6.85546875" style="66" hidden="1"/>
    <col min="14117" max="14340" width="9.140625" style="66" hidden="1"/>
    <col min="14341" max="14341" width="1.140625" style="66" hidden="1"/>
    <col min="14342" max="14342" width="27.28515625" style="66" hidden="1"/>
    <col min="14343" max="14343" width="33" style="66" hidden="1"/>
    <col min="14344" max="14344" width="17.5703125" style="66" hidden="1"/>
    <col min="14345" max="14345" width="22" style="66" hidden="1"/>
    <col min="14346" max="14348" width="26" style="66" hidden="1"/>
    <col min="14349" max="14349" width="23.85546875" style="66" hidden="1"/>
    <col min="14350" max="14350" width="15.85546875" style="66" hidden="1"/>
    <col min="14351" max="14354" width="12.85546875" style="66" hidden="1"/>
    <col min="14355" max="14355" width="21.7109375" style="66" hidden="1"/>
    <col min="14356" max="14357" width="12.85546875" style="66" hidden="1"/>
    <col min="14358" max="14358" width="23" style="66" hidden="1"/>
    <col min="14359" max="14370" width="11.140625" style="66" hidden="1"/>
    <col min="14371" max="14371" width="9.140625" style="66" hidden="1"/>
    <col min="14372" max="14372" width="6.85546875" style="66" hidden="1"/>
    <col min="14373" max="14596" width="9.140625" style="66" hidden="1"/>
    <col min="14597" max="14597" width="1.140625" style="66" hidden="1"/>
    <col min="14598" max="14598" width="27.28515625" style="66" hidden="1"/>
    <col min="14599" max="14599" width="33" style="66" hidden="1"/>
    <col min="14600" max="14600" width="17.5703125" style="66" hidden="1"/>
    <col min="14601" max="14601" width="22" style="66" hidden="1"/>
    <col min="14602" max="14604" width="26" style="66" hidden="1"/>
    <col min="14605" max="14605" width="23.85546875" style="66" hidden="1"/>
    <col min="14606" max="14606" width="15.85546875" style="66" hidden="1"/>
    <col min="14607" max="14610" width="12.85546875" style="66" hidden="1"/>
    <col min="14611" max="14611" width="21.7109375" style="66" hidden="1"/>
    <col min="14612" max="14613" width="12.85546875" style="66" hidden="1"/>
    <col min="14614" max="14614" width="23" style="66" hidden="1"/>
    <col min="14615" max="14626" width="11.140625" style="66" hidden="1"/>
    <col min="14627" max="14627" width="9.140625" style="66" hidden="1"/>
    <col min="14628" max="14628" width="6.85546875" style="66" hidden="1"/>
    <col min="14629" max="14852" width="9.140625" style="66" hidden="1"/>
    <col min="14853" max="14853" width="1.140625" style="66" hidden="1"/>
    <col min="14854" max="14854" width="27.28515625" style="66" hidden="1"/>
    <col min="14855" max="14855" width="33" style="66" hidden="1"/>
    <col min="14856" max="14856" width="17.5703125" style="66" hidden="1"/>
    <col min="14857" max="14857" width="22" style="66" hidden="1"/>
    <col min="14858" max="14860" width="26" style="66" hidden="1"/>
    <col min="14861" max="14861" width="23.85546875" style="66" hidden="1"/>
    <col min="14862" max="14862" width="15.85546875" style="66" hidden="1"/>
    <col min="14863" max="14866" width="12.85546875" style="66" hidden="1"/>
    <col min="14867" max="14867" width="21.7109375" style="66" hidden="1"/>
    <col min="14868" max="14869" width="12.85546875" style="66" hidden="1"/>
    <col min="14870" max="14870" width="23" style="66" hidden="1"/>
    <col min="14871" max="14882" width="11.140625" style="66" hidden="1"/>
    <col min="14883" max="14883" width="9.140625" style="66" hidden="1"/>
    <col min="14884" max="14884" width="6.85546875" style="66" hidden="1"/>
    <col min="14885" max="15108" width="9.140625" style="66" hidden="1"/>
    <col min="15109" max="15109" width="1.140625" style="66" hidden="1"/>
    <col min="15110" max="15110" width="27.28515625" style="66" hidden="1"/>
    <col min="15111" max="15111" width="33" style="66" hidden="1"/>
    <col min="15112" max="15112" width="17.5703125" style="66" hidden="1"/>
    <col min="15113" max="15113" width="22" style="66" hidden="1"/>
    <col min="15114" max="15116" width="26" style="66" hidden="1"/>
    <col min="15117" max="15117" width="23.85546875" style="66" hidden="1"/>
    <col min="15118" max="15118" width="15.85546875" style="66" hidden="1"/>
    <col min="15119" max="15122" width="12.85546875" style="66" hidden="1"/>
    <col min="15123" max="15123" width="21.7109375" style="66" hidden="1"/>
    <col min="15124" max="15125" width="12.85546875" style="66" hidden="1"/>
    <col min="15126" max="15126" width="23" style="66" hidden="1"/>
    <col min="15127" max="15138" width="11.140625" style="66" hidden="1"/>
    <col min="15139" max="15139" width="9.140625" style="66" hidden="1"/>
    <col min="15140" max="15140" width="6.85546875" style="66" hidden="1"/>
    <col min="15141" max="15364" width="9.140625" style="66" hidden="1"/>
    <col min="15365" max="15365" width="1.140625" style="66" hidden="1"/>
    <col min="15366" max="15366" width="27.28515625" style="66" hidden="1"/>
    <col min="15367" max="15367" width="33" style="66" hidden="1"/>
    <col min="15368" max="15368" width="17.5703125" style="66" hidden="1"/>
    <col min="15369" max="15369" width="22" style="66" hidden="1"/>
    <col min="15370" max="15372" width="26" style="66" hidden="1"/>
    <col min="15373" max="15373" width="23.85546875" style="66" hidden="1"/>
    <col min="15374" max="15374" width="15.85546875" style="66" hidden="1"/>
    <col min="15375" max="15378" width="12.85546875" style="66" hidden="1"/>
    <col min="15379" max="15379" width="21.7109375" style="66" hidden="1"/>
    <col min="15380" max="15381" width="12.85546875" style="66" hidden="1"/>
    <col min="15382" max="15382" width="23" style="66" hidden="1"/>
    <col min="15383" max="15394" width="11.140625" style="66" hidden="1"/>
    <col min="15395" max="15395" width="9.140625" style="66" hidden="1"/>
    <col min="15396" max="15396" width="6.85546875" style="66" hidden="1"/>
    <col min="15397" max="15620" width="9.140625" style="66" hidden="1"/>
    <col min="15621" max="15621" width="1.140625" style="66" hidden="1"/>
    <col min="15622" max="15622" width="27.28515625" style="66" hidden="1"/>
    <col min="15623" max="15623" width="33" style="66" hidden="1"/>
    <col min="15624" max="15624" width="17.5703125" style="66" hidden="1"/>
    <col min="15625" max="15625" width="22" style="66" hidden="1"/>
    <col min="15626" max="15628" width="26" style="66" hidden="1"/>
    <col min="15629" max="15629" width="23.85546875" style="66" hidden="1"/>
    <col min="15630" max="15630" width="15.85546875" style="66" hidden="1"/>
    <col min="15631" max="15634" width="12.85546875" style="66" hidden="1"/>
    <col min="15635" max="15635" width="21.7109375" style="66" hidden="1"/>
    <col min="15636" max="15637" width="12.85546875" style="66" hidden="1"/>
    <col min="15638" max="15638" width="23" style="66" hidden="1"/>
    <col min="15639" max="15650" width="11.140625" style="66" hidden="1"/>
    <col min="15651" max="15651" width="9.140625" style="66" hidden="1"/>
    <col min="15652" max="15652" width="6.85546875" style="66" hidden="1"/>
    <col min="15653" max="15876" width="9.140625" style="66" hidden="1"/>
    <col min="15877" max="15877" width="1.140625" style="66" hidden="1"/>
    <col min="15878" max="15878" width="27.28515625" style="66" hidden="1"/>
    <col min="15879" max="15879" width="33" style="66" hidden="1"/>
    <col min="15880" max="15880" width="17.5703125" style="66" hidden="1"/>
    <col min="15881" max="15881" width="22" style="66" hidden="1"/>
    <col min="15882" max="15884" width="26" style="66" hidden="1"/>
    <col min="15885" max="15885" width="23.85546875" style="66" hidden="1"/>
    <col min="15886" max="15886" width="15.85546875" style="66" hidden="1"/>
    <col min="15887" max="15890" width="12.85546875" style="66" hidden="1"/>
    <col min="15891" max="15891" width="21.7109375" style="66" hidden="1"/>
    <col min="15892" max="15893" width="12.85546875" style="66" hidden="1"/>
    <col min="15894" max="15894" width="23" style="66" hidden="1"/>
    <col min="15895" max="15906" width="11.140625" style="66" hidden="1"/>
    <col min="15907" max="15907" width="9.140625" style="66" hidden="1"/>
    <col min="15908" max="15908" width="6.85546875" style="66" hidden="1"/>
    <col min="15909" max="16132" width="9.140625" style="66" hidden="1"/>
    <col min="16133" max="16133" width="1.140625" style="66" hidden="1"/>
    <col min="16134" max="16134" width="27.28515625" style="66" hidden="1"/>
    <col min="16135" max="16135" width="33" style="66" hidden="1"/>
    <col min="16136" max="16136" width="17.5703125" style="66" hidden="1"/>
    <col min="16137" max="16137" width="22" style="66" hidden="1"/>
    <col min="16138" max="16140" width="26" style="66" hidden="1"/>
    <col min="16141" max="16141" width="23.85546875" style="66" hidden="1"/>
    <col min="16142" max="16142" width="15.85546875" style="66" hidden="1"/>
    <col min="16143" max="16146" width="12.85546875" style="66" hidden="1"/>
    <col min="16147" max="16147" width="21.7109375" style="66" hidden="1"/>
    <col min="16148" max="16149" width="12.85546875" style="66" hidden="1"/>
    <col min="16150" max="16150" width="23" style="66" hidden="1"/>
    <col min="16151" max="16162" width="11.140625" style="66" hidden="1"/>
    <col min="16163" max="16163" width="9.140625" style="66" hidden="1"/>
    <col min="16164" max="16164" width="6.85546875" style="66" hidden="1"/>
    <col min="16165" max="16166" width="11.140625" style="66" hidden="1"/>
    <col min="16167" max="16167" width="9.140625" style="66" hidden="1"/>
    <col min="16168" max="16172" width="6.85546875" style="66" hidden="1"/>
    <col min="16173" max="16384" width="9.140625" style="66" hidden="1"/>
  </cols>
  <sheetData>
    <row r="1" spans="1:37" ht="13.5" thickBot="1"/>
    <row r="2" spans="1:37" ht="20.25" customHeight="1">
      <c r="A2" s="89" t="s">
        <v>202</v>
      </c>
      <c r="B2" s="514" t="s">
        <v>540</v>
      </c>
      <c r="C2" s="518"/>
      <c r="E2" s="90"/>
      <c r="F2" s="90"/>
      <c r="I2" s="90"/>
      <c r="J2" s="90"/>
      <c r="K2" s="90"/>
      <c r="O2" s="1079"/>
      <c r="P2" s="1079"/>
      <c r="R2" s="994"/>
      <c r="S2" s="994"/>
      <c r="U2" s="90"/>
      <c r="V2" s="415"/>
      <c r="W2" s="90"/>
      <c r="X2" s="90"/>
      <c r="Y2" s="90"/>
      <c r="Z2" s="90"/>
      <c r="AA2" s="90"/>
      <c r="AB2" s="90"/>
      <c r="AC2" s="90"/>
      <c r="AD2" s="90"/>
      <c r="AE2" s="90"/>
      <c r="AF2" s="90"/>
      <c r="AG2" s="90"/>
      <c r="AH2" s="90"/>
      <c r="AI2" s="90"/>
      <c r="AJ2" s="90"/>
      <c r="AK2" s="90"/>
    </row>
    <row r="3" spans="1:37" ht="20.25" customHeight="1" thickBot="1">
      <c r="B3" s="515" t="s">
        <v>1154</v>
      </c>
      <c r="C3" s="519"/>
    </row>
    <row r="4" spans="1:37" ht="20.25" customHeight="1">
      <c r="B4" s="995" t="s">
        <v>541</v>
      </c>
      <c r="C4" s="996"/>
      <c r="L4" s="1443" t="s">
        <v>1049</v>
      </c>
      <c r="M4" s="1444"/>
    </row>
    <row r="5" spans="1:37" ht="20.25" customHeight="1">
      <c r="B5" s="516" t="s">
        <v>557</v>
      </c>
      <c r="C5" s="996"/>
      <c r="G5" s="1079"/>
      <c r="L5" s="1445"/>
      <c r="M5" s="1446"/>
    </row>
    <row r="6" spans="1:37" ht="20.25" customHeight="1" thickBot="1">
      <c r="B6" s="517" t="s">
        <v>543</v>
      </c>
      <c r="C6" s="521"/>
      <c r="L6" s="1445"/>
      <c r="M6" s="1446"/>
    </row>
    <row r="7" spans="1:37" ht="20.25" customHeight="1">
      <c r="B7" s="416"/>
      <c r="C7" s="417"/>
      <c r="L7" s="1445"/>
      <c r="M7" s="1446"/>
    </row>
    <row r="8" spans="1:37" ht="13.5" customHeight="1" thickBot="1">
      <c r="B8" s="418"/>
      <c r="C8" s="418"/>
      <c r="G8" s="1079"/>
      <c r="J8" s="70"/>
      <c r="L8" s="1447"/>
      <c r="M8" s="1448"/>
      <c r="T8" s="70"/>
    </row>
    <row r="9" spans="1:37" s="90" customFormat="1" ht="24" thickBot="1">
      <c r="B9" s="635" t="s">
        <v>1034</v>
      </c>
      <c r="C9" s="636"/>
      <c r="D9" s="637"/>
      <c r="E9" s="637"/>
      <c r="F9" s="637"/>
      <c r="G9" s="967"/>
      <c r="H9" s="967"/>
      <c r="I9" s="637"/>
      <c r="J9" s="638"/>
      <c r="K9" s="639"/>
      <c r="L9" s="967"/>
      <c r="M9" s="967"/>
      <c r="N9" s="639"/>
      <c r="O9" s="639"/>
      <c r="P9" s="639"/>
      <c r="Q9" s="639"/>
      <c r="R9" s="639"/>
      <c r="S9" s="639"/>
      <c r="T9" s="640"/>
      <c r="U9" s="985" t="s">
        <v>203</v>
      </c>
      <c r="V9" s="986" t="s">
        <v>204</v>
      </c>
      <c r="W9" s="986" t="s">
        <v>205</v>
      </c>
      <c r="X9" s="986" t="s">
        <v>206</v>
      </c>
      <c r="Y9" s="986" t="s">
        <v>207</v>
      </c>
      <c r="Z9" s="1427" t="s">
        <v>208</v>
      </c>
      <c r="AA9" s="1428"/>
      <c r="AB9" s="1428"/>
      <c r="AC9" s="1428"/>
      <c r="AD9" s="1428"/>
      <c r="AE9" s="1428"/>
      <c r="AF9" s="1428"/>
      <c r="AG9" s="1428"/>
      <c r="AH9" s="1428"/>
      <c r="AI9" s="1428"/>
      <c r="AJ9" s="1428"/>
      <c r="AK9" s="1429"/>
    </row>
    <row r="10" spans="1:37" s="90" customFormat="1" ht="25.5">
      <c r="B10" s="1430" t="s">
        <v>544</v>
      </c>
      <c r="C10" s="1432" t="s">
        <v>545</v>
      </c>
      <c r="D10" s="1434" t="s">
        <v>547</v>
      </c>
      <c r="E10" s="1434" t="s">
        <v>558</v>
      </c>
      <c r="F10" s="1436" t="s">
        <v>559</v>
      </c>
      <c r="G10" s="1430" t="s">
        <v>560</v>
      </c>
      <c r="H10" s="1059" t="s">
        <v>940</v>
      </c>
      <c r="I10" s="1438" t="s">
        <v>548</v>
      </c>
      <c r="J10" s="1439" t="s">
        <v>549</v>
      </c>
      <c r="K10" s="1453" t="s">
        <v>550</v>
      </c>
      <c r="L10" s="1441" t="s">
        <v>1050</v>
      </c>
      <c r="M10" s="1442"/>
      <c r="N10" s="1057"/>
      <c r="O10" s="1057"/>
      <c r="P10" s="1057"/>
      <c r="Q10" s="1057"/>
      <c r="R10" s="1455" t="s">
        <v>1044</v>
      </c>
      <c r="S10" s="1455" t="s">
        <v>1045</v>
      </c>
      <c r="T10" s="1457" t="s">
        <v>551</v>
      </c>
      <c r="U10" s="643">
        <v>2016</v>
      </c>
      <c r="V10" s="644">
        <f t="shared" ref="V10:AD10" si="0">U10+1</f>
        <v>2017</v>
      </c>
      <c r="W10" s="644">
        <f t="shared" si="0"/>
        <v>2018</v>
      </c>
      <c r="X10" s="644">
        <f t="shared" si="0"/>
        <v>2019</v>
      </c>
      <c r="Y10" s="644">
        <f t="shared" si="0"/>
        <v>2020</v>
      </c>
      <c r="Z10" s="644">
        <f t="shared" si="0"/>
        <v>2021</v>
      </c>
      <c r="AA10" s="644">
        <f t="shared" si="0"/>
        <v>2022</v>
      </c>
      <c r="AB10" s="644">
        <f t="shared" si="0"/>
        <v>2023</v>
      </c>
      <c r="AC10" s="644">
        <f t="shared" si="0"/>
        <v>2024</v>
      </c>
      <c r="AD10" s="644">
        <f t="shared" si="0"/>
        <v>2025</v>
      </c>
      <c r="AE10" s="644">
        <f>AD10+1</f>
        <v>2026</v>
      </c>
      <c r="AF10" s="644">
        <f t="shared" ref="AF10:AJ10" si="1">AE10+1</f>
        <v>2027</v>
      </c>
      <c r="AG10" s="644">
        <f t="shared" si="1"/>
        <v>2028</v>
      </c>
      <c r="AH10" s="644">
        <f t="shared" si="1"/>
        <v>2029</v>
      </c>
      <c r="AI10" s="644">
        <f t="shared" si="1"/>
        <v>2030</v>
      </c>
      <c r="AJ10" s="644">
        <f t="shared" si="1"/>
        <v>2031</v>
      </c>
      <c r="AK10" s="643" t="s">
        <v>995</v>
      </c>
    </row>
    <row r="11" spans="1:37" s="90" customFormat="1" ht="66" customHeight="1" thickBot="1">
      <c r="B11" s="1431"/>
      <c r="C11" s="1433"/>
      <c r="D11" s="1435"/>
      <c r="E11" s="1435"/>
      <c r="F11" s="1437"/>
      <c r="G11" s="1431"/>
      <c r="H11" s="1061"/>
      <c r="I11" s="1437"/>
      <c r="J11" s="1440"/>
      <c r="K11" s="1454"/>
      <c r="L11" s="997" t="s">
        <v>1032</v>
      </c>
      <c r="M11" s="645" t="s">
        <v>1033</v>
      </c>
      <c r="N11" s="646" t="s">
        <v>561</v>
      </c>
      <c r="O11" s="646" t="s">
        <v>562</v>
      </c>
      <c r="P11" s="646" t="s">
        <v>563</v>
      </c>
      <c r="Q11" s="646" t="s">
        <v>564</v>
      </c>
      <c r="R11" s="1456"/>
      <c r="S11" s="1456"/>
      <c r="T11" s="1458"/>
      <c r="U11" s="647" t="s">
        <v>553</v>
      </c>
      <c r="V11" s="648" t="s">
        <v>279</v>
      </c>
      <c r="W11" s="648" t="s">
        <v>279</v>
      </c>
      <c r="X11" s="648" t="s">
        <v>279</v>
      </c>
      <c r="Y11" s="648" t="s">
        <v>279</v>
      </c>
      <c r="Z11" s="648" t="s">
        <v>279</v>
      </c>
      <c r="AA11" s="648" t="s">
        <v>279</v>
      </c>
      <c r="AB11" s="648" t="s">
        <v>279</v>
      </c>
      <c r="AC11" s="648" t="s">
        <v>279</v>
      </c>
      <c r="AD11" s="648" t="s">
        <v>279</v>
      </c>
      <c r="AE11" s="648" t="s">
        <v>279</v>
      </c>
      <c r="AF11" s="648" t="s">
        <v>279</v>
      </c>
      <c r="AG11" s="648" t="s">
        <v>279</v>
      </c>
      <c r="AH11" s="648" t="s">
        <v>279</v>
      </c>
      <c r="AI11" s="648" t="s">
        <v>279</v>
      </c>
      <c r="AJ11" s="648" t="s">
        <v>279</v>
      </c>
      <c r="AK11" s="647" t="s">
        <v>279</v>
      </c>
    </row>
    <row r="12" spans="1:37" s="998" customFormat="1" ht="38.25">
      <c r="B12" s="999" t="s">
        <v>1001</v>
      </c>
      <c r="C12" s="1000" t="s">
        <v>1002</v>
      </c>
      <c r="D12" s="1000" t="s">
        <v>1003</v>
      </c>
      <c r="E12" s="1001" t="s">
        <v>1004</v>
      </c>
      <c r="F12" s="1002" t="s">
        <v>1004</v>
      </c>
      <c r="G12" s="1004" t="s">
        <v>1056</v>
      </c>
      <c r="H12" s="1005" t="str">
        <f>VLOOKUP(G12,Lookup!$K$3:$L$15,2,0)</f>
        <v>Working Capital - Debtors</v>
      </c>
      <c r="I12" s="1028" t="s">
        <v>1005</v>
      </c>
      <c r="J12" s="1029" t="s">
        <v>1006</v>
      </c>
      <c r="K12" s="1085" t="s">
        <v>1007</v>
      </c>
      <c r="L12" s="1006" t="s">
        <v>1008</v>
      </c>
      <c r="M12" s="1006" t="s">
        <v>1008</v>
      </c>
      <c r="N12" s="1007" t="s">
        <v>355</v>
      </c>
      <c r="O12" s="1007" t="s">
        <v>354</v>
      </c>
      <c r="P12" s="1008">
        <v>10000</v>
      </c>
      <c r="Q12" s="1003">
        <v>5000</v>
      </c>
      <c r="R12" s="1009">
        <v>42400</v>
      </c>
      <c r="S12" s="1009">
        <v>43131</v>
      </c>
      <c r="T12" s="1009">
        <v>42735</v>
      </c>
      <c r="U12" s="1010">
        <v>4583</v>
      </c>
      <c r="V12" s="1011">
        <v>5000</v>
      </c>
      <c r="W12" s="1011">
        <v>417</v>
      </c>
      <c r="X12" s="1011"/>
      <c r="Y12" s="1011"/>
      <c r="Z12" s="1011"/>
      <c r="AA12" s="1012"/>
      <c r="AB12" s="1012"/>
      <c r="AC12" s="1012"/>
      <c r="AD12" s="1012"/>
      <c r="AE12" s="1012"/>
      <c r="AF12" s="1012"/>
      <c r="AG12" s="1012"/>
      <c r="AH12" s="1012"/>
      <c r="AI12" s="1012"/>
      <c r="AJ12" s="1012"/>
      <c r="AK12" s="1013">
        <f>SUM(U12:AJ12)</f>
        <v>10000</v>
      </c>
    </row>
    <row r="13" spans="1:37" s="998" customFormat="1" ht="51">
      <c r="B13" s="999" t="s">
        <v>1001</v>
      </c>
      <c r="C13" s="449" t="s">
        <v>1026</v>
      </c>
      <c r="D13" s="449" t="s">
        <v>1082</v>
      </c>
      <c r="E13" s="1021" t="s">
        <v>1004</v>
      </c>
      <c r="F13" s="1028" t="s">
        <v>1004</v>
      </c>
      <c r="G13" s="1006" t="s">
        <v>577</v>
      </c>
      <c r="H13" s="1014" t="str">
        <f>VLOOKUP(G13,Lookup!$K$3:$L$15,2,0)</f>
        <v>Working Capital - Creditors</v>
      </c>
      <c r="I13" s="1028" t="s">
        <v>1009</v>
      </c>
      <c r="J13" s="1021" t="s">
        <v>1010</v>
      </c>
      <c r="K13" s="1024" t="s">
        <v>1011</v>
      </c>
      <c r="L13" s="1006" t="s">
        <v>1008</v>
      </c>
      <c r="M13" s="1006" t="s">
        <v>1008</v>
      </c>
      <c r="N13" s="1007" t="s">
        <v>1012</v>
      </c>
      <c r="O13" s="1007" t="s">
        <v>1013</v>
      </c>
      <c r="P13" s="1008">
        <v>-1000</v>
      </c>
      <c r="Q13" s="1008">
        <v>-4000</v>
      </c>
      <c r="R13" s="1009">
        <v>42370</v>
      </c>
      <c r="S13" s="1009">
        <v>43830</v>
      </c>
      <c r="T13" s="1009">
        <v>42736</v>
      </c>
      <c r="U13" s="1015">
        <v>3000</v>
      </c>
      <c r="V13" s="1008">
        <v>3000</v>
      </c>
      <c r="W13" s="1008">
        <v>3000</v>
      </c>
      <c r="X13" s="1008">
        <v>3000</v>
      </c>
      <c r="Y13" s="1008"/>
      <c r="Z13" s="1016"/>
      <c r="AA13" s="1016"/>
      <c r="AB13" s="1016"/>
      <c r="AC13" s="1016"/>
      <c r="AD13" s="1016"/>
      <c r="AE13" s="1016"/>
      <c r="AF13" s="1016"/>
      <c r="AG13" s="1016"/>
      <c r="AH13" s="1016"/>
      <c r="AI13" s="1016"/>
      <c r="AJ13" s="1016"/>
      <c r="AK13" s="1017">
        <f t="shared" ref="AK13:AK27" si="2">SUM(U13:AJ13)</f>
        <v>12000</v>
      </c>
    </row>
    <row r="14" spans="1:37" s="998" customFormat="1" ht="38.25">
      <c r="B14" s="999" t="s">
        <v>1001</v>
      </c>
      <c r="C14" s="449" t="s">
        <v>1083</v>
      </c>
      <c r="D14" s="449" t="s">
        <v>1084</v>
      </c>
      <c r="E14" s="1021" t="s">
        <v>1004</v>
      </c>
      <c r="F14" s="1028" t="s">
        <v>1004</v>
      </c>
      <c r="G14" s="1006" t="s">
        <v>619</v>
      </c>
      <c r="H14" s="1014" t="str">
        <f>VLOOKUP(G14,Lookup!$K$3:$L$15,2,0)</f>
        <v>Working Capital - Inventory</v>
      </c>
      <c r="I14" s="1028" t="s">
        <v>1085</v>
      </c>
      <c r="J14" s="1021" t="s">
        <v>1087</v>
      </c>
      <c r="K14" s="1024" t="s">
        <v>1086</v>
      </c>
      <c r="L14" s="1006" t="s">
        <v>1008</v>
      </c>
      <c r="M14" s="1006" t="s">
        <v>1008</v>
      </c>
      <c r="N14" s="1007" t="s">
        <v>1088</v>
      </c>
      <c r="O14" s="1007" t="s">
        <v>1089</v>
      </c>
      <c r="P14" s="1008">
        <v>1500</v>
      </c>
      <c r="Q14" s="1008">
        <v>900</v>
      </c>
      <c r="R14" s="1009">
        <v>42736</v>
      </c>
      <c r="S14" s="1009">
        <v>43465</v>
      </c>
      <c r="T14" s="1009">
        <v>43101</v>
      </c>
      <c r="U14" s="1015"/>
      <c r="V14" s="1008">
        <v>300</v>
      </c>
      <c r="W14" s="1008">
        <v>300</v>
      </c>
      <c r="X14" s="1008"/>
      <c r="Y14" s="1008"/>
      <c r="Z14" s="1019"/>
      <c r="AA14" s="1019"/>
      <c r="AB14" s="1019"/>
      <c r="AC14" s="1019"/>
      <c r="AD14" s="1019"/>
      <c r="AE14" s="1019"/>
      <c r="AF14" s="1019"/>
      <c r="AG14" s="1019"/>
      <c r="AH14" s="1016"/>
      <c r="AI14" s="1016"/>
      <c r="AJ14" s="1016"/>
      <c r="AK14" s="1017">
        <f t="shared" si="2"/>
        <v>600</v>
      </c>
    </row>
    <row r="15" spans="1:37" s="998" customFormat="1" ht="25.5">
      <c r="B15" s="1027" t="s">
        <v>1102</v>
      </c>
      <c r="C15" s="1084" t="s">
        <v>1103</v>
      </c>
      <c r="D15" s="449" t="s">
        <v>1100</v>
      </c>
      <c r="E15" s="1021" t="s">
        <v>1004</v>
      </c>
      <c r="F15" s="1028" t="s">
        <v>1004</v>
      </c>
      <c r="G15" s="1006" t="s">
        <v>571</v>
      </c>
      <c r="H15" s="1014" t="str">
        <f>VLOOKUP(G15,Lookup!$K$3:$L$15,2,0)</f>
        <v>Cost Reduction</v>
      </c>
      <c r="I15" s="1029" t="s">
        <v>501</v>
      </c>
      <c r="J15" s="1029" t="s">
        <v>1014</v>
      </c>
      <c r="K15" s="1024" t="s">
        <v>1015</v>
      </c>
      <c r="L15" s="1006" t="s">
        <v>1008</v>
      </c>
      <c r="M15" s="1006" t="s">
        <v>1008</v>
      </c>
      <c r="N15" s="1007">
        <v>10</v>
      </c>
      <c r="O15" s="1007">
        <v>5</v>
      </c>
      <c r="P15" s="1008">
        <v>200</v>
      </c>
      <c r="Q15" s="1008">
        <v>0</v>
      </c>
      <c r="R15" s="1018">
        <v>42552</v>
      </c>
      <c r="S15" s="1018">
        <v>44012</v>
      </c>
      <c r="T15" s="1009">
        <v>42735</v>
      </c>
      <c r="U15" s="1015">
        <v>100</v>
      </c>
      <c r="V15" s="1008">
        <v>200</v>
      </c>
      <c r="W15" s="1008">
        <v>200</v>
      </c>
      <c r="X15" s="1008">
        <v>200</v>
      </c>
      <c r="Y15" s="1008">
        <v>100</v>
      </c>
      <c r="Z15" s="1019"/>
      <c r="AA15" s="1019"/>
      <c r="AB15" s="1019"/>
      <c r="AC15" s="1019"/>
      <c r="AD15" s="1019"/>
      <c r="AE15" s="1019"/>
      <c r="AF15" s="1019"/>
      <c r="AG15" s="1019"/>
      <c r="AH15" s="1016"/>
      <c r="AI15" s="1016"/>
      <c r="AJ15" s="1016"/>
      <c r="AK15" s="1017">
        <f t="shared" si="2"/>
        <v>800</v>
      </c>
    </row>
    <row r="16" spans="1:37" s="998" customFormat="1" ht="38.25">
      <c r="B16" s="1027" t="s">
        <v>1027</v>
      </c>
      <c r="C16" s="449" t="s">
        <v>1093</v>
      </c>
      <c r="D16" s="449" t="s">
        <v>1092</v>
      </c>
      <c r="E16" s="1021" t="s">
        <v>1004</v>
      </c>
      <c r="F16" s="1028" t="s">
        <v>1004</v>
      </c>
      <c r="G16" s="1006" t="s">
        <v>571</v>
      </c>
      <c r="H16" s="1014" t="str">
        <f>VLOOKUP(G16,Lookup!$K$3:$L$15,2,0)</f>
        <v>Cost Reduction</v>
      </c>
      <c r="I16" s="1029" t="s">
        <v>583</v>
      </c>
      <c r="J16" s="1029" t="s">
        <v>1016</v>
      </c>
      <c r="K16" s="1085" t="s">
        <v>1017</v>
      </c>
      <c r="L16" s="1006" t="s">
        <v>1008</v>
      </c>
      <c r="M16" s="1006" t="s">
        <v>1008</v>
      </c>
      <c r="N16" s="1007" t="s">
        <v>584</v>
      </c>
      <c r="O16" s="1007" t="s">
        <v>1018</v>
      </c>
      <c r="P16" s="1008">
        <v>33</v>
      </c>
      <c r="Q16" s="1008">
        <v>8</v>
      </c>
      <c r="R16" s="1018">
        <v>42370</v>
      </c>
      <c r="S16" s="1018">
        <v>43830</v>
      </c>
      <c r="T16" s="1009">
        <v>42736</v>
      </c>
      <c r="U16" s="1020">
        <v>25</v>
      </c>
      <c r="V16" s="1008">
        <v>25</v>
      </c>
      <c r="W16" s="1008">
        <v>25</v>
      </c>
      <c r="X16" s="1008">
        <v>25</v>
      </c>
      <c r="Y16" s="1008"/>
      <c r="Z16" s="1008"/>
      <c r="AA16" s="1008"/>
      <c r="AB16" s="1008"/>
      <c r="AC16" s="1008"/>
      <c r="AD16" s="1008"/>
      <c r="AE16" s="1008"/>
      <c r="AF16" s="1008"/>
      <c r="AG16" s="1008"/>
      <c r="AH16" s="1016"/>
      <c r="AI16" s="1016"/>
      <c r="AJ16" s="1016"/>
      <c r="AK16" s="1017">
        <f t="shared" si="2"/>
        <v>100</v>
      </c>
    </row>
    <row r="17" spans="2:37" s="998" customFormat="1" ht="38.25">
      <c r="B17" s="1027" t="s">
        <v>1090</v>
      </c>
      <c r="C17" s="449" t="s">
        <v>1111</v>
      </c>
      <c r="D17" s="449" t="s">
        <v>1091</v>
      </c>
      <c r="E17" s="1021" t="s">
        <v>1004</v>
      </c>
      <c r="F17" s="1028" t="s">
        <v>1004</v>
      </c>
      <c r="G17" s="1006" t="s">
        <v>571</v>
      </c>
      <c r="H17" s="1014" t="str">
        <f>VLOOKUP(G17,Lookup!$K$3:$L$15,2,0)</f>
        <v>Cost Reduction</v>
      </c>
      <c r="I17" s="1029" t="s">
        <v>1117</v>
      </c>
      <c r="J17" s="1029" t="s">
        <v>1127</v>
      </c>
      <c r="K17" s="1085" t="s">
        <v>1134</v>
      </c>
      <c r="L17" s="1006" t="s">
        <v>1008</v>
      </c>
      <c r="M17" s="1006" t="s">
        <v>1008</v>
      </c>
      <c r="N17" s="1007">
        <v>0</v>
      </c>
      <c r="O17" s="1007">
        <v>25</v>
      </c>
      <c r="P17" s="1008">
        <v>3750</v>
      </c>
      <c r="Q17" s="1008">
        <v>3125</v>
      </c>
      <c r="R17" s="1018">
        <v>42522</v>
      </c>
      <c r="S17" s="1018">
        <v>44012</v>
      </c>
      <c r="T17" s="1009">
        <v>42887</v>
      </c>
      <c r="U17" s="1015">
        <v>313</v>
      </c>
      <c r="V17" s="1008">
        <v>625</v>
      </c>
      <c r="W17" s="1008">
        <v>625</v>
      </c>
      <c r="X17" s="1008">
        <v>625</v>
      </c>
      <c r="Y17" s="1008">
        <v>313</v>
      </c>
      <c r="Z17" s="1016"/>
      <c r="AA17" s="1016"/>
      <c r="AB17" s="1016"/>
      <c r="AC17" s="1016"/>
      <c r="AD17" s="1016"/>
      <c r="AE17" s="1016"/>
      <c r="AF17" s="1016"/>
      <c r="AG17" s="1016"/>
      <c r="AH17" s="1016"/>
      <c r="AI17" s="1016"/>
      <c r="AJ17" s="1016"/>
      <c r="AK17" s="1017">
        <f t="shared" si="2"/>
        <v>2501</v>
      </c>
    </row>
    <row r="18" spans="2:37" s="998" customFormat="1" ht="38.25">
      <c r="B18" s="999" t="s">
        <v>1129</v>
      </c>
      <c r="C18" s="449" t="s">
        <v>1132</v>
      </c>
      <c r="D18" s="449" t="s">
        <v>1019</v>
      </c>
      <c r="E18" s="1021" t="s">
        <v>1004</v>
      </c>
      <c r="F18" s="1028" t="s">
        <v>1004</v>
      </c>
      <c r="G18" s="1006" t="s">
        <v>571</v>
      </c>
      <c r="H18" s="1014" t="str">
        <f>VLOOKUP(G18,Lookup!$K$3:$L$15,2,0)</f>
        <v>Cost Reduction</v>
      </c>
      <c r="I18" s="1029" t="s">
        <v>1128</v>
      </c>
      <c r="J18" s="1021" t="s">
        <v>1118</v>
      </c>
      <c r="K18" s="1024" t="s">
        <v>1131</v>
      </c>
      <c r="L18" s="1006" t="s">
        <v>1008</v>
      </c>
      <c r="M18" s="1006" t="s">
        <v>1008</v>
      </c>
      <c r="N18" s="1007" t="s">
        <v>1119</v>
      </c>
      <c r="O18" s="1007" t="s">
        <v>1120</v>
      </c>
      <c r="P18" s="1008">
        <v>300</v>
      </c>
      <c r="Q18" s="1008">
        <v>200</v>
      </c>
      <c r="R18" s="1018">
        <v>42917</v>
      </c>
      <c r="S18" s="1018">
        <v>44012</v>
      </c>
      <c r="T18" s="1009">
        <v>43282</v>
      </c>
      <c r="U18" s="1015"/>
      <c r="V18" s="1008">
        <v>50</v>
      </c>
      <c r="W18" s="1008">
        <v>100</v>
      </c>
      <c r="X18" s="1008">
        <v>100</v>
      </c>
      <c r="Y18" s="1008">
        <v>50</v>
      </c>
      <c r="Z18" s="1016"/>
      <c r="AA18" s="1016"/>
      <c r="AB18" s="1016"/>
      <c r="AC18" s="1016"/>
      <c r="AD18" s="1016"/>
      <c r="AE18" s="1016"/>
      <c r="AF18" s="1016"/>
      <c r="AG18" s="1016"/>
      <c r="AH18" s="1016"/>
      <c r="AI18" s="1016"/>
      <c r="AJ18" s="1016"/>
      <c r="AK18" s="1017">
        <f t="shared" si="2"/>
        <v>300</v>
      </c>
    </row>
    <row r="19" spans="2:37" s="998" customFormat="1" ht="63.75">
      <c r="B19" s="999" t="s">
        <v>1130</v>
      </c>
      <c r="C19" s="449" t="s">
        <v>1133</v>
      </c>
      <c r="D19" s="449" t="s">
        <v>1094</v>
      </c>
      <c r="E19" s="1021" t="s">
        <v>1004</v>
      </c>
      <c r="F19" s="1028" t="s">
        <v>1004</v>
      </c>
      <c r="G19" s="1006" t="s">
        <v>572</v>
      </c>
      <c r="H19" s="1014" t="str">
        <f>VLOOKUP(G19,Lookup!$K$3:$L$15,2,0)</f>
        <v>Soft Benefits (Excluded from AFS)</v>
      </c>
      <c r="I19" s="1029" t="s">
        <v>1121</v>
      </c>
      <c r="J19" s="1029" t="s">
        <v>1122</v>
      </c>
      <c r="K19" s="1085" t="s">
        <v>582</v>
      </c>
      <c r="L19" s="1006" t="s">
        <v>1008</v>
      </c>
      <c r="M19" s="1006" t="s">
        <v>1008</v>
      </c>
      <c r="N19" s="1007" t="s">
        <v>1123</v>
      </c>
      <c r="O19" s="1007" t="s">
        <v>1124</v>
      </c>
      <c r="P19" s="1008">
        <f>((2.5*50*12) /1000)*10</f>
        <v>15</v>
      </c>
      <c r="Q19" s="1008">
        <f>((0.5*50*12) /1000)*10</f>
        <v>3</v>
      </c>
      <c r="R19" s="1018">
        <v>42736</v>
      </c>
      <c r="S19" s="1018">
        <v>44196</v>
      </c>
      <c r="T19" s="1009" t="s">
        <v>1105</v>
      </c>
      <c r="U19" s="1020"/>
      <c r="V19" s="1008">
        <f>$P$19-$Q$19</f>
        <v>12</v>
      </c>
      <c r="W19" s="1008">
        <f t="shared" ref="W19:Y19" si="3">$P$19-$Q$19</f>
        <v>12</v>
      </c>
      <c r="X19" s="1008">
        <f t="shared" si="3"/>
        <v>12</v>
      </c>
      <c r="Y19" s="1008">
        <f t="shared" si="3"/>
        <v>12</v>
      </c>
      <c r="Z19" s="1016"/>
      <c r="AA19" s="1022"/>
      <c r="AB19" s="1022"/>
      <c r="AC19" s="1022"/>
      <c r="AD19" s="1008"/>
      <c r="AE19" s="1016"/>
      <c r="AF19" s="1016"/>
      <c r="AG19" s="1016"/>
      <c r="AH19" s="1016"/>
      <c r="AI19" s="1016"/>
      <c r="AJ19" s="1016"/>
      <c r="AK19" s="1017">
        <f t="shared" si="2"/>
        <v>48</v>
      </c>
    </row>
    <row r="20" spans="2:37" s="998" customFormat="1" ht="63.75">
      <c r="B20" s="1027" t="s">
        <v>1095</v>
      </c>
      <c r="C20" s="449" t="s">
        <v>1020</v>
      </c>
      <c r="D20" s="449" t="s">
        <v>1096</v>
      </c>
      <c r="E20" s="1021" t="s">
        <v>1004</v>
      </c>
      <c r="F20" s="1028" t="s">
        <v>1004</v>
      </c>
      <c r="G20" s="1006" t="s">
        <v>578</v>
      </c>
      <c r="H20" s="1014" t="str">
        <f>VLOOKUP(G20,Lookup!$K$3:$L$15,2,0)</f>
        <v>Revenue Increase</v>
      </c>
      <c r="I20" s="1029" t="s">
        <v>579</v>
      </c>
      <c r="J20" s="1021" t="s">
        <v>1021</v>
      </c>
      <c r="K20" s="1024" t="s">
        <v>353</v>
      </c>
      <c r="L20" s="1006" t="s">
        <v>1008</v>
      </c>
      <c r="M20" s="1006" t="s">
        <v>1008</v>
      </c>
      <c r="N20" s="1007">
        <v>150</v>
      </c>
      <c r="O20" s="1007">
        <v>320</v>
      </c>
      <c r="P20" s="1008">
        <v>174</v>
      </c>
      <c r="Q20" s="1008">
        <v>780</v>
      </c>
      <c r="R20" s="1018">
        <v>42705</v>
      </c>
      <c r="S20" s="1018">
        <v>44165</v>
      </c>
      <c r="T20" s="1009">
        <v>43070</v>
      </c>
      <c r="U20" s="1023">
        <v>51</v>
      </c>
      <c r="V20" s="1024">
        <v>606</v>
      </c>
      <c r="W20" s="1024">
        <v>606</v>
      </c>
      <c r="X20" s="1024">
        <v>606</v>
      </c>
      <c r="Y20" s="1024">
        <v>556</v>
      </c>
      <c r="Z20" s="1016"/>
      <c r="AA20" s="1024"/>
      <c r="AB20" s="1024"/>
      <c r="AC20" s="1024"/>
      <c r="AD20" s="1024"/>
      <c r="AE20" s="1024"/>
      <c r="AF20" s="1024"/>
      <c r="AG20" s="1024"/>
      <c r="AH20" s="1016"/>
      <c r="AI20" s="1016"/>
      <c r="AJ20" s="1016"/>
      <c r="AK20" s="1017">
        <f t="shared" si="2"/>
        <v>2425</v>
      </c>
    </row>
    <row r="21" spans="2:37" s="998" customFormat="1" ht="81" customHeight="1">
      <c r="B21" s="1027" t="s">
        <v>1125</v>
      </c>
      <c r="C21" s="449" t="s">
        <v>1112</v>
      </c>
      <c r="D21" s="449" t="s">
        <v>1081</v>
      </c>
      <c r="E21" s="1021" t="s">
        <v>1004</v>
      </c>
      <c r="F21" s="1028" t="s">
        <v>1004</v>
      </c>
      <c r="G21" s="1006" t="s">
        <v>571</v>
      </c>
      <c r="H21" s="1014" t="str">
        <f>VLOOKUP(G21,Lookup!$K$3:$L$15,2,0)</f>
        <v>Cost Reduction</v>
      </c>
      <c r="I21" s="1029" t="s">
        <v>1080</v>
      </c>
      <c r="J21" s="1086" t="s">
        <v>1022</v>
      </c>
      <c r="K21" s="1024" t="s">
        <v>1113</v>
      </c>
      <c r="L21" s="1006" t="s">
        <v>1008</v>
      </c>
      <c r="M21" s="1006" t="s">
        <v>1008</v>
      </c>
      <c r="N21" s="1007" t="s">
        <v>1008</v>
      </c>
      <c r="O21" s="1007" t="s">
        <v>1008</v>
      </c>
      <c r="P21" s="1008">
        <v>4600</v>
      </c>
      <c r="Q21" s="1008">
        <v>0</v>
      </c>
      <c r="R21" s="1018">
        <v>42370</v>
      </c>
      <c r="S21" s="1018">
        <v>42735</v>
      </c>
      <c r="T21" s="1009">
        <v>42736</v>
      </c>
      <c r="U21" s="1020">
        <v>4600</v>
      </c>
      <c r="V21" s="1008"/>
      <c r="W21" s="1008"/>
      <c r="X21" s="1008"/>
      <c r="Y21" s="1008"/>
      <c r="Z21" s="1008"/>
      <c r="AA21" s="1008"/>
      <c r="AB21" s="1008"/>
      <c r="AC21" s="1008"/>
      <c r="AD21" s="1008"/>
      <c r="AE21" s="1008"/>
      <c r="AF21" s="1008"/>
      <c r="AG21" s="1008"/>
      <c r="AH21" s="1025"/>
      <c r="AI21" s="1025"/>
      <c r="AJ21" s="1025"/>
      <c r="AK21" s="1017">
        <f t="shared" si="2"/>
        <v>4600</v>
      </c>
    </row>
    <row r="22" spans="2:37" s="998" customFormat="1" ht="86.25" customHeight="1">
      <c r="B22" s="1027" t="s">
        <v>1126</v>
      </c>
      <c r="C22" s="449" t="s">
        <v>1114</v>
      </c>
      <c r="D22" s="449" t="s">
        <v>1104</v>
      </c>
      <c r="E22" s="1021" t="s">
        <v>1004</v>
      </c>
      <c r="F22" s="1028" t="s">
        <v>1004</v>
      </c>
      <c r="G22" s="1006" t="s">
        <v>1055</v>
      </c>
      <c r="H22" s="1014" t="str">
        <f>VLOOKUP(G22,Lookup!$K$3:$L$15,2,0)</f>
        <v>Soft Benefits (Excluded from AFS)</v>
      </c>
      <c r="I22" s="1029" t="s">
        <v>1080</v>
      </c>
      <c r="J22" s="1086" t="s">
        <v>1022</v>
      </c>
      <c r="K22" s="1024" t="s">
        <v>1115</v>
      </c>
      <c r="L22" s="1006" t="s">
        <v>1008</v>
      </c>
      <c r="M22" s="1006" t="s">
        <v>1008</v>
      </c>
      <c r="N22" s="1007" t="s">
        <v>1008</v>
      </c>
      <c r="O22" s="1007" t="s">
        <v>1008</v>
      </c>
      <c r="P22" s="1008">
        <v>5000</v>
      </c>
      <c r="Q22" s="1008">
        <v>0</v>
      </c>
      <c r="R22" s="1009">
        <v>42370</v>
      </c>
      <c r="S22" s="1009">
        <v>42735</v>
      </c>
      <c r="T22" s="1009">
        <v>42736</v>
      </c>
      <c r="U22" s="1020">
        <v>5000</v>
      </c>
      <c r="V22" s="1008"/>
      <c r="W22" s="1008"/>
      <c r="X22" s="1008"/>
      <c r="Y22" s="1008"/>
      <c r="Z22" s="1026"/>
      <c r="AA22" s="1024"/>
      <c r="AB22" s="1024"/>
      <c r="AC22" s="1024"/>
      <c r="AD22" s="1024"/>
      <c r="AE22" s="1026"/>
      <c r="AF22" s="1026"/>
      <c r="AG22" s="1026"/>
      <c r="AH22" s="1025"/>
      <c r="AI22" s="1025"/>
      <c r="AJ22" s="1025"/>
      <c r="AK22" s="1017">
        <f t="shared" si="2"/>
        <v>5000</v>
      </c>
    </row>
    <row r="23" spans="2:37" s="998" customFormat="1" ht="99.75" customHeight="1">
      <c r="B23" s="999" t="s">
        <v>1116</v>
      </c>
      <c r="C23" s="449" t="s">
        <v>1135</v>
      </c>
      <c r="D23" s="449" t="s">
        <v>1106</v>
      </c>
      <c r="E23" s="1021" t="s">
        <v>1004</v>
      </c>
      <c r="F23" s="1028" t="s">
        <v>1004</v>
      </c>
      <c r="G23" s="1006" t="s">
        <v>571</v>
      </c>
      <c r="H23" s="1014" t="str">
        <f>VLOOKUP(G23,Lookup!$K$3:$L$15,2,0)</f>
        <v>Cost Reduction</v>
      </c>
      <c r="I23" s="1029" t="s">
        <v>1023</v>
      </c>
      <c r="J23" s="1029" t="s">
        <v>573</v>
      </c>
      <c r="K23" s="1024" t="s">
        <v>574</v>
      </c>
      <c r="L23" s="1006" t="s">
        <v>1008</v>
      </c>
      <c r="M23" s="1006" t="s">
        <v>1008</v>
      </c>
      <c r="N23" s="1007" t="s">
        <v>575</v>
      </c>
      <c r="O23" s="1007" t="s">
        <v>576</v>
      </c>
      <c r="P23" s="1024">
        <v>25</v>
      </c>
      <c r="Q23" s="1024">
        <v>0</v>
      </c>
      <c r="R23" s="1009">
        <v>42370</v>
      </c>
      <c r="S23" s="1009">
        <v>43465</v>
      </c>
      <c r="T23" s="1009" t="s">
        <v>1105</v>
      </c>
      <c r="U23" s="1020">
        <v>25</v>
      </c>
      <c r="V23" s="1024">
        <v>25</v>
      </c>
      <c r="W23" s="1024">
        <v>25</v>
      </c>
      <c r="X23" s="1024"/>
      <c r="Y23" s="1024"/>
      <c r="Z23" s="1024"/>
      <c r="AA23" s="1024"/>
      <c r="AB23" s="1024"/>
      <c r="AC23" s="1024"/>
      <c r="AD23" s="1024"/>
      <c r="AE23" s="1024"/>
      <c r="AF23" s="1024"/>
      <c r="AG23" s="1016"/>
      <c r="AH23" s="1016"/>
      <c r="AI23" s="1016"/>
      <c r="AJ23" s="1016"/>
      <c r="AK23" s="1017">
        <f t="shared" si="2"/>
        <v>75</v>
      </c>
    </row>
    <row r="24" spans="2:37" s="998" customFormat="1" ht="51">
      <c r="B24" s="999" t="s">
        <v>1101</v>
      </c>
      <c r="C24" s="449" t="s">
        <v>1099</v>
      </c>
      <c r="D24" s="449" t="s">
        <v>1100</v>
      </c>
      <c r="E24" s="1021" t="s">
        <v>1004</v>
      </c>
      <c r="F24" s="1028" t="s">
        <v>1004</v>
      </c>
      <c r="G24" s="1006" t="s">
        <v>580</v>
      </c>
      <c r="H24" s="1014" t="str">
        <f>VLOOKUP(G24,Lookup!$K$3:$L$15,2,0)</f>
        <v>Soft Benefits (Excluded from AFS)</v>
      </c>
      <c r="I24" s="1021" t="s">
        <v>1024</v>
      </c>
      <c r="J24" s="1021" t="s">
        <v>1025</v>
      </c>
      <c r="K24" s="1024" t="s">
        <v>1008</v>
      </c>
      <c r="L24" s="1006" t="s">
        <v>688</v>
      </c>
      <c r="M24" s="1006" t="s">
        <v>671</v>
      </c>
      <c r="N24" s="1007" t="s">
        <v>1008</v>
      </c>
      <c r="O24" s="1007" t="s">
        <v>1008</v>
      </c>
      <c r="P24" s="1007" t="s">
        <v>1008</v>
      </c>
      <c r="Q24" s="1007" t="s">
        <v>1008</v>
      </c>
      <c r="R24" s="1030">
        <v>42370</v>
      </c>
      <c r="S24" s="1030">
        <v>42370</v>
      </c>
      <c r="T24" s="1009">
        <v>42736</v>
      </c>
      <c r="U24" s="1031"/>
      <c r="V24" s="1024"/>
      <c r="W24" s="1024"/>
      <c r="X24" s="1032"/>
      <c r="Y24" s="1032"/>
      <c r="Z24" s="1033"/>
      <c r="AA24" s="1032"/>
      <c r="AB24" s="1032"/>
      <c r="AC24" s="1032"/>
      <c r="AD24" s="1034"/>
      <c r="AE24" s="1033"/>
      <c r="AF24" s="1033"/>
      <c r="AG24" s="1033"/>
      <c r="AH24" s="1033"/>
      <c r="AI24" s="1033"/>
      <c r="AJ24" s="1033"/>
      <c r="AK24" s="1017">
        <f t="shared" si="2"/>
        <v>0</v>
      </c>
    </row>
    <row r="25" spans="2:37" s="998" customFormat="1" ht="51">
      <c r="B25" s="1027" t="s">
        <v>1097</v>
      </c>
      <c r="C25" s="449" t="s">
        <v>1098</v>
      </c>
      <c r="D25" s="449" t="s">
        <v>1107</v>
      </c>
      <c r="E25" s="1021" t="s">
        <v>1004</v>
      </c>
      <c r="F25" s="1028" t="s">
        <v>1004</v>
      </c>
      <c r="G25" s="1006" t="s">
        <v>580</v>
      </c>
      <c r="H25" s="1014" t="str">
        <f>VLOOKUP(G25,Lookup!$K$3:$L$15,2,0)</f>
        <v>Soft Benefits (Excluded from AFS)</v>
      </c>
      <c r="I25" s="1021" t="s">
        <v>1024</v>
      </c>
      <c r="J25" s="1021" t="s">
        <v>1025</v>
      </c>
      <c r="K25" s="1024" t="s">
        <v>1008</v>
      </c>
      <c r="L25" s="1006" t="s">
        <v>679</v>
      </c>
      <c r="M25" s="1006" t="s">
        <v>679</v>
      </c>
      <c r="N25" s="1007" t="s">
        <v>1008</v>
      </c>
      <c r="O25" s="1007" t="s">
        <v>1008</v>
      </c>
      <c r="P25" s="1007" t="s">
        <v>1008</v>
      </c>
      <c r="Q25" s="1007" t="s">
        <v>1008</v>
      </c>
      <c r="R25" s="1030">
        <v>42736</v>
      </c>
      <c r="S25" s="1030">
        <v>42736</v>
      </c>
      <c r="T25" s="1009" t="s">
        <v>1105</v>
      </c>
      <c r="U25" s="1035"/>
      <c r="V25" s="1034"/>
      <c r="W25" s="1034"/>
      <c r="X25" s="1034"/>
      <c r="Y25" s="1034"/>
      <c r="Z25" s="1033"/>
      <c r="AA25" s="1034"/>
      <c r="AB25" s="1034"/>
      <c r="AC25" s="1034"/>
      <c r="AD25" s="1034"/>
      <c r="AE25" s="1033"/>
      <c r="AF25" s="1033"/>
      <c r="AG25" s="1033"/>
      <c r="AH25" s="1033"/>
      <c r="AI25" s="1033"/>
      <c r="AJ25" s="1033"/>
      <c r="AK25" s="1017">
        <f t="shared" si="2"/>
        <v>0</v>
      </c>
    </row>
    <row r="26" spans="2:37" s="1040" customFormat="1">
      <c r="B26" s="1036"/>
      <c r="C26" s="1037"/>
      <c r="D26" s="1037"/>
      <c r="E26" s="1038"/>
      <c r="F26" s="1038"/>
      <c r="G26" s="1006"/>
      <c r="H26" s="1014" t="e">
        <f>VLOOKUP(G26,Lookup!$K$3:$L$15,2,0)</f>
        <v>#N/A</v>
      </c>
      <c r="I26" s="1038"/>
      <c r="J26" s="1038"/>
      <c r="K26" s="1034"/>
      <c r="L26" s="1006"/>
      <c r="M26" s="1006"/>
      <c r="N26" s="1007"/>
      <c r="O26" s="1007"/>
      <c r="P26" s="1034"/>
      <c r="Q26" s="1034"/>
      <c r="R26" s="1030"/>
      <c r="S26" s="1030"/>
      <c r="T26" s="1009"/>
      <c r="U26" s="1035"/>
      <c r="V26" s="1034"/>
      <c r="W26" s="1034"/>
      <c r="X26" s="1034"/>
      <c r="Y26" s="1034"/>
      <c r="Z26" s="1033"/>
      <c r="AA26" s="1039"/>
      <c r="AB26" s="1039"/>
      <c r="AC26" s="1039"/>
      <c r="AD26" s="1034"/>
      <c r="AE26" s="1033"/>
      <c r="AF26" s="1033"/>
      <c r="AG26" s="1033"/>
      <c r="AH26" s="1033"/>
      <c r="AI26" s="1033"/>
      <c r="AJ26" s="1033"/>
      <c r="AK26" s="1017">
        <f t="shared" si="2"/>
        <v>0</v>
      </c>
    </row>
    <row r="27" spans="2:37" s="28" customFormat="1" ht="13.5" thickBot="1">
      <c r="B27" s="1041"/>
      <c r="C27" s="1042"/>
      <c r="D27" s="1042"/>
      <c r="E27" s="1043"/>
      <c r="F27" s="1043"/>
      <c r="G27" s="1045"/>
      <c r="H27" s="1046" t="e">
        <f>VLOOKUP(G27,Lookup!$K$3:$L$15,2,0)</f>
        <v>#N/A</v>
      </c>
      <c r="I27" s="1043"/>
      <c r="J27" s="1043"/>
      <c r="K27" s="1044"/>
      <c r="L27" s="1045"/>
      <c r="M27" s="1045"/>
      <c r="N27" s="1007"/>
      <c r="O27" s="1007"/>
      <c r="P27" s="1044"/>
      <c r="Q27" s="1044"/>
      <c r="R27" s="1047"/>
      <c r="S27" s="1047"/>
      <c r="T27" s="1009"/>
      <c r="U27" s="1048"/>
      <c r="V27" s="1044"/>
      <c r="W27" s="1044"/>
      <c r="X27" s="1044"/>
      <c r="Y27" s="1049"/>
      <c r="Z27" s="1050"/>
      <c r="AA27" s="1051"/>
      <c r="AB27" s="1051"/>
      <c r="AC27" s="1051"/>
      <c r="AD27" s="1034"/>
      <c r="AE27" s="1033"/>
      <c r="AF27" s="1033"/>
      <c r="AG27" s="1033"/>
      <c r="AH27" s="1033"/>
      <c r="AI27" s="1033"/>
      <c r="AJ27" s="1033"/>
      <c r="AK27" s="1052">
        <f t="shared" si="2"/>
        <v>0</v>
      </c>
    </row>
    <row r="28" spans="2:37" ht="27" thickBot="1">
      <c r="B28" s="652" t="s">
        <v>933</v>
      </c>
      <c r="C28" s="653"/>
      <c r="D28" s="653"/>
      <c r="E28" s="653"/>
      <c r="F28" s="653"/>
      <c r="G28" s="653"/>
      <c r="H28" s="653"/>
      <c r="I28" s="653"/>
      <c r="J28" s="653"/>
      <c r="K28" s="653"/>
      <c r="L28" s="653"/>
      <c r="M28" s="653"/>
      <c r="N28" s="653"/>
      <c r="O28" s="653"/>
      <c r="P28" s="653"/>
      <c r="Q28" s="653"/>
      <c r="R28" s="653" t="s">
        <v>933</v>
      </c>
      <c r="S28" s="653"/>
      <c r="T28" s="654"/>
      <c r="U28" s="655">
        <v>0</v>
      </c>
      <c r="V28" s="655">
        <v>0</v>
      </c>
      <c r="W28" s="655">
        <v>0</v>
      </c>
      <c r="X28" s="655">
        <v>0</v>
      </c>
      <c r="Y28" s="655">
        <v>0</v>
      </c>
      <c r="Z28" s="655">
        <v>0</v>
      </c>
      <c r="AA28" s="655">
        <v>0</v>
      </c>
      <c r="AB28" s="758">
        <v>0</v>
      </c>
      <c r="AC28" s="758">
        <v>0</v>
      </c>
      <c r="AD28" s="758">
        <v>0</v>
      </c>
      <c r="AE28" s="758">
        <v>0</v>
      </c>
      <c r="AF28" s="758">
        <v>0</v>
      </c>
      <c r="AG28" s="758">
        <v>0</v>
      </c>
      <c r="AH28" s="758">
        <v>0</v>
      </c>
      <c r="AI28" s="758">
        <v>0</v>
      </c>
      <c r="AJ28" s="758">
        <v>0</v>
      </c>
      <c r="AK28" s="656">
        <f>SUM(U28:AJ28)</f>
        <v>0</v>
      </c>
    </row>
    <row r="29" spans="2:37" ht="28.5" thickBot="1">
      <c r="B29" s="657"/>
      <c r="C29" s="658"/>
      <c r="D29" s="658"/>
      <c r="E29" s="659"/>
      <c r="F29" s="659"/>
      <c r="G29" s="659"/>
      <c r="H29" s="659"/>
      <c r="I29" s="659"/>
      <c r="J29" s="659"/>
      <c r="K29" s="659"/>
      <c r="L29" s="659"/>
      <c r="M29" s="659"/>
      <c r="N29" s="660"/>
      <c r="O29" s="660"/>
      <c r="P29" s="660"/>
      <c r="Q29" s="660"/>
      <c r="R29" s="660"/>
      <c r="S29" s="660"/>
      <c r="T29" s="660"/>
      <c r="U29" s="661">
        <f>SUM(U12:U28)</f>
        <v>17697</v>
      </c>
      <c r="V29" s="661">
        <f t="shared" ref="V29:AJ29" si="4">(SUM(V12:V28))</f>
        <v>9843</v>
      </c>
      <c r="W29" s="661">
        <f t="shared" si="4"/>
        <v>5310</v>
      </c>
      <c r="X29" s="661">
        <f t="shared" si="4"/>
        <v>4568</v>
      </c>
      <c r="Y29" s="661">
        <f t="shared" si="4"/>
        <v>1031</v>
      </c>
      <c r="Z29" s="661">
        <f t="shared" si="4"/>
        <v>0</v>
      </c>
      <c r="AA29" s="661">
        <f t="shared" si="4"/>
        <v>0</v>
      </c>
      <c r="AB29" s="661">
        <f t="shared" si="4"/>
        <v>0</v>
      </c>
      <c r="AC29" s="661">
        <f t="shared" si="4"/>
        <v>0</v>
      </c>
      <c r="AD29" s="661">
        <f t="shared" si="4"/>
        <v>0</v>
      </c>
      <c r="AE29" s="661">
        <f t="shared" si="4"/>
        <v>0</v>
      </c>
      <c r="AF29" s="661">
        <f t="shared" si="4"/>
        <v>0</v>
      </c>
      <c r="AG29" s="661">
        <f t="shared" si="4"/>
        <v>0</v>
      </c>
      <c r="AH29" s="661">
        <f t="shared" si="4"/>
        <v>0</v>
      </c>
      <c r="AI29" s="661">
        <f t="shared" si="4"/>
        <v>0</v>
      </c>
      <c r="AJ29" s="661">
        <f t="shared" si="4"/>
        <v>0</v>
      </c>
      <c r="AK29" s="662">
        <f>SUM(AK12:AK28)</f>
        <v>38449</v>
      </c>
    </row>
    <row r="30" spans="2:37" ht="42.75" customHeight="1">
      <c r="D30" s="663"/>
      <c r="E30" s="663"/>
      <c r="F30" s="663"/>
      <c r="G30" s="663"/>
      <c r="H30" s="663"/>
      <c r="I30" s="663"/>
      <c r="J30" s="663"/>
      <c r="K30" s="663"/>
      <c r="L30" s="663"/>
      <c r="M30" s="663"/>
      <c r="N30" s="663"/>
      <c r="O30" s="663"/>
      <c r="P30" s="663"/>
      <c r="Q30" s="663"/>
      <c r="R30" s="663"/>
      <c r="S30" s="663"/>
      <c r="T30" s="663"/>
      <c r="U30" s="663"/>
      <c r="V30" s="663"/>
      <c r="W30" s="663"/>
      <c r="X30" s="663"/>
      <c r="Y30" s="663"/>
      <c r="Z30" s="663"/>
      <c r="AA30" s="663"/>
      <c r="AB30" s="663"/>
      <c r="AC30" s="663"/>
      <c r="AD30" s="663"/>
      <c r="AE30" s="663"/>
      <c r="AF30" s="425"/>
      <c r="AG30" s="425"/>
      <c r="AH30" s="425"/>
      <c r="AI30" s="425"/>
      <c r="AJ30" s="425"/>
      <c r="AK30" s="663"/>
    </row>
    <row r="31" spans="2:37">
      <c r="D31" s="663"/>
      <c r="E31" s="663"/>
      <c r="F31" s="663"/>
      <c r="G31" s="663"/>
      <c r="H31" s="663"/>
      <c r="I31" s="663"/>
      <c r="J31" s="663"/>
      <c r="K31" s="663"/>
      <c r="L31" s="663"/>
      <c r="M31" s="663"/>
      <c r="N31" s="663"/>
      <c r="O31" s="663"/>
      <c r="P31" s="663"/>
      <c r="Q31" s="663"/>
      <c r="R31" s="663"/>
      <c r="S31" s="663"/>
      <c r="T31" s="663"/>
      <c r="U31" s="663"/>
      <c r="V31" s="663"/>
      <c r="W31" s="663"/>
      <c r="X31" s="663"/>
      <c r="Y31" s="663"/>
      <c r="Z31" s="663"/>
      <c r="AA31" s="663"/>
      <c r="AB31" s="663"/>
      <c r="AC31" s="663"/>
      <c r="AD31" s="663"/>
      <c r="AE31" s="663"/>
      <c r="AF31" s="663"/>
      <c r="AG31" s="663"/>
      <c r="AH31" s="663"/>
      <c r="AI31" s="663"/>
      <c r="AJ31" s="663"/>
      <c r="AK31" s="663"/>
    </row>
    <row r="32" spans="2:37">
      <c r="D32" s="663"/>
      <c r="E32" s="663"/>
      <c r="F32" s="663"/>
      <c r="G32" s="663"/>
      <c r="H32" s="663"/>
      <c r="I32" s="663"/>
      <c r="J32" s="663"/>
      <c r="K32" s="663"/>
      <c r="L32" s="663"/>
      <c r="M32" s="663"/>
      <c r="N32" s="663"/>
      <c r="O32" s="663"/>
      <c r="P32" s="663"/>
      <c r="Q32" s="663"/>
      <c r="R32" s="663"/>
      <c r="S32" s="663"/>
      <c r="T32" s="663"/>
      <c r="U32" s="663"/>
      <c r="V32" s="663"/>
      <c r="W32" s="663"/>
      <c r="X32" s="663"/>
      <c r="Y32" s="663"/>
      <c r="Z32" s="1053"/>
      <c r="AA32" s="663"/>
      <c r="AB32" s="663"/>
      <c r="AC32" s="663"/>
      <c r="AD32" s="663"/>
      <c r="AE32" s="663"/>
      <c r="AF32" s="663"/>
      <c r="AG32" s="663"/>
      <c r="AH32" s="663"/>
      <c r="AI32" s="663"/>
      <c r="AJ32" s="663"/>
      <c r="AK32" s="663"/>
    </row>
    <row r="33" spans="4:37" ht="13.5" thickBot="1">
      <c r="D33" s="663"/>
      <c r="E33" s="663"/>
      <c r="F33" s="663"/>
      <c r="G33" s="663"/>
      <c r="H33" s="663"/>
      <c r="I33" s="663"/>
      <c r="J33" s="663"/>
      <c r="K33" s="663"/>
      <c r="L33" s="663"/>
      <c r="M33" s="663"/>
      <c r="N33" s="663"/>
      <c r="O33" s="663"/>
      <c r="P33" s="663"/>
      <c r="Q33" s="663"/>
      <c r="R33" s="663"/>
      <c r="S33" s="663"/>
      <c r="T33" s="663"/>
      <c r="U33" s="663"/>
      <c r="V33" s="663"/>
      <c r="W33" s="663"/>
      <c r="X33" s="663"/>
      <c r="Y33" s="663"/>
      <c r="Z33" s="663"/>
      <c r="AA33" s="663"/>
      <c r="AB33" s="663"/>
      <c r="AC33" s="663"/>
      <c r="AD33" s="663"/>
      <c r="AE33" s="663"/>
      <c r="AF33" s="663"/>
      <c r="AG33" s="663"/>
      <c r="AH33" s="663"/>
      <c r="AI33" s="663"/>
      <c r="AJ33" s="663"/>
      <c r="AK33" s="663"/>
    </row>
    <row r="34" spans="4:37">
      <c r="D34" s="663"/>
      <c r="E34" s="663"/>
      <c r="F34" s="663"/>
      <c r="G34" s="663"/>
      <c r="H34" s="663"/>
      <c r="I34" s="664"/>
      <c r="J34" s="663"/>
      <c r="K34" s="663"/>
      <c r="L34" s="663"/>
      <c r="M34" s="663"/>
      <c r="N34" s="663"/>
      <c r="O34" s="665"/>
      <c r="S34" s="1449" t="s">
        <v>554</v>
      </c>
      <c r="T34" s="1450"/>
      <c r="U34" s="440">
        <f t="shared" ref="U34:AJ34" si="5">U10</f>
        <v>2016</v>
      </c>
      <c r="V34" s="440">
        <f t="shared" si="5"/>
        <v>2017</v>
      </c>
      <c r="W34" s="440">
        <f t="shared" si="5"/>
        <v>2018</v>
      </c>
      <c r="X34" s="440">
        <f t="shared" si="5"/>
        <v>2019</v>
      </c>
      <c r="Y34" s="440">
        <f t="shared" si="5"/>
        <v>2020</v>
      </c>
      <c r="Z34" s="440">
        <f t="shared" si="5"/>
        <v>2021</v>
      </c>
      <c r="AA34" s="440">
        <f t="shared" si="5"/>
        <v>2022</v>
      </c>
      <c r="AB34" s="440">
        <f t="shared" si="5"/>
        <v>2023</v>
      </c>
      <c r="AC34" s="440">
        <f t="shared" si="5"/>
        <v>2024</v>
      </c>
      <c r="AD34" s="440">
        <f t="shared" si="5"/>
        <v>2025</v>
      </c>
      <c r="AE34" s="440">
        <f t="shared" si="5"/>
        <v>2026</v>
      </c>
      <c r="AF34" s="440">
        <f t="shared" si="5"/>
        <v>2027</v>
      </c>
      <c r="AG34" s="440">
        <f t="shared" si="5"/>
        <v>2028</v>
      </c>
      <c r="AH34" s="440">
        <f t="shared" si="5"/>
        <v>2029</v>
      </c>
      <c r="AI34" s="440">
        <f t="shared" si="5"/>
        <v>2030</v>
      </c>
      <c r="AJ34" s="440">
        <f t="shared" si="5"/>
        <v>2031</v>
      </c>
      <c r="AK34" s="441" t="s">
        <v>209</v>
      </c>
    </row>
    <row r="35" spans="4:37">
      <c r="D35" s="663"/>
      <c r="E35" s="663"/>
      <c r="F35" s="663"/>
      <c r="G35" s="663"/>
      <c r="H35" s="663"/>
      <c r="I35" s="664"/>
      <c r="J35" s="663"/>
      <c r="K35" s="663"/>
      <c r="L35" s="663"/>
      <c r="M35" s="663"/>
      <c r="N35" s="663"/>
      <c r="O35" s="665"/>
      <c r="S35" s="442"/>
      <c r="T35" s="443"/>
      <c r="U35" s="817" t="s">
        <v>279</v>
      </c>
      <c r="V35" s="817" t="s">
        <v>279</v>
      </c>
      <c r="W35" s="817" t="s">
        <v>279</v>
      </c>
      <c r="X35" s="817" t="s">
        <v>279</v>
      </c>
      <c r="Y35" s="817" t="s">
        <v>279</v>
      </c>
      <c r="Z35" s="817" t="s">
        <v>279</v>
      </c>
      <c r="AA35" s="817" t="s">
        <v>279</v>
      </c>
      <c r="AB35" s="817" t="s">
        <v>279</v>
      </c>
      <c r="AC35" s="817" t="s">
        <v>279</v>
      </c>
      <c r="AD35" s="817" t="s">
        <v>279</v>
      </c>
      <c r="AE35" s="817" t="s">
        <v>279</v>
      </c>
      <c r="AF35" s="817" t="s">
        <v>279</v>
      </c>
      <c r="AG35" s="817" t="s">
        <v>279</v>
      </c>
      <c r="AH35" s="817" t="s">
        <v>279</v>
      </c>
      <c r="AI35" s="817" t="s">
        <v>279</v>
      </c>
      <c r="AJ35" s="817" t="s">
        <v>279</v>
      </c>
      <c r="AK35" s="445" t="s">
        <v>279</v>
      </c>
    </row>
    <row r="36" spans="4:37">
      <c r="D36" s="663"/>
      <c r="E36" s="663"/>
      <c r="F36" s="663"/>
      <c r="G36" s="663"/>
      <c r="H36" s="663"/>
      <c r="I36" s="664"/>
      <c r="J36" s="663"/>
      <c r="K36" s="663"/>
      <c r="L36" s="663"/>
      <c r="M36" s="663"/>
      <c r="N36" s="663"/>
      <c r="O36" s="665"/>
      <c r="S36" s="446" t="s">
        <v>555</v>
      </c>
      <c r="T36" s="443"/>
      <c r="U36" s="970">
        <f t="shared" ref="U36:AJ36" si="6">SUMIF($H$12:$H$27,$S36,U$12:U$27)</f>
        <v>5000</v>
      </c>
      <c r="V36" s="970">
        <f t="shared" si="6"/>
        <v>12</v>
      </c>
      <c r="W36" s="970">
        <f t="shared" si="6"/>
        <v>12</v>
      </c>
      <c r="X36" s="970">
        <f t="shared" si="6"/>
        <v>12</v>
      </c>
      <c r="Y36" s="970">
        <f t="shared" si="6"/>
        <v>12</v>
      </c>
      <c r="Z36" s="970">
        <f t="shared" si="6"/>
        <v>0</v>
      </c>
      <c r="AA36" s="970">
        <f t="shared" si="6"/>
        <v>0</v>
      </c>
      <c r="AB36" s="970">
        <f t="shared" si="6"/>
        <v>0</v>
      </c>
      <c r="AC36" s="970">
        <f t="shared" si="6"/>
        <v>0</v>
      </c>
      <c r="AD36" s="970">
        <f t="shared" si="6"/>
        <v>0</v>
      </c>
      <c r="AE36" s="970">
        <f t="shared" si="6"/>
        <v>0</v>
      </c>
      <c r="AF36" s="970">
        <f t="shared" si="6"/>
        <v>0</v>
      </c>
      <c r="AG36" s="970">
        <f t="shared" si="6"/>
        <v>0</v>
      </c>
      <c r="AH36" s="970">
        <f t="shared" si="6"/>
        <v>0</v>
      </c>
      <c r="AI36" s="970">
        <f t="shared" si="6"/>
        <v>0</v>
      </c>
      <c r="AJ36" s="970">
        <f t="shared" si="6"/>
        <v>0</v>
      </c>
      <c r="AK36" s="971">
        <f>SUM(U36:AJ36)</f>
        <v>5048</v>
      </c>
    </row>
    <row r="37" spans="4:37">
      <c r="D37" s="663"/>
      <c r="E37" s="663"/>
      <c r="F37" s="663"/>
      <c r="G37" s="663"/>
      <c r="H37" s="663"/>
      <c r="I37" s="664"/>
      <c r="J37" s="663"/>
      <c r="K37" s="663"/>
      <c r="L37" s="663"/>
      <c r="M37" s="663"/>
      <c r="N37" s="663"/>
      <c r="O37" s="665"/>
      <c r="S37" s="442" t="s">
        <v>209</v>
      </c>
      <c r="T37" s="443"/>
      <c r="U37" s="1054">
        <f>SUM(U36)</f>
        <v>5000</v>
      </c>
      <c r="V37" s="1054">
        <f t="shared" ref="V37:AJ37" si="7">SUM(V36)</f>
        <v>12</v>
      </c>
      <c r="W37" s="1054">
        <f t="shared" si="7"/>
        <v>12</v>
      </c>
      <c r="X37" s="1054">
        <f t="shared" si="7"/>
        <v>12</v>
      </c>
      <c r="Y37" s="1054">
        <f t="shared" si="7"/>
        <v>12</v>
      </c>
      <c r="Z37" s="1054">
        <f t="shared" si="7"/>
        <v>0</v>
      </c>
      <c r="AA37" s="1054">
        <f t="shared" si="7"/>
        <v>0</v>
      </c>
      <c r="AB37" s="1054">
        <f t="shared" si="7"/>
        <v>0</v>
      </c>
      <c r="AC37" s="1054">
        <f t="shared" si="7"/>
        <v>0</v>
      </c>
      <c r="AD37" s="1054">
        <f t="shared" si="7"/>
        <v>0</v>
      </c>
      <c r="AE37" s="1054">
        <f t="shared" si="7"/>
        <v>0</v>
      </c>
      <c r="AF37" s="1054">
        <f t="shared" si="7"/>
        <v>0</v>
      </c>
      <c r="AG37" s="1054">
        <f t="shared" si="7"/>
        <v>0</v>
      </c>
      <c r="AH37" s="1054">
        <f t="shared" si="7"/>
        <v>0</v>
      </c>
      <c r="AI37" s="1054">
        <f t="shared" si="7"/>
        <v>0</v>
      </c>
      <c r="AJ37" s="1054">
        <f t="shared" si="7"/>
        <v>0</v>
      </c>
      <c r="AK37" s="1055">
        <f>SUM(AK36)</f>
        <v>5048</v>
      </c>
    </row>
    <row r="38" spans="4:37" ht="13.5" thickBot="1">
      <c r="D38" s="663"/>
      <c r="E38" s="663"/>
      <c r="F38" s="663"/>
      <c r="G38" s="663"/>
      <c r="H38" s="663"/>
      <c r="I38" s="664"/>
      <c r="J38" s="663"/>
      <c r="K38" s="663"/>
      <c r="L38" s="663"/>
      <c r="M38" s="663"/>
      <c r="N38" s="663"/>
      <c r="O38" s="665"/>
      <c r="S38" s="442"/>
      <c r="T38" s="443"/>
      <c r="U38" s="444"/>
      <c r="V38" s="444"/>
      <c r="W38" s="444"/>
      <c r="X38" s="444"/>
      <c r="Y38" s="444"/>
      <c r="Z38" s="444"/>
      <c r="AA38" s="444"/>
      <c r="AB38" s="444"/>
      <c r="AC38" s="444"/>
      <c r="AD38" s="444"/>
      <c r="AE38" s="444"/>
      <c r="AF38" s="444"/>
      <c r="AG38" s="444"/>
      <c r="AH38" s="444"/>
      <c r="AI38" s="444"/>
      <c r="AJ38" s="444"/>
      <c r="AK38" s="445"/>
    </row>
    <row r="39" spans="4:37">
      <c r="D39" s="663"/>
      <c r="E39" s="663"/>
      <c r="F39" s="663"/>
      <c r="G39" s="663"/>
      <c r="H39" s="663"/>
      <c r="I39" s="664"/>
      <c r="J39" s="663"/>
      <c r="K39" s="663"/>
      <c r="L39" s="663"/>
      <c r="M39" s="663"/>
      <c r="N39" s="663"/>
      <c r="O39" s="665"/>
      <c r="S39" s="1451" t="s">
        <v>556</v>
      </c>
      <c r="T39" s="1452"/>
      <c r="U39" s="389">
        <f t="shared" ref="U39:AJ39" si="8">U10</f>
        <v>2016</v>
      </c>
      <c r="V39" s="389">
        <f t="shared" si="8"/>
        <v>2017</v>
      </c>
      <c r="W39" s="389">
        <f t="shared" si="8"/>
        <v>2018</v>
      </c>
      <c r="X39" s="389">
        <f t="shared" si="8"/>
        <v>2019</v>
      </c>
      <c r="Y39" s="389">
        <f t="shared" si="8"/>
        <v>2020</v>
      </c>
      <c r="Z39" s="389">
        <f t="shared" si="8"/>
        <v>2021</v>
      </c>
      <c r="AA39" s="389">
        <f t="shared" si="8"/>
        <v>2022</v>
      </c>
      <c r="AB39" s="389">
        <f t="shared" si="8"/>
        <v>2023</v>
      </c>
      <c r="AC39" s="389">
        <f t="shared" si="8"/>
        <v>2024</v>
      </c>
      <c r="AD39" s="389">
        <f t="shared" si="8"/>
        <v>2025</v>
      </c>
      <c r="AE39" s="389">
        <f t="shared" si="8"/>
        <v>2026</v>
      </c>
      <c r="AF39" s="389">
        <f t="shared" si="8"/>
        <v>2027</v>
      </c>
      <c r="AG39" s="389">
        <f t="shared" si="8"/>
        <v>2028</v>
      </c>
      <c r="AH39" s="389">
        <f t="shared" si="8"/>
        <v>2029</v>
      </c>
      <c r="AI39" s="389">
        <f t="shared" si="8"/>
        <v>2030</v>
      </c>
      <c r="AJ39" s="389">
        <f t="shared" si="8"/>
        <v>2031</v>
      </c>
      <c r="AK39" s="316" t="s">
        <v>209</v>
      </c>
    </row>
    <row r="40" spans="4:37">
      <c r="D40" s="663"/>
      <c r="E40" s="663"/>
      <c r="F40" s="663"/>
      <c r="G40" s="663"/>
      <c r="H40" s="663"/>
      <c r="I40" s="664"/>
      <c r="J40" s="663"/>
      <c r="K40" s="663"/>
      <c r="L40" s="663"/>
      <c r="M40" s="663"/>
      <c r="N40" s="663"/>
      <c r="O40" s="665"/>
      <c r="S40" s="141"/>
      <c r="T40" s="142"/>
      <c r="U40" s="818" t="s">
        <v>279</v>
      </c>
      <c r="V40" s="818" t="s">
        <v>279</v>
      </c>
      <c r="W40" s="818" t="s">
        <v>279</v>
      </c>
      <c r="X40" s="818" t="s">
        <v>279</v>
      </c>
      <c r="Y40" s="818" t="s">
        <v>279</v>
      </c>
      <c r="Z40" s="818" t="s">
        <v>279</v>
      </c>
      <c r="AA40" s="818" t="s">
        <v>279</v>
      </c>
      <c r="AB40" s="818" t="s">
        <v>279</v>
      </c>
      <c r="AC40" s="818" t="s">
        <v>279</v>
      </c>
      <c r="AD40" s="818" t="s">
        <v>279</v>
      </c>
      <c r="AE40" s="818" t="s">
        <v>279</v>
      </c>
      <c r="AF40" s="818" t="s">
        <v>279</v>
      </c>
      <c r="AG40" s="818" t="s">
        <v>279</v>
      </c>
      <c r="AH40" s="818" t="s">
        <v>279</v>
      </c>
      <c r="AI40" s="818" t="s">
        <v>279</v>
      </c>
      <c r="AJ40" s="818" t="s">
        <v>279</v>
      </c>
      <c r="AK40" s="447" t="s">
        <v>279</v>
      </c>
    </row>
    <row r="41" spans="4:37">
      <c r="D41" s="663"/>
      <c r="E41" s="663"/>
      <c r="F41" s="663"/>
      <c r="G41" s="663"/>
      <c r="H41" s="663"/>
      <c r="I41" s="663"/>
      <c r="J41" s="664"/>
      <c r="K41" s="663"/>
      <c r="L41" s="663"/>
      <c r="M41" s="663"/>
      <c r="N41" s="663"/>
      <c r="O41" s="665"/>
      <c r="S41" s="140" t="s">
        <v>210</v>
      </c>
      <c r="T41" s="209"/>
      <c r="U41" s="761">
        <f t="shared" ref="U41:AJ45" si="9">SUMIF($H$12:$H$27,$S41,U$12:U$27)</f>
        <v>51</v>
      </c>
      <c r="V41" s="761">
        <f t="shared" si="9"/>
        <v>606</v>
      </c>
      <c r="W41" s="761">
        <f t="shared" si="9"/>
        <v>606</v>
      </c>
      <c r="X41" s="761">
        <f t="shared" si="9"/>
        <v>606</v>
      </c>
      <c r="Y41" s="761">
        <f t="shared" si="9"/>
        <v>556</v>
      </c>
      <c r="Z41" s="761">
        <f t="shared" si="9"/>
        <v>0</v>
      </c>
      <c r="AA41" s="761">
        <f t="shared" si="9"/>
        <v>0</v>
      </c>
      <c r="AB41" s="761">
        <f t="shared" si="9"/>
        <v>0</v>
      </c>
      <c r="AC41" s="761">
        <f t="shared" si="9"/>
        <v>0</v>
      </c>
      <c r="AD41" s="761">
        <f t="shared" si="9"/>
        <v>0</v>
      </c>
      <c r="AE41" s="761">
        <f t="shared" si="9"/>
        <v>0</v>
      </c>
      <c r="AF41" s="761">
        <f t="shared" si="9"/>
        <v>0</v>
      </c>
      <c r="AG41" s="761">
        <f t="shared" si="9"/>
        <v>0</v>
      </c>
      <c r="AH41" s="761">
        <f t="shared" si="9"/>
        <v>0</v>
      </c>
      <c r="AI41" s="761">
        <f t="shared" si="9"/>
        <v>0</v>
      </c>
      <c r="AJ41" s="761">
        <f t="shared" si="9"/>
        <v>0</v>
      </c>
      <c r="AK41" s="974">
        <f>SUM(U41:AJ41)</f>
        <v>2425</v>
      </c>
    </row>
    <row r="42" spans="4:37">
      <c r="D42" s="663"/>
      <c r="E42" s="663"/>
      <c r="F42" s="663"/>
      <c r="G42" s="663"/>
      <c r="H42" s="663"/>
      <c r="I42" s="663"/>
      <c r="J42" s="663"/>
      <c r="K42" s="663"/>
      <c r="L42" s="663"/>
      <c r="M42" s="663"/>
      <c r="N42" s="663"/>
      <c r="O42" s="665"/>
      <c r="S42" s="140" t="s">
        <v>211</v>
      </c>
      <c r="T42" s="209"/>
      <c r="U42" s="761">
        <f t="shared" si="9"/>
        <v>5063</v>
      </c>
      <c r="V42" s="761">
        <f t="shared" si="9"/>
        <v>925</v>
      </c>
      <c r="W42" s="761">
        <f t="shared" si="9"/>
        <v>975</v>
      </c>
      <c r="X42" s="761">
        <f t="shared" si="9"/>
        <v>950</v>
      </c>
      <c r="Y42" s="761">
        <f t="shared" si="9"/>
        <v>463</v>
      </c>
      <c r="Z42" s="761">
        <f t="shared" si="9"/>
        <v>0</v>
      </c>
      <c r="AA42" s="761">
        <f t="shared" si="9"/>
        <v>0</v>
      </c>
      <c r="AB42" s="761">
        <f t="shared" si="9"/>
        <v>0</v>
      </c>
      <c r="AC42" s="761">
        <f t="shared" si="9"/>
        <v>0</v>
      </c>
      <c r="AD42" s="761">
        <f t="shared" si="9"/>
        <v>0</v>
      </c>
      <c r="AE42" s="761">
        <f t="shared" si="9"/>
        <v>0</v>
      </c>
      <c r="AF42" s="761">
        <f t="shared" si="9"/>
        <v>0</v>
      </c>
      <c r="AG42" s="761">
        <f t="shared" si="9"/>
        <v>0</v>
      </c>
      <c r="AH42" s="761">
        <f t="shared" si="9"/>
        <v>0</v>
      </c>
      <c r="AI42" s="761">
        <f t="shared" si="9"/>
        <v>0</v>
      </c>
      <c r="AJ42" s="761">
        <f t="shared" si="9"/>
        <v>0</v>
      </c>
      <c r="AK42" s="974">
        <f t="shared" ref="AK42:AK46" si="10">SUM(U42:AJ42)</f>
        <v>8376</v>
      </c>
    </row>
    <row r="43" spans="4:37">
      <c r="D43" s="663"/>
      <c r="E43" s="663"/>
      <c r="F43" s="663"/>
      <c r="G43" s="663"/>
      <c r="H43" s="663"/>
      <c r="I43" s="663"/>
      <c r="J43" s="663"/>
      <c r="K43" s="663"/>
      <c r="L43" s="663"/>
      <c r="M43" s="663"/>
      <c r="N43" s="663"/>
      <c r="O43" s="665"/>
      <c r="S43" s="140" t="s">
        <v>212</v>
      </c>
      <c r="T43" s="209"/>
      <c r="U43" s="761">
        <f t="shared" si="9"/>
        <v>4583</v>
      </c>
      <c r="V43" s="761">
        <f t="shared" si="9"/>
        <v>5000</v>
      </c>
      <c r="W43" s="761">
        <f t="shared" si="9"/>
        <v>417</v>
      </c>
      <c r="X43" s="761">
        <f t="shared" si="9"/>
        <v>0</v>
      </c>
      <c r="Y43" s="761">
        <f t="shared" si="9"/>
        <v>0</v>
      </c>
      <c r="Z43" s="761">
        <f t="shared" si="9"/>
        <v>0</v>
      </c>
      <c r="AA43" s="761">
        <f t="shared" si="9"/>
        <v>0</v>
      </c>
      <c r="AB43" s="761">
        <f t="shared" si="9"/>
        <v>0</v>
      </c>
      <c r="AC43" s="761">
        <f t="shared" si="9"/>
        <v>0</v>
      </c>
      <c r="AD43" s="761">
        <f t="shared" si="9"/>
        <v>0</v>
      </c>
      <c r="AE43" s="761">
        <f t="shared" si="9"/>
        <v>0</v>
      </c>
      <c r="AF43" s="761">
        <f t="shared" si="9"/>
        <v>0</v>
      </c>
      <c r="AG43" s="761">
        <f t="shared" si="9"/>
        <v>0</v>
      </c>
      <c r="AH43" s="761">
        <f t="shared" si="9"/>
        <v>0</v>
      </c>
      <c r="AI43" s="761">
        <f t="shared" si="9"/>
        <v>0</v>
      </c>
      <c r="AJ43" s="761">
        <f t="shared" si="9"/>
        <v>0</v>
      </c>
      <c r="AK43" s="974">
        <f t="shared" si="10"/>
        <v>10000</v>
      </c>
    </row>
    <row r="44" spans="4:37">
      <c r="D44" s="663"/>
      <c r="E44" s="663"/>
      <c r="F44" s="663"/>
      <c r="G44" s="663"/>
      <c r="H44" s="663"/>
      <c r="I44" s="663"/>
      <c r="J44" s="663"/>
      <c r="K44" s="663"/>
      <c r="L44" s="663"/>
      <c r="M44" s="663"/>
      <c r="N44" s="663"/>
      <c r="O44" s="665"/>
      <c r="S44" s="140" t="s">
        <v>213</v>
      </c>
      <c r="T44" s="209"/>
      <c r="U44" s="761">
        <f t="shared" si="9"/>
        <v>3000</v>
      </c>
      <c r="V44" s="761">
        <f t="shared" si="9"/>
        <v>3000</v>
      </c>
      <c r="W44" s="761">
        <f t="shared" si="9"/>
        <v>3000</v>
      </c>
      <c r="X44" s="761">
        <f t="shared" si="9"/>
        <v>3000</v>
      </c>
      <c r="Y44" s="761">
        <f t="shared" si="9"/>
        <v>0</v>
      </c>
      <c r="Z44" s="761">
        <f t="shared" si="9"/>
        <v>0</v>
      </c>
      <c r="AA44" s="761">
        <f t="shared" si="9"/>
        <v>0</v>
      </c>
      <c r="AB44" s="761">
        <f t="shared" si="9"/>
        <v>0</v>
      </c>
      <c r="AC44" s="761">
        <f t="shared" si="9"/>
        <v>0</v>
      </c>
      <c r="AD44" s="761">
        <f t="shared" si="9"/>
        <v>0</v>
      </c>
      <c r="AE44" s="761">
        <f t="shared" si="9"/>
        <v>0</v>
      </c>
      <c r="AF44" s="761">
        <f t="shared" si="9"/>
        <v>0</v>
      </c>
      <c r="AG44" s="761">
        <f t="shared" si="9"/>
        <v>0</v>
      </c>
      <c r="AH44" s="761">
        <f t="shared" si="9"/>
        <v>0</v>
      </c>
      <c r="AI44" s="761">
        <f t="shared" si="9"/>
        <v>0</v>
      </c>
      <c r="AJ44" s="761">
        <f t="shared" si="9"/>
        <v>0</v>
      </c>
      <c r="AK44" s="974">
        <f t="shared" si="10"/>
        <v>12000</v>
      </c>
    </row>
    <row r="45" spans="4:37">
      <c r="D45" s="663"/>
      <c r="E45" s="663"/>
      <c r="F45" s="663"/>
      <c r="G45" s="663"/>
      <c r="H45" s="663"/>
      <c r="I45" s="663"/>
      <c r="J45" s="663"/>
      <c r="K45" s="663"/>
      <c r="L45" s="663"/>
      <c r="M45" s="663"/>
      <c r="N45" s="663"/>
      <c r="O45" s="665"/>
      <c r="S45" s="140" t="s">
        <v>214</v>
      </c>
      <c r="T45" s="209"/>
      <c r="U45" s="761">
        <f t="shared" si="9"/>
        <v>0</v>
      </c>
      <c r="V45" s="761">
        <f t="shared" si="9"/>
        <v>300</v>
      </c>
      <c r="W45" s="761">
        <f t="shared" si="9"/>
        <v>300</v>
      </c>
      <c r="X45" s="761">
        <f t="shared" si="9"/>
        <v>0</v>
      </c>
      <c r="Y45" s="761">
        <f t="shared" si="9"/>
        <v>0</v>
      </c>
      <c r="Z45" s="761">
        <f t="shared" si="9"/>
        <v>0</v>
      </c>
      <c r="AA45" s="761">
        <f t="shared" si="9"/>
        <v>0</v>
      </c>
      <c r="AB45" s="761">
        <f t="shared" si="9"/>
        <v>0</v>
      </c>
      <c r="AC45" s="761">
        <f t="shared" si="9"/>
        <v>0</v>
      </c>
      <c r="AD45" s="761">
        <f t="shared" si="9"/>
        <v>0</v>
      </c>
      <c r="AE45" s="761">
        <f t="shared" si="9"/>
        <v>0</v>
      </c>
      <c r="AF45" s="761">
        <f t="shared" si="9"/>
        <v>0</v>
      </c>
      <c r="AG45" s="761">
        <f t="shared" si="9"/>
        <v>0</v>
      </c>
      <c r="AH45" s="761">
        <f t="shared" si="9"/>
        <v>0</v>
      </c>
      <c r="AI45" s="761">
        <f t="shared" si="9"/>
        <v>0</v>
      </c>
      <c r="AJ45" s="761">
        <f t="shared" si="9"/>
        <v>0</v>
      </c>
      <c r="AK45" s="974">
        <f t="shared" si="10"/>
        <v>600</v>
      </c>
    </row>
    <row r="46" spans="4:37">
      <c r="D46" s="663"/>
      <c r="E46" s="663"/>
      <c r="F46" s="663"/>
      <c r="G46" s="663"/>
      <c r="H46" s="663"/>
      <c r="I46" s="663"/>
      <c r="J46" s="663"/>
      <c r="K46" s="663"/>
      <c r="L46" s="663"/>
      <c r="M46" s="663"/>
      <c r="N46" s="663"/>
      <c r="O46" s="665"/>
      <c r="S46" s="140" t="s">
        <v>933</v>
      </c>
      <c r="T46" s="209"/>
      <c r="U46" s="761">
        <f t="shared" ref="U46:AJ46" si="11">U28</f>
        <v>0</v>
      </c>
      <c r="V46" s="761">
        <f t="shared" si="11"/>
        <v>0</v>
      </c>
      <c r="W46" s="761">
        <f t="shared" si="11"/>
        <v>0</v>
      </c>
      <c r="X46" s="761">
        <f t="shared" si="11"/>
        <v>0</v>
      </c>
      <c r="Y46" s="761">
        <f t="shared" si="11"/>
        <v>0</v>
      </c>
      <c r="Z46" s="761">
        <f t="shared" si="11"/>
        <v>0</v>
      </c>
      <c r="AA46" s="761">
        <f t="shared" si="11"/>
        <v>0</v>
      </c>
      <c r="AB46" s="761">
        <f t="shared" si="11"/>
        <v>0</v>
      </c>
      <c r="AC46" s="761">
        <f t="shared" si="11"/>
        <v>0</v>
      </c>
      <c r="AD46" s="761">
        <f t="shared" si="11"/>
        <v>0</v>
      </c>
      <c r="AE46" s="761">
        <f t="shared" si="11"/>
        <v>0</v>
      </c>
      <c r="AF46" s="761">
        <f t="shared" si="11"/>
        <v>0</v>
      </c>
      <c r="AG46" s="761">
        <f t="shared" si="11"/>
        <v>0</v>
      </c>
      <c r="AH46" s="761">
        <f t="shared" si="11"/>
        <v>0</v>
      </c>
      <c r="AI46" s="761">
        <f t="shared" si="11"/>
        <v>0</v>
      </c>
      <c r="AJ46" s="761">
        <f t="shared" si="11"/>
        <v>0</v>
      </c>
      <c r="AK46" s="974">
        <f t="shared" si="10"/>
        <v>0</v>
      </c>
    </row>
    <row r="47" spans="4:37">
      <c r="D47" s="663"/>
      <c r="E47" s="663"/>
      <c r="F47" s="663"/>
      <c r="G47" s="663"/>
      <c r="H47" s="663"/>
      <c r="I47" s="663"/>
      <c r="J47" s="663"/>
      <c r="K47" s="663"/>
      <c r="L47" s="663"/>
      <c r="M47" s="663"/>
      <c r="N47" s="663"/>
      <c r="O47" s="663"/>
      <c r="S47" s="141" t="s">
        <v>209</v>
      </c>
      <c r="T47" s="142"/>
      <c r="U47" s="975">
        <f t="shared" ref="U47:AK47" si="12">SUM(U41:U46)</f>
        <v>12697</v>
      </c>
      <c r="V47" s="975">
        <f t="shared" si="12"/>
        <v>9831</v>
      </c>
      <c r="W47" s="975">
        <f t="shared" si="12"/>
        <v>5298</v>
      </c>
      <c r="X47" s="975">
        <f t="shared" si="12"/>
        <v>4556</v>
      </c>
      <c r="Y47" s="975">
        <f t="shared" si="12"/>
        <v>1019</v>
      </c>
      <c r="Z47" s="975">
        <f t="shared" si="12"/>
        <v>0</v>
      </c>
      <c r="AA47" s="975">
        <f t="shared" si="12"/>
        <v>0</v>
      </c>
      <c r="AB47" s="975">
        <f t="shared" si="12"/>
        <v>0</v>
      </c>
      <c r="AC47" s="975">
        <f t="shared" si="12"/>
        <v>0</v>
      </c>
      <c r="AD47" s="975">
        <f t="shared" si="12"/>
        <v>0</v>
      </c>
      <c r="AE47" s="975">
        <f t="shared" si="12"/>
        <v>0</v>
      </c>
      <c r="AF47" s="975">
        <f t="shared" si="12"/>
        <v>0</v>
      </c>
      <c r="AG47" s="975">
        <f t="shared" si="12"/>
        <v>0</v>
      </c>
      <c r="AH47" s="975">
        <f t="shared" si="12"/>
        <v>0</v>
      </c>
      <c r="AI47" s="975">
        <f t="shared" si="12"/>
        <v>0</v>
      </c>
      <c r="AJ47" s="975">
        <f t="shared" si="12"/>
        <v>0</v>
      </c>
      <c r="AK47" s="1056">
        <f t="shared" si="12"/>
        <v>33401</v>
      </c>
    </row>
    <row r="48" spans="4:37">
      <c r="D48" s="663"/>
      <c r="E48" s="663"/>
      <c r="F48" s="663"/>
      <c r="G48" s="663"/>
      <c r="H48" s="663"/>
      <c r="I48" s="663"/>
      <c r="J48" s="663"/>
      <c r="K48" s="663"/>
      <c r="L48" s="663"/>
      <c r="M48" s="663"/>
      <c r="N48" s="663"/>
      <c r="O48" s="663"/>
      <c r="S48" s="143"/>
      <c r="T48" s="144"/>
      <c r="U48" s="144"/>
      <c r="V48" s="144"/>
      <c r="W48" s="144"/>
      <c r="X48" s="144"/>
      <c r="Y48" s="144"/>
      <c r="Z48" s="144"/>
      <c r="AA48" s="144"/>
      <c r="AB48" s="144"/>
      <c r="AC48" s="144"/>
      <c r="AD48" s="144"/>
      <c r="AE48" s="142"/>
      <c r="AF48" s="142"/>
      <c r="AG48" s="142"/>
      <c r="AH48" s="142"/>
      <c r="AI48" s="142"/>
      <c r="AJ48" s="142"/>
      <c r="AK48" s="318"/>
    </row>
    <row r="49" spans="4:37">
      <c r="D49" s="663"/>
      <c r="E49" s="663"/>
      <c r="F49" s="663"/>
      <c r="G49" s="663"/>
      <c r="H49" s="663"/>
      <c r="I49" s="663"/>
      <c r="J49" s="663"/>
      <c r="K49" s="663"/>
      <c r="L49" s="663"/>
      <c r="M49" s="663"/>
      <c r="N49" s="663"/>
      <c r="O49" s="663"/>
      <c r="S49" s="145"/>
      <c r="T49" s="142"/>
      <c r="U49" s="142"/>
      <c r="V49" s="142"/>
      <c r="W49" s="142"/>
      <c r="X49" s="142"/>
      <c r="Y49" s="142"/>
      <c r="Z49" s="142"/>
      <c r="AA49" s="142"/>
      <c r="AB49" s="142"/>
      <c r="AC49" s="142"/>
      <c r="AD49" s="142"/>
      <c r="AE49" s="142"/>
      <c r="AF49" s="142"/>
      <c r="AG49" s="142"/>
      <c r="AH49" s="142"/>
      <c r="AI49" s="142"/>
      <c r="AJ49" s="142"/>
      <c r="AK49" s="318"/>
    </row>
    <row r="50" spans="4:37">
      <c r="D50" s="663"/>
      <c r="E50" s="663"/>
      <c r="F50" s="663"/>
      <c r="G50" s="663"/>
      <c r="H50" s="663"/>
      <c r="I50" s="663"/>
      <c r="J50" s="663"/>
      <c r="K50" s="663"/>
      <c r="L50" s="663"/>
      <c r="M50" s="663"/>
      <c r="N50" s="663"/>
      <c r="O50" s="663"/>
      <c r="S50" s="141" t="s">
        <v>309</v>
      </c>
      <c r="T50" s="142"/>
      <c r="U50" s="319" t="s">
        <v>1057</v>
      </c>
      <c r="V50" s="142"/>
      <c r="W50" s="142"/>
      <c r="X50" s="142"/>
      <c r="Y50" s="142"/>
      <c r="Z50" s="142"/>
      <c r="AA50" s="142"/>
      <c r="AB50" s="142"/>
      <c r="AC50" s="142"/>
      <c r="AD50" s="142"/>
      <c r="AE50" s="142"/>
      <c r="AF50" s="142"/>
      <c r="AG50" s="142"/>
      <c r="AH50" s="142"/>
      <c r="AI50" s="142"/>
      <c r="AJ50" s="142"/>
      <c r="AK50" s="318"/>
    </row>
    <row r="51" spans="4:37">
      <c r="D51" s="663"/>
      <c r="E51" s="663"/>
      <c r="F51" s="663"/>
      <c r="G51" s="663"/>
      <c r="H51" s="663"/>
      <c r="I51" s="663"/>
      <c r="J51" s="663"/>
      <c r="K51" s="663"/>
      <c r="L51" s="663"/>
      <c r="M51" s="663"/>
      <c r="N51" s="663"/>
      <c r="O51" s="663"/>
      <c r="S51" s="146" t="s">
        <v>310</v>
      </c>
      <c r="T51" s="142"/>
      <c r="U51" s="703">
        <v>1</v>
      </c>
      <c r="V51" s="703"/>
      <c r="W51" s="703"/>
      <c r="X51" s="703"/>
      <c r="Y51" s="703"/>
      <c r="Z51" s="703"/>
      <c r="AA51" s="703"/>
      <c r="AB51" s="703"/>
      <c r="AC51" s="703"/>
      <c r="AD51" s="703"/>
      <c r="AE51" s="703"/>
      <c r="AF51" s="703"/>
      <c r="AG51" s="703"/>
      <c r="AH51" s="703"/>
      <c r="AI51" s="703"/>
      <c r="AJ51" s="703"/>
      <c r="AK51" s="976"/>
    </row>
    <row r="52" spans="4:37">
      <c r="D52" s="663"/>
      <c r="E52" s="663"/>
      <c r="F52" s="663"/>
      <c r="G52" s="663"/>
      <c r="H52" s="663"/>
      <c r="I52" s="663"/>
      <c r="J52" s="663"/>
      <c r="K52" s="663"/>
      <c r="L52" s="663"/>
      <c r="M52" s="663"/>
      <c r="N52" s="663"/>
      <c r="O52" s="663"/>
      <c r="S52" s="140" t="s">
        <v>210</v>
      </c>
      <c r="T52" s="209"/>
      <c r="U52" s="761">
        <f t="shared" ref="U52:AJ52" si="13">U41*$U$51</f>
        <v>51</v>
      </c>
      <c r="V52" s="761">
        <f t="shared" si="13"/>
        <v>606</v>
      </c>
      <c r="W52" s="761">
        <f t="shared" si="13"/>
        <v>606</v>
      </c>
      <c r="X52" s="761">
        <f t="shared" si="13"/>
        <v>606</v>
      </c>
      <c r="Y52" s="761">
        <f t="shared" si="13"/>
        <v>556</v>
      </c>
      <c r="Z52" s="761">
        <f t="shared" si="13"/>
        <v>0</v>
      </c>
      <c r="AA52" s="761">
        <f t="shared" si="13"/>
        <v>0</v>
      </c>
      <c r="AB52" s="761">
        <f t="shared" si="13"/>
        <v>0</v>
      </c>
      <c r="AC52" s="761">
        <f t="shared" si="13"/>
        <v>0</v>
      </c>
      <c r="AD52" s="761">
        <f t="shared" si="13"/>
        <v>0</v>
      </c>
      <c r="AE52" s="761">
        <f t="shared" si="13"/>
        <v>0</v>
      </c>
      <c r="AF52" s="761">
        <f t="shared" si="13"/>
        <v>0</v>
      </c>
      <c r="AG52" s="761">
        <f t="shared" si="13"/>
        <v>0</v>
      </c>
      <c r="AH52" s="761">
        <f t="shared" si="13"/>
        <v>0</v>
      </c>
      <c r="AI52" s="761">
        <f t="shared" si="13"/>
        <v>0</v>
      </c>
      <c r="AJ52" s="761">
        <f t="shared" si="13"/>
        <v>0</v>
      </c>
      <c r="AK52" s="317">
        <f>SUM(U52:AJ52)</f>
        <v>2425</v>
      </c>
    </row>
    <row r="53" spans="4:37">
      <c r="D53" s="663"/>
      <c r="E53" s="663"/>
      <c r="F53" s="663"/>
      <c r="G53" s="663"/>
      <c r="H53" s="663"/>
      <c r="I53" s="663"/>
      <c r="J53" s="663"/>
      <c r="K53" s="663"/>
      <c r="L53" s="663"/>
      <c r="M53" s="663"/>
      <c r="N53" s="663"/>
      <c r="O53" s="663"/>
      <c r="S53" s="140" t="s">
        <v>211</v>
      </c>
      <c r="T53" s="209"/>
      <c r="U53" s="761">
        <f t="shared" ref="U53:AJ53" si="14">U42*$U$51</f>
        <v>5063</v>
      </c>
      <c r="V53" s="761">
        <f t="shared" si="14"/>
        <v>925</v>
      </c>
      <c r="W53" s="761">
        <f t="shared" si="14"/>
        <v>975</v>
      </c>
      <c r="X53" s="761">
        <f t="shared" si="14"/>
        <v>950</v>
      </c>
      <c r="Y53" s="761">
        <f t="shared" si="14"/>
        <v>463</v>
      </c>
      <c r="Z53" s="761">
        <f t="shared" si="14"/>
        <v>0</v>
      </c>
      <c r="AA53" s="761">
        <f t="shared" si="14"/>
        <v>0</v>
      </c>
      <c r="AB53" s="761">
        <f t="shared" si="14"/>
        <v>0</v>
      </c>
      <c r="AC53" s="761">
        <f t="shared" si="14"/>
        <v>0</v>
      </c>
      <c r="AD53" s="761">
        <f t="shared" si="14"/>
        <v>0</v>
      </c>
      <c r="AE53" s="761">
        <f t="shared" si="14"/>
        <v>0</v>
      </c>
      <c r="AF53" s="761">
        <f t="shared" si="14"/>
        <v>0</v>
      </c>
      <c r="AG53" s="761">
        <f t="shared" si="14"/>
        <v>0</v>
      </c>
      <c r="AH53" s="761">
        <f t="shared" si="14"/>
        <v>0</v>
      </c>
      <c r="AI53" s="761">
        <f t="shared" si="14"/>
        <v>0</v>
      </c>
      <c r="AJ53" s="761">
        <f t="shared" si="14"/>
        <v>0</v>
      </c>
      <c r="AK53" s="317">
        <f t="shared" ref="AK53:AK57" si="15">SUM(U53:AJ53)</f>
        <v>8376</v>
      </c>
    </row>
    <row r="54" spans="4:37">
      <c r="D54" s="663"/>
      <c r="E54" s="663"/>
      <c r="F54" s="663"/>
      <c r="G54" s="663"/>
      <c r="H54" s="663"/>
      <c r="I54" s="663"/>
      <c r="J54" s="663"/>
      <c r="K54" s="663"/>
      <c r="L54" s="663"/>
      <c r="M54" s="663"/>
      <c r="N54" s="663"/>
      <c r="O54" s="663"/>
      <c r="S54" s="140" t="s">
        <v>212</v>
      </c>
      <c r="T54" s="209"/>
      <c r="U54" s="761">
        <f t="shared" ref="U54:AJ54" si="16">U43*$U$51</f>
        <v>4583</v>
      </c>
      <c r="V54" s="761">
        <f t="shared" si="16"/>
        <v>5000</v>
      </c>
      <c r="W54" s="761">
        <f t="shared" si="16"/>
        <v>417</v>
      </c>
      <c r="X54" s="761">
        <f t="shared" si="16"/>
        <v>0</v>
      </c>
      <c r="Y54" s="761">
        <f t="shared" si="16"/>
        <v>0</v>
      </c>
      <c r="Z54" s="761">
        <f t="shared" si="16"/>
        <v>0</v>
      </c>
      <c r="AA54" s="761">
        <f t="shared" si="16"/>
        <v>0</v>
      </c>
      <c r="AB54" s="761">
        <f t="shared" si="16"/>
        <v>0</v>
      </c>
      <c r="AC54" s="761">
        <f t="shared" si="16"/>
        <v>0</v>
      </c>
      <c r="AD54" s="761">
        <f t="shared" si="16"/>
        <v>0</v>
      </c>
      <c r="AE54" s="761">
        <f t="shared" si="16"/>
        <v>0</v>
      </c>
      <c r="AF54" s="761">
        <f t="shared" si="16"/>
        <v>0</v>
      </c>
      <c r="AG54" s="761">
        <f t="shared" si="16"/>
        <v>0</v>
      </c>
      <c r="AH54" s="761">
        <f t="shared" si="16"/>
        <v>0</v>
      </c>
      <c r="AI54" s="761">
        <f t="shared" si="16"/>
        <v>0</v>
      </c>
      <c r="AJ54" s="761">
        <f t="shared" si="16"/>
        <v>0</v>
      </c>
      <c r="AK54" s="317">
        <f t="shared" si="15"/>
        <v>10000</v>
      </c>
    </row>
    <row r="55" spans="4:37">
      <c r="D55" s="663"/>
      <c r="E55" s="663"/>
      <c r="F55" s="663"/>
      <c r="G55" s="663"/>
      <c r="H55" s="663"/>
      <c r="I55" s="663"/>
      <c r="J55" s="663"/>
      <c r="K55" s="663"/>
      <c r="L55" s="663"/>
      <c r="M55" s="663"/>
      <c r="N55" s="663"/>
      <c r="O55" s="663"/>
      <c r="S55" s="140" t="s">
        <v>213</v>
      </c>
      <c r="T55" s="209"/>
      <c r="U55" s="761">
        <f t="shared" ref="U55:AJ55" si="17">U44*$U$51</f>
        <v>3000</v>
      </c>
      <c r="V55" s="761">
        <f t="shared" si="17"/>
        <v>3000</v>
      </c>
      <c r="W55" s="761">
        <f t="shared" si="17"/>
        <v>3000</v>
      </c>
      <c r="X55" s="761">
        <f t="shared" si="17"/>
        <v>3000</v>
      </c>
      <c r="Y55" s="761">
        <f t="shared" si="17"/>
        <v>0</v>
      </c>
      <c r="Z55" s="761">
        <f t="shared" si="17"/>
        <v>0</v>
      </c>
      <c r="AA55" s="761">
        <f t="shared" si="17"/>
        <v>0</v>
      </c>
      <c r="AB55" s="761">
        <f t="shared" si="17"/>
        <v>0</v>
      </c>
      <c r="AC55" s="761">
        <f t="shared" si="17"/>
        <v>0</v>
      </c>
      <c r="AD55" s="761">
        <f t="shared" si="17"/>
        <v>0</v>
      </c>
      <c r="AE55" s="761">
        <f t="shared" si="17"/>
        <v>0</v>
      </c>
      <c r="AF55" s="761">
        <f t="shared" si="17"/>
        <v>0</v>
      </c>
      <c r="AG55" s="761">
        <f t="shared" si="17"/>
        <v>0</v>
      </c>
      <c r="AH55" s="761">
        <f t="shared" si="17"/>
        <v>0</v>
      </c>
      <c r="AI55" s="761">
        <f t="shared" si="17"/>
        <v>0</v>
      </c>
      <c r="AJ55" s="761">
        <f t="shared" si="17"/>
        <v>0</v>
      </c>
      <c r="AK55" s="317">
        <f t="shared" si="15"/>
        <v>12000</v>
      </c>
    </row>
    <row r="56" spans="4:37">
      <c r="D56" s="663"/>
      <c r="E56" s="663"/>
      <c r="F56" s="663"/>
      <c r="G56" s="663"/>
      <c r="H56" s="663"/>
      <c r="I56" s="663"/>
      <c r="J56" s="663"/>
      <c r="K56" s="663"/>
      <c r="L56" s="663"/>
      <c r="M56" s="663"/>
      <c r="N56" s="663"/>
      <c r="O56" s="663"/>
      <c r="S56" s="140" t="s">
        <v>214</v>
      </c>
      <c r="T56" s="209"/>
      <c r="U56" s="761">
        <f t="shared" ref="U56:AJ56" si="18">U45*$U$51</f>
        <v>0</v>
      </c>
      <c r="V56" s="761">
        <f t="shared" si="18"/>
        <v>300</v>
      </c>
      <c r="W56" s="761">
        <f t="shared" si="18"/>
        <v>300</v>
      </c>
      <c r="X56" s="761">
        <f t="shared" si="18"/>
        <v>0</v>
      </c>
      <c r="Y56" s="761">
        <f t="shared" si="18"/>
        <v>0</v>
      </c>
      <c r="Z56" s="761">
        <f t="shared" si="18"/>
        <v>0</v>
      </c>
      <c r="AA56" s="761">
        <f t="shared" si="18"/>
        <v>0</v>
      </c>
      <c r="AB56" s="761">
        <f t="shared" si="18"/>
        <v>0</v>
      </c>
      <c r="AC56" s="761">
        <f t="shared" si="18"/>
        <v>0</v>
      </c>
      <c r="AD56" s="761">
        <f t="shared" si="18"/>
        <v>0</v>
      </c>
      <c r="AE56" s="761">
        <f t="shared" si="18"/>
        <v>0</v>
      </c>
      <c r="AF56" s="761">
        <f t="shared" si="18"/>
        <v>0</v>
      </c>
      <c r="AG56" s="761">
        <f t="shared" si="18"/>
        <v>0</v>
      </c>
      <c r="AH56" s="761">
        <f t="shared" si="18"/>
        <v>0</v>
      </c>
      <c r="AI56" s="761">
        <f t="shared" si="18"/>
        <v>0</v>
      </c>
      <c r="AJ56" s="761">
        <f t="shared" si="18"/>
        <v>0</v>
      </c>
      <c r="AK56" s="317">
        <f t="shared" si="15"/>
        <v>600</v>
      </c>
    </row>
    <row r="57" spans="4:37">
      <c r="D57" s="663"/>
      <c r="E57" s="663"/>
      <c r="F57" s="663"/>
      <c r="G57" s="663"/>
      <c r="H57" s="663"/>
      <c r="I57" s="663"/>
      <c r="J57" s="663"/>
      <c r="K57" s="663"/>
      <c r="L57" s="663"/>
      <c r="M57" s="663"/>
      <c r="N57" s="663"/>
      <c r="O57" s="663"/>
      <c r="S57" s="140" t="s">
        <v>933</v>
      </c>
      <c r="T57" s="414"/>
      <c r="U57" s="761">
        <f t="shared" ref="U57:AJ57" si="19">U46*$U$51</f>
        <v>0</v>
      </c>
      <c r="V57" s="761">
        <f t="shared" si="19"/>
        <v>0</v>
      </c>
      <c r="W57" s="761">
        <f t="shared" si="19"/>
        <v>0</v>
      </c>
      <c r="X57" s="761">
        <f t="shared" si="19"/>
        <v>0</v>
      </c>
      <c r="Y57" s="761">
        <f t="shared" si="19"/>
        <v>0</v>
      </c>
      <c r="Z57" s="761">
        <f t="shared" si="19"/>
        <v>0</v>
      </c>
      <c r="AA57" s="761">
        <f t="shared" si="19"/>
        <v>0</v>
      </c>
      <c r="AB57" s="761">
        <f t="shared" si="19"/>
        <v>0</v>
      </c>
      <c r="AC57" s="761">
        <f t="shared" si="19"/>
        <v>0</v>
      </c>
      <c r="AD57" s="761">
        <f t="shared" si="19"/>
        <v>0</v>
      </c>
      <c r="AE57" s="761">
        <f t="shared" si="19"/>
        <v>0</v>
      </c>
      <c r="AF57" s="761">
        <f t="shared" si="19"/>
        <v>0</v>
      </c>
      <c r="AG57" s="761">
        <f t="shared" si="19"/>
        <v>0</v>
      </c>
      <c r="AH57" s="761">
        <f t="shared" si="19"/>
        <v>0</v>
      </c>
      <c r="AI57" s="761">
        <f t="shared" si="19"/>
        <v>0</v>
      </c>
      <c r="AJ57" s="761">
        <f t="shared" si="19"/>
        <v>0</v>
      </c>
      <c r="AK57" s="974">
        <f t="shared" si="15"/>
        <v>0</v>
      </c>
    </row>
    <row r="58" spans="4:37" ht="13.5" thickBot="1">
      <c r="D58" s="663"/>
      <c r="E58" s="663"/>
      <c r="F58" s="663"/>
      <c r="G58" s="663"/>
      <c r="H58" s="663"/>
      <c r="I58" s="663"/>
      <c r="J58" s="663"/>
      <c r="K58" s="663"/>
      <c r="L58" s="663"/>
      <c r="M58" s="663"/>
      <c r="N58" s="663"/>
      <c r="O58" s="663"/>
      <c r="S58" s="148" t="s">
        <v>209</v>
      </c>
      <c r="T58" s="210"/>
      <c r="U58" s="762">
        <f>SUM(U52:U57)</f>
        <v>12697</v>
      </c>
      <c r="V58" s="762">
        <f t="shared" ref="V58:AJ58" si="20">SUM(V52:V57)</f>
        <v>9831</v>
      </c>
      <c r="W58" s="762">
        <f t="shared" si="20"/>
        <v>5298</v>
      </c>
      <c r="X58" s="762">
        <f t="shared" si="20"/>
        <v>4556</v>
      </c>
      <c r="Y58" s="762">
        <f t="shared" si="20"/>
        <v>1019</v>
      </c>
      <c r="Z58" s="762">
        <f t="shared" si="20"/>
        <v>0</v>
      </c>
      <c r="AA58" s="762">
        <f t="shared" si="20"/>
        <v>0</v>
      </c>
      <c r="AB58" s="762">
        <f t="shared" si="20"/>
        <v>0</v>
      </c>
      <c r="AC58" s="762">
        <f t="shared" si="20"/>
        <v>0</v>
      </c>
      <c r="AD58" s="762">
        <f t="shared" si="20"/>
        <v>0</v>
      </c>
      <c r="AE58" s="762">
        <f t="shared" si="20"/>
        <v>0</v>
      </c>
      <c r="AF58" s="762">
        <f t="shared" si="20"/>
        <v>0</v>
      </c>
      <c r="AG58" s="762">
        <f t="shared" si="20"/>
        <v>0</v>
      </c>
      <c r="AH58" s="762">
        <f t="shared" si="20"/>
        <v>0</v>
      </c>
      <c r="AI58" s="762">
        <f t="shared" si="20"/>
        <v>0</v>
      </c>
      <c r="AJ58" s="762">
        <f t="shared" si="20"/>
        <v>0</v>
      </c>
      <c r="AK58" s="320">
        <f>SUM(AK52:AK57)</f>
        <v>33401</v>
      </c>
    </row>
    <row r="59" spans="4:37">
      <c r="D59" s="663"/>
      <c r="E59" s="663"/>
      <c r="F59" s="663"/>
      <c r="G59" s="663"/>
      <c r="H59" s="663"/>
      <c r="I59" s="663"/>
      <c r="J59" s="663"/>
      <c r="K59" s="663"/>
      <c r="L59" s="663"/>
      <c r="M59" s="663"/>
      <c r="N59" s="663"/>
      <c r="O59" s="663"/>
      <c r="S59" s="666"/>
      <c r="T59" s="667"/>
      <c r="U59" s="763"/>
      <c r="V59" s="763"/>
      <c r="W59" s="763"/>
      <c r="X59" s="763"/>
      <c r="Y59" s="763"/>
      <c r="Z59" s="763"/>
      <c r="AA59" s="763"/>
      <c r="AB59" s="763"/>
      <c r="AC59" s="763"/>
      <c r="AD59" s="763"/>
      <c r="AE59" s="763"/>
      <c r="AF59" s="763"/>
      <c r="AG59" s="763"/>
      <c r="AH59" s="763"/>
      <c r="AI59" s="763"/>
      <c r="AJ59" s="763"/>
      <c r="AK59" s="668"/>
    </row>
    <row r="60" spans="4:37" ht="13.5" thickBot="1">
      <c r="D60" s="663"/>
      <c r="E60" s="663"/>
      <c r="F60" s="663"/>
      <c r="G60" s="663"/>
      <c r="H60" s="663"/>
      <c r="I60" s="663"/>
      <c r="J60" s="663"/>
      <c r="K60" s="663"/>
      <c r="L60" s="663"/>
      <c r="M60" s="663"/>
      <c r="N60" s="663"/>
      <c r="O60" s="663"/>
      <c r="S60" s="669" t="s">
        <v>565</v>
      </c>
      <c r="T60" s="670" t="s">
        <v>566</v>
      </c>
      <c r="U60" s="764">
        <f t="shared" ref="U60:AK60" si="21">U37+U58</f>
        <v>17697</v>
      </c>
      <c r="V60" s="764">
        <f t="shared" si="21"/>
        <v>9843</v>
      </c>
      <c r="W60" s="764">
        <f t="shared" si="21"/>
        <v>5310</v>
      </c>
      <c r="X60" s="764">
        <f t="shared" si="21"/>
        <v>4568</v>
      </c>
      <c r="Y60" s="764">
        <f t="shared" si="21"/>
        <v>1031</v>
      </c>
      <c r="Z60" s="764">
        <f t="shared" si="21"/>
        <v>0</v>
      </c>
      <c r="AA60" s="764">
        <f t="shared" si="21"/>
        <v>0</v>
      </c>
      <c r="AB60" s="764">
        <f t="shared" si="21"/>
        <v>0</v>
      </c>
      <c r="AC60" s="764">
        <f t="shared" si="21"/>
        <v>0</v>
      </c>
      <c r="AD60" s="764">
        <f t="shared" si="21"/>
        <v>0</v>
      </c>
      <c r="AE60" s="764">
        <f t="shared" si="21"/>
        <v>0</v>
      </c>
      <c r="AF60" s="764">
        <f t="shared" si="21"/>
        <v>0</v>
      </c>
      <c r="AG60" s="764">
        <f t="shared" si="21"/>
        <v>0</v>
      </c>
      <c r="AH60" s="764">
        <f t="shared" si="21"/>
        <v>0</v>
      </c>
      <c r="AI60" s="764">
        <f t="shared" si="21"/>
        <v>0</v>
      </c>
      <c r="AJ60" s="764">
        <f t="shared" si="21"/>
        <v>0</v>
      </c>
      <c r="AK60" s="671">
        <f t="shared" si="21"/>
        <v>38449</v>
      </c>
    </row>
    <row r="61" spans="4:37">
      <c r="D61" s="663"/>
      <c r="E61" s="663"/>
      <c r="F61" s="663"/>
      <c r="G61" s="663"/>
      <c r="H61" s="663"/>
      <c r="I61" s="663"/>
      <c r="J61" s="663"/>
      <c r="K61" s="663"/>
      <c r="L61" s="663"/>
      <c r="M61" s="663"/>
      <c r="N61" s="663"/>
      <c r="O61" s="663"/>
    </row>
    <row r="62" spans="4:37">
      <c r="D62" s="663"/>
      <c r="E62" s="663"/>
      <c r="F62" s="663"/>
      <c r="G62" s="663"/>
      <c r="H62" s="663"/>
      <c r="I62" s="663"/>
      <c r="J62" s="663"/>
      <c r="K62" s="663"/>
      <c r="L62" s="663"/>
      <c r="M62" s="663"/>
      <c r="N62" s="663"/>
      <c r="O62" s="663"/>
    </row>
    <row r="63" spans="4:37">
      <c r="P63" s="663"/>
      <c r="Q63" s="663"/>
      <c r="R63" s="663"/>
      <c r="S63" s="663"/>
      <c r="T63" s="663"/>
      <c r="U63" s="663"/>
      <c r="V63" s="663"/>
      <c r="W63" s="663"/>
      <c r="X63" s="663"/>
      <c r="Y63" s="663"/>
      <c r="Z63" s="663"/>
      <c r="AA63" s="663"/>
      <c r="AB63" s="663"/>
      <c r="AC63" s="663"/>
    </row>
  </sheetData>
  <sheetProtection password="8629" sheet="1" objects="1" scenarios="1" formatCells="0" formatColumns="0" formatRows="0"/>
  <autoFilter ref="A11:WWZ29" xr:uid="{00000000-0009-0000-0000-000012000000}"/>
  <mergeCells count="17">
    <mergeCell ref="L4:M8"/>
    <mergeCell ref="Z9:AK9"/>
    <mergeCell ref="B10:B11"/>
    <mergeCell ref="C10:C11"/>
    <mergeCell ref="D10:D11"/>
    <mergeCell ref="E10:E11"/>
    <mergeCell ref="F10:F11"/>
    <mergeCell ref="I10:I11"/>
    <mergeCell ref="J10:J11"/>
    <mergeCell ref="K10:K11"/>
    <mergeCell ref="T10:T11"/>
    <mergeCell ref="S34:T34"/>
    <mergeCell ref="S39:T39"/>
    <mergeCell ref="G10:G11"/>
    <mergeCell ref="L10:M10"/>
    <mergeCell ref="R10:R11"/>
    <mergeCell ref="S10:S11"/>
  </mergeCells>
  <conditionalFormatting sqref="S48">
    <cfRule type="cellIs" dxfId="1" priority="1" stopIfTrue="1" operator="equal">
      <formula>"inflation incorporated in nominal assumptions"</formula>
    </cfRule>
    <cfRule type="cellIs" dxfId="0" priority="2" stopIfTrue="1" operator="equal">
      <formula>"inflation added to nominal assumptions"</formula>
    </cfRule>
  </conditionalFormatting>
  <dataValidations count="7">
    <dataValidation type="list" allowBlank="1" showInputMessage="1" showErrorMessage="1" sqref="WVQ983055:WVR983076 WLU983055:WLV983076 JE65551:JF65572 TA65551:TB65572 ACW65551:ACX65572 AMS65551:AMT65572 AWO65551:AWP65572 BGK65551:BGL65572 BQG65551:BQH65572 CAC65551:CAD65572 CJY65551:CJZ65572 CTU65551:CTV65572 DDQ65551:DDR65572 DNM65551:DNN65572 DXI65551:DXJ65572 EHE65551:EHF65572 ERA65551:ERB65572 FAW65551:FAX65572 FKS65551:FKT65572 FUO65551:FUP65572 GEK65551:GEL65572 GOG65551:GOH65572 GYC65551:GYD65572 HHY65551:HHZ65572 HRU65551:HRV65572 IBQ65551:IBR65572 ILM65551:ILN65572 IVI65551:IVJ65572 JFE65551:JFF65572 JPA65551:JPB65572 JYW65551:JYX65572 KIS65551:KIT65572 KSO65551:KSP65572 LCK65551:LCL65572 LMG65551:LMH65572 LWC65551:LWD65572 MFY65551:MFZ65572 MPU65551:MPV65572 MZQ65551:MZR65572 NJM65551:NJN65572 NTI65551:NTJ65572 ODE65551:ODF65572 ONA65551:ONB65572 OWW65551:OWX65572 PGS65551:PGT65572 PQO65551:PQP65572 QAK65551:QAL65572 QKG65551:QKH65572 QUC65551:QUD65572 RDY65551:RDZ65572 RNU65551:RNV65572 RXQ65551:RXR65572 SHM65551:SHN65572 SRI65551:SRJ65572 TBE65551:TBF65572 TLA65551:TLB65572 TUW65551:TUX65572 UES65551:UET65572 UOO65551:UOP65572 UYK65551:UYL65572 VIG65551:VIH65572 VSC65551:VSD65572 WBY65551:WBZ65572 WLU65551:WLV65572 WVQ65551:WVR65572 JE131087:JF131108 TA131087:TB131108 ACW131087:ACX131108 AMS131087:AMT131108 AWO131087:AWP131108 BGK131087:BGL131108 BQG131087:BQH131108 CAC131087:CAD131108 CJY131087:CJZ131108 CTU131087:CTV131108 DDQ131087:DDR131108 DNM131087:DNN131108 DXI131087:DXJ131108 EHE131087:EHF131108 ERA131087:ERB131108 FAW131087:FAX131108 FKS131087:FKT131108 FUO131087:FUP131108 GEK131087:GEL131108 GOG131087:GOH131108 GYC131087:GYD131108 HHY131087:HHZ131108 HRU131087:HRV131108 IBQ131087:IBR131108 ILM131087:ILN131108 IVI131087:IVJ131108 JFE131087:JFF131108 JPA131087:JPB131108 JYW131087:JYX131108 KIS131087:KIT131108 KSO131087:KSP131108 LCK131087:LCL131108 LMG131087:LMH131108 LWC131087:LWD131108 MFY131087:MFZ131108 MPU131087:MPV131108 MZQ131087:MZR131108 NJM131087:NJN131108 NTI131087:NTJ131108 ODE131087:ODF131108 ONA131087:ONB131108 OWW131087:OWX131108 PGS131087:PGT131108 PQO131087:PQP131108 QAK131087:QAL131108 QKG131087:QKH131108 QUC131087:QUD131108 RDY131087:RDZ131108 RNU131087:RNV131108 RXQ131087:RXR131108 SHM131087:SHN131108 SRI131087:SRJ131108 TBE131087:TBF131108 TLA131087:TLB131108 TUW131087:TUX131108 UES131087:UET131108 UOO131087:UOP131108 UYK131087:UYL131108 VIG131087:VIH131108 VSC131087:VSD131108 WBY131087:WBZ131108 WLU131087:WLV131108 WVQ131087:WVR131108 JE196623:JF196644 TA196623:TB196644 ACW196623:ACX196644 AMS196623:AMT196644 AWO196623:AWP196644 BGK196623:BGL196644 BQG196623:BQH196644 CAC196623:CAD196644 CJY196623:CJZ196644 CTU196623:CTV196644 DDQ196623:DDR196644 DNM196623:DNN196644 DXI196623:DXJ196644 EHE196623:EHF196644 ERA196623:ERB196644 FAW196623:FAX196644 FKS196623:FKT196644 FUO196623:FUP196644 GEK196623:GEL196644 GOG196623:GOH196644 GYC196623:GYD196644 HHY196623:HHZ196644 HRU196623:HRV196644 IBQ196623:IBR196644 ILM196623:ILN196644 IVI196623:IVJ196644 JFE196623:JFF196644 JPA196623:JPB196644 JYW196623:JYX196644 KIS196623:KIT196644 KSO196623:KSP196644 LCK196623:LCL196644 LMG196623:LMH196644 LWC196623:LWD196644 MFY196623:MFZ196644 MPU196623:MPV196644 MZQ196623:MZR196644 NJM196623:NJN196644 NTI196623:NTJ196644 ODE196623:ODF196644 ONA196623:ONB196644 OWW196623:OWX196644 PGS196623:PGT196644 PQO196623:PQP196644 QAK196623:QAL196644 QKG196623:QKH196644 QUC196623:QUD196644 RDY196623:RDZ196644 RNU196623:RNV196644 RXQ196623:RXR196644 SHM196623:SHN196644 SRI196623:SRJ196644 TBE196623:TBF196644 TLA196623:TLB196644 TUW196623:TUX196644 UES196623:UET196644 UOO196623:UOP196644 UYK196623:UYL196644 VIG196623:VIH196644 VSC196623:VSD196644 WBY196623:WBZ196644 WLU196623:WLV196644 WVQ196623:WVR196644 JE262159:JF262180 TA262159:TB262180 ACW262159:ACX262180 AMS262159:AMT262180 AWO262159:AWP262180 BGK262159:BGL262180 BQG262159:BQH262180 CAC262159:CAD262180 CJY262159:CJZ262180 CTU262159:CTV262180 DDQ262159:DDR262180 DNM262159:DNN262180 DXI262159:DXJ262180 EHE262159:EHF262180 ERA262159:ERB262180 FAW262159:FAX262180 FKS262159:FKT262180 FUO262159:FUP262180 GEK262159:GEL262180 GOG262159:GOH262180 GYC262159:GYD262180 HHY262159:HHZ262180 HRU262159:HRV262180 IBQ262159:IBR262180 ILM262159:ILN262180 IVI262159:IVJ262180 JFE262159:JFF262180 JPA262159:JPB262180 JYW262159:JYX262180 KIS262159:KIT262180 KSO262159:KSP262180 LCK262159:LCL262180 LMG262159:LMH262180 LWC262159:LWD262180 MFY262159:MFZ262180 MPU262159:MPV262180 MZQ262159:MZR262180 NJM262159:NJN262180 NTI262159:NTJ262180 ODE262159:ODF262180 ONA262159:ONB262180 OWW262159:OWX262180 PGS262159:PGT262180 PQO262159:PQP262180 QAK262159:QAL262180 QKG262159:QKH262180 QUC262159:QUD262180 RDY262159:RDZ262180 RNU262159:RNV262180 RXQ262159:RXR262180 SHM262159:SHN262180 SRI262159:SRJ262180 TBE262159:TBF262180 TLA262159:TLB262180 TUW262159:TUX262180 UES262159:UET262180 UOO262159:UOP262180 UYK262159:UYL262180 VIG262159:VIH262180 VSC262159:VSD262180 WBY262159:WBZ262180 WLU262159:WLV262180 WVQ262159:WVR262180 JE327695:JF327716 TA327695:TB327716 ACW327695:ACX327716 AMS327695:AMT327716 AWO327695:AWP327716 BGK327695:BGL327716 BQG327695:BQH327716 CAC327695:CAD327716 CJY327695:CJZ327716 CTU327695:CTV327716 DDQ327695:DDR327716 DNM327695:DNN327716 DXI327695:DXJ327716 EHE327695:EHF327716 ERA327695:ERB327716 FAW327695:FAX327716 FKS327695:FKT327716 FUO327695:FUP327716 GEK327695:GEL327716 GOG327695:GOH327716 GYC327695:GYD327716 HHY327695:HHZ327716 HRU327695:HRV327716 IBQ327695:IBR327716 ILM327695:ILN327716 IVI327695:IVJ327716 JFE327695:JFF327716 JPA327695:JPB327716 JYW327695:JYX327716 KIS327695:KIT327716 KSO327695:KSP327716 LCK327695:LCL327716 LMG327695:LMH327716 LWC327695:LWD327716 MFY327695:MFZ327716 MPU327695:MPV327716 MZQ327695:MZR327716 NJM327695:NJN327716 NTI327695:NTJ327716 ODE327695:ODF327716 ONA327695:ONB327716 OWW327695:OWX327716 PGS327695:PGT327716 PQO327695:PQP327716 QAK327695:QAL327716 QKG327695:QKH327716 QUC327695:QUD327716 RDY327695:RDZ327716 RNU327695:RNV327716 RXQ327695:RXR327716 SHM327695:SHN327716 SRI327695:SRJ327716 TBE327695:TBF327716 TLA327695:TLB327716 TUW327695:TUX327716 UES327695:UET327716 UOO327695:UOP327716 UYK327695:UYL327716 VIG327695:VIH327716 VSC327695:VSD327716 WBY327695:WBZ327716 WLU327695:WLV327716 WVQ327695:WVR327716 JE393231:JF393252 TA393231:TB393252 ACW393231:ACX393252 AMS393231:AMT393252 AWO393231:AWP393252 BGK393231:BGL393252 BQG393231:BQH393252 CAC393231:CAD393252 CJY393231:CJZ393252 CTU393231:CTV393252 DDQ393231:DDR393252 DNM393231:DNN393252 DXI393231:DXJ393252 EHE393231:EHF393252 ERA393231:ERB393252 FAW393231:FAX393252 FKS393231:FKT393252 FUO393231:FUP393252 GEK393231:GEL393252 GOG393231:GOH393252 GYC393231:GYD393252 HHY393231:HHZ393252 HRU393231:HRV393252 IBQ393231:IBR393252 ILM393231:ILN393252 IVI393231:IVJ393252 JFE393231:JFF393252 JPA393231:JPB393252 JYW393231:JYX393252 KIS393231:KIT393252 KSO393231:KSP393252 LCK393231:LCL393252 LMG393231:LMH393252 LWC393231:LWD393252 MFY393231:MFZ393252 MPU393231:MPV393252 MZQ393231:MZR393252 NJM393231:NJN393252 NTI393231:NTJ393252 ODE393231:ODF393252 ONA393231:ONB393252 OWW393231:OWX393252 PGS393231:PGT393252 PQO393231:PQP393252 QAK393231:QAL393252 QKG393231:QKH393252 QUC393231:QUD393252 RDY393231:RDZ393252 RNU393231:RNV393252 RXQ393231:RXR393252 SHM393231:SHN393252 SRI393231:SRJ393252 TBE393231:TBF393252 TLA393231:TLB393252 TUW393231:TUX393252 UES393231:UET393252 UOO393231:UOP393252 UYK393231:UYL393252 VIG393231:VIH393252 VSC393231:VSD393252 WBY393231:WBZ393252 WLU393231:WLV393252 WVQ393231:WVR393252 JE458767:JF458788 TA458767:TB458788 ACW458767:ACX458788 AMS458767:AMT458788 AWO458767:AWP458788 BGK458767:BGL458788 BQG458767:BQH458788 CAC458767:CAD458788 CJY458767:CJZ458788 CTU458767:CTV458788 DDQ458767:DDR458788 DNM458767:DNN458788 DXI458767:DXJ458788 EHE458767:EHF458788 ERA458767:ERB458788 FAW458767:FAX458788 FKS458767:FKT458788 FUO458767:FUP458788 GEK458767:GEL458788 GOG458767:GOH458788 GYC458767:GYD458788 HHY458767:HHZ458788 HRU458767:HRV458788 IBQ458767:IBR458788 ILM458767:ILN458788 IVI458767:IVJ458788 JFE458767:JFF458788 JPA458767:JPB458788 JYW458767:JYX458788 KIS458767:KIT458788 KSO458767:KSP458788 LCK458767:LCL458788 LMG458767:LMH458788 LWC458767:LWD458788 MFY458767:MFZ458788 MPU458767:MPV458788 MZQ458767:MZR458788 NJM458767:NJN458788 NTI458767:NTJ458788 ODE458767:ODF458788 ONA458767:ONB458788 OWW458767:OWX458788 PGS458767:PGT458788 PQO458767:PQP458788 QAK458767:QAL458788 QKG458767:QKH458788 QUC458767:QUD458788 RDY458767:RDZ458788 RNU458767:RNV458788 RXQ458767:RXR458788 SHM458767:SHN458788 SRI458767:SRJ458788 TBE458767:TBF458788 TLA458767:TLB458788 TUW458767:TUX458788 UES458767:UET458788 UOO458767:UOP458788 UYK458767:UYL458788 VIG458767:VIH458788 VSC458767:VSD458788 WBY458767:WBZ458788 WLU458767:WLV458788 WVQ458767:WVR458788 JE524303:JF524324 TA524303:TB524324 ACW524303:ACX524324 AMS524303:AMT524324 AWO524303:AWP524324 BGK524303:BGL524324 BQG524303:BQH524324 CAC524303:CAD524324 CJY524303:CJZ524324 CTU524303:CTV524324 DDQ524303:DDR524324 DNM524303:DNN524324 DXI524303:DXJ524324 EHE524303:EHF524324 ERA524303:ERB524324 FAW524303:FAX524324 FKS524303:FKT524324 FUO524303:FUP524324 GEK524303:GEL524324 GOG524303:GOH524324 GYC524303:GYD524324 HHY524303:HHZ524324 HRU524303:HRV524324 IBQ524303:IBR524324 ILM524303:ILN524324 IVI524303:IVJ524324 JFE524303:JFF524324 JPA524303:JPB524324 JYW524303:JYX524324 KIS524303:KIT524324 KSO524303:KSP524324 LCK524303:LCL524324 LMG524303:LMH524324 LWC524303:LWD524324 MFY524303:MFZ524324 MPU524303:MPV524324 MZQ524303:MZR524324 NJM524303:NJN524324 NTI524303:NTJ524324 ODE524303:ODF524324 ONA524303:ONB524324 OWW524303:OWX524324 PGS524303:PGT524324 PQO524303:PQP524324 QAK524303:QAL524324 QKG524303:QKH524324 QUC524303:QUD524324 RDY524303:RDZ524324 RNU524303:RNV524324 RXQ524303:RXR524324 SHM524303:SHN524324 SRI524303:SRJ524324 TBE524303:TBF524324 TLA524303:TLB524324 TUW524303:TUX524324 UES524303:UET524324 UOO524303:UOP524324 UYK524303:UYL524324 VIG524303:VIH524324 VSC524303:VSD524324 WBY524303:WBZ524324 WLU524303:WLV524324 WVQ524303:WVR524324 JE589839:JF589860 TA589839:TB589860 ACW589839:ACX589860 AMS589839:AMT589860 AWO589839:AWP589860 BGK589839:BGL589860 BQG589839:BQH589860 CAC589839:CAD589860 CJY589839:CJZ589860 CTU589839:CTV589860 DDQ589839:DDR589860 DNM589839:DNN589860 DXI589839:DXJ589860 EHE589839:EHF589860 ERA589839:ERB589860 FAW589839:FAX589860 FKS589839:FKT589860 FUO589839:FUP589860 GEK589839:GEL589860 GOG589839:GOH589860 GYC589839:GYD589860 HHY589839:HHZ589860 HRU589839:HRV589860 IBQ589839:IBR589860 ILM589839:ILN589860 IVI589839:IVJ589860 JFE589839:JFF589860 JPA589839:JPB589860 JYW589839:JYX589860 KIS589839:KIT589860 KSO589839:KSP589860 LCK589839:LCL589860 LMG589839:LMH589860 LWC589839:LWD589860 MFY589839:MFZ589860 MPU589839:MPV589860 MZQ589839:MZR589860 NJM589839:NJN589860 NTI589839:NTJ589860 ODE589839:ODF589860 ONA589839:ONB589860 OWW589839:OWX589860 PGS589839:PGT589860 PQO589839:PQP589860 QAK589839:QAL589860 QKG589839:QKH589860 QUC589839:QUD589860 RDY589839:RDZ589860 RNU589839:RNV589860 RXQ589839:RXR589860 SHM589839:SHN589860 SRI589839:SRJ589860 TBE589839:TBF589860 TLA589839:TLB589860 TUW589839:TUX589860 UES589839:UET589860 UOO589839:UOP589860 UYK589839:UYL589860 VIG589839:VIH589860 VSC589839:VSD589860 WBY589839:WBZ589860 WLU589839:WLV589860 WVQ589839:WVR589860 JE655375:JF655396 TA655375:TB655396 ACW655375:ACX655396 AMS655375:AMT655396 AWO655375:AWP655396 BGK655375:BGL655396 BQG655375:BQH655396 CAC655375:CAD655396 CJY655375:CJZ655396 CTU655375:CTV655396 DDQ655375:DDR655396 DNM655375:DNN655396 DXI655375:DXJ655396 EHE655375:EHF655396 ERA655375:ERB655396 FAW655375:FAX655396 FKS655375:FKT655396 FUO655375:FUP655396 GEK655375:GEL655396 GOG655375:GOH655396 GYC655375:GYD655396 HHY655375:HHZ655396 HRU655375:HRV655396 IBQ655375:IBR655396 ILM655375:ILN655396 IVI655375:IVJ655396 JFE655375:JFF655396 JPA655375:JPB655396 JYW655375:JYX655396 KIS655375:KIT655396 KSO655375:KSP655396 LCK655375:LCL655396 LMG655375:LMH655396 LWC655375:LWD655396 MFY655375:MFZ655396 MPU655375:MPV655396 MZQ655375:MZR655396 NJM655375:NJN655396 NTI655375:NTJ655396 ODE655375:ODF655396 ONA655375:ONB655396 OWW655375:OWX655396 PGS655375:PGT655396 PQO655375:PQP655396 QAK655375:QAL655396 QKG655375:QKH655396 QUC655375:QUD655396 RDY655375:RDZ655396 RNU655375:RNV655396 RXQ655375:RXR655396 SHM655375:SHN655396 SRI655375:SRJ655396 TBE655375:TBF655396 TLA655375:TLB655396 TUW655375:TUX655396 UES655375:UET655396 UOO655375:UOP655396 UYK655375:UYL655396 VIG655375:VIH655396 VSC655375:VSD655396 WBY655375:WBZ655396 WLU655375:WLV655396 WVQ655375:WVR655396 JE720911:JF720932 TA720911:TB720932 ACW720911:ACX720932 AMS720911:AMT720932 AWO720911:AWP720932 BGK720911:BGL720932 BQG720911:BQH720932 CAC720911:CAD720932 CJY720911:CJZ720932 CTU720911:CTV720932 DDQ720911:DDR720932 DNM720911:DNN720932 DXI720911:DXJ720932 EHE720911:EHF720932 ERA720911:ERB720932 FAW720911:FAX720932 FKS720911:FKT720932 FUO720911:FUP720932 GEK720911:GEL720932 GOG720911:GOH720932 GYC720911:GYD720932 HHY720911:HHZ720932 HRU720911:HRV720932 IBQ720911:IBR720932 ILM720911:ILN720932 IVI720911:IVJ720932 JFE720911:JFF720932 JPA720911:JPB720932 JYW720911:JYX720932 KIS720911:KIT720932 KSO720911:KSP720932 LCK720911:LCL720932 LMG720911:LMH720932 LWC720911:LWD720932 MFY720911:MFZ720932 MPU720911:MPV720932 MZQ720911:MZR720932 NJM720911:NJN720932 NTI720911:NTJ720932 ODE720911:ODF720932 ONA720911:ONB720932 OWW720911:OWX720932 PGS720911:PGT720932 PQO720911:PQP720932 QAK720911:QAL720932 QKG720911:QKH720932 QUC720911:QUD720932 RDY720911:RDZ720932 RNU720911:RNV720932 RXQ720911:RXR720932 SHM720911:SHN720932 SRI720911:SRJ720932 TBE720911:TBF720932 TLA720911:TLB720932 TUW720911:TUX720932 UES720911:UET720932 UOO720911:UOP720932 UYK720911:UYL720932 VIG720911:VIH720932 VSC720911:VSD720932 WBY720911:WBZ720932 WLU720911:WLV720932 WVQ720911:WVR720932 JE786447:JF786468 TA786447:TB786468 ACW786447:ACX786468 AMS786447:AMT786468 AWO786447:AWP786468 BGK786447:BGL786468 BQG786447:BQH786468 CAC786447:CAD786468 CJY786447:CJZ786468 CTU786447:CTV786468 DDQ786447:DDR786468 DNM786447:DNN786468 DXI786447:DXJ786468 EHE786447:EHF786468 ERA786447:ERB786468 FAW786447:FAX786468 FKS786447:FKT786468 FUO786447:FUP786468 GEK786447:GEL786468 GOG786447:GOH786468 GYC786447:GYD786468 HHY786447:HHZ786468 HRU786447:HRV786468 IBQ786447:IBR786468 ILM786447:ILN786468 IVI786447:IVJ786468 JFE786447:JFF786468 JPA786447:JPB786468 JYW786447:JYX786468 KIS786447:KIT786468 KSO786447:KSP786468 LCK786447:LCL786468 LMG786447:LMH786468 LWC786447:LWD786468 MFY786447:MFZ786468 MPU786447:MPV786468 MZQ786447:MZR786468 NJM786447:NJN786468 NTI786447:NTJ786468 ODE786447:ODF786468 ONA786447:ONB786468 OWW786447:OWX786468 PGS786447:PGT786468 PQO786447:PQP786468 QAK786447:QAL786468 QKG786447:QKH786468 QUC786447:QUD786468 RDY786447:RDZ786468 RNU786447:RNV786468 RXQ786447:RXR786468 SHM786447:SHN786468 SRI786447:SRJ786468 TBE786447:TBF786468 TLA786447:TLB786468 TUW786447:TUX786468 UES786447:UET786468 UOO786447:UOP786468 UYK786447:UYL786468 VIG786447:VIH786468 VSC786447:VSD786468 WBY786447:WBZ786468 WLU786447:WLV786468 WVQ786447:WVR786468 JE851983:JF852004 TA851983:TB852004 ACW851983:ACX852004 AMS851983:AMT852004 AWO851983:AWP852004 BGK851983:BGL852004 BQG851983:BQH852004 CAC851983:CAD852004 CJY851983:CJZ852004 CTU851983:CTV852004 DDQ851983:DDR852004 DNM851983:DNN852004 DXI851983:DXJ852004 EHE851983:EHF852004 ERA851983:ERB852004 FAW851983:FAX852004 FKS851983:FKT852004 FUO851983:FUP852004 GEK851983:GEL852004 GOG851983:GOH852004 GYC851983:GYD852004 HHY851983:HHZ852004 HRU851983:HRV852004 IBQ851983:IBR852004 ILM851983:ILN852004 IVI851983:IVJ852004 JFE851983:JFF852004 JPA851983:JPB852004 JYW851983:JYX852004 KIS851983:KIT852004 KSO851983:KSP852004 LCK851983:LCL852004 LMG851983:LMH852004 LWC851983:LWD852004 MFY851983:MFZ852004 MPU851983:MPV852004 MZQ851983:MZR852004 NJM851983:NJN852004 NTI851983:NTJ852004 ODE851983:ODF852004 ONA851983:ONB852004 OWW851983:OWX852004 PGS851983:PGT852004 PQO851983:PQP852004 QAK851983:QAL852004 QKG851983:QKH852004 QUC851983:QUD852004 RDY851983:RDZ852004 RNU851983:RNV852004 RXQ851983:RXR852004 SHM851983:SHN852004 SRI851983:SRJ852004 TBE851983:TBF852004 TLA851983:TLB852004 TUW851983:TUX852004 UES851983:UET852004 UOO851983:UOP852004 UYK851983:UYL852004 VIG851983:VIH852004 VSC851983:VSD852004 WBY851983:WBZ852004 WLU851983:WLV852004 WVQ851983:WVR852004 JE917519:JF917540 TA917519:TB917540 ACW917519:ACX917540 AMS917519:AMT917540 AWO917519:AWP917540 BGK917519:BGL917540 BQG917519:BQH917540 CAC917519:CAD917540 CJY917519:CJZ917540 CTU917519:CTV917540 DDQ917519:DDR917540 DNM917519:DNN917540 DXI917519:DXJ917540 EHE917519:EHF917540 ERA917519:ERB917540 FAW917519:FAX917540 FKS917519:FKT917540 FUO917519:FUP917540 GEK917519:GEL917540 GOG917519:GOH917540 GYC917519:GYD917540 HHY917519:HHZ917540 HRU917519:HRV917540 IBQ917519:IBR917540 ILM917519:ILN917540 IVI917519:IVJ917540 JFE917519:JFF917540 JPA917519:JPB917540 JYW917519:JYX917540 KIS917519:KIT917540 KSO917519:KSP917540 LCK917519:LCL917540 LMG917519:LMH917540 LWC917519:LWD917540 MFY917519:MFZ917540 MPU917519:MPV917540 MZQ917519:MZR917540 NJM917519:NJN917540 NTI917519:NTJ917540 ODE917519:ODF917540 ONA917519:ONB917540 OWW917519:OWX917540 PGS917519:PGT917540 PQO917519:PQP917540 QAK917519:QAL917540 QKG917519:QKH917540 QUC917519:QUD917540 RDY917519:RDZ917540 RNU917519:RNV917540 RXQ917519:RXR917540 SHM917519:SHN917540 SRI917519:SRJ917540 TBE917519:TBF917540 TLA917519:TLB917540 TUW917519:TUX917540 UES917519:UET917540 UOO917519:UOP917540 UYK917519:UYL917540 VIG917519:VIH917540 VSC917519:VSD917540 WBY917519:WBZ917540 WLU917519:WLV917540 WVQ917519:WVR917540 JE983055:JF983076 TA983055:TB983076 ACW983055:ACX983076 AMS983055:AMT983076 AWO983055:AWP983076 BGK983055:BGL983076 BQG983055:BQH983076 CAC983055:CAD983076 CJY983055:CJZ983076 CTU983055:CTV983076 DDQ983055:DDR983076 DNM983055:DNN983076 DXI983055:DXJ983076 EHE983055:EHF983076 ERA983055:ERB983076 FAW983055:FAX983076 FKS983055:FKT983076 FUO983055:FUP983076 GEK983055:GEL983076 GOG983055:GOH983076 GYC983055:GYD983076 HHY983055:HHZ983076 HRU983055:HRV983076 IBQ983055:IBR983076 ILM983055:ILN983076 IVI983055:IVJ983076 JFE983055:JFF983076 JPA983055:JPB983076 JYW983055:JYX983076 KIS983055:KIT983076 KSO983055:KSP983076 LCK983055:LCL983076 LMG983055:LMH983076 LWC983055:LWD983076 MFY983055:MFZ983076 MPU983055:MPV983076 MZQ983055:MZR983076 NJM983055:NJN983076 NTI983055:NTJ983076 ODE983055:ODF983076 ONA983055:ONB983076 OWW983055:OWX983076 PGS983055:PGT983076 PQO983055:PQP983076 QAK983055:QAL983076 QKG983055:QKH983076 QUC983055:QUD983076 RDY983055:RDZ983076 RNU983055:RNV983076 RXQ983055:RXR983076 SHM983055:SHN983076 SRI983055:SRJ983076 TBE983055:TBF983076 TLA983055:TLB983076 TUW983055:TUX983076 UES983055:UET983076 UOO983055:UOP983076 UYK983055:UYL983076 VIG983055:VIH983076 VSC983055:VSD983076 WBY983055:WBZ983076 WVQ9:WVR25 WLU9:WLV25 WBY9:WBZ25 VSC9:VSD25 VIG9:VIH25 UYK9:UYL25 UOO9:UOP25 UES9:UET25 TUW9:TUX25 TLA9:TLB25 TBE9:TBF25 SRI9:SRJ25 SHM9:SHN25 RXQ9:RXR25 RNU9:RNV25 RDY9:RDZ25 QUC9:QUD25 QKG9:QKH25 QAK9:QAL25 PQO9:PQP25 PGS9:PGT25 OWW9:OWX25 ONA9:ONB25 ODE9:ODF25 NTI9:NTJ25 NJM9:NJN25 MZQ9:MZR25 MPU9:MPV25 MFY9:MFZ25 LWC9:LWD25 LMG9:LMH25 LCK9:LCL25 KSO9:KSP25 KIS9:KIT25 JYW9:JYX25 JPA9:JPB25 JFE9:JFF25 IVI9:IVJ25 ILM9:ILN25 IBQ9:IBR25 HRU9:HRV25 HHY9:HHZ25 GYC9:GYD25 GOG9:GOH25 GEK9:GEL25 FUO9:FUP25 FKS9:FKT25 FAW9:FAX25 ERA9:ERB25 EHE9:EHF25 DXI9:DXJ25 DNM9:DNN25 DDQ9:DDR25 CTU9:CTV25 CJY9:CJZ25 CAC9:CAD25 BQG9:BQH25 BGK9:BGL25 AWO9:AWP25 AMS9:AMT25 ACW9:ACX25 TA9:TB25 JE9:JF25" xr:uid="{00000000-0002-0000-1200-000000000000}">
      <formula1>INDIRECT(VLOOKUP(JD9,Namelookup,2,FALSE))</formula1>
    </dataValidation>
    <dataValidation type="list" allowBlank="1" showInputMessage="1" showErrorMessage="1" sqref="JH26 TD26 ACZ26 AMV26 AWR26 BGN26 BQJ26 CAF26 CKB26 CTX26 DDT26 DNP26 DXL26 EHH26 ERD26 FAZ26 FKV26 FUR26 GEN26 GOJ26 GYF26 HIB26 HRX26 IBT26 ILP26 IVL26 JFH26 JPD26 JYZ26 KIV26 KSR26 LCN26 LMJ26 LWF26 MGB26 MPX26 MZT26 NJP26 NTL26 ODH26 OND26 OWZ26 PGV26 PQR26 QAN26 QKJ26 QUF26 REB26 RNX26 RXT26 SHP26 SRL26 TBH26 TLD26 TUZ26 UEV26 UOR26 UYN26 VIJ26 VSF26 WCB26 WLX26 WVT26 WLV983077:WLV983078 JH65573:JH65574 TD65573:TD65574 ACZ65573:ACZ65574 AMV65573:AMV65574 AWR65573:AWR65574 BGN65573:BGN65574 BQJ65573:BQJ65574 CAF65573:CAF65574 CKB65573:CKB65574 CTX65573:CTX65574 DDT65573:DDT65574 DNP65573:DNP65574 DXL65573:DXL65574 EHH65573:EHH65574 ERD65573:ERD65574 FAZ65573:FAZ65574 FKV65573:FKV65574 FUR65573:FUR65574 GEN65573:GEN65574 GOJ65573:GOJ65574 GYF65573:GYF65574 HIB65573:HIB65574 HRX65573:HRX65574 IBT65573:IBT65574 ILP65573:ILP65574 IVL65573:IVL65574 JFH65573:JFH65574 JPD65573:JPD65574 JYZ65573:JYZ65574 KIV65573:KIV65574 KSR65573:KSR65574 LCN65573:LCN65574 LMJ65573:LMJ65574 LWF65573:LWF65574 MGB65573:MGB65574 MPX65573:MPX65574 MZT65573:MZT65574 NJP65573:NJP65574 NTL65573:NTL65574 ODH65573:ODH65574 OND65573:OND65574 OWZ65573:OWZ65574 PGV65573:PGV65574 PQR65573:PQR65574 QAN65573:QAN65574 QKJ65573:QKJ65574 QUF65573:QUF65574 REB65573:REB65574 RNX65573:RNX65574 RXT65573:RXT65574 SHP65573:SHP65574 SRL65573:SRL65574 TBH65573:TBH65574 TLD65573:TLD65574 TUZ65573:TUZ65574 UEV65573:UEV65574 UOR65573:UOR65574 UYN65573:UYN65574 VIJ65573:VIJ65574 VSF65573:VSF65574 WCB65573:WCB65574 WLX65573:WLX65574 WVT65573:WVT65574 JH131109:JH131110 TD131109:TD131110 ACZ131109:ACZ131110 AMV131109:AMV131110 AWR131109:AWR131110 BGN131109:BGN131110 BQJ131109:BQJ131110 CAF131109:CAF131110 CKB131109:CKB131110 CTX131109:CTX131110 DDT131109:DDT131110 DNP131109:DNP131110 DXL131109:DXL131110 EHH131109:EHH131110 ERD131109:ERD131110 FAZ131109:FAZ131110 FKV131109:FKV131110 FUR131109:FUR131110 GEN131109:GEN131110 GOJ131109:GOJ131110 GYF131109:GYF131110 HIB131109:HIB131110 HRX131109:HRX131110 IBT131109:IBT131110 ILP131109:ILP131110 IVL131109:IVL131110 JFH131109:JFH131110 JPD131109:JPD131110 JYZ131109:JYZ131110 KIV131109:KIV131110 KSR131109:KSR131110 LCN131109:LCN131110 LMJ131109:LMJ131110 LWF131109:LWF131110 MGB131109:MGB131110 MPX131109:MPX131110 MZT131109:MZT131110 NJP131109:NJP131110 NTL131109:NTL131110 ODH131109:ODH131110 OND131109:OND131110 OWZ131109:OWZ131110 PGV131109:PGV131110 PQR131109:PQR131110 QAN131109:QAN131110 QKJ131109:QKJ131110 QUF131109:QUF131110 REB131109:REB131110 RNX131109:RNX131110 RXT131109:RXT131110 SHP131109:SHP131110 SRL131109:SRL131110 TBH131109:TBH131110 TLD131109:TLD131110 TUZ131109:TUZ131110 UEV131109:UEV131110 UOR131109:UOR131110 UYN131109:UYN131110 VIJ131109:VIJ131110 VSF131109:VSF131110 WCB131109:WCB131110 WLX131109:WLX131110 WVT131109:WVT131110 JH196645:JH196646 TD196645:TD196646 ACZ196645:ACZ196646 AMV196645:AMV196646 AWR196645:AWR196646 BGN196645:BGN196646 BQJ196645:BQJ196646 CAF196645:CAF196646 CKB196645:CKB196646 CTX196645:CTX196646 DDT196645:DDT196646 DNP196645:DNP196646 DXL196645:DXL196646 EHH196645:EHH196646 ERD196645:ERD196646 FAZ196645:FAZ196646 FKV196645:FKV196646 FUR196645:FUR196646 GEN196645:GEN196646 GOJ196645:GOJ196646 GYF196645:GYF196646 HIB196645:HIB196646 HRX196645:HRX196646 IBT196645:IBT196646 ILP196645:ILP196646 IVL196645:IVL196646 JFH196645:JFH196646 JPD196645:JPD196646 JYZ196645:JYZ196646 KIV196645:KIV196646 KSR196645:KSR196646 LCN196645:LCN196646 LMJ196645:LMJ196646 LWF196645:LWF196646 MGB196645:MGB196646 MPX196645:MPX196646 MZT196645:MZT196646 NJP196645:NJP196646 NTL196645:NTL196646 ODH196645:ODH196646 OND196645:OND196646 OWZ196645:OWZ196646 PGV196645:PGV196646 PQR196645:PQR196646 QAN196645:QAN196646 QKJ196645:QKJ196646 QUF196645:QUF196646 REB196645:REB196646 RNX196645:RNX196646 RXT196645:RXT196646 SHP196645:SHP196646 SRL196645:SRL196646 TBH196645:TBH196646 TLD196645:TLD196646 TUZ196645:TUZ196646 UEV196645:UEV196646 UOR196645:UOR196646 UYN196645:UYN196646 VIJ196645:VIJ196646 VSF196645:VSF196646 WCB196645:WCB196646 WLX196645:WLX196646 WVT196645:WVT196646 JH262181:JH262182 TD262181:TD262182 ACZ262181:ACZ262182 AMV262181:AMV262182 AWR262181:AWR262182 BGN262181:BGN262182 BQJ262181:BQJ262182 CAF262181:CAF262182 CKB262181:CKB262182 CTX262181:CTX262182 DDT262181:DDT262182 DNP262181:DNP262182 DXL262181:DXL262182 EHH262181:EHH262182 ERD262181:ERD262182 FAZ262181:FAZ262182 FKV262181:FKV262182 FUR262181:FUR262182 GEN262181:GEN262182 GOJ262181:GOJ262182 GYF262181:GYF262182 HIB262181:HIB262182 HRX262181:HRX262182 IBT262181:IBT262182 ILP262181:ILP262182 IVL262181:IVL262182 JFH262181:JFH262182 JPD262181:JPD262182 JYZ262181:JYZ262182 KIV262181:KIV262182 KSR262181:KSR262182 LCN262181:LCN262182 LMJ262181:LMJ262182 LWF262181:LWF262182 MGB262181:MGB262182 MPX262181:MPX262182 MZT262181:MZT262182 NJP262181:NJP262182 NTL262181:NTL262182 ODH262181:ODH262182 OND262181:OND262182 OWZ262181:OWZ262182 PGV262181:PGV262182 PQR262181:PQR262182 QAN262181:QAN262182 QKJ262181:QKJ262182 QUF262181:QUF262182 REB262181:REB262182 RNX262181:RNX262182 RXT262181:RXT262182 SHP262181:SHP262182 SRL262181:SRL262182 TBH262181:TBH262182 TLD262181:TLD262182 TUZ262181:TUZ262182 UEV262181:UEV262182 UOR262181:UOR262182 UYN262181:UYN262182 VIJ262181:VIJ262182 VSF262181:VSF262182 WCB262181:WCB262182 WLX262181:WLX262182 WVT262181:WVT262182 JH327717:JH327718 TD327717:TD327718 ACZ327717:ACZ327718 AMV327717:AMV327718 AWR327717:AWR327718 BGN327717:BGN327718 BQJ327717:BQJ327718 CAF327717:CAF327718 CKB327717:CKB327718 CTX327717:CTX327718 DDT327717:DDT327718 DNP327717:DNP327718 DXL327717:DXL327718 EHH327717:EHH327718 ERD327717:ERD327718 FAZ327717:FAZ327718 FKV327717:FKV327718 FUR327717:FUR327718 GEN327717:GEN327718 GOJ327717:GOJ327718 GYF327717:GYF327718 HIB327717:HIB327718 HRX327717:HRX327718 IBT327717:IBT327718 ILP327717:ILP327718 IVL327717:IVL327718 JFH327717:JFH327718 JPD327717:JPD327718 JYZ327717:JYZ327718 KIV327717:KIV327718 KSR327717:KSR327718 LCN327717:LCN327718 LMJ327717:LMJ327718 LWF327717:LWF327718 MGB327717:MGB327718 MPX327717:MPX327718 MZT327717:MZT327718 NJP327717:NJP327718 NTL327717:NTL327718 ODH327717:ODH327718 OND327717:OND327718 OWZ327717:OWZ327718 PGV327717:PGV327718 PQR327717:PQR327718 QAN327717:QAN327718 QKJ327717:QKJ327718 QUF327717:QUF327718 REB327717:REB327718 RNX327717:RNX327718 RXT327717:RXT327718 SHP327717:SHP327718 SRL327717:SRL327718 TBH327717:TBH327718 TLD327717:TLD327718 TUZ327717:TUZ327718 UEV327717:UEV327718 UOR327717:UOR327718 UYN327717:UYN327718 VIJ327717:VIJ327718 VSF327717:VSF327718 WCB327717:WCB327718 WLX327717:WLX327718 WVT327717:WVT327718 JH393253:JH393254 TD393253:TD393254 ACZ393253:ACZ393254 AMV393253:AMV393254 AWR393253:AWR393254 BGN393253:BGN393254 BQJ393253:BQJ393254 CAF393253:CAF393254 CKB393253:CKB393254 CTX393253:CTX393254 DDT393253:DDT393254 DNP393253:DNP393254 DXL393253:DXL393254 EHH393253:EHH393254 ERD393253:ERD393254 FAZ393253:FAZ393254 FKV393253:FKV393254 FUR393253:FUR393254 GEN393253:GEN393254 GOJ393253:GOJ393254 GYF393253:GYF393254 HIB393253:HIB393254 HRX393253:HRX393254 IBT393253:IBT393254 ILP393253:ILP393254 IVL393253:IVL393254 JFH393253:JFH393254 JPD393253:JPD393254 JYZ393253:JYZ393254 KIV393253:KIV393254 KSR393253:KSR393254 LCN393253:LCN393254 LMJ393253:LMJ393254 LWF393253:LWF393254 MGB393253:MGB393254 MPX393253:MPX393254 MZT393253:MZT393254 NJP393253:NJP393254 NTL393253:NTL393254 ODH393253:ODH393254 OND393253:OND393254 OWZ393253:OWZ393254 PGV393253:PGV393254 PQR393253:PQR393254 QAN393253:QAN393254 QKJ393253:QKJ393254 QUF393253:QUF393254 REB393253:REB393254 RNX393253:RNX393254 RXT393253:RXT393254 SHP393253:SHP393254 SRL393253:SRL393254 TBH393253:TBH393254 TLD393253:TLD393254 TUZ393253:TUZ393254 UEV393253:UEV393254 UOR393253:UOR393254 UYN393253:UYN393254 VIJ393253:VIJ393254 VSF393253:VSF393254 WCB393253:WCB393254 WLX393253:WLX393254 WVT393253:WVT393254 JH458789:JH458790 TD458789:TD458790 ACZ458789:ACZ458790 AMV458789:AMV458790 AWR458789:AWR458790 BGN458789:BGN458790 BQJ458789:BQJ458790 CAF458789:CAF458790 CKB458789:CKB458790 CTX458789:CTX458790 DDT458789:DDT458790 DNP458789:DNP458790 DXL458789:DXL458790 EHH458789:EHH458790 ERD458789:ERD458790 FAZ458789:FAZ458790 FKV458789:FKV458790 FUR458789:FUR458790 GEN458789:GEN458790 GOJ458789:GOJ458790 GYF458789:GYF458790 HIB458789:HIB458790 HRX458789:HRX458790 IBT458789:IBT458790 ILP458789:ILP458790 IVL458789:IVL458790 JFH458789:JFH458790 JPD458789:JPD458790 JYZ458789:JYZ458790 KIV458789:KIV458790 KSR458789:KSR458790 LCN458789:LCN458790 LMJ458789:LMJ458790 LWF458789:LWF458790 MGB458789:MGB458790 MPX458789:MPX458790 MZT458789:MZT458790 NJP458789:NJP458790 NTL458789:NTL458790 ODH458789:ODH458790 OND458789:OND458790 OWZ458789:OWZ458790 PGV458789:PGV458790 PQR458789:PQR458790 QAN458789:QAN458790 QKJ458789:QKJ458790 QUF458789:QUF458790 REB458789:REB458790 RNX458789:RNX458790 RXT458789:RXT458790 SHP458789:SHP458790 SRL458789:SRL458790 TBH458789:TBH458790 TLD458789:TLD458790 TUZ458789:TUZ458790 UEV458789:UEV458790 UOR458789:UOR458790 UYN458789:UYN458790 VIJ458789:VIJ458790 VSF458789:VSF458790 WCB458789:WCB458790 WLX458789:WLX458790 WVT458789:WVT458790 JH524325:JH524326 TD524325:TD524326 ACZ524325:ACZ524326 AMV524325:AMV524326 AWR524325:AWR524326 BGN524325:BGN524326 BQJ524325:BQJ524326 CAF524325:CAF524326 CKB524325:CKB524326 CTX524325:CTX524326 DDT524325:DDT524326 DNP524325:DNP524326 DXL524325:DXL524326 EHH524325:EHH524326 ERD524325:ERD524326 FAZ524325:FAZ524326 FKV524325:FKV524326 FUR524325:FUR524326 GEN524325:GEN524326 GOJ524325:GOJ524326 GYF524325:GYF524326 HIB524325:HIB524326 HRX524325:HRX524326 IBT524325:IBT524326 ILP524325:ILP524326 IVL524325:IVL524326 JFH524325:JFH524326 JPD524325:JPD524326 JYZ524325:JYZ524326 KIV524325:KIV524326 KSR524325:KSR524326 LCN524325:LCN524326 LMJ524325:LMJ524326 LWF524325:LWF524326 MGB524325:MGB524326 MPX524325:MPX524326 MZT524325:MZT524326 NJP524325:NJP524326 NTL524325:NTL524326 ODH524325:ODH524326 OND524325:OND524326 OWZ524325:OWZ524326 PGV524325:PGV524326 PQR524325:PQR524326 QAN524325:QAN524326 QKJ524325:QKJ524326 QUF524325:QUF524326 REB524325:REB524326 RNX524325:RNX524326 RXT524325:RXT524326 SHP524325:SHP524326 SRL524325:SRL524326 TBH524325:TBH524326 TLD524325:TLD524326 TUZ524325:TUZ524326 UEV524325:UEV524326 UOR524325:UOR524326 UYN524325:UYN524326 VIJ524325:VIJ524326 VSF524325:VSF524326 WCB524325:WCB524326 WLX524325:WLX524326 WVT524325:WVT524326 JH589861:JH589862 TD589861:TD589862 ACZ589861:ACZ589862 AMV589861:AMV589862 AWR589861:AWR589862 BGN589861:BGN589862 BQJ589861:BQJ589862 CAF589861:CAF589862 CKB589861:CKB589862 CTX589861:CTX589862 DDT589861:DDT589862 DNP589861:DNP589862 DXL589861:DXL589862 EHH589861:EHH589862 ERD589861:ERD589862 FAZ589861:FAZ589862 FKV589861:FKV589862 FUR589861:FUR589862 GEN589861:GEN589862 GOJ589861:GOJ589862 GYF589861:GYF589862 HIB589861:HIB589862 HRX589861:HRX589862 IBT589861:IBT589862 ILP589861:ILP589862 IVL589861:IVL589862 JFH589861:JFH589862 JPD589861:JPD589862 JYZ589861:JYZ589862 KIV589861:KIV589862 KSR589861:KSR589862 LCN589861:LCN589862 LMJ589861:LMJ589862 LWF589861:LWF589862 MGB589861:MGB589862 MPX589861:MPX589862 MZT589861:MZT589862 NJP589861:NJP589862 NTL589861:NTL589862 ODH589861:ODH589862 OND589861:OND589862 OWZ589861:OWZ589862 PGV589861:PGV589862 PQR589861:PQR589862 QAN589861:QAN589862 QKJ589861:QKJ589862 QUF589861:QUF589862 REB589861:REB589862 RNX589861:RNX589862 RXT589861:RXT589862 SHP589861:SHP589862 SRL589861:SRL589862 TBH589861:TBH589862 TLD589861:TLD589862 TUZ589861:TUZ589862 UEV589861:UEV589862 UOR589861:UOR589862 UYN589861:UYN589862 VIJ589861:VIJ589862 VSF589861:VSF589862 WCB589861:WCB589862 WLX589861:WLX589862 WVT589861:WVT589862 JH655397:JH655398 TD655397:TD655398 ACZ655397:ACZ655398 AMV655397:AMV655398 AWR655397:AWR655398 BGN655397:BGN655398 BQJ655397:BQJ655398 CAF655397:CAF655398 CKB655397:CKB655398 CTX655397:CTX655398 DDT655397:DDT655398 DNP655397:DNP655398 DXL655397:DXL655398 EHH655397:EHH655398 ERD655397:ERD655398 FAZ655397:FAZ655398 FKV655397:FKV655398 FUR655397:FUR655398 GEN655397:GEN655398 GOJ655397:GOJ655398 GYF655397:GYF655398 HIB655397:HIB655398 HRX655397:HRX655398 IBT655397:IBT655398 ILP655397:ILP655398 IVL655397:IVL655398 JFH655397:JFH655398 JPD655397:JPD655398 JYZ655397:JYZ655398 KIV655397:KIV655398 KSR655397:KSR655398 LCN655397:LCN655398 LMJ655397:LMJ655398 LWF655397:LWF655398 MGB655397:MGB655398 MPX655397:MPX655398 MZT655397:MZT655398 NJP655397:NJP655398 NTL655397:NTL655398 ODH655397:ODH655398 OND655397:OND655398 OWZ655397:OWZ655398 PGV655397:PGV655398 PQR655397:PQR655398 QAN655397:QAN655398 QKJ655397:QKJ655398 QUF655397:QUF655398 REB655397:REB655398 RNX655397:RNX655398 RXT655397:RXT655398 SHP655397:SHP655398 SRL655397:SRL655398 TBH655397:TBH655398 TLD655397:TLD655398 TUZ655397:TUZ655398 UEV655397:UEV655398 UOR655397:UOR655398 UYN655397:UYN655398 VIJ655397:VIJ655398 VSF655397:VSF655398 WCB655397:WCB655398 WLX655397:WLX655398 WVT655397:WVT655398 JH720933:JH720934 TD720933:TD720934 ACZ720933:ACZ720934 AMV720933:AMV720934 AWR720933:AWR720934 BGN720933:BGN720934 BQJ720933:BQJ720934 CAF720933:CAF720934 CKB720933:CKB720934 CTX720933:CTX720934 DDT720933:DDT720934 DNP720933:DNP720934 DXL720933:DXL720934 EHH720933:EHH720934 ERD720933:ERD720934 FAZ720933:FAZ720934 FKV720933:FKV720934 FUR720933:FUR720934 GEN720933:GEN720934 GOJ720933:GOJ720934 GYF720933:GYF720934 HIB720933:HIB720934 HRX720933:HRX720934 IBT720933:IBT720934 ILP720933:ILP720934 IVL720933:IVL720934 JFH720933:JFH720934 JPD720933:JPD720934 JYZ720933:JYZ720934 KIV720933:KIV720934 KSR720933:KSR720934 LCN720933:LCN720934 LMJ720933:LMJ720934 LWF720933:LWF720934 MGB720933:MGB720934 MPX720933:MPX720934 MZT720933:MZT720934 NJP720933:NJP720934 NTL720933:NTL720934 ODH720933:ODH720934 OND720933:OND720934 OWZ720933:OWZ720934 PGV720933:PGV720934 PQR720933:PQR720934 QAN720933:QAN720934 QKJ720933:QKJ720934 QUF720933:QUF720934 REB720933:REB720934 RNX720933:RNX720934 RXT720933:RXT720934 SHP720933:SHP720934 SRL720933:SRL720934 TBH720933:TBH720934 TLD720933:TLD720934 TUZ720933:TUZ720934 UEV720933:UEV720934 UOR720933:UOR720934 UYN720933:UYN720934 VIJ720933:VIJ720934 VSF720933:VSF720934 WCB720933:WCB720934 WLX720933:WLX720934 WVT720933:WVT720934 JH786469:JH786470 TD786469:TD786470 ACZ786469:ACZ786470 AMV786469:AMV786470 AWR786469:AWR786470 BGN786469:BGN786470 BQJ786469:BQJ786470 CAF786469:CAF786470 CKB786469:CKB786470 CTX786469:CTX786470 DDT786469:DDT786470 DNP786469:DNP786470 DXL786469:DXL786470 EHH786469:EHH786470 ERD786469:ERD786470 FAZ786469:FAZ786470 FKV786469:FKV786470 FUR786469:FUR786470 GEN786469:GEN786470 GOJ786469:GOJ786470 GYF786469:GYF786470 HIB786469:HIB786470 HRX786469:HRX786470 IBT786469:IBT786470 ILP786469:ILP786470 IVL786469:IVL786470 JFH786469:JFH786470 JPD786469:JPD786470 JYZ786469:JYZ786470 KIV786469:KIV786470 KSR786469:KSR786470 LCN786469:LCN786470 LMJ786469:LMJ786470 LWF786469:LWF786470 MGB786469:MGB786470 MPX786469:MPX786470 MZT786469:MZT786470 NJP786469:NJP786470 NTL786469:NTL786470 ODH786469:ODH786470 OND786469:OND786470 OWZ786469:OWZ786470 PGV786469:PGV786470 PQR786469:PQR786470 QAN786469:QAN786470 QKJ786469:QKJ786470 QUF786469:QUF786470 REB786469:REB786470 RNX786469:RNX786470 RXT786469:RXT786470 SHP786469:SHP786470 SRL786469:SRL786470 TBH786469:TBH786470 TLD786469:TLD786470 TUZ786469:TUZ786470 UEV786469:UEV786470 UOR786469:UOR786470 UYN786469:UYN786470 VIJ786469:VIJ786470 VSF786469:VSF786470 WCB786469:WCB786470 WLX786469:WLX786470 WVT786469:WVT786470 JH852005:JH852006 TD852005:TD852006 ACZ852005:ACZ852006 AMV852005:AMV852006 AWR852005:AWR852006 BGN852005:BGN852006 BQJ852005:BQJ852006 CAF852005:CAF852006 CKB852005:CKB852006 CTX852005:CTX852006 DDT852005:DDT852006 DNP852005:DNP852006 DXL852005:DXL852006 EHH852005:EHH852006 ERD852005:ERD852006 FAZ852005:FAZ852006 FKV852005:FKV852006 FUR852005:FUR852006 GEN852005:GEN852006 GOJ852005:GOJ852006 GYF852005:GYF852006 HIB852005:HIB852006 HRX852005:HRX852006 IBT852005:IBT852006 ILP852005:ILP852006 IVL852005:IVL852006 JFH852005:JFH852006 JPD852005:JPD852006 JYZ852005:JYZ852006 KIV852005:KIV852006 KSR852005:KSR852006 LCN852005:LCN852006 LMJ852005:LMJ852006 LWF852005:LWF852006 MGB852005:MGB852006 MPX852005:MPX852006 MZT852005:MZT852006 NJP852005:NJP852006 NTL852005:NTL852006 ODH852005:ODH852006 OND852005:OND852006 OWZ852005:OWZ852006 PGV852005:PGV852006 PQR852005:PQR852006 QAN852005:QAN852006 QKJ852005:QKJ852006 QUF852005:QUF852006 REB852005:REB852006 RNX852005:RNX852006 RXT852005:RXT852006 SHP852005:SHP852006 SRL852005:SRL852006 TBH852005:TBH852006 TLD852005:TLD852006 TUZ852005:TUZ852006 UEV852005:UEV852006 UOR852005:UOR852006 UYN852005:UYN852006 VIJ852005:VIJ852006 VSF852005:VSF852006 WCB852005:WCB852006 WLX852005:WLX852006 WVT852005:WVT852006 JH917541:JH917542 TD917541:TD917542 ACZ917541:ACZ917542 AMV917541:AMV917542 AWR917541:AWR917542 BGN917541:BGN917542 BQJ917541:BQJ917542 CAF917541:CAF917542 CKB917541:CKB917542 CTX917541:CTX917542 DDT917541:DDT917542 DNP917541:DNP917542 DXL917541:DXL917542 EHH917541:EHH917542 ERD917541:ERD917542 FAZ917541:FAZ917542 FKV917541:FKV917542 FUR917541:FUR917542 GEN917541:GEN917542 GOJ917541:GOJ917542 GYF917541:GYF917542 HIB917541:HIB917542 HRX917541:HRX917542 IBT917541:IBT917542 ILP917541:ILP917542 IVL917541:IVL917542 JFH917541:JFH917542 JPD917541:JPD917542 JYZ917541:JYZ917542 KIV917541:KIV917542 KSR917541:KSR917542 LCN917541:LCN917542 LMJ917541:LMJ917542 LWF917541:LWF917542 MGB917541:MGB917542 MPX917541:MPX917542 MZT917541:MZT917542 NJP917541:NJP917542 NTL917541:NTL917542 ODH917541:ODH917542 OND917541:OND917542 OWZ917541:OWZ917542 PGV917541:PGV917542 PQR917541:PQR917542 QAN917541:QAN917542 QKJ917541:QKJ917542 QUF917541:QUF917542 REB917541:REB917542 RNX917541:RNX917542 RXT917541:RXT917542 SHP917541:SHP917542 SRL917541:SRL917542 TBH917541:TBH917542 TLD917541:TLD917542 TUZ917541:TUZ917542 UEV917541:UEV917542 UOR917541:UOR917542 UYN917541:UYN917542 VIJ917541:VIJ917542 VSF917541:VSF917542 WCB917541:WCB917542 WLX917541:WLX917542 WVT917541:WVT917542 JH983077:JH983078 TD983077:TD983078 ACZ983077:ACZ983078 AMV983077:AMV983078 AWR983077:AWR983078 BGN983077:BGN983078 BQJ983077:BQJ983078 CAF983077:CAF983078 CKB983077:CKB983078 CTX983077:CTX983078 DDT983077:DDT983078 DNP983077:DNP983078 DXL983077:DXL983078 EHH983077:EHH983078 ERD983077:ERD983078 FAZ983077:FAZ983078 FKV983077:FKV983078 FUR983077:FUR983078 GEN983077:GEN983078 GOJ983077:GOJ983078 GYF983077:GYF983078 HIB983077:HIB983078 HRX983077:HRX983078 IBT983077:IBT983078 ILP983077:ILP983078 IVL983077:IVL983078 JFH983077:JFH983078 JPD983077:JPD983078 JYZ983077:JYZ983078 KIV983077:KIV983078 KSR983077:KSR983078 LCN983077:LCN983078 LMJ983077:LMJ983078 LWF983077:LWF983078 MGB983077:MGB983078 MPX983077:MPX983078 MZT983077:MZT983078 NJP983077:NJP983078 NTL983077:NTL983078 ODH983077:ODH983078 OND983077:OND983078 OWZ983077:OWZ983078 PGV983077:PGV983078 PQR983077:PQR983078 QAN983077:QAN983078 QKJ983077:QKJ983078 QUF983077:QUF983078 REB983077:REB983078 RNX983077:RNX983078 RXT983077:RXT983078 SHP983077:SHP983078 SRL983077:SRL983078 TBH983077:TBH983078 TLD983077:TLD983078 TUZ983077:TUZ983078 UEV983077:UEV983078 UOR983077:UOR983078 UYN983077:UYN983078 VIJ983077:VIJ983078 VSF983077:VSF983078 WCB983077:WCB983078 WLX983077:WLX983078 WVT983077:WVT983078 JF26 TB26 ACX26 AMT26 AWP26 BGL26 BQH26 CAD26 CJZ26 CTV26 DDR26 DNN26 DXJ26 EHF26 ERB26 FAX26 FKT26 FUP26 GEL26 GOH26 GYD26 HHZ26 HRV26 IBR26 ILN26 IVJ26 JFF26 JPB26 JYX26 KIT26 KSP26 LCL26 LMH26 LWD26 MFZ26 MPV26 MZR26 NJN26 NTJ26 ODF26 ONB26 OWX26 PGT26 PQP26 QAL26 QKH26 QUD26 RDZ26 RNV26 RXR26 SHN26 SRJ26 TBF26 TLB26 TUX26 UET26 UOP26 UYL26 VIH26 VSD26 WBZ26 WLV26 WVR26 WVR983077:WVR983078 J65573:J65574 JF65573:JF65574 TB65573:TB65574 ACX65573:ACX65574 AMT65573:AMT65574 AWP65573:AWP65574 BGL65573:BGL65574 BQH65573:BQH65574 CAD65573:CAD65574 CJZ65573:CJZ65574 CTV65573:CTV65574 DDR65573:DDR65574 DNN65573:DNN65574 DXJ65573:DXJ65574 EHF65573:EHF65574 ERB65573:ERB65574 FAX65573:FAX65574 FKT65573:FKT65574 FUP65573:FUP65574 GEL65573:GEL65574 GOH65573:GOH65574 GYD65573:GYD65574 HHZ65573:HHZ65574 HRV65573:HRV65574 IBR65573:IBR65574 ILN65573:ILN65574 IVJ65573:IVJ65574 JFF65573:JFF65574 JPB65573:JPB65574 JYX65573:JYX65574 KIT65573:KIT65574 KSP65573:KSP65574 LCL65573:LCL65574 LMH65573:LMH65574 LWD65573:LWD65574 MFZ65573:MFZ65574 MPV65573:MPV65574 MZR65573:MZR65574 NJN65573:NJN65574 NTJ65573:NTJ65574 ODF65573:ODF65574 ONB65573:ONB65574 OWX65573:OWX65574 PGT65573:PGT65574 PQP65573:PQP65574 QAL65573:QAL65574 QKH65573:QKH65574 QUD65573:QUD65574 RDZ65573:RDZ65574 RNV65573:RNV65574 RXR65573:RXR65574 SHN65573:SHN65574 SRJ65573:SRJ65574 TBF65573:TBF65574 TLB65573:TLB65574 TUX65573:TUX65574 UET65573:UET65574 UOP65573:UOP65574 UYL65573:UYL65574 VIH65573:VIH65574 VSD65573:VSD65574 WBZ65573:WBZ65574 WLV65573:WLV65574 WVR65573:WVR65574 J131109:J131110 JF131109:JF131110 TB131109:TB131110 ACX131109:ACX131110 AMT131109:AMT131110 AWP131109:AWP131110 BGL131109:BGL131110 BQH131109:BQH131110 CAD131109:CAD131110 CJZ131109:CJZ131110 CTV131109:CTV131110 DDR131109:DDR131110 DNN131109:DNN131110 DXJ131109:DXJ131110 EHF131109:EHF131110 ERB131109:ERB131110 FAX131109:FAX131110 FKT131109:FKT131110 FUP131109:FUP131110 GEL131109:GEL131110 GOH131109:GOH131110 GYD131109:GYD131110 HHZ131109:HHZ131110 HRV131109:HRV131110 IBR131109:IBR131110 ILN131109:ILN131110 IVJ131109:IVJ131110 JFF131109:JFF131110 JPB131109:JPB131110 JYX131109:JYX131110 KIT131109:KIT131110 KSP131109:KSP131110 LCL131109:LCL131110 LMH131109:LMH131110 LWD131109:LWD131110 MFZ131109:MFZ131110 MPV131109:MPV131110 MZR131109:MZR131110 NJN131109:NJN131110 NTJ131109:NTJ131110 ODF131109:ODF131110 ONB131109:ONB131110 OWX131109:OWX131110 PGT131109:PGT131110 PQP131109:PQP131110 QAL131109:QAL131110 QKH131109:QKH131110 QUD131109:QUD131110 RDZ131109:RDZ131110 RNV131109:RNV131110 RXR131109:RXR131110 SHN131109:SHN131110 SRJ131109:SRJ131110 TBF131109:TBF131110 TLB131109:TLB131110 TUX131109:TUX131110 UET131109:UET131110 UOP131109:UOP131110 UYL131109:UYL131110 VIH131109:VIH131110 VSD131109:VSD131110 WBZ131109:WBZ131110 WLV131109:WLV131110 WVR131109:WVR131110 J196645:J196646 JF196645:JF196646 TB196645:TB196646 ACX196645:ACX196646 AMT196645:AMT196646 AWP196645:AWP196646 BGL196645:BGL196646 BQH196645:BQH196646 CAD196645:CAD196646 CJZ196645:CJZ196646 CTV196645:CTV196646 DDR196645:DDR196646 DNN196645:DNN196646 DXJ196645:DXJ196646 EHF196645:EHF196646 ERB196645:ERB196646 FAX196645:FAX196646 FKT196645:FKT196646 FUP196645:FUP196646 GEL196645:GEL196646 GOH196645:GOH196646 GYD196645:GYD196646 HHZ196645:HHZ196646 HRV196645:HRV196646 IBR196645:IBR196646 ILN196645:ILN196646 IVJ196645:IVJ196646 JFF196645:JFF196646 JPB196645:JPB196646 JYX196645:JYX196646 KIT196645:KIT196646 KSP196645:KSP196646 LCL196645:LCL196646 LMH196645:LMH196646 LWD196645:LWD196646 MFZ196645:MFZ196646 MPV196645:MPV196646 MZR196645:MZR196646 NJN196645:NJN196646 NTJ196645:NTJ196646 ODF196645:ODF196646 ONB196645:ONB196646 OWX196645:OWX196646 PGT196645:PGT196646 PQP196645:PQP196646 QAL196645:QAL196646 QKH196645:QKH196646 QUD196645:QUD196646 RDZ196645:RDZ196646 RNV196645:RNV196646 RXR196645:RXR196646 SHN196645:SHN196646 SRJ196645:SRJ196646 TBF196645:TBF196646 TLB196645:TLB196646 TUX196645:TUX196646 UET196645:UET196646 UOP196645:UOP196646 UYL196645:UYL196646 VIH196645:VIH196646 VSD196645:VSD196646 WBZ196645:WBZ196646 WLV196645:WLV196646 WVR196645:WVR196646 J262181:J262182 JF262181:JF262182 TB262181:TB262182 ACX262181:ACX262182 AMT262181:AMT262182 AWP262181:AWP262182 BGL262181:BGL262182 BQH262181:BQH262182 CAD262181:CAD262182 CJZ262181:CJZ262182 CTV262181:CTV262182 DDR262181:DDR262182 DNN262181:DNN262182 DXJ262181:DXJ262182 EHF262181:EHF262182 ERB262181:ERB262182 FAX262181:FAX262182 FKT262181:FKT262182 FUP262181:FUP262182 GEL262181:GEL262182 GOH262181:GOH262182 GYD262181:GYD262182 HHZ262181:HHZ262182 HRV262181:HRV262182 IBR262181:IBR262182 ILN262181:ILN262182 IVJ262181:IVJ262182 JFF262181:JFF262182 JPB262181:JPB262182 JYX262181:JYX262182 KIT262181:KIT262182 KSP262181:KSP262182 LCL262181:LCL262182 LMH262181:LMH262182 LWD262181:LWD262182 MFZ262181:MFZ262182 MPV262181:MPV262182 MZR262181:MZR262182 NJN262181:NJN262182 NTJ262181:NTJ262182 ODF262181:ODF262182 ONB262181:ONB262182 OWX262181:OWX262182 PGT262181:PGT262182 PQP262181:PQP262182 QAL262181:QAL262182 QKH262181:QKH262182 QUD262181:QUD262182 RDZ262181:RDZ262182 RNV262181:RNV262182 RXR262181:RXR262182 SHN262181:SHN262182 SRJ262181:SRJ262182 TBF262181:TBF262182 TLB262181:TLB262182 TUX262181:TUX262182 UET262181:UET262182 UOP262181:UOP262182 UYL262181:UYL262182 VIH262181:VIH262182 VSD262181:VSD262182 WBZ262181:WBZ262182 WLV262181:WLV262182 WVR262181:WVR262182 J327717:J327718 JF327717:JF327718 TB327717:TB327718 ACX327717:ACX327718 AMT327717:AMT327718 AWP327717:AWP327718 BGL327717:BGL327718 BQH327717:BQH327718 CAD327717:CAD327718 CJZ327717:CJZ327718 CTV327717:CTV327718 DDR327717:DDR327718 DNN327717:DNN327718 DXJ327717:DXJ327718 EHF327717:EHF327718 ERB327717:ERB327718 FAX327717:FAX327718 FKT327717:FKT327718 FUP327717:FUP327718 GEL327717:GEL327718 GOH327717:GOH327718 GYD327717:GYD327718 HHZ327717:HHZ327718 HRV327717:HRV327718 IBR327717:IBR327718 ILN327717:ILN327718 IVJ327717:IVJ327718 JFF327717:JFF327718 JPB327717:JPB327718 JYX327717:JYX327718 KIT327717:KIT327718 KSP327717:KSP327718 LCL327717:LCL327718 LMH327717:LMH327718 LWD327717:LWD327718 MFZ327717:MFZ327718 MPV327717:MPV327718 MZR327717:MZR327718 NJN327717:NJN327718 NTJ327717:NTJ327718 ODF327717:ODF327718 ONB327717:ONB327718 OWX327717:OWX327718 PGT327717:PGT327718 PQP327717:PQP327718 QAL327717:QAL327718 QKH327717:QKH327718 QUD327717:QUD327718 RDZ327717:RDZ327718 RNV327717:RNV327718 RXR327717:RXR327718 SHN327717:SHN327718 SRJ327717:SRJ327718 TBF327717:TBF327718 TLB327717:TLB327718 TUX327717:TUX327718 UET327717:UET327718 UOP327717:UOP327718 UYL327717:UYL327718 VIH327717:VIH327718 VSD327717:VSD327718 WBZ327717:WBZ327718 WLV327717:WLV327718 WVR327717:WVR327718 J393253:J393254 JF393253:JF393254 TB393253:TB393254 ACX393253:ACX393254 AMT393253:AMT393254 AWP393253:AWP393254 BGL393253:BGL393254 BQH393253:BQH393254 CAD393253:CAD393254 CJZ393253:CJZ393254 CTV393253:CTV393254 DDR393253:DDR393254 DNN393253:DNN393254 DXJ393253:DXJ393254 EHF393253:EHF393254 ERB393253:ERB393254 FAX393253:FAX393254 FKT393253:FKT393254 FUP393253:FUP393254 GEL393253:GEL393254 GOH393253:GOH393254 GYD393253:GYD393254 HHZ393253:HHZ393254 HRV393253:HRV393254 IBR393253:IBR393254 ILN393253:ILN393254 IVJ393253:IVJ393254 JFF393253:JFF393254 JPB393253:JPB393254 JYX393253:JYX393254 KIT393253:KIT393254 KSP393253:KSP393254 LCL393253:LCL393254 LMH393253:LMH393254 LWD393253:LWD393254 MFZ393253:MFZ393254 MPV393253:MPV393254 MZR393253:MZR393254 NJN393253:NJN393254 NTJ393253:NTJ393254 ODF393253:ODF393254 ONB393253:ONB393254 OWX393253:OWX393254 PGT393253:PGT393254 PQP393253:PQP393254 QAL393253:QAL393254 QKH393253:QKH393254 QUD393253:QUD393254 RDZ393253:RDZ393254 RNV393253:RNV393254 RXR393253:RXR393254 SHN393253:SHN393254 SRJ393253:SRJ393254 TBF393253:TBF393254 TLB393253:TLB393254 TUX393253:TUX393254 UET393253:UET393254 UOP393253:UOP393254 UYL393253:UYL393254 VIH393253:VIH393254 VSD393253:VSD393254 WBZ393253:WBZ393254 WLV393253:WLV393254 WVR393253:WVR393254 J458789:J458790 JF458789:JF458790 TB458789:TB458790 ACX458789:ACX458790 AMT458789:AMT458790 AWP458789:AWP458790 BGL458789:BGL458790 BQH458789:BQH458790 CAD458789:CAD458790 CJZ458789:CJZ458790 CTV458789:CTV458790 DDR458789:DDR458790 DNN458789:DNN458790 DXJ458789:DXJ458790 EHF458789:EHF458790 ERB458789:ERB458790 FAX458789:FAX458790 FKT458789:FKT458790 FUP458789:FUP458790 GEL458789:GEL458790 GOH458789:GOH458790 GYD458789:GYD458790 HHZ458789:HHZ458790 HRV458789:HRV458790 IBR458789:IBR458790 ILN458789:ILN458790 IVJ458789:IVJ458790 JFF458789:JFF458790 JPB458789:JPB458790 JYX458789:JYX458790 KIT458789:KIT458790 KSP458789:KSP458790 LCL458789:LCL458790 LMH458789:LMH458790 LWD458789:LWD458790 MFZ458789:MFZ458790 MPV458789:MPV458790 MZR458789:MZR458790 NJN458789:NJN458790 NTJ458789:NTJ458790 ODF458789:ODF458790 ONB458789:ONB458790 OWX458789:OWX458790 PGT458789:PGT458790 PQP458789:PQP458790 QAL458789:QAL458790 QKH458789:QKH458790 QUD458789:QUD458790 RDZ458789:RDZ458790 RNV458789:RNV458790 RXR458789:RXR458790 SHN458789:SHN458790 SRJ458789:SRJ458790 TBF458789:TBF458790 TLB458789:TLB458790 TUX458789:TUX458790 UET458789:UET458790 UOP458789:UOP458790 UYL458789:UYL458790 VIH458789:VIH458790 VSD458789:VSD458790 WBZ458789:WBZ458790 WLV458789:WLV458790 WVR458789:WVR458790 J524325:J524326 JF524325:JF524326 TB524325:TB524326 ACX524325:ACX524326 AMT524325:AMT524326 AWP524325:AWP524326 BGL524325:BGL524326 BQH524325:BQH524326 CAD524325:CAD524326 CJZ524325:CJZ524326 CTV524325:CTV524326 DDR524325:DDR524326 DNN524325:DNN524326 DXJ524325:DXJ524326 EHF524325:EHF524326 ERB524325:ERB524326 FAX524325:FAX524326 FKT524325:FKT524326 FUP524325:FUP524326 GEL524325:GEL524326 GOH524325:GOH524326 GYD524325:GYD524326 HHZ524325:HHZ524326 HRV524325:HRV524326 IBR524325:IBR524326 ILN524325:ILN524326 IVJ524325:IVJ524326 JFF524325:JFF524326 JPB524325:JPB524326 JYX524325:JYX524326 KIT524325:KIT524326 KSP524325:KSP524326 LCL524325:LCL524326 LMH524325:LMH524326 LWD524325:LWD524326 MFZ524325:MFZ524326 MPV524325:MPV524326 MZR524325:MZR524326 NJN524325:NJN524326 NTJ524325:NTJ524326 ODF524325:ODF524326 ONB524325:ONB524326 OWX524325:OWX524326 PGT524325:PGT524326 PQP524325:PQP524326 QAL524325:QAL524326 QKH524325:QKH524326 QUD524325:QUD524326 RDZ524325:RDZ524326 RNV524325:RNV524326 RXR524325:RXR524326 SHN524325:SHN524326 SRJ524325:SRJ524326 TBF524325:TBF524326 TLB524325:TLB524326 TUX524325:TUX524326 UET524325:UET524326 UOP524325:UOP524326 UYL524325:UYL524326 VIH524325:VIH524326 VSD524325:VSD524326 WBZ524325:WBZ524326 WLV524325:WLV524326 WVR524325:WVR524326 J589861:J589862 JF589861:JF589862 TB589861:TB589862 ACX589861:ACX589862 AMT589861:AMT589862 AWP589861:AWP589862 BGL589861:BGL589862 BQH589861:BQH589862 CAD589861:CAD589862 CJZ589861:CJZ589862 CTV589861:CTV589862 DDR589861:DDR589862 DNN589861:DNN589862 DXJ589861:DXJ589862 EHF589861:EHF589862 ERB589861:ERB589862 FAX589861:FAX589862 FKT589861:FKT589862 FUP589861:FUP589862 GEL589861:GEL589862 GOH589861:GOH589862 GYD589861:GYD589862 HHZ589861:HHZ589862 HRV589861:HRV589862 IBR589861:IBR589862 ILN589861:ILN589862 IVJ589861:IVJ589862 JFF589861:JFF589862 JPB589861:JPB589862 JYX589861:JYX589862 KIT589861:KIT589862 KSP589861:KSP589862 LCL589861:LCL589862 LMH589861:LMH589862 LWD589861:LWD589862 MFZ589861:MFZ589862 MPV589861:MPV589862 MZR589861:MZR589862 NJN589861:NJN589862 NTJ589861:NTJ589862 ODF589861:ODF589862 ONB589861:ONB589862 OWX589861:OWX589862 PGT589861:PGT589862 PQP589861:PQP589862 QAL589861:QAL589862 QKH589861:QKH589862 QUD589861:QUD589862 RDZ589861:RDZ589862 RNV589861:RNV589862 RXR589861:RXR589862 SHN589861:SHN589862 SRJ589861:SRJ589862 TBF589861:TBF589862 TLB589861:TLB589862 TUX589861:TUX589862 UET589861:UET589862 UOP589861:UOP589862 UYL589861:UYL589862 VIH589861:VIH589862 VSD589861:VSD589862 WBZ589861:WBZ589862 WLV589861:WLV589862 WVR589861:WVR589862 J655397:J655398 JF655397:JF655398 TB655397:TB655398 ACX655397:ACX655398 AMT655397:AMT655398 AWP655397:AWP655398 BGL655397:BGL655398 BQH655397:BQH655398 CAD655397:CAD655398 CJZ655397:CJZ655398 CTV655397:CTV655398 DDR655397:DDR655398 DNN655397:DNN655398 DXJ655397:DXJ655398 EHF655397:EHF655398 ERB655397:ERB655398 FAX655397:FAX655398 FKT655397:FKT655398 FUP655397:FUP655398 GEL655397:GEL655398 GOH655397:GOH655398 GYD655397:GYD655398 HHZ655397:HHZ655398 HRV655397:HRV655398 IBR655397:IBR655398 ILN655397:ILN655398 IVJ655397:IVJ655398 JFF655397:JFF655398 JPB655397:JPB655398 JYX655397:JYX655398 KIT655397:KIT655398 KSP655397:KSP655398 LCL655397:LCL655398 LMH655397:LMH655398 LWD655397:LWD655398 MFZ655397:MFZ655398 MPV655397:MPV655398 MZR655397:MZR655398 NJN655397:NJN655398 NTJ655397:NTJ655398 ODF655397:ODF655398 ONB655397:ONB655398 OWX655397:OWX655398 PGT655397:PGT655398 PQP655397:PQP655398 QAL655397:QAL655398 QKH655397:QKH655398 QUD655397:QUD655398 RDZ655397:RDZ655398 RNV655397:RNV655398 RXR655397:RXR655398 SHN655397:SHN655398 SRJ655397:SRJ655398 TBF655397:TBF655398 TLB655397:TLB655398 TUX655397:TUX655398 UET655397:UET655398 UOP655397:UOP655398 UYL655397:UYL655398 VIH655397:VIH655398 VSD655397:VSD655398 WBZ655397:WBZ655398 WLV655397:WLV655398 WVR655397:WVR655398 J720933:J720934 JF720933:JF720934 TB720933:TB720934 ACX720933:ACX720934 AMT720933:AMT720934 AWP720933:AWP720934 BGL720933:BGL720934 BQH720933:BQH720934 CAD720933:CAD720934 CJZ720933:CJZ720934 CTV720933:CTV720934 DDR720933:DDR720934 DNN720933:DNN720934 DXJ720933:DXJ720934 EHF720933:EHF720934 ERB720933:ERB720934 FAX720933:FAX720934 FKT720933:FKT720934 FUP720933:FUP720934 GEL720933:GEL720934 GOH720933:GOH720934 GYD720933:GYD720934 HHZ720933:HHZ720934 HRV720933:HRV720934 IBR720933:IBR720934 ILN720933:ILN720934 IVJ720933:IVJ720934 JFF720933:JFF720934 JPB720933:JPB720934 JYX720933:JYX720934 KIT720933:KIT720934 KSP720933:KSP720934 LCL720933:LCL720934 LMH720933:LMH720934 LWD720933:LWD720934 MFZ720933:MFZ720934 MPV720933:MPV720934 MZR720933:MZR720934 NJN720933:NJN720934 NTJ720933:NTJ720934 ODF720933:ODF720934 ONB720933:ONB720934 OWX720933:OWX720934 PGT720933:PGT720934 PQP720933:PQP720934 QAL720933:QAL720934 QKH720933:QKH720934 QUD720933:QUD720934 RDZ720933:RDZ720934 RNV720933:RNV720934 RXR720933:RXR720934 SHN720933:SHN720934 SRJ720933:SRJ720934 TBF720933:TBF720934 TLB720933:TLB720934 TUX720933:TUX720934 UET720933:UET720934 UOP720933:UOP720934 UYL720933:UYL720934 VIH720933:VIH720934 VSD720933:VSD720934 WBZ720933:WBZ720934 WLV720933:WLV720934 WVR720933:WVR720934 J786469:J786470 JF786469:JF786470 TB786469:TB786470 ACX786469:ACX786470 AMT786469:AMT786470 AWP786469:AWP786470 BGL786469:BGL786470 BQH786469:BQH786470 CAD786469:CAD786470 CJZ786469:CJZ786470 CTV786469:CTV786470 DDR786469:DDR786470 DNN786469:DNN786470 DXJ786469:DXJ786470 EHF786469:EHF786470 ERB786469:ERB786470 FAX786469:FAX786470 FKT786469:FKT786470 FUP786469:FUP786470 GEL786469:GEL786470 GOH786469:GOH786470 GYD786469:GYD786470 HHZ786469:HHZ786470 HRV786469:HRV786470 IBR786469:IBR786470 ILN786469:ILN786470 IVJ786469:IVJ786470 JFF786469:JFF786470 JPB786469:JPB786470 JYX786469:JYX786470 KIT786469:KIT786470 KSP786469:KSP786470 LCL786469:LCL786470 LMH786469:LMH786470 LWD786469:LWD786470 MFZ786469:MFZ786470 MPV786469:MPV786470 MZR786469:MZR786470 NJN786469:NJN786470 NTJ786469:NTJ786470 ODF786469:ODF786470 ONB786469:ONB786470 OWX786469:OWX786470 PGT786469:PGT786470 PQP786469:PQP786470 QAL786469:QAL786470 QKH786469:QKH786470 QUD786469:QUD786470 RDZ786469:RDZ786470 RNV786469:RNV786470 RXR786469:RXR786470 SHN786469:SHN786470 SRJ786469:SRJ786470 TBF786469:TBF786470 TLB786469:TLB786470 TUX786469:TUX786470 UET786469:UET786470 UOP786469:UOP786470 UYL786469:UYL786470 VIH786469:VIH786470 VSD786469:VSD786470 WBZ786469:WBZ786470 WLV786469:WLV786470 WVR786469:WVR786470 J852005:J852006 JF852005:JF852006 TB852005:TB852006 ACX852005:ACX852006 AMT852005:AMT852006 AWP852005:AWP852006 BGL852005:BGL852006 BQH852005:BQH852006 CAD852005:CAD852006 CJZ852005:CJZ852006 CTV852005:CTV852006 DDR852005:DDR852006 DNN852005:DNN852006 DXJ852005:DXJ852006 EHF852005:EHF852006 ERB852005:ERB852006 FAX852005:FAX852006 FKT852005:FKT852006 FUP852005:FUP852006 GEL852005:GEL852006 GOH852005:GOH852006 GYD852005:GYD852006 HHZ852005:HHZ852006 HRV852005:HRV852006 IBR852005:IBR852006 ILN852005:ILN852006 IVJ852005:IVJ852006 JFF852005:JFF852006 JPB852005:JPB852006 JYX852005:JYX852006 KIT852005:KIT852006 KSP852005:KSP852006 LCL852005:LCL852006 LMH852005:LMH852006 LWD852005:LWD852006 MFZ852005:MFZ852006 MPV852005:MPV852006 MZR852005:MZR852006 NJN852005:NJN852006 NTJ852005:NTJ852006 ODF852005:ODF852006 ONB852005:ONB852006 OWX852005:OWX852006 PGT852005:PGT852006 PQP852005:PQP852006 QAL852005:QAL852006 QKH852005:QKH852006 QUD852005:QUD852006 RDZ852005:RDZ852006 RNV852005:RNV852006 RXR852005:RXR852006 SHN852005:SHN852006 SRJ852005:SRJ852006 TBF852005:TBF852006 TLB852005:TLB852006 TUX852005:TUX852006 UET852005:UET852006 UOP852005:UOP852006 UYL852005:UYL852006 VIH852005:VIH852006 VSD852005:VSD852006 WBZ852005:WBZ852006 WLV852005:WLV852006 WVR852005:WVR852006 J917541:J917542 JF917541:JF917542 TB917541:TB917542 ACX917541:ACX917542 AMT917541:AMT917542 AWP917541:AWP917542 BGL917541:BGL917542 BQH917541:BQH917542 CAD917541:CAD917542 CJZ917541:CJZ917542 CTV917541:CTV917542 DDR917541:DDR917542 DNN917541:DNN917542 DXJ917541:DXJ917542 EHF917541:EHF917542 ERB917541:ERB917542 FAX917541:FAX917542 FKT917541:FKT917542 FUP917541:FUP917542 GEL917541:GEL917542 GOH917541:GOH917542 GYD917541:GYD917542 HHZ917541:HHZ917542 HRV917541:HRV917542 IBR917541:IBR917542 ILN917541:ILN917542 IVJ917541:IVJ917542 JFF917541:JFF917542 JPB917541:JPB917542 JYX917541:JYX917542 KIT917541:KIT917542 KSP917541:KSP917542 LCL917541:LCL917542 LMH917541:LMH917542 LWD917541:LWD917542 MFZ917541:MFZ917542 MPV917541:MPV917542 MZR917541:MZR917542 NJN917541:NJN917542 NTJ917541:NTJ917542 ODF917541:ODF917542 ONB917541:ONB917542 OWX917541:OWX917542 PGT917541:PGT917542 PQP917541:PQP917542 QAL917541:QAL917542 QKH917541:QKH917542 QUD917541:QUD917542 RDZ917541:RDZ917542 RNV917541:RNV917542 RXR917541:RXR917542 SHN917541:SHN917542 SRJ917541:SRJ917542 TBF917541:TBF917542 TLB917541:TLB917542 TUX917541:TUX917542 UET917541:UET917542 UOP917541:UOP917542 UYL917541:UYL917542 VIH917541:VIH917542 VSD917541:VSD917542 WBZ917541:WBZ917542 WLV917541:WLV917542 WVR917541:WVR917542 J983077:J983078 JF983077:JF983078 TB983077:TB983078 ACX983077:ACX983078 AMT983077:AMT983078 AWP983077:AWP983078 BGL983077:BGL983078 BQH983077:BQH983078 CAD983077:CAD983078 CJZ983077:CJZ983078 CTV983077:CTV983078 DDR983077:DDR983078 DNN983077:DNN983078 DXJ983077:DXJ983078 EHF983077:EHF983078 ERB983077:ERB983078 FAX983077:FAX983078 FKT983077:FKT983078 FUP983077:FUP983078 GEL983077:GEL983078 GOH983077:GOH983078 GYD983077:GYD983078 HHZ983077:HHZ983078 HRV983077:HRV983078 IBR983077:IBR983078 ILN983077:ILN983078 IVJ983077:IVJ983078 JFF983077:JFF983078 JPB983077:JPB983078 JYX983077:JYX983078 KIT983077:KIT983078 KSP983077:KSP983078 LCL983077:LCL983078 LMH983077:LMH983078 LWD983077:LWD983078 MFZ983077:MFZ983078 MPV983077:MPV983078 MZR983077:MZR983078 NJN983077:NJN983078 NTJ983077:NTJ983078 ODF983077:ODF983078 ONB983077:ONB983078 OWX983077:OWX983078 PGT983077:PGT983078 PQP983077:PQP983078 QAL983077:QAL983078 QKH983077:QKH983078 QUD983077:QUD983078 RDZ983077:RDZ983078 RNV983077:RNV983078 RXR983077:RXR983078 SHN983077:SHN983078 SRJ983077:SRJ983078 TBF983077:TBF983078 TLB983077:TLB983078 TUX983077:TUX983078 UET983077:UET983078 UOP983077:UOP983078 UYL983077:UYL983078 VIH983077:VIH983078 VSD983077:VSD983078 WBZ983077:WBZ983078 G917541:H917542 G852005:H852006 G786469:H786470 G720933:H720934 G655397:H655398 G589861:H589862 G524325:H524326 G458789:H458790 G393253:H393254 G327717:H327718 G262181:H262182 G196645:H196646 G131109:H131110 G65573:H65574 G983077:H983078" xr:uid="{00000000-0002-0000-1200-000001000000}">
      <formula1>RMSVML3</formula1>
    </dataValidation>
    <dataValidation type="list" allowBlank="1" showInputMessage="1" showErrorMessage="1" sqref="WLW983055:WLW983078 WVS983055:WVS983078 K65551:K65574 JG65551:JG65574 TC65551:TC65574 ACY65551:ACY65574 AMU65551:AMU65574 AWQ65551:AWQ65574 BGM65551:BGM65574 BQI65551:BQI65574 CAE65551:CAE65574 CKA65551:CKA65574 CTW65551:CTW65574 DDS65551:DDS65574 DNO65551:DNO65574 DXK65551:DXK65574 EHG65551:EHG65574 ERC65551:ERC65574 FAY65551:FAY65574 FKU65551:FKU65574 FUQ65551:FUQ65574 GEM65551:GEM65574 GOI65551:GOI65574 GYE65551:GYE65574 HIA65551:HIA65574 HRW65551:HRW65574 IBS65551:IBS65574 ILO65551:ILO65574 IVK65551:IVK65574 JFG65551:JFG65574 JPC65551:JPC65574 JYY65551:JYY65574 KIU65551:KIU65574 KSQ65551:KSQ65574 LCM65551:LCM65574 LMI65551:LMI65574 LWE65551:LWE65574 MGA65551:MGA65574 MPW65551:MPW65574 MZS65551:MZS65574 NJO65551:NJO65574 NTK65551:NTK65574 ODG65551:ODG65574 ONC65551:ONC65574 OWY65551:OWY65574 PGU65551:PGU65574 PQQ65551:PQQ65574 QAM65551:QAM65574 QKI65551:QKI65574 QUE65551:QUE65574 REA65551:REA65574 RNW65551:RNW65574 RXS65551:RXS65574 SHO65551:SHO65574 SRK65551:SRK65574 TBG65551:TBG65574 TLC65551:TLC65574 TUY65551:TUY65574 UEU65551:UEU65574 UOQ65551:UOQ65574 UYM65551:UYM65574 VII65551:VII65574 VSE65551:VSE65574 WCA65551:WCA65574 WLW65551:WLW65574 WVS65551:WVS65574 K131087:K131110 JG131087:JG131110 TC131087:TC131110 ACY131087:ACY131110 AMU131087:AMU131110 AWQ131087:AWQ131110 BGM131087:BGM131110 BQI131087:BQI131110 CAE131087:CAE131110 CKA131087:CKA131110 CTW131087:CTW131110 DDS131087:DDS131110 DNO131087:DNO131110 DXK131087:DXK131110 EHG131087:EHG131110 ERC131087:ERC131110 FAY131087:FAY131110 FKU131087:FKU131110 FUQ131087:FUQ131110 GEM131087:GEM131110 GOI131087:GOI131110 GYE131087:GYE131110 HIA131087:HIA131110 HRW131087:HRW131110 IBS131087:IBS131110 ILO131087:ILO131110 IVK131087:IVK131110 JFG131087:JFG131110 JPC131087:JPC131110 JYY131087:JYY131110 KIU131087:KIU131110 KSQ131087:KSQ131110 LCM131087:LCM131110 LMI131087:LMI131110 LWE131087:LWE131110 MGA131087:MGA131110 MPW131087:MPW131110 MZS131087:MZS131110 NJO131087:NJO131110 NTK131087:NTK131110 ODG131087:ODG131110 ONC131087:ONC131110 OWY131087:OWY131110 PGU131087:PGU131110 PQQ131087:PQQ131110 QAM131087:QAM131110 QKI131087:QKI131110 QUE131087:QUE131110 REA131087:REA131110 RNW131087:RNW131110 RXS131087:RXS131110 SHO131087:SHO131110 SRK131087:SRK131110 TBG131087:TBG131110 TLC131087:TLC131110 TUY131087:TUY131110 UEU131087:UEU131110 UOQ131087:UOQ131110 UYM131087:UYM131110 VII131087:VII131110 VSE131087:VSE131110 WCA131087:WCA131110 WLW131087:WLW131110 WVS131087:WVS131110 K196623:K196646 JG196623:JG196646 TC196623:TC196646 ACY196623:ACY196646 AMU196623:AMU196646 AWQ196623:AWQ196646 BGM196623:BGM196646 BQI196623:BQI196646 CAE196623:CAE196646 CKA196623:CKA196646 CTW196623:CTW196646 DDS196623:DDS196646 DNO196623:DNO196646 DXK196623:DXK196646 EHG196623:EHG196646 ERC196623:ERC196646 FAY196623:FAY196646 FKU196623:FKU196646 FUQ196623:FUQ196646 GEM196623:GEM196646 GOI196623:GOI196646 GYE196623:GYE196646 HIA196623:HIA196646 HRW196623:HRW196646 IBS196623:IBS196646 ILO196623:ILO196646 IVK196623:IVK196646 JFG196623:JFG196646 JPC196623:JPC196646 JYY196623:JYY196646 KIU196623:KIU196646 KSQ196623:KSQ196646 LCM196623:LCM196646 LMI196623:LMI196646 LWE196623:LWE196646 MGA196623:MGA196646 MPW196623:MPW196646 MZS196623:MZS196646 NJO196623:NJO196646 NTK196623:NTK196646 ODG196623:ODG196646 ONC196623:ONC196646 OWY196623:OWY196646 PGU196623:PGU196646 PQQ196623:PQQ196646 QAM196623:QAM196646 QKI196623:QKI196646 QUE196623:QUE196646 REA196623:REA196646 RNW196623:RNW196646 RXS196623:RXS196646 SHO196623:SHO196646 SRK196623:SRK196646 TBG196623:TBG196646 TLC196623:TLC196646 TUY196623:TUY196646 UEU196623:UEU196646 UOQ196623:UOQ196646 UYM196623:UYM196646 VII196623:VII196646 VSE196623:VSE196646 WCA196623:WCA196646 WLW196623:WLW196646 WVS196623:WVS196646 K262159:K262182 JG262159:JG262182 TC262159:TC262182 ACY262159:ACY262182 AMU262159:AMU262182 AWQ262159:AWQ262182 BGM262159:BGM262182 BQI262159:BQI262182 CAE262159:CAE262182 CKA262159:CKA262182 CTW262159:CTW262182 DDS262159:DDS262182 DNO262159:DNO262182 DXK262159:DXK262182 EHG262159:EHG262182 ERC262159:ERC262182 FAY262159:FAY262182 FKU262159:FKU262182 FUQ262159:FUQ262182 GEM262159:GEM262182 GOI262159:GOI262182 GYE262159:GYE262182 HIA262159:HIA262182 HRW262159:HRW262182 IBS262159:IBS262182 ILO262159:ILO262182 IVK262159:IVK262182 JFG262159:JFG262182 JPC262159:JPC262182 JYY262159:JYY262182 KIU262159:KIU262182 KSQ262159:KSQ262182 LCM262159:LCM262182 LMI262159:LMI262182 LWE262159:LWE262182 MGA262159:MGA262182 MPW262159:MPW262182 MZS262159:MZS262182 NJO262159:NJO262182 NTK262159:NTK262182 ODG262159:ODG262182 ONC262159:ONC262182 OWY262159:OWY262182 PGU262159:PGU262182 PQQ262159:PQQ262182 QAM262159:QAM262182 QKI262159:QKI262182 QUE262159:QUE262182 REA262159:REA262182 RNW262159:RNW262182 RXS262159:RXS262182 SHO262159:SHO262182 SRK262159:SRK262182 TBG262159:TBG262182 TLC262159:TLC262182 TUY262159:TUY262182 UEU262159:UEU262182 UOQ262159:UOQ262182 UYM262159:UYM262182 VII262159:VII262182 VSE262159:VSE262182 WCA262159:WCA262182 WLW262159:WLW262182 WVS262159:WVS262182 K327695:K327718 JG327695:JG327718 TC327695:TC327718 ACY327695:ACY327718 AMU327695:AMU327718 AWQ327695:AWQ327718 BGM327695:BGM327718 BQI327695:BQI327718 CAE327695:CAE327718 CKA327695:CKA327718 CTW327695:CTW327718 DDS327695:DDS327718 DNO327695:DNO327718 DXK327695:DXK327718 EHG327695:EHG327718 ERC327695:ERC327718 FAY327695:FAY327718 FKU327695:FKU327718 FUQ327695:FUQ327718 GEM327695:GEM327718 GOI327695:GOI327718 GYE327695:GYE327718 HIA327695:HIA327718 HRW327695:HRW327718 IBS327695:IBS327718 ILO327695:ILO327718 IVK327695:IVK327718 JFG327695:JFG327718 JPC327695:JPC327718 JYY327695:JYY327718 KIU327695:KIU327718 KSQ327695:KSQ327718 LCM327695:LCM327718 LMI327695:LMI327718 LWE327695:LWE327718 MGA327695:MGA327718 MPW327695:MPW327718 MZS327695:MZS327718 NJO327695:NJO327718 NTK327695:NTK327718 ODG327695:ODG327718 ONC327695:ONC327718 OWY327695:OWY327718 PGU327695:PGU327718 PQQ327695:PQQ327718 QAM327695:QAM327718 QKI327695:QKI327718 QUE327695:QUE327718 REA327695:REA327718 RNW327695:RNW327718 RXS327695:RXS327718 SHO327695:SHO327718 SRK327695:SRK327718 TBG327695:TBG327718 TLC327695:TLC327718 TUY327695:TUY327718 UEU327695:UEU327718 UOQ327695:UOQ327718 UYM327695:UYM327718 VII327695:VII327718 VSE327695:VSE327718 WCA327695:WCA327718 WLW327695:WLW327718 WVS327695:WVS327718 K393231:K393254 JG393231:JG393254 TC393231:TC393254 ACY393231:ACY393254 AMU393231:AMU393254 AWQ393231:AWQ393254 BGM393231:BGM393254 BQI393231:BQI393254 CAE393231:CAE393254 CKA393231:CKA393254 CTW393231:CTW393254 DDS393231:DDS393254 DNO393231:DNO393254 DXK393231:DXK393254 EHG393231:EHG393254 ERC393231:ERC393254 FAY393231:FAY393254 FKU393231:FKU393254 FUQ393231:FUQ393254 GEM393231:GEM393254 GOI393231:GOI393254 GYE393231:GYE393254 HIA393231:HIA393254 HRW393231:HRW393254 IBS393231:IBS393254 ILO393231:ILO393254 IVK393231:IVK393254 JFG393231:JFG393254 JPC393231:JPC393254 JYY393231:JYY393254 KIU393231:KIU393254 KSQ393231:KSQ393254 LCM393231:LCM393254 LMI393231:LMI393254 LWE393231:LWE393254 MGA393231:MGA393254 MPW393231:MPW393254 MZS393231:MZS393254 NJO393231:NJO393254 NTK393231:NTK393254 ODG393231:ODG393254 ONC393231:ONC393254 OWY393231:OWY393254 PGU393231:PGU393254 PQQ393231:PQQ393254 QAM393231:QAM393254 QKI393231:QKI393254 QUE393231:QUE393254 REA393231:REA393254 RNW393231:RNW393254 RXS393231:RXS393254 SHO393231:SHO393254 SRK393231:SRK393254 TBG393231:TBG393254 TLC393231:TLC393254 TUY393231:TUY393254 UEU393231:UEU393254 UOQ393231:UOQ393254 UYM393231:UYM393254 VII393231:VII393254 VSE393231:VSE393254 WCA393231:WCA393254 WLW393231:WLW393254 WVS393231:WVS393254 K458767:K458790 JG458767:JG458790 TC458767:TC458790 ACY458767:ACY458790 AMU458767:AMU458790 AWQ458767:AWQ458790 BGM458767:BGM458790 BQI458767:BQI458790 CAE458767:CAE458790 CKA458767:CKA458790 CTW458767:CTW458790 DDS458767:DDS458790 DNO458767:DNO458790 DXK458767:DXK458790 EHG458767:EHG458790 ERC458767:ERC458790 FAY458767:FAY458790 FKU458767:FKU458790 FUQ458767:FUQ458790 GEM458767:GEM458790 GOI458767:GOI458790 GYE458767:GYE458790 HIA458767:HIA458790 HRW458767:HRW458790 IBS458767:IBS458790 ILO458767:ILO458790 IVK458767:IVK458790 JFG458767:JFG458790 JPC458767:JPC458790 JYY458767:JYY458790 KIU458767:KIU458790 KSQ458767:KSQ458790 LCM458767:LCM458790 LMI458767:LMI458790 LWE458767:LWE458790 MGA458767:MGA458790 MPW458767:MPW458790 MZS458767:MZS458790 NJO458767:NJO458790 NTK458767:NTK458790 ODG458767:ODG458790 ONC458767:ONC458790 OWY458767:OWY458790 PGU458767:PGU458790 PQQ458767:PQQ458790 QAM458767:QAM458790 QKI458767:QKI458790 QUE458767:QUE458790 REA458767:REA458790 RNW458767:RNW458790 RXS458767:RXS458790 SHO458767:SHO458790 SRK458767:SRK458790 TBG458767:TBG458790 TLC458767:TLC458790 TUY458767:TUY458790 UEU458767:UEU458790 UOQ458767:UOQ458790 UYM458767:UYM458790 VII458767:VII458790 VSE458767:VSE458790 WCA458767:WCA458790 WLW458767:WLW458790 WVS458767:WVS458790 K524303:K524326 JG524303:JG524326 TC524303:TC524326 ACY524303:ACY524326 AMU524303:AMU524326 AWQ524303:AWQ524326 BGM524303:BGM524326 BQI524303:BQI524326 CAE524303:CAE524326 CKA524303:CKA524326 CTW524303:CTW524326 DDS524303:DDS524326 DNO524303:DNO524326 DXK524303:DXK524326 EHG524303:EHG524326 ERC524303:ERC524326 FAY524303:FAY524326 FKU524303:FKU524326 FUQ524303:FUQ524326 GEM524303:GEM524326 GOI524303:GOI524326 GYE524303:GYE524326 HIA524303:HIA524326 HRW524303:HRW524326 IBS524303:IBS524326 ILO524303:ILO524326 IVK524303:IVK524326 JFG524303:JFG524326 JPC524303:JPC524326 JYY524303:JYY524326 KIU524303:KIU524326 KSQ524303:KSQ524326 LCM524303:LCM524326 LMI524303:LMI524326 LWE524303:LWE524326 MGA524303:MGA524326 MPW524303:MPW524326 MZS524303:MZS524326 NJO524303:NJO524326 NTK524303:NTK524326 ODG524303:ODG524326 ONC524303:ONC524326 OWY524303:OWY524326 PGU524303:PGU524326 PQQ524303:PQQ524326 QAM524303:QAM524326 QKI524303:QKI524326 QUE524303:QUE524326 REA524303:REA524326 RNW524303:RNW524326 RXS524303:RXS524326 SHO524303:SHO524326 SRK524303:SRK524326 TBG524303:TBG524326 TLC524303:TLC524326 TUY524303:TUY524326 UEU524303:UEU524326 UOQ524303:UOQ524326 UYM524303:UYM524326 VII524303:VII524326 VSE524303:VSE524326 WCA524303:WCA524326 WLW524303:WLW524326 WVS524303:WVS524326 K589839:K589862 JG589839:JG589862 TC589839:TC589862 ACY589839:ACY589862 AMU589839:AMU589862 AWQ589839:AWQ589862 BGM589839:BGM589862 BQI589839:BQI589862 CAE589839:CAE589862 CKA589839:CKA589862 CTW589839:CTW589862 DDS589839:DDS589862 DNO589839:DNO589862 DXK589839:DXK589862 EHG589839:EHG589862 ERC589839:ERC589862 FAY589839:FAY589862 FKU589839:FKU589862 FUQ589839:FUQ589862 GEM589839:GEM589862 GOI589839:GOI589862 GYE589839:GYE589862 HIA589839:HIA589862 HRW589839:HRW589862 IBS589839:IBS589862 ILO589839:ILO589862 IVK589839:IVK589862 JFG589839:JFG589862 JPC589839:JPC589862 JYY589839:JYY589862 KIU589839:KIU589862 KSQ589839:KSQ589862 LCM589839:LCM589862 LMI589839:LMI589862 LWE589839:LWE589862 MGA589839:MGA589862 MPW589839:MPW589862 MZS589839:MZS589862 NJO589839:NJO589862 NTK589839:NTK589862 ODG589839:ODG589862 ONC589839:ONC589862 OWY589839:OWY589862 PGU589839:PGU589862 PQQ589839:PQQ589862 QAM589839:QAM589862 QKI589839:QKI589862 QUE589839:QUE589862 REA589839:REA589862 RNW589839:RNW589862 RXS589839:RXS589862 SHO589839:SHO589862 SRK589839:SRK589862 TBG589839:TBG589862 TLC589839:TLC589862 TUY589839:TUY589862 UEU589839:UEU589862 UOQ589839:UOQ589862 UYM589839:UYM589862 VII589839:VII589862 VSE589839:VSE589862 WCA589839:WCA589862 WLW589839:WLW589862 WVS589839:WVS589862 K655375:K655398 JG655375:JG655398 TC655375:TC655398 ACY655375:ACY655398 AMU655375:AMU655398 AWQ655375:AWQ655398 BGM655375:BGM655398 BQI655375:BQI655398 CAE655375:CAE655398 CKA655375:CKA655398 CTW655375:CTW655398 DDS655375:DDS655398 DNO655375:DNO655398 DXK655375:DXK655398 EHG655375:EHG655398 ERC655375:ERC655398 FAY655375:FAY655398 FKU655375:FKU655398 FUQ655375:FUQ655398 GEM655375:GEM655398 GOI655375:GOI655398 GYE655375:GYE655398 HIA655375:HIA655398 HRW655375:HRW655398 IBS655375:IBS655398 ILO655375:ILO655398 IVK655375:IVK655398 JFG655375:JFG655398 JPC655375:JPC655398 JYY655375:JYY655398 KIU655375:KIU655398 KSQ655375:KSQ655398 LCM655375:LCM655398 LMI655375:LMI655398 LWE655375:LWE655398 MGA655375:MGA655398 MPW655375:MPW655398 MZS655375:MZS655398 NJO655375:NJO655398 NTK655375:NTK655398 ODG655375:ODG655398 ONC655375:ONC655398 OWY655375:OWY655398 PGU655375:PGU655398 PQQ655375:PQQ655398 QAM655375:QAM655398 QKI655375:QKI655398 QUE655375:QUE655398 REA655375:REA655398 RNW655375:RNW655398 RXS655375:RXS655398 SHO655375:SHO655398 SRK655375:SRK655398 TBG655375:TBG655398 TLC655375:TLC655398 TUY655375:TUY655398 UEU655375:UEU655398 UOQ655375:UOQ655398 UYM655375:UYM655398 VII655375:VII655398 VSE655375:VSE655398 WCA655375:WCA655398 WLW655375:WLW655398 WVS655375:WVS655398 K720911:K720934 JG720911:JG720934 TC720911:TC720934 ACY720911:ACY720934 AMU720911:AMU720934 AWQ720911:AWQ720934 BGM720911:BGM720934 BQI720911:BQI720934 CAE720911:CAE720934 CKA720911:CKA720934 CTW720911:CTW720934 DDS720911:DDS720934 DNO720911:DNO720934 DXK720911:DXK720934 EHG720911:EHG720934 ERC720911:ERC720934 FAY720911:FAY720934 FKU720911:FKU720934 FUQ720911:FUQ720934 GEM720911:GEM720934 GOI720911:GOI720934 GYE720911:GYE720934 HIA720911:HIA720934 HRW720911:HRW720934 IBS720911:IBS720934 ILO720911:ILO720934 IVK720911:IVK720934 JFG720911:JFG720934 JPC720911:JPC720934 JYY720911:JYY720934 KIU720911:KIU720934 KSQ720911:KSQ720934 LCM720911:LCM720934 LMI720911:LMI720934 LWE720911:LWE720934 MGA720911:MGA720934 MPW720911:MPW720934 MZS720911:MZS720934 NJO720911:NJO720934 NTK720911:NTK720934 ODG720911:ODG720934 ONC720911:ONC720934 OWY720911:OWY720934 PGU720911:PGU720934 PQQ720911:PQQ720934 QAM720911:QAM720934 QKI720911:QKI720934 QUE720911:QUE720934 REA720911:REA720934 RNW720911:RNW720934 RXS720911:RXS720934 SHO720911:SHO720934 SRK720911:SRK720934 TBG720911:TBG720934 TLC720911:TLC720934 TUY720911:TUY720934 UEU720911:UEU720934 UOQ720911:UOQ720934 UYM720911:UYM720934 VII720911:VII720934 VSE720911:VSE720934 WCA720911:WCA720934 WLW720911:WLW720934 WVS720911:WVS720934 K786447:K786470 JG786447:JG786470 TC786447:TC786470 ACY786447:ACY786470 AMU786447:AMU786470 AWQ786447:AWQ786470 BGM786447:BGM786470 BQI786447:BQI786470 CAE786447:CAE786470 CKA786447:CKA786470 CTW786447:CTW786470 DDS786447:DDS786470 DNO786447:DNO786470 DXK786447:DXK786470 EHG786447:EHG786470 ERC786447:ERC786470 FAY786447:FAY786470 FKU786447:FKU786470 FUQ786447:FUQ786470 GEM786447:GEM786470 GOI786447:GOI786470 GYE786447:GYE786470 HIA786447:HIA786470 HRW786447:HRW786470 IBS786447:IBS786470 ILO786447:ILO786470 IVK786447:IVK786470 JFG786447:JFG786470 JPC786447:JPC786470 JYY786447:JYY786470 KIU786447:KIU786470 KSQ786447:KSQ786470 LCM786447:LCM786470 LMI786447:LMI786470 LWE786447:LWE786470 MGA786447:MGA786470 MPW786447:MPW786470 MZS786447:MZS786470 NJO786447:NJO786470 NTK786447:NTK786470 ODG786447:ODG786470 ONC786447:ONC786470 OWY786447:OWY786470 PGU786447:PGU786470 PQQ786447:PQQ786470 QAM786447:QAM786470 QKI786447:QKI786470 QUE786447:QUE786470 REA786447:REA786470 RNW786447:RNW786470 RXS786447:RXS786470 SHO786447:SHO786470 SRK786447:SRK786470 TBG786447:TBG786470 TLC786447:TLC786470 TUY786447:TUY786470 UEU786447:UEU786470 UOQ786447:UOQ786470 UYM786447:UYM786470 VII786447:VII786470 VSE786447:VSE786470 WCA786447:WCA786470 WLW786447:WLW786470 WVS786447:WVS786470 K851983:K852006 JG851983:JG852006 TC851983:TC852006 ACY851983:ACY852006 AMU851983:AMU852006 AWQ851983:AWQ852006 BGM851983:BGM852006 BQI851983:BQI852006 CAE851983:CAE852006 CKA851983:CKA852006 CTW851983:CTW852006 DDS851983:DDS852006 DNO851983:DNO852006 DXK851983:DXK852006 EHG851983:EHG852006 ERC851983:ERC852006 FAY851983:FAY852006 FKU851983:FKU852006 FUQ851983:FUQ852006 GEM851983:GEM852006 GOI851983:GOI852006 GYE851983:GYE852006 HIA851983:HIA852006 HRW851983:HRW852006 IBS851983:IBS852006 ILO851983:ILO852006 IVK851983:IVK852006 JFG851983:JFG852006 JPC851983:JPC852006 JYY851983:JYY852006 KIU851983:KIU852006 KSQ851983:KSQ852006 LCM851983:LCM852006 LMI851983:LMI852006 LWE851983:LWE852006 MGA851983:MGA852006 MPW851983:MPW852006 MZS851983:MZS852006 NJO851983:NJO852006 NTK851983:NTK852006 ODG851983:ODG852006 ONC851983:ONC852006 OWY851983:OWY852006 PGU851983:PGU852006 PQQ851983:PQQ852006 QAM851983:QAM852006 QKI851983:QKI852006 QUE851983:QUE852006 REA851983:REA852006 RNW851983:RNW852006 RXS851983:RXS852006 SHO851983:SHO852006 SRK851983:SRK852006 TBG851983:TBG852006 TLC851983:TLC852006 TUY851983:TUY852006 UEU851983:UEU852006 UOQ851983:UOQ852006 UYM851983:UYM852006 VII851983:VII852006 VSE851983:VSE852006 WCA851983:WCA852006 WLW851983:WLW852006 WVS851983:WVS852006 K917519:K917542 JG917519:JG917542 TC917519:TC917542 ACY917519:ACY917542 AMU917519:AMU917542 AWQ917519:AWQ917542 BGM917519:BGM917542 BQI917519:BQI917542 CAE917519:CAE917542 CKA917519:CKA917542 CTW917519:CTW917542 DDS917519:DDS917542 DNO917519:DNO917542 DXK917519:DXK917542 EHG917519:EHG917542 ERC917519:ERC917542 FAY917519:FAY917542 FKU917519:FKU917542 FUQ917519:FUQ917542 GEM917519:GEM917542 GOI917519:GOI917542 GYE917519:GYE917542 HIA917519:HIA917542 HRW917519:HRW917542 IBS917519:IBS917542 ILO917519:ILO917542 IVK917519:IVK917542 JFG917519:JFG917542 JPC917519:JPC917542 JYY917519:JYY917542 KIU917519:KIU917542 KSQ917519:KSQ917542 LCM917519:LCM917542 LMI917519:LMI917542 LWE917519:LWE917542 MGA917519:MGA917542 MPW917519:MPW917542 MZS917519:MZS917542 NJO917519:NJO917542 NTK917519:NTK917542 ODG917519:ODG917542 ONC917519:ONC917542 OWY917519:OWY917542 PGU917519:PGU917542 PQQ917519:PQQ917542 QAM917519:QAM917542 QKI917519:QKI917542 QUE917519:QUE917542 REA917519:REA917542 RNW917519:RNW917542 RXS917519:RXS917542 SHO917519:SHO917542 SRK917519:SRK917542 TBG917519:TBG917542 TLC917519:TLC917542 TUY917519:TUY917542 UEU917519:UEU917542 UOQ917519:UOQ917542 UYM917519:UYM917542 VII917519:VII917542 VSE917519:VSE917542 WCA917519:WCA917542 WLW917519:WLW917542 WVS917519:WVS917542 K983055:K983078 JG983055:JG983078 TC983055:TC983078 ACY983055:ACY983078 AMU983055:AMU983078 AWQ983055:AWQ983078 BGM983055:BGM983078 BQI983055:BQI983078 CAE983055:CAE983078 CKA983055:CKA983078 CTW983055:CTW983078 DDS983055:DDS983078 DNO983055:DNO983078 DXK983055:DXK983078 EHG983055:EHG983078 ERC983055:ERC983078 FAY983055:FAY983078 FKU983055:FKU983078 FUQ983055:FUQ983078 GEM983055:GEM983078 GOI983055:GOI983078 GYE983055:GYE983078 HIA983055:HIA983078 HRW983055:HRW983078 IBS983055:IBS983078 ILO983055:ILO983078 IVK983055:IVK983078 JFG983055:JFG983078 JPC983055:JPC983078 JYY983055:JYY983078 KIU983055:KIU983078 KSQ983055:KSQ983078 LCM983055:LCM983078 LMI983055:LMI983078 LWE983055:LWE983078 MGA983055:MGA983078 MPW983055:MPW983078 MZS983055:MZS983078 NJO983055:NJO983078 NTK983055:NTK983078 ODG983055:ODG983078 ONC983055:ONC983078 OWY983055:OWY983078 PGU983055:PGU983078 PQQ983055:PQQ983078 QAM983055:QAM983078 QKI983055:QKI983078 QUE983055:QUE983078 REA983055:REA983078 RNW983055:RNW983078 RXS983055:RXS983078 SHO983055:SHO983078 SRK983055:SRK983078 TBG983055:TBG983078 TLC983055:TLC983078 TUY983055:TUY983078 UEU983055:UEU983078 UOQ983055:UOQ983078 UYM983055:UYM983078 VII983055:VII983078 VSE983055:VSE983078 WCA983055:WCA983078 WVS9:WVS26 WLW9:WLW26 WCA9:WCA26 VSE9:VSE26 VII9:VII26 UYM9:UYM26 UOQ9:UOQ26 UEU9:UEU26 TUY9:TUY26 TLC9:TLC26 TBG9:TBG26 SRK9:SRK26 SHO9:SHO26 RXS9:RXS26 RNW9:RNW26 REA9:REA26 QUE9:QUE26 QKI9:QKI26 QAM9:QAM26 PQQ9:PQQ26 PGU9:PGU26 OWY9:OWY26 ONC9:ONC26 ODG9:ODG26 NTK9:NTK26 NJO9:NJO26 MZS9:MZS26 MPW9:MPW26 MGA9:MGA26 LWE9:LWE26 LMI9:LMI26 LCM9:LCM26 KSQ9:KSQ26 KIU9:KIU26 JYY9:JYY26 JPC9:JPC26 JFG9:JFG26 IVK9:IVK26 ILO9:ILO26 IBS9:IBS26 HRW9:HRW26 HIA9:HIA26 GYE9:GYE26 GOI9:GOI26 GEM9:GEM26 FUQ9:FUQ26 FKU9:FKU26 FAY9:FAY26 ERC9:ERC26 EHG9:EHG26 DXK9:DXK26 DNO9:DNO26 DDS9:DDS26 CTW9:CTW26 CKA9:CKA26 CAE9:CAE26 BQI9:BQI26 BGM9:BGM26 AWQ9:AWQ26 AMU9:AMU26 ACY9:ACY26 TC9:TC26 JG9:JG26" xr:uid="{00000000-0002-0000-1200-000002000000}">
      <formula1>BENTYP</formula1>
    </dataValidation>
    <dataValidation type="list" allowBlank="1" showInputMessage="1" showErrorMessage="1" sqref="JD26 SZ26 ACV26 AMR26 AWN26 BGJ26 BQF26 CAB26 CJX26 CTT26 DDP26 DNL26 DXH26 EHD26 EQZ26 FAV26 FKR26 FUN26 GEJ26 GOF26 GYB26 HHX26 HRT26 IBP26 ILL26 IVH26 JFD26 JOZ26 JYV26 KIR26 KSN26 LCJ26 LMF26 LWB26 MFX26 MPT26 MZP26 NJL26 NTH26 ODD26 OMZ26 OWV26 PGR26 PQN26 QAJ26 QKF26 QUB26 RDX26 RNT26 RXP26 SHL26 SRH26 TBD26 TKZ26 TUV26 UER26 UON26 UYJ26 VIF26 VSB26 WBX26 WLT26 WVP26 WVP983077:WVP983078 F131109:F131110 JD65573:JD65574 SZ65573:SZ65574 ACV65573:ACV65574 AMR65573:AMR65574 AWN65573:AWN65574 BGJ65573:BGJ65574 BQF65573:BQF65574 CAB65573:CAB65574 CJX65573:CJX65574 CTT65573:CTT65574 DDP65573:DDP65574 DNL65573:DNL65574 DXH65573:DXH65574 EHD65573:EHD65574 EQZ65573:EQZ65574 FAV65573:FAV65574 FKR65573:FKR65574 FUN65573:FUN65574 GEJ65573:GEJ65574 GOF65573:GOF65574 GYB65573:GYB65574 HHX65573:HHX65574 HRT65573:HRT65574 IBP65573:IBP65574 ILL65573:ILL65574 IVH65573:IVH65574 JFD65573:JFD65574 JOZ65573:JOZ65574 JYV65573:JYV65574 KIR65573:KIR65574 KSN65573:KSN65574 LCJ65573:LCJ65574 LMF65573:LMF65574 LWB65573:LWB65574 MFX65573:MFX65574 MPT65573:MPT65574 MZP65573:MZP65574 NJL65573:NJL65574 NTH65573:NTH65574 ODD65573:ODD65574 OMZ65573:OMZ65574 OWV65573:OWV65574 PGR65573:PGR65574 PQN65573:PQN65574 QAJ65573:QAJ65574 QKF65573:QKF65574 QUB65573:QUB65574 RDX65573:RDX65574 RNT65573:RNT65574 RXP65573:RXP65574 SHL65573:SHL65574 SRH65573:SRH65574 TBD65573:TBD65574 TKZ65573:TKZ65574 TUV65573:TUV65574 UER65573:UER65574 UON65573:UON65574 UYJ65573:UYJ65574 VIF65573:VIF65574 VSB65573:VSB65574 WBX65573:WBX65574 WLT65573:WLT65574 WVP65573:WVP65574 F196645:F196646 JD131109:JD131110 SZ131109:SZ131110 ACV131109:ACV131110 AMR131109:AMR131110 AWN131109:AWN131110 BGJ131109:BGJ131110 BQF131109:BQF131110 CAB131109:CAB131110 CJX131109:CJX131110 CTT131109:CTT131110 DDP131109:DDP131110 DNL131109:DNL131110 DXH131109:DXH131110 EHD131109:EHD131110 EQZ131109:EQZ131110 FAV131109:FAV131110 FKR131109:FKR131110 FUN131109:FUN131110 GEJ131109:GEJ131110 GOF131109:GOF131110 GYB131109:GYB131110 HHX131109:HHX131110 HRT131109:HRT131110 IBP131109:IBP131110 ILL131109:ILL131110 IVH131109:IVH131110 JFD131109:JFD131110 JOZ131109:JOZ131110 JYV131109:JYV131110 KIR131109:KIR131110 KSN131109:KSN131110 LCJ131109:LCJ131110 LMF131109:LMF131110 LWB131109:LWB131110 MFX131109:MFX131110 MPT131109:MPT131110 MZP131109:MZP131110 NJL131109:NJL131110 NTH131109:NTH131110 ODD131109:ODD131110 OMZ131109:OMZ131110 OWV131109:OWV131110 PGR131109:PGR131110 PQN131109:PQN131110 QAJ131109:QAJ131110 QKF131109:QKF131110 QUB131109:QUB131110 RDX131109:RDX131110 RNT131109:RNT131110 RXP131109:RXP131110 SHL131109:SHL131110 SRH131109:SRH131110 TBD131109:TBD131110 TKZ131109:TKZ131110 TUV131109:TUV131110 UER131109:UER131110 UON131109:UON131110 UYJ131109:UYJ131110 VIF131109:VIF131110 VSB131109:VSB131110 WBX131109:WBX131110 WLT131109:WLT131110 WVP131109:WVP131110 F262181:F262182 JD196645:JD196646 SZ196645:SZ196646 ACV196645:ACV196646 AMR196645:AMR196646 AWN196645:AWN196646 BGJ196645:BGJ196646 BQF196645:BQF196646 CAB196645:CAB196646 CJX196645:CJX196646 CTT196645:CTT196646 DDP196645:DDP196646 DNL196645:DNL196646 DXH196645:DXH196646 EHD196645:EHD196646 EQZ196645:EQZ196646 FAV196645:FAV196646 FKR196645:FKR196646 FUN196645:FUN196646 GEJ196645:GEJ196646 GOF196645:GOF196646 GYB196645:GYB196646 HHX196645:HHX196646 HRT196645:HRT196646 IBP196645:IBP196646 ILL196645:ILL196646 IVH196645:IVH196646 JFD196645:JFD196646 JOZ196645:JOZ196646 JYV196645:JYV196646 KIR196645:KIR196646 KSN196645:KSN196646 LCJ196645:LCJ196646 LMF196645:LMF196646 LWB196645:LWB196646 MFX196645:MFX196646 MPT196645:MPT196646 MZP196645:MZP196646 NJL196645:NJL196646 NTH196645:NTH196646 ODD196645:ODD196646 OMZ196645:OMZ196646 OWV196645:OWV196646 PGR196645:PGR196646 PQN196645:PQN196646 QAJ196645:QAJ196646 QKF196645:QKF196646 QUB196645:QUB196646 RDX196645:RDX196646 RNT196645:RNT196646 RXP196645:RXP196646 SHL196645:SHL196646 SRH196645:SRH196646 TBD196645:TBD196646 TKZ196645:TKZ196646 TUV196645:TUV196646 UER196645:UER196646 UON196645:UON196646 UYJ196645:UYJ196646 VIF196645:VIF196646 VSB196645:VSB196646 WBX196645:WBX196646 WLT196645:WLT196646 WVP196645:WVP196646 F327717:F327718 JD262181:JD262182 SZ262181:SZ262182 ACV262181:ACV262182 AMR262181:AMR262182 AWN262181:AWN262182 BGJ262181:BGJ262182 BQF262181:BQF262182 CAB262181:CAB262182 CJX262181:CJX262182 CTT262181:CTT262182 DDP262181:DDP262182 DNL262181:DNL262182 DXH262181:DXH262182 EHD262181:EHD262182 EQZ262181:EQZ262182 FAV262181:FAV262182 FKR262181:FKR262182 FUN262181:FUN262182 GEJ262181:GEJ262182 GOF262181:GOF262182 GYB262181:GYB262182 HHX262181:HHX262182 HRT262181:HRT262182 IBP262181:IBP262182 ILL262181:ILL262182 IVH262181:IVH262182 JFD262181:JFD262182 JOZ262181:JOZ262182 JYV262181:JYV262182 KIR262181:KIR262182 KSN262181:KSN262182 LCJ262181:LCJ262182 LMF262181:LMF262182 LWB262181:LWB262182 MFX262181:MFX262182 MPT262181:MPT262182 MZP262181:MZP262182 NJL262181:NJL262182 NTH262181:NTH262182 ODD262181:ODD262182 OMZ262181:OMZ262182 OWV262181:OWV262182 PGR262181:PGR262182 PQN262181:PQN262182 QAJ262181:QAJ262182 QKF262181:QKF262182 QUB262181:QUB262182 RDX262181:RDX262182 RNT262181:RNT262182 RXP262181:RXP262182 SHL262181:SHL262182 SRH262181:SRH262182 TBD262181:TBD262182 TKZ262181:TKZ262182 TUV262181:TUV262182 UER262181:UER262182 UON262181:UON262182 UYJ262181:UYJ262182 VIF262181:VIF262182 VSB262181:VSB262182 WBX262181:WBX262182 WLT262181:WLT262182 WVP262181:WVP262182 F393253:F393254 JD327717:JD327718 SZ327717:SZ327718 ACV327717:ACV327718 AMR327717:AMR327718 AWN327717:AWN327718 BGJ327717:BGJ327718 BQF327717:BQF327718 CAB327717:CAB327718 CJX327717:CJX327718 CTT327717:CTT327718 DDP327717:DDP327718 DNL327717:DNL327718 DXH327717:DXH327718 EHD327717:EHD327718 EQZ327717:EQZ327718 FAV327717:FAV327718 FKR327717:FKR327718 FUN327717:FUN327718 GEJ327717:GEJ327718 GOF327717:GOF327718 GYB327717:GYB327718 HHX327717:HHX327718 HRT327717:HRT327718 IBP327717:IBP327718 ILL327717:ILL327718 IVH327717:IVH327718 JFD327717:JFD327718 JOZ327717:JOZ327718 JYV327717:JYV327718 KIR327717:KIR327718 KSN327717:KSN327718 LCJ327717:LCJ327718 LMF327717:LMF327718 LWB327717:LWB327718 MFX327717:MFX327718 MPT327717:MPT327718 MZP327717:MZP327718 NJL327717:NJL327718 NTH327717:NTH327718 ODD327717:ODD327718 OMZ327717:OMZ327718 OWV327717:OWV327718 PGR327717:PGR327718 PQN327717:PQN327718 QAJ327717:QAJ327718 QKF327717:QKF327718 QUB327717:QUB327718 RDX327717:RDX327718 RNT327717:RNT327718 RXP327717:RXP327718 SHL327717:SHL327718 SRH327717:SRH327718 TBD327717:TBD327718 TKZ327717:TKZ327718 TUV327717:TUV327718 UER327717:UER327718 UON327717:UON327718 UYJ327717:UYJ327718 VIF327717:VIF327718 VSB327717:VSB327718 WBX327717:WBX327718 WLT327717:WLT327718 WVP327717:WVP327718 F458789:F458790 JD393253:JD393254 SZ393253:SZ393254 ACV393253:ACV393254 AMR393253:AMR393254 AWN393253:AWN393254 BGJ393253:BGJ393254 BQF393253:BQF393254 CAB393253:CAB393254 CJX393253:CJX393254 CTT393253:CTT393254 DDP393253:DDP393254 DNL393253:DNL393254 DXH393253:DXH393254 EHD393253:EHD393254 EQZ393253:EQZ393254 FAV393253:FAV393254 FKR393253:FKR393254 FUN393253:FUN393254 GEJ393253:GEJ393254 GOF393253:GOF393254 GYB393253:GYB393254 HHX393253:HHX393254 HRT393253:HRT393254 IBP393253:IBP393254 ILL393253:ILL393254 IVH393253:IVH393254 JFD393253:JFD393254 JOZ393253:JOZ393254 JYV393253:JYV393254 KIR393253:KIR393254 KSN393253:KSN393254 LCJ393253:LCJ393254 LMF393253:LMF393254 LWB393253:LWB393254 MFX393253:MFX393254 MPT393253:MPT393254 MZP393253:MZP393254 NJL393253:NJL393254 NTH393253:NTH393254 ODD393253:ODD393254 OMZ393253:OMZ393254 OWV393253:OWV393254 PGR393253:PGR393254 PQN393253:PQN393254 QAJ393253:QAJ393254 QKF393253:QKF393254 QUB393253:QUB393254 RDX393253:RDX393254 RNT393253:RNT393254 RXP393253:RXP393254 SHL393253:SHL393254 SRH393253:SRH393254 TBD393253:TBD393254 TKZ393253:TKZ393254 TUV393253:TUV393254 UER393253:UER393254 UON393253:UON393254 UYJ393253:UYJ393254 VIF393253:VIF393254 VSB393253:VSB393254 WBX393253:WBX393254 WLT393253:WLT393254 WVP393253:WVP393254 F524325:F524326 JD458789:JD458790 SZ458789:SZ458790 ACV458789:ACV458790 AMR458789:AMR458790 AWN458789:AWN458790 BGJ458789:BGJ458790 BQF458789:BQF458790 CAB458789:CAB458790 CJX458789:CJX458790 CTT458789:CTT458790 DDP458789:DDP458790 DNL458789:DNL458790 DXH458789:DXH458790 EHD458789:EHD458790 EQZ458789:EQZ458790 FAV458789:FAV458790 FKR458789:FKR458790 FUN458789:FUN458790 GEJ458789:GEJ458790 GOF458789:GOF458790 GYB458789:GYB458790 HHX458789:HHX458790 HRT458789:HRT458790 IBP458789:IBP458790 ILL458789:ILL458790 IVH458789:IVH458790 JFD458789:JFD458790 JOZ458789:JOZ458790 JYV458789:JYV458790 KIR458789:KIR458790 KSN458789:KSN458790 LCJ458789:LCJ458790 LMF458789:LMF458790 LWB458789:LWB458790 MFX458789:MFX458790 MPT458789:MPT458790 MZP458789:MZP458790 NJL458789:NJL458790 NTH458789:NTH458790 ODD458789:ODD458790 OMZ458789:OMZ458790 OWV458789:OWV458790 PGR458789:PGR458790 PQN458789:PQN458790 QAJ458789:QAJ458790 QKF458789:QKF458790 QUB458789:QUB458790 RDX458789:RDX458790 RNT458789:RNT458790 RXP458789:RXP458790 SHL458789:SHL458790 SRH458789:SRH458790 TBD458789:TBD458790 TKZ458789:TKZ458790 TUV458789:TUV458790 UER458789:UER458790 UON458789:UON458790 UYJ458789:UYJ458790 VIF458789:VIF458790 VSB458789:VSB458790 WBX458789:WBX458790 WLT458789:WLT458790 WVP458789:WVP458790 F589861:F589862 JD524325:JD524326 SZ524325:SZ524326 ACV524325:ACV524326 AMR524325:AMR524326 AWN524325:AWN524326 BGJ524325:BGJ524326 BQF524325:BQF524326 CAB524325:CAB524326 CJX524325:CJX524326 CTT524325:CTT524326 DDP524325:DDP524326 DNL524325:DNL524326 DXH524325:DXH524326 EHD524325:EHD524326 EQZ524325:EQZ524326 FAV524325:FAV524326 FKR524325:FKR524326 FUN524325:FUN524326 GEJ524325:GEJ524326 GOF524325:GOF524326 GYB524325:GYB524326 HHX524325:HHX524326 HRT524325:HRT524326 IBP524325:IBP524326 ILL524325:ILL524326 IVH524325:IVH524326 JFD524325:JFD524326 JOZ524325:JOZ524326 JYV524325:JYV524326 KIR524325:KIR524326 KSN524325:KSN524326 LCJ524325:LCJ524326 LMF524325:LMF524326 LWB524325:LWB524326 MFX524325:MFX524326 MPT524325:MPT524326 MZP524325:MZP524326 NJL524325:NJL524326 NTH524325:NTH524326 ODD524325:ODD524326 OMZ524325:OMZ524326 OWV524325:OWV524326 PGR524325:PGR524326 PQN524325:PQN524326 QAJ524325:QAJ524326 QKF524325:QKF524326 QUB524325:QUB524326 RDX524325:RDX524326 RNT524325:RNT524326 RXP524325:RXP524326 SHL524325:SHL524326 SRH524325:SRH524326 TBD524325:TBD524326 TKZ524325:TKZ524326 TUV524325:TUV524326 UER524325:UER524326 UON524325:UON524326 UYJ524325:UYJ524326 VIF524325:VIF524326 VSB524325:VSB524326 WBX524325:WBX524326 WLT524325:WLT524326 WVP524325:WVP524326 F655397:F655398 JD589861:JD589862 SZ589861:SZ589862 ACV589861:ACV589862 AMR589861:AMR589862 AWN589861:AWN589862 BGJ589861:BGJ589862 BQF589861:BQF589862 CAB589861:CAB589862 CJX589861:CJX589862 CTT589861:CTT589862 DDP589861:DDP589862 DNL589861:DNL589862 DXH589861:DXH589862 EHD589861:EHD589862 EQZ589861:EQZ589862 FAV589861:FAV589862 FKR589861:FKR589862 FUN589861:FUN589862 GEJ589861:GEJ589862 GOF589861:GOF589862 GYB589861:GYB589862 HHX589861:HHX589862 HRT589861:HRT589862 IBP589861:IBP589862 ILL589861:ILL589862 IVH589861:IVH589862 JFD589861:JFD589862 JOZ589861:JOZ589862 JYV589861:JYV589862 KIR589861:KIR589862 KSN589861:KSN589862 LCJ589861:LCJ589862 LMF589861:LMF589862 LWB589861:LWB589862 MFX589861:MFX589862 MPT589861:MPT589862 MZP589861:MZP589862 NJL589861:NJL589862 NTH589861:NTH589862 ODD589861:ODD589862 OMZ589861:OMZ589862 OWV589861:OWV589862 PGR589861:PGR589862 PQN589861:PQN589862 QAJ589861:QAJ589862 QKF589861:QKF589862 QUB589861:QUB589862 RDX589861:RDX589862 RNT589861:RNT589862 RXP589861:RXP589862 SHL589861:SHL589862 SRH589861:SRH589862 TBD589861:TBD589862 TKZ589861:TKZ589862 TUV589861:TUV589862 UER589861:UER589862 UON589861:UON589862 UYJ589861:UYJ589862 VIF589861:VIF589862 VSB589861:VSB589862 WBX589861:WBX589862 WLT589861:WLT589862 WVP589861:WVP589862 F720933:F720934 JD655397:JD655398 SZ655397:SZ655398 ACV655397:ACV655398 AMR655397:AMR655398 AWN655397:AWN655398 BGJ655397:BGJ655398 BQF655397:BQF655398 CAB655397:CAB655398 CJX655397:CJX655398 CTT655397:CTT655398 DDP655397:DDP655398 DNL655397:DNL655398 DXH655397:DXH655398 EHD655397:EHD655398 EQZ655397:EQZ655398 FAV655397:FAV655398 FKR655397:FKR655398 FUN655397:FUN655398 GEJ655397:GEJ655398 GOF655397:GOF655398 GYB655397:GYB655398 HHX655397:HHX655398 HRT655397:HRT655398 IBP655397:IBP655398 ILL655397:ILL655398 IVH655397:IVH655398 JFD655397:JFD655398 JOZ655397:JOZ655398 JYV655397:JYV655398 KIR655397:KIR655398 KSN655397:KSN655398 LCJ655397:LCJ655398 LMF655397:LMF655398 LWB655397:LWB655398 MFX655397:MFX655398 MPT655397:MPT655398 MZP655397:MZP655398 NJL655397:NJL655398 NTH655397:NTH655398 ODD655397:ODD655398 OMZ655397:OMZ655398 OWV655397:OWV655398 PGR655397:PGR655398 PQN655397:PQN655398 QAJ655397:QAJ655398 QKF655397:QKF655398 QUB655397:QUB655398 RDX655397:RDX655398 RNT655397:RNT655398 RXP655397:RXP655398 SHL655397:SHL655398 SRH655397:SRH655398 TBD655397:TBD655398 TKZ655397:TKZ655398 TUV655397:TUV655398 UER655397:UER655398 UON655397:UON655398 UYJ655397:UYJ655398 VIF655397:VIF655398 VSB655397:VSB655398 WBX655397:WBX655398 WLT655397:WLT655398 WVP655397:WVP655398 F786469:F786470 JD720933:JD720934 SZ720933:SZ720934 ACV720933:ACV720934 AMR720933:AMR720934 AWN720933:AWN720934 BGJ720933:BGJ720934 BQF720933:BQF720934 CAB720933:CAB720934 CJX720933:CJX720934 CTT720933:CTT720934 DDP720933:DDP720934 DNL720933:DNL720934 DXH720933:DXH720934 EHD720933:EHD720934 EQZ720933:EQZ720934 FAV720933:FAV720934 FKR720933:FKR720934 FUN720933:FUN720934 GEJ720933:GEJ720934 GOF720933:GOF720934 GYB720933:GYB720934 HHX720933:HHX720934 HRT720933:HRT720934 IBP720933:IBP720934 ILL720933:ILL720934 IVH720933:IVH720934 JFD720933:JFD720934 JOZ720933:JOZ720934 JYV720933:JYV720934 KIR720933:KIR720934 KSN720933:KSN720934 LCJ720933:LCJ720934 LMF720933:LMF720934 LWB720933:LWB720934 MFX720933:MFX720934 MPT720933:MPT720934 MZP720933:MZP720934 NJL720933:NJL720934 NTH720933:NTH720934 ODD720933:ODD720934 OMZ720933:OMZ720934 OWV720933:OWV720934 PGR720933:PGR720934 PQN720933:PQN720934 QAJ720933:QAJ720934 QKF720933:QKF720934 QUB720933:QUB720934 RDX720933:RDX720934 RNT720933:RNT720934 RXP720933:RXP720934 SHL720933:SHL720934 SRH720933:SRH720934 TBD720933:TBD720934 TKZ720933:TKZ720934 TUV720933:TUV720934 UER720933:UER720934 UON720933:UON720934 UYJ720933:UYJ720934 VIF720933:VIF720934 VSB720933:VSB720934 WBX720933:WBX720934 WLT720933:WLT720934 WVP720933:WVP720934 F852005:F852006 JD786469:JD786470 SZ786469:SZ786470 ACV786469:ACV786470 AMR786469:AMR786470 AWN786469:AWN786470 BGJ786469:BGJ786470 BQF786469:BQF786470 CAB786469:CAB786470 CJX786469:CJX786470 CTT786469:CTT786470 DDP786469:DDP786470 DNL786469:DNL786470 DXH786469:DXH786470 EHD786469:EHD786470 EQZ786469:EQZ786470 FAV786469:FAV786470 FKR786469:FKR786470 FUN786469:FUN786470 GEJ786469:GEJ786470 GOF786469:GOF786470 GYB786469:GYB786470 HHX786469:HHX786470 HRT786469:HRT786470 IBP786469:IBP786470 ILL786469:ILL786470 IVH786469:IVH786470 JFD786469:JFD786470 JOZ786469:JOZ786470 JYV786469:JYV786470 KIR786469:KIR786470 KSN786469:KSN786470 LCJ786469:LCJ786470 LMF786469:LMF786470 LWB786469:LWB786470 MFX786469:MFX786470 MPT786469:MPT786470 MZP786469:MZP786470 NJL786469:NJL786470 NTH786469:NTH786470 ODD786469:ODD786470 OMZ786469:OMZ786470 OWV786469:OWV786470 PGR786469:PGR786470 PQN786469:PQN786470 QAJ786469:QAJ786470 QKF786469:QKF786470 QUB786469:QUB786470 RDX786469:RDX786470 RNT786469:RNT786470 RXP786469:RXP786470 SHL786469:SHL786470 SRH786469:SRH786470 TBD786469:TBD786470 TKZ786469:TKZ786470 TUV786469:TUV786470 UER786469:UER786470 UON786469:UON786470 UYJ786469:UYJ786470 VIF786469:VIF786470 VSB786469:VSB786470 WBX786469:WBX786470 WLT786469:WLT786470 WVP786469:WVP786470 F917541:F917542 JD852005:JD852006 SZ852005:SZ852006 ACV852005:ACV852006 AMR852005:AMR852006 AWN852005:AWN852006 BGJ852005:BGJ852006 BQF852005:BQF852006 CAB852005:CAB852006 CJX852005:CJX852006 CTT852005:CTT852006 DDP852005:DDP852006 DNL852005:DNL852006 DXH852005:DXH852006 EHD852005:EHD852006 EQZ852005:EQZ852006 FAV852005:FAV852006 FKR852005:FKR852006 FUN852005:FUN852006 GEJ852005:GEJ852006 GOF852005:GOF852006 GYB852005:GYB852006 HHX852005:HHX852006 HRT852005:HRT852006 IBP852005:IBP852006 ILL852005:ILL852006 IVH852005:IVH852006 JFD852005:JFD852006 JOZ852005:JOZ852006 JYV852005:JYV852006 KIR852005:KIR852006 KSN852005:KSN852006 LCJ852005:LCJ852006 LMF852005:LMF852006 LWB852005:LWB852006 MFX852005:MFX852006 MPT852005:MPT852006 MZP852005:MZP852006 NJL852005:NJL852006 NTH852005:NTH852006 ODD852005:ODD852006 OMZ852005:OMZ852006 OWV852005:OWV852006 PGR852005:PGR852006 PQN852005:PQN852006 QAJ852005:QAJ852006 QKF852005:QKF852006 QUB852005:QUB852006 RDX852005:RDX852006 RNT852005:RNT852006 RXP852005:RXP852006 SHL852005:SHL852006 SRH852005:SRH852006 TBD852005:TBD852006 TKZ852005:TKZ852006 TUV852005:TUV852006 UER852005:UER852006 UON852005:UON852006 UYJ852005:UYJ852006 VIF852005:VIF852006 VSB852005:VSB852006 WBX852005:WBX852006 WLT852005:WLT852006 WVP852005:WVP852006 F983077:F983078 JD917541:JD917542 SZ917541:SZ917542 ACV917541:ACV917542 AMR917541:AMR917542 AWN917541:AWN917542 BGJ917541:BGJ917542 BQF917541:BQF917542 CAB917541:CAB917542 CJX917541:CJX917542 CTT917541:CTT917542 DDP917541:DDP917542 DNL917541:DNL917542 DXH917541:DXH917542 EHD917541:EHD917542 EQZ917541:EQZ917542 FAV917541:FAV917542 FKR917541:FKR917542 FUN917541:FUN917542 GEJ917541:GEJ917542 GOF917541:GOF917542 GYB917541:GYB917542 HHX917541:HHX917542 HRT917541:HRT917542 IBP917541:IBP917542 ILL917541:ILL917542 IVH917541:IVH917542 JFD917541:JFD917542 JOZ917541:JOZ917542 JYV917541:JYV917542 KIR917541:KIR917542 KSN917541:KSN917542 LCJ917541:LCJ917542 LMF917541:LMF917542 LWB917541:LWB917542 MFX917541:MFX917542 MPT917541:MPT917542 MZP917541:MZP917542 NJL917541:NJL917542 NTH917541:NTH917542 ODD917541:ODD917542 OMZ917541:OMZ917542 OWV917541:OWV917542 PGR917541:PGR917542 PQN917541:PQN917542 QAJ917541:QAJ917542 QKF917541:QKF917542 QUB917541:QUB917542 RDX917541:RDX917542 RNT917541:RNT917542 RXP917541:RXP917542 SHL917541:SHL917542 SRH917541:SRH917542 TBD917541:TBD917542 TKZ917541:TKZ917542 TUV917541:TUV917542 UER917541:UER917542 UON917541:UON917542 UYJ917541:UYJ917542 VIF917541:VIF917542 VSB917541:VSB917542 WBX917541:WBX917542 WLT917541:WLT917542 WVP917541:WVP917542 WLT983077:WLT983078 JD983077:JD983078 SZ983077:SZ983078 ACV983077:ACV983078 AMR983077:AMR983078 AWN983077:AWN983078 BGJ983077:BGJ983078 BQF983077:BQF983078 CAB983077:CAB983078 CJX983077:CJX983078 CTT983077:CTT983078 DDP983077:DDP983078 DNL983077:DNL983078 DXH983077:DXH983078 EHD983077:EHD983078 EQZ983077:EQZ983078 FAV983077:FAV983078 FKR983077:FKR983078 FUN983077:FUN983078 GEJ983077:GEJ983078 GOF983077:GOF983078 GYB983077:GYB983078 HHX983077:HHX983078 HRT983077:HRT983078 IBP983077:IBP983078 ILL983077:ILL983078 IVH983077:IVH983078 JFD983077:JFD983078 JOZ983077:JOZ983078 JYV983077:JYV983078 KIR983077:KIR983078 KSN983077:KSN983078 LCJ983077:LCJ983078 LMF983077:LMF983078 LWB983077:LWB983078 MFX983077:MFX983078 MPT983077:MPT983078 MZP983077:MZP983078 NJL983077:NJL983078 NTH983077:NTH983078 ODD983077:ODD983078 OMZ983077:OMZ983078 OWV983077:OWV983078 PGR983077:PGR983078 PQN983077:PQN983078 QAJ983077:QAJ983078 QKF983077:QKF983078 QUB983077:QUB983078 RDX983077:RDX983078 RNT983077:RNT983078 RXP983077:RXP983078 SHL983077:SHL983078 SRH983077:SRH983078 TBD983077:TBD983078 TKZ983077:TKZ983078 TUV983077:TUV983078 UER983077:UER983078 UON983077:UON983078 UYJ983077:UYJ983078 VIF983077:VIF983078 VSB983077:VSB983078 WBX983077:WBX983078 F65573:F65574" xr:uid="{00000000-0002-0000-1200-000003000000}">
      <formula1>RMSVML1</formula1>
    </dataValidation>
    <dataValidation type="list" allowBlank="1" showInputMessage="1" showErrorMessage="1" sqref="JE26 TA26 ACW26 AMS26 AWO26 BGK26 BQG26 CAC26 CJY26 CTU26 DDQ26 DNM26 DXI26 EHE26 ERA26 FAW26 FKS26 FUO26 GEK26 GOG26 GYC26 HHY26 HRU26 IBQ26 ILM26 IVI26 JFE26 JPA26 JYW26 KIS26 KSO26 LCK26 LMG26 LWC26 MFY26 MPU26 MZQ26 NJM26 NTI26 ODE26 ONA26 OWW26 PGS26 PQO26 QAK26 QKG26 QUC26 RDY26 RNU26 RXQ26 SHM26 SRI26 TBE26 TLA26 TUW26 UES26 UOO26 UYK26 VIG26 VSC26 WBY26 WLU26 WVQ26 WVQ983077:WVQ983078 I65573:I65574 JE65573:JE65574 TA65573:TA65574 ACW65573:ACW65574 AMS65573:AMS65574 AWO65573:AWO65574 BGK65573:BGK65574 BQG65573:BQG65574 CAC65573:CAC65574 CJY65573:CJY65574 CTU65573:CTU65574 DDQ65573:DDQ65574 DNM65573:DNM65574 DXI65573:DXI65574 EHE65573:EHE65574 ERA65573:ERA65574 FAW65573:FAW65574 FKS65573:FKS65574 FUO65573:FUO65574 GEK65573:GEK65574 GOG65573:GOG65574 GYC65573:GYC65574 HHY65573:HHY65574 HRU65573:HRU65574 IBQ65573:IBQ65574 ILM65573:ILM65574 IVI65573:IVI65574 JFE65573:JFE65574 JPA65573:JPA65574 JYW65573:JYW65574 KIS65573:KIS65574 KSO65573:KSO65574 LCK65573:LCK65574 LMG65573:LMG65574 LWC65573:LWC65574 MFY65573:MFY65574 MPU65573:MPU65574 MZQ65573:MZQ65574 NJM65573:NJM65574 NTI65573:NTI65574 ODE65573:ODE65574 ONA65573:ONA65574 OWW65573:OWW65574 PGS65573:PGS65574 PQO65573:PQO65574 QAK65573:QAK65574 QKG65573:QKG65574 QUC65573:QUC65574 RDY65573:RDY65574 RNU65573:RNU65574 RXQ65573:RXQ65574 SHM65573:SHM65574 SRI65573:SRI65574 TBE65573:TBE65574 TLA65573:TLA65574 TUW65573:TUW65574 UES65573:UES65574 UOO65573:UOO65574 UYK65573:UYK65574 VIG65573:VIG65574 VSC65573:VSC65574 WBY65573:WBY65574 WLU65573:WLU65574 WVQ65573:WVQ65574 I131109:I131110 JE131109:JE131110 TA131109:TA131110 ACW131109:ACW131110 AMS131109:AMS131110 AWO131109:AWO131110 BGK131109:BGK131110 BQG131109:BQG131110 CAC131109:CAC131110 CJY131109:CJY131110 CTU131109:CTU131110 DDQ131109:DDQ131110 DNM131109:DNM131110 DXI131109:DXI131110 EHE131109:EHE131110 ERA131109:ERA131110 FAW131109:FAW131110 FKS131109:FKS131110 FUO131109:FUO131110 GEK131109:GEK131110 GOG131109:GOG131110 GYC131109:GYC131110 HHY131109:HHY131110 HRU131109:HRU131110 IBQ131109:IBQ131110 ILM131109:ILM131110 IVI131109:IVI131110 JFE131109:JFE131110 JPA131109:JPA131110 JYW131109:JYW131110 KIS131109:KIS131110 KSO131109:KSO131110 LCK131109:LCK131110 LMG131109:LMG131110 LWC131109:LWC131110 MFY131109:MFY131110 MPU131109:MPU131110 MZQ131109:MZQ131110 NJM131109:NJM131110 NTI131109:NTI131110 ODE131109:ODE131110 ONA131109:ONA131110 OWW131109:OWW131110 PGS131109:PGS131110 PQO131109:PQO131110 QAK131109:QAK131110 QKG131109:QKG131110 QUC131109:QUC131110 RDY131109:RDY131110 RNU131109:RNU131110 RXQ131109:RXQ131110 SHM131109:SHM131110 SRI131109:SRI131110 TBE131109:TBE131110 TLA131109:TLA131110 TUW131109:TUW131110 UES131109:UES131110 UOO131109:UOO131110 UYK131109:UYK131110 VIG131109:VIG131110 VSC131109:VSC131110 WBY131109:WBY131110 WLU131109:WLU131110 WVQ131109:WVQ131110 I196645:I196646 JE196645:JE196646 TA196645:TA196646 ACW196645:ACW196646 AMS196645:AMS196646 AWO196645:AWO196646 BGK196645:BGK196646 BQG196645:BQG196646 CAC196645:CAC196646 CJY196645:CJY196646 CTU196645:CTU196646 DDQ196645:DDQ196646 DNM196645:DNM196646 DXI196645:DXI196646 EHE196645:EHE196646 ERA196645:ERA196646 FAW196645:FAW196646 FKS196645:FKS196646 FUO196645:FUO196646 GEK196645:GEK196646 GOG196645:GOG196646 GYC196645:GYC196646 HHY196645:HHY196646 HRU196645:HRU196646 IBQ196645:IBQ196646 ILM196645:ILM196646 IVI196645:IVI196646 JFE196645:JFE196646 JPA196645:JPA196646 JYW196645:JYW196646 KIS196645:KIS196646 KSO196645:KSO196646 LCK196645:LCK196646 LMG196645:LMG196646 LWC196645:LWC196646 MFY196645:MFY196646 MPU196645:MPU196646 MZQ196645:MZQ196646 NJM196645:NJM196646 NTI196645:NTI196646 ODE196645:ODE196646 ONA196645:ONA196646 OWW196645:OWW196646 PGS196645:PGS196646 PQO196645:PQO196646 QAK196645:QAK196646 QKG196645:QKG196646 QUC196645:QUC196646 RDY196645:RDY196646 RNU196645:RNU196646 RXQ196645:RXQ196646 SHM196645:SHM196646 SRI196645:SRI196646 TBE196645:TBE196646 TLA196645:TLA196646 TUW196645:TUW196646 UES196645:UES196646 UOO196645:UOO196646 UYK196645:UYK196646 VIG196645:VIG196646 VSC196645:VSC196646 WBY196645:WBY196646 WLU196645:WLU196646 WVQ196645:WVQ196646 I262181:I262182 JE262181:JE262182 TA262181:TA262182 ACW262181:ACW262182 AMS262181:AMS262182 AWO262181:AWO262182 BGK262181:BGK262182 BQG262181:BQG262182 CAC262181:CAC262182 CJY262181:CJY262182 CTU262181:CTU262182 DDQ262181:DDQ262182 DNM262181:DNM262182 DXI262181:DXI262182 EHE262181:EHE262182 ERA262181:ERA262182 FAW262181:FAW262182 FKS262181:FKS262182 FUO262181:FUO262182 GEK262181:GEK262182 GOG262181:GOG262182 GYC262181:GYC262182 HHY262181:HHY262182 HRU262181:HRU262182 IBQ262181:IBQ262182 ILM262181:ILM262182 IVI262181:IVI262182 JFE262181:JFE262182 JPA262181:JPA262182 JYW262181:JYW262182 KIS262181:KIS262182 KSO262181:KSO262182 LCK262181:LCK262182 LMG262181:LMG262182 LWC262181:LWC262182 MFY262181:MFY262182 MPU262181:MPU262182 MZQ262181:MZQ262182 NJM262181:NJM262182 NTI262181:NTI262182 ODE262181:ODE262182 ONA262181:ONA262182 OWW262181:OWW262182 PGS262181:PGS262182 PQO262181:PQO262182 QAK262181:QAK262182 QKG262181:QKG262182 QUC262181:QUC262182 RDY262181:RDY262182 RNU262181:RNU262182 RXQ262181:RXQ262182 SHM262181:SHM262182 SRI262181:SRI262182 TBE262181:TBE262182 TLA262181:TLA262182 TUW262181:TUW262182 UES262181:UES262182 UOO262181:UOO262182 UYK262181:UYK262182 VIG262181:VIG262182 VSC262181:VSC262182 WBY262181:WBY262182 WLU262181:WLU262182 WVQ262181:WVQ262182 I327717:I327718 JE327717:JE327718 TA327717:TA327718 ACW327717:ACW327718 AMS327717:AMS327718 AWO327717:AWO327718 BGK327717:BGK327718 BQG327717:BQG327718 CAC327717:CAC327718 CJY327717:CJY327718 CTU327717:CTU327718 DDQ327717:DDQ327718 DNM327717:DNM327718 DXI327717:DXI327718 EHE327717:EHE327718 ERA327717:ERA327718 FAW327717:FAW327718 FKS327717:FKS327718 FUO327717:FUO327718 GEK327717:GEK327718 GOG327717:GOG327718 GYC327717:GYC327718 HHY327717:HHY327718 HRU327717:HRU327718 IBQ327717:IBQ327718 ILM327717:ILM327718 IVI327717:IVI327718 JFE327717:JFE327718 JPA327717:JPA327718 JYW327717:JYW327718 KIS327717:KIS327718 KSO327717:KSO327718 LCK327717:LCK327718 LMG327717:LMG327718 LWC327717:LWC327718 MFY327717:MFY327718 MPU327717:MPU327718 MZQ327717:MZQ327718 NJM327717:NJM327718 NTI327717:NTI327718 ODE327717:ODE327718 ONA327717:ONA327718 OWW327717:OWW327718 PGS327717:PGS327718 PQO327717:PQO327718 QAK327717:QAK327718 QKG327717:QKG327718 QUC327717:QUC327718 RDY327717:RDY327718 RNU327717:RNU327718 RXQ327717:RXQ327718 SHM327717:SHM327718 SRI327717:SRI327718 TBE327717:TBE327718 TLA327717:TLA327718 TUW327717:TUW327718 UES327717:UES327718 UOO327717:UOO327718 UYK327717:UYK327718 VIG327717:VIG327718 VSC327717:VSC327718 WBY327717:WBY327718 WLU327717:WLU327718 WVQ327717:WVQ327718 I393253:I393254 JE393253:JE393254 TA393253:TA393254 ACW393253:ACW393254 AMS393253:AMS393254 AWO393253:AWO393254 BGK393253:BGK393254 BQG393253:BQG393254 CAC393253:CAC393254 CJY393253:CJY393254 CTU393253:CTU393254 DDQ393253:DDQ393254 DNM393253:DNM393254 DXI393253:DXI393254 EHE393253:EHE393254 ERA393253:ERA393254 FAW393253:FAW393254 FKS393253:FKS393254 FUO393253:FUO393254 GEK393253:GEK393254 GOG393253:GOG393254 GYC393253:GYC393254 HHY393253:HHY393254 HRU393253:HRU393254 IBQ393253:IBQ393254 ILM393253:ILM393254 IVI393253:IVI393254 JFE393253:JFE393254 JPA393253:JPA393254 JYW393253:JYW393254 KIS393253:KIS393254 KSO393253:KSO393254 LCK393253:LCK393254 LMG393253:LMG393254 LWC393253:LWC393254 MFY393253:MFY393254 MPU393253:MPU393254 MZQ393253:MZQ393254 NJM393253:NJM393254 NTI393253:NTI393254 ODE393253:ODE393254 ONA393253:ONA393254 OWW393253:OWW393254 PGS393253:PGS393254 PQO393253:PQO393254 QAK393253:QAK393254 QKG393253:QKG393254 QUC393253:QUC393254 RDY393253:RDY393254 RNU393253:RNU393254 RXQ393253:RXQ393254 SHM393253:SHM393254 SRI393253:SRI393254 TBE393253:TBE393254 TLA393253:TLA393254 TUW393253:TUW393254 UES393253:UES393254 UOO393253:UOO393254 UYK393253:UYK393254 VIG393253:VIG393254 VSC393253:VSC393254 WBY393253:WBY393254 WLU393253:WLU393254 WVQ393253:WVQ393254 I458789:I458790 JE458789:JE458790 TA458789:TA458790 ACW458789:ACW458790 AMS458789:AMS458790 AWO458789:AWO458790 BGK458789:BGK458790 BQG458789:BQG458790 CAC458789:CAC458790 CJY458789:CJY458790 CTU458789:CTU458790 DDQ458789:DDQ458790 DNM458789:DNM458790 DXI458789:DXI458790 EHE458789:EHE458790 ERA458789:ERA458790 FAW458789:FAW458790 FKS458789:FKS458790 FUO458789:FUO458790 GEK458789:GEK458790 GOG458789:GOG458790 GYC458789:GYC458790 HHY458789:HHY458790 HRU458789:HRU458790 IBQ458789:IBQ458790 ILM458789:ILM458790 IVI458789:IVI458790 JFE458789:JFE458790 JPA458789:JPA458790 JYW458789:JYW458790 KIS458789:KIS458790 KSO458789:KSO458790 LCK458789:LCK458790 LMG458789:LMG458790 LWC458789:LWC458790 MFY458789:MFY458790 MPU458789:MPU458790 MZQ458789:MZQ458790 NJM458789:NJM458790 NTI458789:NTI458790 ODE458789:ODE458790 ONA458789:ONA458790 OWW458789:OWW458790 PGS458789:PGS458790 PQO458789:PQO458790 QAK458789:QAK458790 QKG458789:QKG458790 QUC458789:QUC458790 RDY458789:RDY458790 RNU458789:RNU458790 RXQ458789:RXQ458790 SHM458789:SHM458790 SRI458789:SRI458790 TBE458789:TBE458790 TLA458789:TLA458790 TUW458789:TUW458790 UES458789:UES458790 UOO458789:UOO458790 UYK458789:UYK458790 VIG458789:VIG458790 VSC458789:VSC458790 WBY458789:WBY458790 WLU458789:WLU458790 WVQ458789:WVQ458790 I524325:I524326 JE524325:JE524326 TA524325:TA524326 ACW524325:ACW524326 AMS524325:AMS524326 AWO524325:AWO524326 BGK524325:BGK524326 BQG524325:BQG524326 CAC524325:CAC524326 CJY524325:CJY524326 CTU524325:CTU524326 DDQ524325:DDQ524326 DNM524325:DNM524326 DXI524325:DXI524326 EHE524325:EHE524326 ERA524325:ERA524326 FAW524325:FAW524326 FKS524325:FKS524326 FUO524325:FUO524326 GEK524325:GEK524326 GOG524325:GOG524326 GYC524325:GYC524326 HHY524325:HHY524326 HRU524325:HRU524326 IBQ524325:IBQ524326 ILM524325:ILM524326 IVI524325:IVI524326 JFE524325:JFE524326 JPA524325:JPA524326 JYW524325:JYW524326 KIS524325:KIS524326 KSO524325:KSO524326 LCK524325:LCK524326 LMG524325:LMG524326 LWC524325:LWC524326 MFY524325:MFY524326 MPU524325:MPU524326 MZQ524325:MZQ524326 NJM524325:NJM524326 NTI524325:NTI524326 ODE524325:ODE524326 ONA524325:ONA524326 OWW524325:OWW524326 PGS524325:PGS524326 PQO524325:PQO524326 QAK524325:QAK524326 QKG524325:QKG524326 QUC524325:QUC524326 RDY524325:RDY524326 RNU524325:RNU524326 RXQ524325:RXQ524326 SHM524325:SHM524326 SRI524325:SRI524326 TBE524325:TBE524326 TLA524325:TLA524326 TUW524325:TUW524326 UES524325:UES524326 UOO524325:UOO524326 UYK524325:UYK524326 VIG524325:VIG524326 VSC524325:VSC524326 WBY524325:WBY524326 WLU524325:WLU524326 WVQ524325:WVQ524326 I589861:I589862 JE589861:JE589862 TA589861:TA589862 ACW589861:ACW589862 AMS589861:AMS589862 AWO589861:AWO589862 BGK589861:BGK589862 BQG589861:BQG589862 CAC589861:CAC589862 CJY589861:CJY589862 CTU589861:CTU589862 DDQ589861:DDQ589862 DNM589861:DNM589862 DXI589861:DXI589862 EHE589861:EHE589862 ERA589861:ERA589862 FAW589861:FAW589862 FKS589861:FKS589862 FUO589861:FUO589862 GEK589861:GEK589862 GOG589861:GOG589862 GYC589861:GYC589862 HHY589861:HHY589862 HRU589861:HRU589862 IBQ589861:IBQ589862 ILM589861:ILM589862 IVI589861:IVI589862 JFE589861:JFE589862 JPA589861:JPA589862 JYW589861:JYW589862 KIS589861:KIS589862 KSO589861:KSO589862 LCK589861:LCK589862 LMG589861:LMG589862 LWC589861:LWC589862 MFY589861:MFY589862 MPU589861:MPU589862 MZQ589861:MZQ589862 NJM589861:NJM589862 NTI589861:NTI589862 ODE589861:ODE589862 ONA589861:ONA589862 OWW589861:OWW589862 PGS589861:PGS589862 PQO589861:PQO589862 QAK589861:QAK589862 QKG589861:QKG589862 QUC589861:QUC589862 RDY589861:RDY589862 RNU589861:RNU589862 RXQ589861:RXQ589862 SHM589861:SHM589862 SRI589861:SRI589862 TBE589861:TBE589862 TLA589861:TLA589862 TUW589861:TUW589862 UES589861:UES589862 UOO589861:UOO589862 UYK589861:UYK589862 VIG589861:VIG589862 VSC589861:VSC589862 WBY589861:WBY589862 WLU589861:WLU589862 WVQ589861:WVQ589862 I655397:I655398 JE655397:JE655398 TA655397:TA655398 ACW655397:ACW655398 AMS655397:AMS655398 AWO655397:AWO655398 BGK655397:BGK655398 BQG655397:BQG655398 CAC655397:CAC655398 CJY655397:CJY655398 CTU655397:CTU655398 DDQ655397:DDQ655398 DNM655397:DNM655398 DXI655397:DXI655398 EHE655397:EHE655398 ERA655397:ERA655398 FAW655397:FAW655398 FKS655397:FKS655398 FUO655397:FUO655398 GEK655397:GEK655398 GOG655397:GOG655398 GYC655397:GYC655398 HHY655397:HHY655398 HRU655397:HRU655398 IBQ655397:IBQ655398 ILM655397:ILM655398 IVI655397:IVI655398 JFE655397:JFE655398 JPA655397:JPA655398 JYW655397:JYW655398 KIS655397:KIS655398 KSO655397:KSO655398 LCK655397:LCK655398 LMG655397:LMG655398 LWC655397:LWC655398 MFY655397:MFY655398 MPU655397:MPU655398 MZQ655397:MZQ655398 NJM655397:NJM655398 NTI655397:NTI655398 ODE655397:ODE655398 ONA655397:ONA655398 OWW655397:OWW655398 PGS655397:PGS655398 PQO655397:PQO655398 QAK655397:QAK655398 QKG655397:QKG655398 QUC655397:QUC655398 RDY655397:RDY655398 RNU655397:RNU655398 RXQ655397:RXQ655398 SHM655397:SHM655398 SRI655397:SRI655398 TBE655397:TBE655398 TLA655397:TLA655398 TUW655397:TUW655398 UES655397:UES655398 UOO655397:UOO655398 UYK655397:UYK655398 VIG655397:VIG655398 VSC655397:VSC655398 WBY655397:WBY655398 WLU655397:WLU655398 WVQ655397:WVQ655398 I720933:I720934 JE720933:JE720934 TA720933:TA720934 ACW720933:ACW720934 AMS720933:AMS720934 AWO720933:AWO720934 BGK720933:BGK720934 BQG720933:BQG720934 CAC720933:CAC720934 CJY720933:CJY720934 CTU720933:CTU720934 DDQ720933:DDQ720934 DNM720933:DNM720934 DXI720933:DXI720934 EHE720933:EHE720934 ERA720933:ERA720934 FAW720933:FAW720934 FKS720933:FKS720934 FUO720933:FUO720934 GEK720933:GEK720934 GOG720933:GOG720934 GYC720933:GYC720934 HHY720933:HHY720934 HRU720933:HRU720934 IBQ720933:IBQ720934 ILM720933:ILM720934 IVI720933:IVI720934 JFE720933:JFE720934 JPA720933:JPA720934 JYW720933:JYW720934 KIS720933:KIS720934 KSO720933:KSO720934 LCK720933:LCK720934 LMG720933:LMG720934 LWC720933:LWC720934 MFY720933:MFY720934 MPU720933:MPU720934 MZQ720933:MZQ720934 NJM720933:NJM720934 NTI720933:NTI720934 ODE720933:ODE720934 ONA720933:ONA720934 OWW720933:OWW720934 PGS720933:PGS720934 PQO720933:PQO720934 QAK720933:QAK720934 QKG720933:QKG720934 QUC720933:QUC720934 RDY720933:RDY720934 RNU720933:RNU720934 RXQ720933:RXQ720934 SHM720933:SHM720934 SRI720933:SRI720934 TBE720933:TBE720934 TLA720933:TLA720934 TUW720933:TUW720934 UES720933:UES720934 UOO720933:UOO720934 UYK720933:UYK720934 VIG720933:VIG720934 VSC720933:VSC720934 WBY720933:WBY720934 WLU720933:WLU720934 WVQ720933:WVQ720934 I786469:I786470 JE786469:JE786470 TA786469:TA786470 ACW786469:ACW786470 AMS786469:AMS786470 AWO786469:AWO786470 BGK786469:BGK786470 BQG786469:BQG786470 CAC786469:CAC786470 CJY786469:CJY786470 CTU786469:CTU786470 DDQ786469:DDQ786470 DNM786469:DNM786470 DXI786469:DXI786470 EHE786469:EHE786470 ERA786469:ERA786470 FAW786469:FAW786470 FKS786469:FKS786470 FUO786469:FUO786470 GEK786469:GEK786470 GOG786469:GOG786470 GYC786469:GYC786470 HHY786469:HHY786470 HRU786469:HRU786470 IBQ786469:IBQ786470 ILM786469:ILM786470 IVI786469:IVI786470 JFE786469:JFE786470 JPA786469:JPA786470 JYW786469:JYW786470 KIS786469:KIS786470 KSO786469:KSO786470 LCK786469:LCK786470 LMG786469:LMG786470 LWC786469:LWC786470 MFY786469:MFY786470 MPU786469:MPU786470 MZQ786469:MZQ786470 NJM786469:NJM786470 NTI786469:NTI786470 ODE786469:ODE786470 ONA786469:ONA786470 OWW786469:OWW786470 PGS786469:PGS786470 PQO786469:PQO786470 QAK786469:QAK786470 QKG786469:QKG786470 QUC786469:QUC786470 RDY786469:RDY786470 RNU786469:RNU786470 RXQ786469:RXQ786470 SHM786469:SHM786470 SRI786469:SRI786470 TBE786469:TBE786470 TLA786469:TLA786470 TUW786469:TUW786470 UES786469:UES786470 UOO786469:UOO786470 UYK786469:UYK786470 VIG786469:VIG786470 VSC786469:VSC786470 WBY786469:WBY786470 WLU786469:WLU786470 WVQ786469:WVQ786470 I852005:I852006 JE852005:JE852006 TA852005:TA852006 ACW852005:ACW852006 AMS852005:AMS852006 AWO852005:AWO852006 BGK852005:BGK852006 BQG852005:BQG852006 CAC852005:CAC852006 CJY852005:CJY852006 CTU852005:CTU852006 DDQ852005:DDQ852006 DNM852005:DNM852006 DXI852005:DXI852006 EHE852005:EHE852006 ERA852005:ERA852006 FAW852005:FAW852006 FKS852005:FKS852006 FUO852005:FUO852006 GEK852005:GEK852006 GOG852005:GOG852006 GYC852005:GYC852006 HHY852005:HHY852006 HRU852005:HRU852006 IBQ852005:IBQ852006 ILM852005:ILM852006 IVI852005:IVI852006 JFE852005:JFE852006 JPA852005:JPA852006 JYW852005:JYW852006 KIS852005:KIS852006 KSO852005:KSO852006 LCK852005:LCK852006 LMG852005:LMG852006 LWC852005:LWC852006 MFY852005:MFY852006 MPU852005:MPU852006 MZQ852005:MZQ852006 NJM852005:NJM852006 NTI852005:NTI852006 ODE852005:ODE852006 ONA852005:ONA852006 OWW852005:OWW852006 PGS852005:PGS852006 PQO852005:PQO852006 QAK852005:QAK852006 QKG852005:QKG852006 QUC852005:QUC852006 RDY852005:RDY852006 RNU852005:RNU852006 RXQ852005:RXQ852006 SHM852005:SHM852006 SRI852005:SRI852006 TBE852005:TBE852006 TLA852005:TLA852006 TUW852005:TUW852006 UES852005:UES852006 UOO852005:UOO852006 UYK852005:UYK852006 VIG852005:VIG852006 VSC852005:VSC852006 WBY852005:WBY852006 WLU852005:WLU852006 WVQ852005:WVQ852006 I917541:I917542 JE917541:JE917542 TA917541:TA917542 ACW917541:ACW917542 AMS917541:AMS917542 AWO917541:AWO917542 BGK917541:BGK917542 BQG917541:BQG917542 CAC917541:CAC917542 CJY917541:CJY917542 CTU917541:CTU917542 DDQ917541:DDQ917542 DNM917541:DNM917542 DXI917541:DXI917542 EHE917541:EHE917542 ERA917541:ERA917542 FAW917541:FAW917542 FKS917541:FKS917542 FUO917541:FUO917542 GEK917541:GEK917542 GOG917541:GOG917542 GYC917541:GYC917542 HHY917541:HHY917542 HRU917541:HRU917542 IBQ917541:IBQ917542 ILM917541:ILM917542 IVI917541:IVI917542 JFE917541:JFE917542 JPA917541:JPA917542 JYW917541:JYW917542 KIS917541:KIS917542 KSO917541:KSO917542 LCK917541:LCK917542 LMG917541:LMG917542 LWC917541:LWC917542 MFY917541:MFY917542 MPU917541:MPU917542 MZQ917541:MZQ917542 NJM917541:NJM917542 NTI917541:NTI917542 ODE917541:ODE917542 ONA917541:ONA917542 OWW917541:OWW917542 PGS917541:PGS917542 PQO917541:PQO917542 QAK917541:QAK917542 QKG917541:QKG917542 QUC917541:QUC917542 RDY917541:RDY917542 RNU917541:RNU917542 RXQ917541:RXQ917542 SHM917541:SHM917542 SRI917541:SRI917542 TBE917541:TBE917542 TLA917541:TLA917542 TUW917541:TUW917542 UES917541:UES917542 UOO917541:UOO917542 UYK917541:UYK917542 VIG917541:VIG917542 VSC917541:VSC917542 WBY917541:WBY917542 WLU917541:WLU917542 WVQ917541:WVQ917542 I983077:I983078 JE983077:JE983078 TA983077:TA983078 ACW983077:ACW983078 AMS983077:AMS983078 AWO983077:AWO983078 BGK983077:BGK983078 BQG983077:BQG983078 CAC983077:CAC983078 CJY983077:CJY983078 CTU983077:CTU983078 DDQ983077:DDQ983078 DNM983077:DNM983078 DXI983077:DXI983078 EHE983077:EHE983078 ERA983077:ERA983078 FAW983077:FAW983078 FKS983077:FKS983078 FUO983077:FUO983078 GEK983077:GEK983078 GOG983077:GOG983078 GYC983077:GYC983078 HHY983077:HHY983078 HRU983077:HRU983078 IBQ983077:IBQ983078 ILM983077:ILM983078 IVI983077:IVI983078 JFE983077:JFE983078 JPA983077:JPA983078 JYW983077:JYW983078 KIS983077:KIS983078 KSO983077:KSO983078 LCK983077:LCK983078 LMG983077:LMG983078 LWC983077:LWC983078 MFY983077:MFY983078 MPU983077:MPU983078 MZQ983077:MZQ983078 NJM983077:NJM983078 NTI983077:NTI983078 ODE983077:ODE983078 ONA983077:ONA983078 OWW983077:OWW983078 PGS983077:PGS983078 PQO983077:PQO983078 QAK983077:QAK983078 QKG983077:QKG983078 QUC983077:QUC983078 RDY983077:RDY983078 RNU983077:RNU983078 RXQ983077:RXQ983078 SHM983077:SHM983078 SRI983077:SRI983078 TBE983077:TBE983078 TLA983077:TLA983078 TUW983077:TUW983078 UES983077:UES983078 UOO983077:UOO983078 UYK983077:UYK983078 VIG983077:VIG983078 VSC983077:VSC983078 WBY983077:WBY983078 WLU983077:WLU983078" xr:uid="{00000000-0002-0000-1200-000004000000}">
      <formula1>RMSVML2</formula1>
    </dataValidation>
    <dataValidation type="list" allowBlank="1" showInputMessage="1" showErrorMessage="1" sqref="WVP983055:WVP983076 WLT983055:WLT983076 F131087:F131108 JD65551:JD65572 SZ65551:SZ65572 ACV65551:ACV65572 AMR65551:AMR65572 AWN65551:AWN65572 BGJ65551:BGJ65572 BQF65551:BQF65572 CAB65551:CAB65572 CJX65551:CJX65572 CTT65551:CTT65572 DDP65551:DDP65572 DNL65551:DNL65572 DXH65551:DXH65572 EHD65551:EHD65572 EQZ65551:EQZ65572 FAV65551:FAV65572 FKR65551:FKR65572 FUN65551:FUN65572 GEJ65551:GEJ65572 GOF65551:GOF65572 GYB65551:GYB65572 HHX65551:HHX65572 HRT65551:HRT65572 IBP65551:IBP65572 ILL65551:ILL65572 IVH65551:IVH65572 JFD65551:JFD65572 JOZ65551:JOZ65572 JYV65551:JYV65572 KIR65551:KIR65572 KSN65551:KSN65572 LCJ65551:LCJ65572 LMF65551:LMF65572 LWB65551:LWB65572 MFX65551:MFX65572 MPT65551:MPT65572 MZP65551:MZP65572 NJL65551:NJL65572 NTH65551:NTH65572 ODD65551:ODD65572 OMZ65551:OMZ65572 OWV65551:OWV65572 PGR65551:PGR65572 PQN65551:PQN65572 QAJ65551:QAJ65572 QKF65551:QKF65572 QUB65551:QUB65572 RDX65551:RDX65572 RNT65551:RNT65572 RXP65551:RXP65572 SHL65551:SHL65572 SRH65551:SRH65572 TBD65551:TBD65572 TKZ65551:TKZ65572 TUV65551:TUV65572 UER65551:UER65572 UON65551:UON65572 UYJ65551:UYJ65572 VIF65551:VIF65572 VSB65551:VSB65572 WBX65551:WBX65572 WLT65551:WLT65572 WVP65551:WVP65572 F196623:F196644 JD131087:JD131108 SZ131087:SZ131108 ACV131087:ACV131108 AMR131087:AMR131108 AWN131087:AWN131108 BGJ131087:BGJ131108 BQF131087:BQF131108 CAB131087:CAB131108 CJX131087:CJX131108 CTT131087:CTT131108 DDP131087:DDP131108 DNL131087:DNL131108 DXH131087:DXH131108 EHD131087:EHD131108 EQZ131087:EQZ131108 FAV131087:FAV131108 FKR131087:FKR131108 FUN131087:FUN131108 GEJ131087:GEJ131108 GOF131087:GOF131108 GYB131087:GYB131108 HHX131087:HHX131108 HRT131087:HRT131108 IBP131087:IBP131108 ILL131087:ILL131108 IVH131087:IVH131108 JFD131087:JFD131108 JOZ131087:JOZ131108 JYV131087:JYV131108 KIR131087:KIR131108 KSN131087:KSN131108 LCJ131087:LCJ131108 LMF131087:LMF131108 LWB131087:LWB131108 MFX131087:MFX131108 MPT131087:MPT131108 MZP131087:MZP131108 NJL131087:NJL131108 NTH131087:NTH131108 ODD131087:ODD131108 OMZ131087:OMZ131108 OWV131087:OWV131108 PGR131087:PGR131108 PQN131087:PQN131108 QAJ131087:QAJ131108 QKF131087:QKF131108 QUB131087:QUB131108 RDX131087:RDX131108 RNT131087:RNT131108 RXP131087:RXP131108 SHL131087:SHL131108 SRH131087:SRH131108 TBD131087:TBD131108 TKZ131087:TKZ131108 TUV131087:TUV131108 UER131087:UER131108 UON131087:UON131108 UYJ131087:UYJ131108 VIF131087:VIF131108 VSB131087:VSB131108 WBX131087:WBX131108 WLT131087:WLT131108 WVP131087:WVP131108 F262159:F262180 JD196623:JD196644 SZ196623:SZ196644 ACV196623:ACV196644 AMR196623:AMR196644 AWN196623:AWN196644 BGJ196623:BGJ196644 BQF196623:BQF196644 CAB196623:CAB196644 CJX196623:CJX196644 CTT196623:CTT196644 DDP196623:DDP196644 DNL196623:DNL196644 DXH196623:DXH196644 EHD196623:EHD196644 EQZ196623:EQZ196644 FAV196623:FAV196644 FKR196623:FKR196644 FUN196623:FUN196644 GEJ196623:GEJ196644 GOF196623:GOF196644 GYB196623:GYB196644 HHX196623:HHX196644 HRT196623:HRT196644 IBP196623:IBP196644 ILL196623:ILL196644 IVH196623:IVH196644 JFD196623:JFD196644 JOZ196623:JOZ196644 JYV196623:JYV196644 KIR196623:KIR196644 KSN196623:KSN196644 LCJ196623:LCJ196644 LMF196623:LMF196644 LWB196623:LWB196644 MFX196623:MFX196644 MPT196623:MPT196644 MZP196623:MZP196644 NJL196623:NJL196644 NTH196623:NTH196644 ODD196623:ODD196644 OMZ196623:OMZ196644 OWV196623:OWV196644 PGR196623:PGR196644 PQN196623:PQN196644 QAJ196623:QAJ196644 QKF196623:QKF196644 QUB196623:QUB196644 RDX196623:RDX196644 RNT196623:RNT196644 RXP196623:RXP196644 SHL196623:SHL196644 SRH196623:SRH196644 TBD196623:TBD196644 TKZ196623:TKZ196644 TUV196623:TUV196644 UER196623:UER196644 UON196623:UON196644 UYJ196623:UYJ196644 VIF196623:VIF196644 VSB196623:VSB196644 WBX196623:WBX196644 WLT196623:WLT196644 WVP196623:WVP196644 F327695:F327716 JD262159:JD262180 SZ262159:SZ262180 ACV262159:ACV262180 AMR262159:AMR262180 AWN262159:AWN262180 BGJ262159:BGJ262180 BQF262159:BQF262180 CAB262159:CAB262180 CJX262159:CJX262180 CTT262159:CTT262180 DDP262159:DDP262180 DNL262159:DNL262180 DXH262159:DXH262180 EHD262159:EHD262180 EQZ262159:EQZ262180 FAV262159:FAV262180 FKR262159:FKR262180 FUN262159:FUN262180 GEJ262159:GEJ262180 GOF262159:GOF262180 GYB262159:GYB262180 HHX262159:HHX262180 HRT262159:HRT262180 IBP262159:IBP262180 ILL262159:ILL262180 IVH262159:IVH262180 JFD262159:JFD262180 JOZ262159:JOZ262180 JYV262159:JYV262180 KIR262159:KIR262180 KSN262159:KSN262180 LCJ262159:LCJ262180 LMF262159:LMF262180 LWB262159:LWB262180 MFX262159:MFX262180 MPT262159:MPT262180 MZP262159:MZP262180 NJL262159:NJL262180 NTH262159:NTH262180 ODD262159:ODD262180 OMZ262159:OMZ262180 OWV262159:OWV262180 PGR262159:PGR262180 PQN262159:PQN262180 QAJ262159:QAJ262180 QKF262159:QKF262180 QUB262159:QUB262180 RDX262159:RDX262180 RNT262159:RNT262180 RXP262159:RXP262180 SHL262159:SHL262180 SRH262159:SRH262180 TBD262159:TBD262180 TKZ262159:TKZ262180 TUV262159:TUV262180 UER262159:UER262180 UON262159:UON262180 UYJ262159:UYJ262180 VIF262159:VIF262180 VSB262159:VSB262180 WBX262159:WBX262180 WLT262159:WLT262180 WVP262159:WVP262180 F393231:F393252 JD327695:JD327716 SZ327695:SZ327716 ACV327695:ACV327716 AMR327695:AMR327716 AWN327695:AWN327716 BGJ327695:BGJ327716 BQF327695:BQF327716 CAB327695:CAB327716 CJX327695:CJX327716 CTT327695:CTT327716 DDP327695:DDP327716 DNL327695:DNL327716 DXH327695:DXH327716 EHD327695:EHD327716 EQZ327695:EQZ327716 FAV327695:FAV327716 FKR327695:FKR327716 FUN327695:FUN327716 GEJ327695:GEJ327716 GOF327695:GOF327716 GYB327695:GYB327716 HHX327695:HHX327716 HRT327695:HRT327716 IBP327695:IBP327716 ILL327695:ILL327716 IVH327695:IVH327716 JFD327695:JFD327716 JOZ327695:JOZ327716 JYV327695:JYV327716 KIR327695:KIR327716 KSN327695:KSN327716 LCJ327695:LCJ327716 LMF327695:LMF327716 LWB327695:LWB327716 MFX327695:MFX327716 MPT327695:MPT327716 MZP327695:MZP327716 NJL327695:NJL327716 NTH327695:NTH327716 ODD327695:ODD327716 OMZ327695:OMZ327716 OWV327695:OWV327716 PGR327695:PGR327716 PQN327695:PQN327716 QAJ327695:QAJ327716 QKF327695:QKF327716 QUB327695:QUB327716 RDX327695:RDX327716 RNT327695:RNT327716 RXP327695:RXP327716 SHL327695:SHL327716 SRH327695:SRH327716 TBD327695:TBD327716 TKZ327695:TKZ327716 TUV327695:TUV327716 UER327695:UER327716 UON327695:UON327716 UYJ327695:UYJ327716 VIF327695:VIF327716 VSB327695:VSB327716 WBX327695:WBX327716 WLT327695:WLT327716 WVP327695:WVP327716 F458767:F458788 JD393231:JD393252 SZ393231:SZ393252 ACV393231:ACV393252 AMR393231:AMR393252 AWN393231:AWN393252 BGJ393231:BGJ393252 BQF393231:BQF393252 CAB393231:CAB393252 CJX393231:CJX393252 CTT393231:CTT393252 DDP393231:DDP393252 DNL393231:DNL393252 DXH393231:DXH393252 EHD393231:EHD393252 EQZ393231:EQZ393252 FAV393231:FAV393252 FKR393231:FKR393252 FUN393231:FUN393252 GEJ393231:GEJ393252 GOF393231:GOF393252 GYB393231:GYB393252 HHX393231:HHX393252 HRT393231:HRT393252 IBP393231:IBP393252 ILL393231:ILL393252 IVH393231:IVH393252 JFD393231:JFD393252 JOZ393231:JOZ393252 JYV393231:JYV393252 KIR393231:KIR393252 KSN393231:KSN393252 LCJ393231:LCJ393252 LMF393231:LMF393252 LWB393231:LWB393252 MFX393231:MFX393252 MPT393231:MPT393252 MZP393231:MZP393252 NJL393231:NJL393252 NTH393231:NTH393252 ODD393231:ODD393252 OMZ393231:OMZ393252 OWV393231:OWV393252 PGR393231:PGR393252 PQN393231:PQN393252 QAJ393231:QAJ393252 QKF393231:QKF393252 QUB393231:QUB393252 RDX393231:RDX393252 RNT393231:RNT393252 RXP393231:RXP393252 SHL393231:SHL393252 SRH393231:SRH393252 TBD393231:TBD393252 TKZ393231:TKZ393252 TUV393231:TUV393252 UER393231:UER393252 UON393231:UON393252 UYJ393231:UYJ393252 VIF393231:VIF393252 VSB393231:VSB393252 WBX393231:WBX393252 WLT393231:WLT393252 WVP393231:WVP393252 F524303:F524324 JD458767:JD458788 SZ458767:SZ458788 ACV458767:ACV458788 AMR458767:AMR458788 AWN458767:AWN458788 BGJ458767:BGJ458788 BQF458767:BQF458788 CAB458767:CAB458788 CJX458767:CJX458788 CTT458767:CTT458788 DDP458767:DDP458788 DNL458767:DNL458788 DXH458767:DXH458788 EHD458767:EHD458788 EQZ458767:EQZ458788 FAV458767:FAV458788 FKR458767:FKR458788 FUN458767:FUN458788 GEJ458767:GEJ458788 GOF458767:GOF458788 GYB458767:GYB458788 HHX458767:HHX458788 HRT458767:HRT458788 IBP458767:IBP458788 ILL458767:ILL458788 IVH458767:IVH458788 JFD458767:JFD458788 JOZ458767:JOZ458788 JYV458767:JYV458788 KIR458767:KIR458788 KSN458767:KSN458788 LCJ458767:LCJ458788 LMF458767:LMF458788 LWB458767:LWB458788 MFX458767:MFX458788 MPT458767:MPT458788 MZP458767:MZP458788 NJL458767:NJL458788 NTH458767:NTH458788 ODD458767:ODD458788 OMZ458767:OMZ458788 OWV458767:OWV458788 PGR458767:PGR458788 PQN458767:PQN458788 QAJ458767:QAJ458788 QKF458767:QKF458788 QUB458767:QUB458788 RDX458767:RDX458788 RNT458767:RNT458788 RXP458767:RXP458788 SHL458767:SHL458788 SRH458767:SRH458788 TBD458767:TBD458788 TKZ458767:TKZ458788 TUV458767:TUV458788 UER458767:UER458788 UON458767:UON458788 UYJ458767:UYJ458788 VIF458767:VIF458788 VSB458767:VSB458788 WBX458767:WBX458788 WLT458767:WLT458788 WVP458767:WVP458788 F589839:F589860 JD524303:JD524324 SZ524303:SZ524324 ACV524303:ACV524324 AMR524303:AMR524324 AWN524303:AWN524324 BGJ524303:BGJ524324 BQF524303:BQF524324 CAB524303:CAB524324 CJX524303:CJX524324 CTT524303:CTT524324 DDP524303:DDP524324 DNL524303:DNL524324 DXH524303:DXH524324 EHD524303:EHD524324 EQZ524303:EQZ524324 FAV524303:FAV524324 FKR524303:FKR524324 FUN524303:FUN524324 GEJ524303:GEJ524324 GOF524303:GOF524324 GYB524303:GYB524324 HHX524303:HHX524324 HRT524303:HRT524324 IBP524303:IBP524324 ILL524303:ILL524324 IVH524303:IVH524324 JFD524303:JFD524324 JOZ524303:JOZ524324 JYV524303:JYV524324 KIR524303:KIR524324 KSN524303:KSN524324 LCJ524303:LCJ524324 LMF524303:LMF524324 LWB524303:LWB524324 MFX524303:MFX524324 MPT524303:MPT524324 MZP524303:MZP524324 NJL524303:NJL524324 NTH524303:NTH524324 ODD524303:ODD524324 OMZ524303:OMZ524324 OWV524303:OWV524324 PGR524303:PGR524324 PQN524303:PQN524324 QAJ524303:QAJ524324 QKF524303:QKF524324 QUB524303:QUB524324 RDX524303:RDX524324 RNT524303:RNT524324 RXP524303:RXP524324 SHL524303:SHL524324 SRH524303:SRH524324 TBD524303:TBD524324 TKZ524303:TKZ524324 TUV524303:TUV524324 UER524303:UER524324 UON524303:UON524324 UYJ524303:UYJ524324 VIF524303:VIF524324 VSB524303:VSB524324 WBX524303:WBX524324 WLT524303:WLT524324 WVP524303:WVP524324 F655375:F655396 JD589839:JD589860 SZ589839:SZ589860 ACV589839:ACV589860 AMR589839:AMR589860 AWN589839:AWN589860 BGJ589839:BGJ589860 BQF589839:BQF589860 CAB589839:CAB589860 CJX589839:CJX589860 CTT589839:CTT589860 DDP589839:DDP589860 DNL589839:DNL589860 DXH589839:DXH589860 EHD589839:EHD589860 EQZ589839:EQZ589860 FAV589839:FAV589860 FKR589839:FKR589860 FUN589839:FUN589860 GEJ589839:GEJ589860 GOF589839:GOF589860 GYB589839:GYB589860 HHX589839:HHX589860 HRT589839:HRT589860 IBP589839:IBP589860 ILL589839:ILL589860 IVH589839:IVH589860 JFD589839:JFD589860 JOZ589839:JOZ589860 JYV589839:JYV589860 KIR589839:KIR589860 KSN589839:KSN589860 LCJ589839:LCJ589860 LMF589839:LMF589860 LWB589839:LWB589860 MFX589839:MFX589860 MPT589839:MPT589860 MZP589839:MZP589860 NJL589839:NJL589860 NTH589839:NTH589860 ODD589839:ODD589860 OMZ589839:OMZ589860 OWV589839:OWV589860 PGR589839:PGR589860 PQN589839:PQN589860 QAJ589839:QAJ589860 QKF589839:QKF589860 QUB589839:QUB589860 RDX589839:RDX589860 RNT589839:RNT589860 RXP589839:RXP589860 SHL589839:SHL589860 SRH589839:SRH589860 TBD589839:TBD589860 TKZ589839:TKZ589860 TUV589839:TUV589860 UER589839:UER589860 UON589839:UON589860 UYJ589839:UYJ589860 VIF589839:VIF589860 VSB589839:VSB589860 WBX589839:WBX589860 WLT589839:WLT589860 WVP589839:WVP589860 F720911:F720932 JD655375:JD655396 SZ655375:SZ655396 ACV655375:ACV655396 AMR655375:AMR655396 AWN655375:AWN655396 BGJ655375:BGJ655396 BQF655375:BQF655396 CAB655375:CAB655396 CJX655375:CJX655396 CTT655375:CTT655396 DDP655375:DDP655396 DNL655375:DNL655396 DXH655375:DXH655396 EHD655375:EHD655396 EQZ655375:EQZ655396 FAV655375:FAV655396 FKR655375:FKR655396 FUN655375:FUN655396 GEJ655375:GEJ655396 GOF655375:GOF655396 GYB655375:GYB655396 HHX655375:HHX655396 HRT655375:HRT655396 IBP655375:IBP655396 ILL655375:ILL655396 IVH655375:IVH655396 JFD655375:JFD655396 JOZ655375:JOZ655396 JYV655375:JYV655396 KIR655375:KIR655396 KSN655375:KSN655396 LCJ655375:LCJ655396 LMF655375:LMF655396 LWB655375:LWB655396 MFX655375:MFX655396 MPT655375:MPT655396 MZP655375:MZP655396 NJL655375:NJL655396 NTH655375:NTH655396 ODD655375:ODD655396 OMZ655375:OMZ655396 OWV655375:OWV655396 PGR655375:PGR655396 PQN655375:PQN655396 QAJ655375:QAJ655396 QKF655375:QKF655396 QUB655375:QUB655396 RDX655375:RDX655396 RNT655375:RNT655396 RXP655375:RXP655396 SHL655375:SHL655396 SRH655375:SRH655396 TBD655375:TBD655396 TKZ655375:TKZ655396 TUV655375:TUV655396 UER655375:UER655396 UON655375:UON655396 UYJ655375:UYJ655396 VIF655375:VIF655396 VSB655375:VSB655396 WBX655375:WBX655396 WLT655375:WLT655396 WVP655375:WVP655396 F786447:F786468 JD720911:JD720932 SZ720911:SZ720932 ACV720911:ACV720932 AMR720911:AMR720932 AWN720911:AWN720932 BGJ720911:BGJ720932 BQF720911:BQF720932 CAB720911:CAB720932 CJX720911:CJX720932 CTT720911:CTT720932 DDP720911:DDP720932 DNL720911:DNL720932 DXH720911:DXH720932 EHD720911:EHD720932 EQZ720911:EQZ720932 FAV720911:FAV720932 FKR720911:FKR720932 FUN720911:FUN720932 GEJ720911:GEJ720932 GOF720911:GOF720932 GYB720911:GYB720932 HHX720911:HHX720932 HRT720911:HRT720932 IBP720911:IBP720932 ILL720911:ILL720932 IVH720911:IVH720932 JFD720911:JFD720932 JOZ720911:JOZ720932 JYV720911:JYV720932 KIR720911:KIR720932 KSN720911:KSN720932 LCJ720911:LCJ720932 LMF720911:LMF720932 LWB720911:LWB720932 MFX720911:MFX720932 MPT720911:MPT720932 MZP720911:MZP720932 NJL720911:NJL720932 NTH720911:NTH720932 ODD720911:ODD720932 OMZ720911:OMZ720932 OWV720911:OWV720932 PGR720911:PGR720932 PQN720911:PQN720932 QAJ720911:QAJ720932 QKF720911:QKF720932 QUB720911:QUB720932 RDX720911:RDX720932 RNT720911:RNT720932 RXP720911:RXP720932 SHL720911:SHL720932 SRH720911:SRH720932 TBD720911:TBD720932 TKZ720911:TKZ720932 TUV720911:TUV720932 UER720911:UER720932 UON720911:UON720932 UYJ720911:UYJ720932 VIF720911:VIF720932 VSB720911:VSB720932 WBX720911:WBX720932 WLT720911:WLT720932 WVP720911:WVP720932 F851983:F852004 JD786447:JD786468 SZ786447:SZ786468 ACV786447:ACV786468 AMR786447:AMR786468 AWN786447:AWN786468 BGJ786447:BGJ786468 BQF786447:BQF786468 CAB786447:CAB786468 CJX786447:CJX786468 CTT786447:CTT786468 DDP786447:DDP786468 DNL786447:DNL786468 DXH786447:DXH786468 EHD786447:EHD786468 EQZ786447:EQZ786468 FAV786447:FAV786468 FKR786447:FKR786468 FUN786447:FUN786468 GEJ786447:GEJ786468 GOF786447:GOF786468 GYB786447:GYB786468 HHX786447:HHX786468 HRT786447:HRT786468 IBP786447:IBP786468 ILL786447:ILL786468 IVH786447:IVH786468 JFD786447:JFD786468 JOZ786447:JOZ786468 JYV786447:JYV786468 KIR786447:KIR786468 KSN786447:KSN786468 LCJ786447:LCJ786468 LMF786447:LMF786468 LWB786447:LWB786468 MFX786447:MFX786468 MPT786447:MPT786468 MZP786447:MZP786468 NJL786447:NJL786468 NTH786447:NTH786468 ODD786447:ODD786468 OMZ786447:OMZ786468 OWV786447:OWV786468 PGR786447:PGR786468 PQN786447:PQN786468 QAJ786447:QAJ786468 QKF786447:QKF786468 QUB786447:QUB786468 RDX786447:RDX786468 RNT786447:RNT786468 RXP786447:RXP786468 SHL786447:SHL786468 SRH786447:SRH786468 TBD786447:TBD786468 TKZ786447:TKZ786468 TUV786447:TUV786468 UER786447:UER786468 UON786447:UON786468 UYJ786447:UYJ786468 VIF786447:VIF786468 VSB786447:VSB786468 WBX786447:WBX786468 WLT786447:WLT786468 WVP786447:WVP786468 F917519:F917540 JD851983:JD852004 SZ851983:SZ852004 ACV851983:ACV852004 AMR851983:AMR852004 AWN851983:AWN852004 BGJ851983:BGJ852004 BQF851983:BQF852004 CAB851983:CAB852004 CJX851983:CJX852004 CTT851983:CTT852004 DDP851983:DDP852004 DNL851983:DNL852004 DXH851983:DXH852004 EHD851983:EHD852004 EQZ851983:EQZ852004 FAV851983:FAV852004 FKR851983:FKR852004 FUN851983:FUN852004 GEJ851983:GEJ852004 GOF851983:GOF852004 GYB851983:GYB852004 HHX851983:HHX852004 HRT851983:HRT852004 IBP851983:IBP852004 ILL851983:ILL852004 IVH851983:IVH852004 JFD851983:JFD852004 JOZ851983:JOZ852004 JYV851983:JYV852004 KIR851983:KIR852004 KSN851983:KSN852004 LCJ851983:LCJ852004 LMF851983:LMF852004 LWB851983:LWB852004 MFX851983:MFX852004 MPT851983:MPT852004 MZP851983:MZP852004 NJL851983:NJL852004 NTH851983:NTH852004 ODD851983:ODD852004 OMZ851983:OMZ852004 OWV851983:OWV852004 PGR851983:PGR852004 PQN851983:PQN852004 QAJ851983:QAJ852004 QKF851983:QKF852004 QUB851983:QUB852004 RDX851983:RDX852004 RNT851983:RNT852004 RXP851983:RXP852004 SHL851983:SHL852004 SRH851983:SRH852004 TBD851983:TBD852004 TKZ851983:TKZ852004 TUV851983:TUV852004 UER851983:UER852004 UON851983:UON852004 UYJ851983:UYJ852004 VIF851983:VIF852004 VSB851983:VSB852004 WBX851983:WBX852004 WLT851983:WLT852004 WVP851983:WVP852004 F983055:F983076 JD917519:JD917540 SZ917519:SZ917540 ACV917519:ACV917540 AMR917519:AMR917540 AWN917519:AWN917540 BGJ917519:BGJ917540 BQF917519:BQF917540 CAB917519:CAB917540 CJX917519:CJX917540 CTT917519:CTT917540 DDP917519:DDP917540 DNL917519:DNL917540 DXH917519:DXH917540 EHD917519:EHD917540 EQZ917519:EQZ917540 FAV917519:FAV917540 FKR917519:FKR917540 FUN917519:FUN917540 GEJ917519:GEJ917540 GOF917519:GOF917540 GYB917519:GYB917540 HHX917519:HHX917540 HRT917519:HRT917540 IBP917519:IBP917540 ILL917519:ILL917540 IVH917519:IVH917540 JFD917519:JFD917540 JOZ917519:JOZ917540 JYV917519:JYV917540 KIR917519:KIR917540 KSN917519:KSN917540 LCJ917519:LCJ917540 LMF917519:LMF917540 LWB917519:LWB917540 MFX917519:MFX917540 MPT917519:MPT917540 MZP917519:MZP917540 NJL917519:NJL917540 NTH917519:NTH917540 ODD917519:ODD917540 OMZ917519:OMZ917540 OWV917519:OWV917540 PGR917519:PGR917540 PQN917519:PQN917540 QAJ917519:QAJ917540 QKF917519:QKF917540 QUB917519:QUB917540 RDX917519:RDX917540 RNT917519:RNT917540 RXP917519:RXP917540 SHL917519:SHL917540 SRH917519:SRH917540 TBD917519:TBD917540 TKZ917519:TKZ917540 TUV917519:TUV917540 UER917519:UER917540 UON917519:UON917540 UYJ917519:UYJ917540 VIF917519:VIF917540 VSB917519:VSB917540 WBX917519:WBX917540 WLT917519:WLT917540 WVP917519:WVP917540 JD983055:JD983076 SZ983055:SZ983076 ACV983055:ACV983076 AMR983055:AMR983076 AWN983055:AWN983076 BGJ983055:BGJ983076 BQF983055:BQF983076 CAB983055:CAB983076 CJX983055:CJX983076 CTT983055:CTT983076 DDP983055:DDP983076 DNL983055:DNL983076 DXH983055:DXH983076 EHD983055:EHD983076 EQZ983055:EQZ983076 FAV983055:FAV983076 FKR983055:FKR983076 FUN983055:FUN983076 GEJ983055:GEJ983076 GOF983055:GOF983076 GYB983055:GYB983076 HHX983055:HHX983076 HRT983055:HRT983076 IBP983055:IBP983076 ILL983055:ILL983076 IVH983055:IVH983076 JFD983055:JFD983076 JOZ983055:JOZ983076 JYV983055:JYV983076 KIR983055:KIR983076 KSN983055:KSN983076 LCJ983055:LCJ983076 LMF983055:LMF983076 LWB983055:LWB983076 MFX983055:MFX983076 MPT983055:MPT983076 MZP983055:MZP983076 NJL983055:NJL983076 NTH983055:NTH983076 ODD983055:ODD983076 OMZ983055:OMZ983076 OWV983055:OWV983076 PGR983055:PGR983076 PQN983055:PQN983076 QAJ983055:QAJ983076 QKF983055:QKF983076 QUB983055:QUB983076 RDX983055:RDX983076 RNT983055:RNT983076 RXP983055:RXP983076 SHL983055:SHL983076 SRH983055:SRH983076 TBD983055:TBD983076 TKZ983055:TKZ983076 TUV983055:TUV983076 UER983055:UER983076 UON983055:UON983076 UYJ983055:UYJ983076 VIF983055:VIF983076 VSB983055:VSB983076 WBX983055:WBX983076 F65551:F65572 SZ9:SZ25 ACV9:ACV25 AMR9:AMR25 AWN9:AWN25 BGJ9:BGJ25 BQF9:BQF25 CAB9:CAB25 CJX9:CJX25 CTT9:CTT25 DDP9:DDP25 DNL9:DNL25 DXH9:DXH25 EHD9:EHD25 EQZ9:EQZ25 FAV9:FAV25 FKR9:FKR25 FUN9:FUN25 GEJ9:GEJ25 GOF9:GOF25 GYB9:GYB25 HHX9:HHX25 HRT9:HRT25 IBP9:IBP25 ILL9:ILL25 IVH9:IVH25 JFD9:JFD25 JOZ9:JOZ25 JYV9:JYV25 KIR9:KIR25 KSN9:KSN25 LCJ9:LCJ25 LMF9:LMF25 LWB9:LWB25 MFX9:MFX25 MPT9:MPT25 MZP9:MZP25 NJL9:NJL25 NTH9:NTH25 ODD9:ODD25 OMZ9:OMZ25 OWV9:OWV25 PGR9:PGR25 PQN9:PQN25 QAJ9:QAJ25 QKF9:QKF25 QUB9:QUB25 RDX9:RDX25 RNT9:RNT25 RXP9:RXP25 SHL9:SHL25 SRH9:SRH25 TBD9:TBD25 TKZ9:TKZ25 TUV9:TUV25 UER9:UER25 UON9:UON25 UYJ9:UYJ25 VIF9:VIF25 VSB9:VSB25 WBX9:WBX25 WLT9:WLT25 WVP9:WVP25 JD9:JD25" xr:uid="{00000000-0002-0000-1200-000005000000}">
      <formula1>SVML1</formula1>
    </dataValidation>
    <dataValidation type="list" allowBlank="1" showInputMessage="1" showErrorMessage="1" sqref="I65551:J65572 I983055:J983076 I917519:J917540 I851983:J852004 I786447:J786468 I720911:J720932 I655375:J655396 I589839:J589860 I524303:J524324 I458767:J458788 I393231:J393252 I327695:J327716 I262159:J262180 I196623:J196644 I131087:J131108" xr:uid="{00000000-0002-0000-1200-000006000000}">
      <formula1>INDIRECT(VLOOKUP(F65551,Namelookup,2,FALSE))</formula1>
    </dataValidation>
  </dataValidations>
  <pageMargins left="0.23622047244094491" right="0.23622047244094491" top="0.74803149606299213" bottom="0.74803149606299213" header="0.31496062992125984" footer="0.31496062992125984"/>
  <pageSetup paperSize="8" scale="39" orientation="landscape" horizontalDpi="300" verticalDpi="300" r:id="rId1"/>
  <headerFooter alignWithMargins="0"/>
  <customProperties>
    <customPr name="_pios_id" r:id="rId2"/>
  </customProperties>
  <drawing r:id="rId3"/>
  <legacyDrawing r:id="rId4"/>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1200-000007000000}">
          <x14:formula1>
            <xm:f>Lookup!$H$4:$H$5</xm:f>
          </x14:formula1>
          <xm:sqref>C6</xm:sqref>
        </x14:dataValidation>
        <x14:dataValidation type="list" allowBlank="1" showInputMessage="1" showErrorMessage="1" xr:uid="{00000000-0002-0000-1200-000008000000}">
          <x14:formula1>
            <xm:f>Lookup!$O$3:$O$15</xm:f>
          </x14:formula1>
          <xm:sqref>C5</xm:sqref>
        </x14:dataValidation>
        <x14:dataValidation type="list" allowBlank="1" showInputMessage="1" showErrorMessage="1" xr:uid="{00000000-0002-0000-1200-000009000000}">
          <x14:formula1>
            <xm:f>Lookup!$I$4:$I$8</xm:f>
          </x14:formula1>
          <xm:sqref>C4</xm:sqref>
        </x14:dataValidation>
        <x14:dataValidation type="list" allowBlank="1" showInputMessage="1" showErrorMessage="1" xr:uid="{00000000-0002-0000-1200-00000A000000}">
          <x14:formula1>
            <xm:f>Lookup!$M$3:$M$67</xm:f>
          </x14:formula1>
          <xm:sqref>L12:L27</xm:sqref>
        </x14:dataValidation>
        <x14:dataValidation type="list" allowBlank="1" showInputMessage="1" showErrorMessage="1" xr:uid="{00000000-0002-0000-1200-00000B000000}">
          <x14:formula1>
            <xm:f>Lookup!$N$3:$N$67</xm:f>
          </x14:formula1>
          <xm:sqref>M12:M27</xm:sqref>
        </x14:dataValidation>
        <x14:dataValidation type="list" allowBlank="1" showInputMessage="1" showErrorMessage="1" xr:uid="{00000000-0002-0000-1200-00000C000000}">
          <x14:formula1>
            <xm:f>Lookup!$K$3:$K$14</xm:f>
          </x14:formula1>
          <xm:sqref>G12:G27</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7">
    <tabColor rgb="FF92D050"/>
  </sheetPr>
  <dimension ref="A1:WVO40"/>
  <sheetViews>
    <sheetView workbookViewId="0">
      <selection sqref="A1:D1"/>
    </sheetView>
  </sheetViews>
  <sheetFormatPr defaultColWidth="0" defaultRowHeight="12.75" zeroHeight="1"/>
  <cols>
    <col min="1" max="1" width="14.5703125" style="94" bestFit="1" customWidth="1"/>
    <col min="2" max="2" width="55.5703125" style="94" bestFit="1" customWidth="1"/>
    <col min="3" max="3" width="13.28515625" style="215" customWidth="1"/>
    <col min="4" max="4" width="64" style="94" customWidth="1"/>
    <col min="5" max="5" width="9.140625" style="94" hidden="1"/>
    <col min="6" max="6" width="14.5703125" style="94" hidden="1"/>
    <col min="7" max="7" width="52.140625" style="94" hidden="1"/>
    <col min="8" max="256" width="9.140625" style="94" hidden="1"/>
    <col min="257" max="257" width="14.5703125" style="94" hidden="1"/>
    <col min="258" max="258" width="55.5703125" style="94" hidden="1"/>
    <col min="259" max="259" width="13.28515625" style="94" hidden="1"/>
    <col min="260" max="261" width="9.140625" style="94" hidden="1"/>
    <col min="262" max="262" width="14.5703125" style="94" hidden="1"/>
    <col min="263" max="263" width="52.140625" style="94" hidden="1"/>
    <col min="264" max="512" width="9.140625" style="94" hidden="1"/>
    <col min="513" max="513" width="14.5703125" style="94" hidden="1"/>
    <col min="514" max="514" width="55.5703125" style="94" hidden="1"/>
    <col min="515" max="515" width="13.28515625" style="94" hidden="1"/>
    <col min="516" max="517" width="9.140625" style="94" hidden="1"/>
    <col min="518" max="518" width="14.5703125" style="94" hidden="1"/>
    <col min="519" max="519" width="52.140625" style="94" hidden="1"/>
    <col min="520" max="768" width="9.140625" style="94" hidden="1"/>
    <col min="769" max="769" width="14.5703125" style="94" hidden="1"/>
    <col min="770" max="770" width="55.5703125" style="94" hidden="1"/>
    <col min="771" max="771" width="13.28515625" style="94" hidden="1"/>
    <col min="772" max="773" width="9.140625" style="94" hidden="1"/>
    <col min="774" max="774" width="14.5703125" style="94" hidden="1"/>
    <col min="775" max="775" width="52.140625" style="94" hidden="1"/>
    <col min="776" max="1024" width="9.140625" style="94" hidden="1"/>
    <col min="1025" max="1025" width="14.5703125" style="94" hidden="1"/>
    <col min="1026" max="1026" width="55.5703125" style="94" hidden="1"/>
    <col min="1027" max="1027" width="13.28515625" style="94" hidden="1"/>
    <col min="1028" max="1029" width="9.140625" style="94" hidden="1"/>
    <col min="1030" max="1030" width="14.5703125" style="94" hidden="1"/>
    <col min="1031" max="1031" width="52.140625" style="94" hidden="1"/>
    <col min="1032" max="1280" width="9.140625" style="94" hidden="1"/>
    <col min="1281" max="1281" width="14.5703125" style="94" hidden="1"/>
    <col min="1282" max="1282" width="55.5703125" style="94" hidden="1"/>
    <col min="1283" max="1283" width="13.28515625" style="94" hidden="1"/>
    <col min="1284" max="1285" width="9.140625" style="94" hidden="1"/>
    <col min="1286" max="1286" width="14.5703125" style="94" hidden="1"/>
    <col min="1287" max="1287" width="52.140625" style="94" hidden="1"/>
    <col min="1288" max="1536" width="9.140625" style="94" hidden="1"/>
    <col min="1537" max="1537" width="14.5703125" style="94" hidden="1"/>
    <col min="1538" max="1538" width="55.5703125" style="94" hidden="1"/>
    <col min="1539" max="1539" width="13.28515625" style="94" hidden="1"/>
    <col min="1540" max="1541" width="9.140625" style="94" hidden="1"/>
    <col min="1542" max="1542" width="14.5703125" style="94" hidden="1"/>
    <col min="1543" max="1543" width="52.140625" style="94" hidden="1"/>
    <col min="1544" max="1792" width="9.140625" style="94" hidden="1"/>
    <col min="1793" max="1793" width="14.5703125" style="94" hidden="1"/>
    <col min="1794" max="1794" width="55.5703125" style="94" hidden="1"/>
    <col min="1795" max="1795" width="13.28515625" style="94" hidden="1"/>
    <col min="1796" max="1797" width="9.140625" style="94" hidden="1"/>
    <col min="1798" max="1798" width="14.5703125" style="94" hidden="1"/>
    <col min="1799" max="1799" width="52.140625" style="94" hidden="1"/>
    <col min="1800" max="2048" width="9.140625" style="94" hidden="1"/>
    <col min="2049" max="2049" width="14.5703125" style="94" hidden="1"/>
    <col min="2050" max="2050" width="55.5703125" style="94" hidden="1"/>
    <col min="2051" max="2051" width="13.28515625" style="94" hidden="1"/>
    <col min="2052" max="2053" width="9.140625" style="94" hidden="1"/>
    <col min="2054" max="2054" width="14.5703125" style="94" hidden="1"/>
    <col min="2055" max="2055" width="52.140625" style="94" hidden="1"/>
    <col min="2056" max="2304" width="9.140625" style="94" hidden="1"/>
    <col min="2305" max="2305" width="14.5703125" style="94" hidden="1"/>
    <col min="2306" max="2306" width="55.5703125" style="94" hidden="1"/>
    <col min="2307" max="2307" width="13.28515625" style="94" hidden="1"/>
    <col min="2308" max="2309" width="9.140625" style="94" hidden="1"/>
    <col min="2310" max="2310" width="14.5703125" style="94" hidden="1"/>
    <col min="2311" max="2311" width="52.140625" style="94" hidden="1"/>
    <col min="2312" max="2560" width="9.140625" style="94" hidden="1"/>
    <col min="2561" max="2561" width="14.5703125" style="94" hidden="1"/>
    <col min="2562" max="2562" width="55.5703125" style="94" hidden="1"/>
    <col min="2563" max="2563" width="13.28515625" style="94" hidden="1"/>
    <col min="2564" max="2565" width="9.140625" style="94" hidden="1"/>
    <col min="2566" max="2566" width="14.5703125" style="94" hidden="1"/>
    <col min="2567" max="2567" width="52.140625" style="94" hidden="1"/>
    <col min="2568" max="2816" width="9.140625" style="94" hidden="1"/>
    <col min="2817" max="2817" width="14.5703125" style="94" hidden="1"/>
    <col min="2818" max="2818" width="55.5703125" style="94" hidden="1"/>
    <col min="2819" max="2819" width="13.28515625" style="94" hidden="1"/>
    <col min="2820" max="2821" width="9.140625" style="94" hidden="1"/>
    <col min="2822" max="2822" width="14.5703125" style="94" hidden="1"/>
    <col min="2823" max="2823" width="52.140625" style="94" hidden="1"/>
    <col min="2824" max="3072" width="9.140625" style="94" hidden="1"/>
    <col min="3073" max="3073" width="14.5703125" style="94" hidden="1"/>
    <col min="3074" max="3074" width="55.5703125" style="94" hidden="1"/>
    <col min="3075" max="3075" width="13.28515625" style="94" hidden="1"/>
    <col min="3076" max="3077" width="9.140625" style="94" hidden="1"/>
    <col min="3078" max="3078" width="14.5703125" style="94" hidden="1"/>
    <col min="3079" max="3079" width="52.140625" style="94" hidden="1"/>
    <col min="3080" max="3328" width="9.140625" style="94" hidden="1"/>
    <col min="3329" max="3329" width="14.5703125" style="94" hidden="1"/>
    <col min="3330" max="3330" width="55.5703125" style="94" hidden="1"/>
    <col min="3331" max="3331" width="13.28515625" style="94" hidden="1"/>
    <col min="3332" max="3333" width="9.140625" style="94" hidden="1"/>
    <col min="3334" max="3334" width="14.5703125" style="94" hidden="1"/>
    <col min="3335" max="3335" width="52.140625" style="94" hidden="1"/>
    <col min="3336" max="3584" width="9.140625" style="94" hidden="1"/>
    <col min="3585" max="3585" width="14.5703125" style="94" hidden="1"/>
    <col min="3586" max="3586" width="55.5703125" style="94" hidden="1"/>
    <col min="3587" max="3587" width="13.28515625" style="94" hidden="1"/>
    <col min="3588" max="3589" width="9.140625" style="94" hidden="1"/>
    <col min="3590" max="3590" width="14.5703125" style="94" hidden="1"/>
    <col min="3591" max="3591" width="52.140625" style="94" hidden="1"/>
    <col min="3592" max="3840" width="9.140625" style="94" hidden="1"/>
    <col min="3841" max="3841" width="14.5703125" style="94" hidden="1"/>
    <col min="3842" max="3842" width="55.5703125" style="94" hidden="1"/>
    <col min="3843" max="3843" width="13.28515625" style="94" hidden="1"/>
    <col min="3844" max="3845" width="9.140625" style="94" hidden="1"/>
    <col min="3846" max="3846" width="14.5703125" style="94" hidden="1"/>
    <col min="3847" max="3847" width="52.140625" style="94" hidden="1"/>
    <col min="3848" max="4096" width="9.140625" style="94" hidden="1"/>
    <col min="4097" max="4097" width="14.5703125" style="94" hidden="1"/>
    <col min="4098" max="4098" width="55.5703125" style="94" hidden="1"/>
    <col min="4099" max="4099" width="13.28515625" style="94" hidden="1"/>
    <col min="4100" max="4101" width="9.140625" style="94" hidden="1"/>
    <col min="4102" max="4102" width="14.5703125" style="94" hidden="1"/>
    <col min="4103" max="4103" width="52.140625" style="94" hidden="1"/>
    <col min="4104" max="4352" width="9.140625" style="94" hidden="1"/>
    <col min="4353" max="4353" width="14.5703125" style="94" hidden="1"/>
    <col min="4354" max="4354" width="55.5703125" style="94" hidden="1"/>
    <col min="4355" max="4355" width="13.28515625" style="94" hidden="1"/>
    <col min="4356" max="4357" width="9.140625" style="94" hidden="1"/>
    <col min="4358" max="4358" width="14.5703125" style="94" hidden="1"/>
    <col min="4359" max="4359" width="52.140625" style="94" hidden="1"/>
    <col min="4360" max="4608" width="9.140625" style="94" hidden="1"/>
    <col min="4609" max="4609" width="14.5703125" style="94" hidden="1"/>
    <col min="4610" max="4610" width="55.5703125" style="94" hidden="1"/>
    <col min="4611" max="4611" width="13.28515625" style="94" hidden="1"/>
    <col min="4612" max="4613" width="9.140625" style="94" hidden="1"/>
    <col min="4614" max="4614" width="14.5703125" style="94" hidden="1"/>
    <col min="4615" max="4615" width="52.140625" style="94" hidden="1"/>
    <col min="4616" max="4864" width="9.140625" style="94" hidden="1"/>
    <col min="4865" max="4865" width="14.5703125" style="94" hidden="1"/>
    <col min="4866" max="4866" width="55.5703125" style="94" hidden="1"/>
    <col min="4867" max="4867" width="13.28515625" style="94" hidden="1"/>
    <col min="4868" max="4869" width="9.140625" style="94" hidden="1"/>
    <col min="4870" max="4870" width="14.5703125" style="94" hidden="1"/>
    <col min="4871" max="4871" width="52.140625" style="94" hidden="1"/>
    <col min="4872" max="5120" width="9.140625" style="94" hidden="1"/>
    <col min="5121" max="5121" width="14.5703125" style="94" hidden="1"/>
    <col min="5122" max="5122" width="55.5703125" style="94" hidden="1"/>
    <col min="5123" max="5123" width="13.28515625" style="94" hidden="1"/>
    <col min="5124" max="5125" width="9.140625" style="94" hidden="1"/>
    <col min="5126" max="5126" width="14.5703125" style="94" hidden="1"/>
    <col min="5127" max="5127" width="52.140625" style="94" hidden="1"/>
    <col min="5128" max="5376" width="9.140625" style="94" hidden="1"/>
    <col min="5377" max="5377" width="14.5703125" style="94" hidden="1"/>
    <col min="5378" max="5378" width="55.5703125" style="94" hidden="1"/>
    <col min="5379" max="5379" width="13.28515625" style="94" hidden="1"/>
    <col min="5380" max="5381" width="9.140625" style="94" hidden="1"/>
    <col min="5382" max="5382" width="14.5703125" style="94" hidden="1"/>
    <col min="5383" max="5383" width="52.140625" style="94" hidden="1"/>
    <col min="5384" max="5632" width="9.140625" style="94" hidden="1"/>
    <col min="5633" max="5633" width="14.5703125" style="94" hidden="1"/>
    <col min="5634" max="5634" width="55.5703125" style="94" hidden="1"/>
    <col min="5635" max="5635" width="13.28515625" style="94" hidden="1"/>
    <col min="5636" max="5637" width="9.140625" style="94" hidden="1"/>
    <col min="5638" max="5638" width="14.5703125" style="94" hidden="1"/>
    <col min="5639" max="5639" width="52.140625" style="94" hidden="1"/>
    <col min="5640" max="5888" width="9.140625" style="94" hidden="1"/>
    <col min="5889" max="5889" width="14.5703125" style="94" hidden="1"/>
    <col min="5890" max="5890" width="55.5703125" style="94" hidden="1"/>
    <col min="5891" max="5891" width="13.28515625" style="94" hidden="1"/>
    <col min="5892" max="5893" width="9.140625" style="94" hidden="1"/>
    <col min="5894" max="5894" width="14.5703125" style="94" hidden="1"/>
    <col min="5895" max="5895" width="52.140625" style="94" hidden="1"/>
    <col min="5896" max="6144" width="9.140625" style="94" hidden="1"/>
    <col min="6145" max="6145" width="14.5703125" style="94" hidden="1"/>
    <col min="6146" max="6146" width="55.5703125" style="94" hidden="1"/>
    <col min="6147" max="6147" width="13.28515625" style="94" hidden="1"/>
    <col min="6148" max="6149" width="9.140625" style="94" hidden="1"/>
    <col min="6150" max="6150" width="14.5703125" style="94" hidden="1"/>
    <col min="6151" max="6151" width="52.140625" style="94" hidden="1"/>
    <col min="6152" max="6400" width="9.140625" style="94" hidden="1"/>
    <col min="6401" max="6401" width="14.5703125" style="94" hidden="1"/>
    <col min="6402" max="6402" width="55.5703125" style="94" hidden="1"/>
    <col min="6403" max="6403" width="13.28515625" style="94" hidden="1"/>
    <col min="6404" max="6405" width="9.140625" style="94" hidden="1"/>
    <col min="6406" max="6406" width="14.5703125" style="94" hidden="1"/>
    <col min="6407" max="6407" width="52.140625" style="94" hidden="1"/>
    <col min="6408" max="6656" width="9.140625" style="94" hidden="1"/>
    <col min="6657" max="6657" width="14.5703125" style="94" hidden="1"/>
    <col min="6658" max="6658" width="55.5703125" style="94" hidden="1"/>
    <col min="6659" max="6659" width="13.28515625" style="94" hidden="1"/>
    <col min="6660" max="6661" width="9.140625" style="94" hidden="1"/>
    <col min="6662" max="6662" width="14.5703125" style="94" hidden="1"/>
    <col min="6663" max="6663" width="52.140625" style="94" hidden="1"/>
    <col min="6664" max="6912" width="9.140625" style="94" hidden="1"/>
    <col min="6913" max="6913" width="14.5703125" style="94" hidden="1"/>
    <col min="6914" max="6914" width="55.5703125" style="94" hidden="1"/>
    <col min="6915" max="6915" width="13.28515625" style="94" hidden="1"/>
    <col min="6916" max="6917" width="9.140625" style="94" hidden="1"/>
    <col min="6918" max="6918" width="14.5703125" style="94" hidden="1"/>
    <col min="6919" max="6919" width="52.140625" style="94" hidden="1"/>
    <col min="6920" max="7168" width="9.140625" style="94" hidden="1"/>
    <col min="7169" max="7169" width="14.5703125" style="94" hidden="1"/>
    <col min="7170" max="7170" width="55.5703125" style="94" hidden="1"/>
    <col min="7171" max="7171" width="13.28515625" style="94" hidden="1"/>
    <col min="7172" max="7173" width="9.140625" style="94" hidden="1"/>
    <col min="7174" max="7174" width="14.5703125" style="94" hidden="1"/>
    <col min="7175" max="7175" width="52.140625" style="94" hidden="1"/>
    <col min="7176" max="7424" width="9.140625" style="94" hidden="1"/>
    <col min="7425" max="7425" width="14.5703125" style="94" hidden="1"/>
    <col min="7426" max="7426" width="55.5703125" style="94" hidden="1"/>
    <col min="7427" max="7427" width="13.28515625" style="94" hidden="1"/>
    <col min="7428" max="7429" width="9.140625" style="94" hidden="1"/>
    <col min="7430" max="7430" width="14.5703125" style="94" hidden="1"/>
    <col min="7431" max="7431" width="52.140625" style="94" hidden="1"/>
    <col min="7432" max="7680" width="9.140625" style="94" hidden="1"/>
    <col min="7681" max="7681" width="14.5703125" style="94" hidden="1"/>
    <col min="7682" max="7682" width="55.5703125" style="94" hidden="1"/>
    <col min="7683" max="7683" width="13.28515625" style="94" hidden="1"/>
    <col min="7684" max="7685" width="9.140625" style="94" hidden="1"/>
    <col min="7686" max="7686" width="14.5703125" style="94" hidden="1"/>
    <col min="7687" max="7687" width="52.140625" style="94" hidden="1"/>
    <col min="7688" max="7936" width="9.140625" style="94" hidden="1"/>
    <col min="7937" max="7937" width="14.5703125" style="94" hidden="1"/>
    <col min="7938" max="7938" width="55.5703125" style="94" hidden="1"/>
    <col min="7939" max="7939" width="13.28515625" style="94" hidden="1"/>
    <col min="7940" max="7941" width="9.140625" style="94" hidden="1"/>
    <col min="7942" max="7942" width="14.5703125" style="94" hidden="1"/>
    <col min="7943" max="7943" width="52.140625" style="94" hidden="1"/>
    <col min="7944" max="8192" width="9.140625" style="94" hidden="1"/>
    <col min="8193" max="8193" width="14.5703125" style="94" hidden="1"/>
    <col min="8194" max="8194" width="55.5703125" style="94" hidden="1"/>
    <col min="8195" max="8195" width="13.28515625" style="94" hidden="1"/>
    <col min="8196" max="8197" width="9.140625" style="94" hidden="1"/>
    <col min="8198" max="8198" width="14.5703125" style="94" hidden="1"/>
    <col min="8199" max="8199" width="52.140625" style="94" hidden="1"/>
    <col min="8200" max="8448" width="9.140625" style="94" hidden="1"/>
    <col min="8449" max="8449" width="14.5703125" style="94" hidden="1"/>
    <col min="8450" max="8450" width="55.5703125" style="94" hidden="1"/>
    <col min="8451" max="8451" width="13.28515625" style="94" hidden="1"/>
    <col min="8452" max="8453" width="9.140625" style="94" hidden="1"/>
    <col min="8454" max="8454" width="14.5703125" style="94" hidden="1"/>
    <col min="8455" max="8455" width="52.140625" style="94" hidden="1"/>
    <col min="8456" max="8704" width="9.140625" style="94" hidden="1"/>
    <col min="8705" max="8705" width="14.5703125" style="94" hidden="1"/>
    <col min="8706" max="8706" width="55.5703125" style="94" hidden="1"/>
    <col min="8707" max="8707" width="13.28515625" style="94" hidden="1"/>
    <col min="8708" max="8709" width="9.140625" style="94" hidden="1"/>
    <col min="8710" max="8710" width="14.5703125" style="94" hidden="1"/>
    <col min="8711" max="8711" width="52.140625" style="94" hidden="1"/>
    <col min="8712" max="8960" width="9.140625" style="94" hidden="1"/>
    <col min="8961" max="8961" width="14.5703125" style="94" hidden="1"/>
    <col min="8962" max="8962" width="55.5703125" style="94" hidden="1"/>
    <col min="8963" max="8963" width="13.28515625" style="94" hidden="1"/>
    <col min="8964" max="8965" width="9.140625" style="94" hidden="1"/>
    <col min="8966" max="8966" width="14.5703125" style="94" hidden="1"/>
    <col min="8967" max="8967" width="52.140625" style="94" hidden="1"/>
    <col min="8968" max="9216" width="9.140625" style="94" hidden="1"/>
    <col min="9217" max="9217" width="14.5703125" style="94" hidden="1"/>
    <col min="9218" max="9218" width="55.5703125" style="94" hidden="1"/>
    <col min="9219" max="9219" width="13.28515625" style="94" hidden="1"/>
    <col min="9220" max="9221" width="9.140625" style="94" hidden="1"/>
    <col min="9222" max="9222" width="14.5703125" style="94" hidden="1"/>
    <col min="9223" max="9223" width="52.140625" style="94" hidden="1"/>
    <col min="9224" max="9472" width="9.140625" style="94" hidden="1"/>
    <col min="9473" max="9473" width="14.5703125" style="94" hidden="1"/>
    <col min="9474" max="9474" width="55.5703125" style="94" hidden="1"/>
    <col min="9475" max="9475" width="13.28515625" style="94" hidden="1"/>
    <col min="9476" max="9477" width="9.140625" style="94" hidden="1"/>
    <col min="9478" max="9478" width="14.5703125" style="94" hidden="1"/>
    <col min="9479" max="9479" width="52.140625" style="94" hidden="1"/>
    <col min="9480" max="9728" width="9.140625" style="94" hidden="1"/>
    <col min="9729" max="9729" width="14.5703125" style="94" hidden="1"/>
    <col min="9730" max="9730" width="55.5703125" style="94" hidden="1"/>
    <col min="9731" max="9731" width="13.28515625" style="94" hidden="1"/>
    <col min="9732" max="9733" width="9.140625" style="94" hidden="1"/>
    <col min="9734" max="9734" width="14.5703125" style="94" hidden="1"/>
    <col min="9735" max="9735" width="52.140625" style="94" hidden="1"/>
    <col min="9736" max="9984" width="9.140625" style="94" hidden="1"/>
    <col min="9985" max="9985" width="14.5703125" style="94" hidden="1"/>
    <col min="9986" max="9986" width="55.5703125" style="94" hidden="1"/>
    <col min="9987" max="9987" width="13.28515625" style="94" hidden="1"/>
    <col min="9988" max="9989" width="9.140625" style="94" hidden="1"/>
    <col min="9990" max="9990" width="14.5703125" style="94" hidden="1"/>
    <col min="9991" max="9991" width="52.140625" style="94" hidden="1"/>
    <col min="9992" max="10240" width="9.140625" style="94" hidden="1"/>
    <col min="10241" max="10241" width="14.5703125" style="94" hidden="1"/>
    <col min="10242" max="10242" width="55.5703125" style="94" hidden="1"/>
    <col min="10243" max="10243" width="13.28515625" style="94" hidden="1"/>
    <col min="10244" max="10245" width="9.140625" style="94" hidden="1"/>
    <col min="10246" max="10246" width="14.5703125" style="94" hidden="1"/>
    <col min="10247" max="10247" width="52.140625" style="94" hidden="1"/>
    <col min="10248" max="10496" width="9.140625" style="94" hidden="1"/>
    <col min="10497" max="10497" width="14.5703125" style="94" hidden="1"/>
    <col min="10498" max="10498" width="55.5703125" style="94" hidden="1"/>
    <col min="10499" max="10499" width="13.28515625" style="94" hidden="1"/>
    <col min="10500" max="10501" width="9.140625" style="94" hidden="1"/>
    <col min="10502" max="10502" width="14.5703125" style="94" hidden="1"/>
    <col min="10503" max="10503" width="52.140625" style="94" hidden="1"/>
    <col min="10504" max="10752" width="9.140625" style="94" hidden="1"/>
    <col min="10753" max="10753" width="14.5703125" style="94" hidden="1"/>
    <col min="10754" max="10754" width="55.5703125" style="94" hidden="1"/>
    <col min="10755" max="10755" width="13.28515625" style="94" hidden="1"/>
    <col min="10756" max="10757" width="9.140625" style="94" hidden="1"/>
    <col min="10758" max="10758" width="14.5703125" style="94" hidden="1"/>
    <col min="10759" max="10759" width="52.140625" style="94" hidden="1"/>
    <col min="10760" max="11008" width="9.140625" style="94" hidden="1"/>
    <col min="11009" max="11009" width="14.5703125" style="94" hidden="1"/>
    <col min="11010" max="11010" width="55.5703125" style="94" hidden="1"/>
    <col min="11011" max="11011" width="13.28515625" style="94" hidden="1"/>
    <col min="11012" max="11013" width="9.140625" style="94" hidden="1"/>
    <col min="11014" max="11014" width="14.5703125" style="94" hidden="1"/>
    <col min="11015" max="11015" width="52.140625" style="94" hidden="1"/>
    <col min="11016" max="11264" width="9.140625" style="94" hidden="1"/>
    <col min="11265" max="11265" width="14.5703125" style="94" hidden="1"/>
    <col min="11266" max="11266" width="55.5703125" style="94" hidden="1"/>
    <col min="11267" max="11267" width="13.28515625" style="94" hidden="1"/>
    <col min="11268" max="11269" width="9.140625" style="94" hidden="1"/>
    <col min="11270" max="11270" width="14.5703125" style="94" hidden="1"/>
    <col min="11271" max="11271" width="52.140625" style="94" hidden="1"/>
    <col min="11272" max="11520" width="9.140625" style="94" hidden="1"/>
    <col min="11521" max="11521" width="14.5703125" style="94" hidden="1"/>
    <col min="11522" max="11522" width="55.5703125" style="94" hidden="1"/>
    <col min="11523" max="11523" width="13.28515625" style="94" hidden="1"/>
    <col min="11524" max="11525" width="9.140625" style="94" hidden="1"/>
    <col min="11526" max="11526" width="14.5703125" style="94" hidden="1"/>
    <col min="11527" max="11527" width="52.140625" style="94" hidden="1"/>
    <col min="11528" max="11776" width="9.140625" style="94" hidden="1"/>
    <col min="11777" max="11777" width="14.5703125" style="94" hidden="1"/>
    <col min="11778" max="11778" width="55.5703125" style="94" hidden="1"/>
    <col min="11779" max="11779" width="13.28515625" style="94" hidden="1"/>
    <col min="11780" max="11781" width="9.140625" style="94" hidden="1"/>
    <col min="11782" max="11782" width="14.5703125" style="94" hidden="1"/>
    <col min="11783" max="11783" width="52.140625" style="94" hidden="1"/>
    <col min="11784" max="12032" width="9.140625" style="94" hidden="1"/>
    <col min="12033" max="12033" width="14.5703125" style="94" hidden="1"/>
    <col min="12034" max="12034" width="55.5703125" style="94" hidden="1"/>
    <col min="12035" max="12035" width="13.28515625" style="94" hidden="1"/>
    <col min="12036" max="12037" width="9.140625" style="94" hidden="1"/>
    <col min="12038" max="12038" width="14.5703125" style="94" hidden="1"/>
    <col min="12039" max="12039" width="52.140625" style="94" hidden="1"/>
    <col min="12040" max="12288" width="9.140625" style="94" hidden="1"/>
    <col min="12289" max="12289" width="14.5703125" style="94" hidden="1"/>
    <col min="12290" max="12290" width="55.5703125" style="94" hidden="1"/>
    <col min="12291" max="12291" width="13.28515625" style="94" hidden="1"/>
    <col min="12292" max="12293" width="9.140625" style="94" hidden="1"/>
    <col min="12294" max="12294" width="14.5703125" style="94" hidden="1"/>
    <col min="12295" max="12295" width="52.140625" style="94" hidden="1"/>
    <col min="12296" max="12544" width="9.140625" style="94" hidden="1"/>
    <col min="12545" max="12545" width="14.5703125" style="94" hidden="1"/>
    <col min="12546" max="12546" width="55.5703125" style="94" hidden="1"/>
    <col min="12547" max="12547" width="13.28515625" style="94" hidden="1"/>
    <col min="12548" max="12549" width="9.140625" style="94" hidden="1"/>
    <col min="12550" max="12550" width="14.5703125" style="94" hidden="1"/>
    <col min="12551" max="12551" width="52.140625" style="94" hidden="1"/>
    <col min="12552" max="12800" width="9.140625" style="94" hidden="1"/>
    <col min="12801" max="12801" width="14.5703125" style="94" hidden="1"/>
    <col min="12802" max="12802" width="55.5703125" style="94" hidden="1"/>
    <col min="12803" max="12803" width="13.28515625" style="94" hidden="1"/>
    <col min="12804" max="12805" width="9.140625" style="94" hidden="1"/>
    <col min="12806" max="12806" width="14.5703125" style="94" hidden="1"/>
    <col min="12807" max="12807" width="52.140625" style="94" hidden="1"/>
    <col min="12808" max="13056" width="9.140625" style="94" hidden="1"/>
    <col min="13057" max="13057" width="14.5703125" style="94" hidden="1"/>
    <col min="13058" max="13058" width="55.5703125" style="94" hidden="1"/>
    <col min="13059" max="13059" width="13.28515625" style="94" hidden="1"/>
    <col min="13060" max="13061" width="9.140625" style="94" hidden="1"/>
    <col min="13062" max="13062" width="14.5703125" style="94" hidden="1"/>
    <col min="13063" max="13063" width="52.140625" style="94" hidden="1"/>
    <col min="13064" max="13312" width="9.140625" style="94" hidden="1"/>
    <col min="13313" max="13313" width="14.5703125" style="94" hidden="1"/>
    <col min="13314" max="13314" width="55.5703125" style="94" hidden="1"/>
    <col min="13315" max="13315" width="13.28515625" style="94" hidden="1"/>
    <col min="13316" max="13317" width="9.140625" style="94" hidden="1"/>
    <col min="13318" max="13318" width="14.5703125" style="94" hidden="1"/>
    <col min="13319" max="13319" width="52.140625" style="94" hidden="1"/>
    <col min="13320" max="13568" width="9.140625" style="94" hidden="1"/>
    <col min="13569" max="13569" width="14.5703125" style="94" hidden="1"/>
    <col min="13570" max="13570" width="55.5703125" style="94" hidden="1"/>
    <col min="13571" max="13571" width="13.28515625" style="94" hidden="1"/>
    <col min="13572" max="13573" width="9.140625" style="94" hidden="1"/>
    <col min="13574" max="13574" width="14.5703125" style="94" hidden="1"/>
    <col min="13575" max="13575" width="52.140625" style="94" hidden="1"/>
    <col min="13576" max="13824" width="9.140625" style="94" hidden="1"/>
    <col min="13825" max="13825" width="14.5703125" style="94" hidden="1"/>
    <col min="13826" max="13826" width="55.5703125" style="94" hidden="1"/>
    <col min="13827" max="13827" width="13.28515625" style="94" hidden="1"/>
    <col min="13828" max="13829" width="9.140625" style="94" hidden="1"/>
    <col min="13830" max="13830" width="14.5703125" style="94" hidden="1"/>
    <col min="13831" max="13831" width="52.140625" style="94" hidden="1"/>
    <col min="13832" max="14080" width="9.140625" style="94" hidden="1"/>
    <col min="14081" max="14081" width="14.5703125" style="94" hidden="1"/>
    <col min="14082" max="14082" width="55.5703125" style="94" hidden="1"/>
    <col min="14083" max="14083" width="13.28515625" style="94" hidden="1"/>
    <col min="14084" max="14085" width="9.140625" style="94" hidden="1"/>
    <col min="14086" max="14086" width="14.5703125" style="94" hidden="1"/>
    <col min="14087" max="14087" width="52.140625" style="94" hidden="1"/>
    <col min="14088" max="14336" width="9.140625" style="94" hidden="1"/>
    <col min="14337" max="14337" width="14.5703125" style="94" hidden="1"/>
    <col min="14338" max="14338" width="55.5703125" style="94" hidden="1"/>
    <col min="14339" max="14339" width="13.28515625" style="94" hidden="1"/>
    <col min="14340" max="14341" width="9.140625" style="94" hidden="1"/>
    <col min="14342" max="14342" width="14.5703125" style="94" hidden="1"/>
    <col min="14343" max="14343" width="52.140625" style="94" hidden="1"/>
    <col min="14344" max="14592" width="9.140625" style="94" hidden="1"/>
    <col min="14593" max="14593" width="14.5703125" style="94" hidden="1"/>
    <col min="14594" max="14594" width="55.5703125" style="94" hidden="1"/>
    <col min="14595" max="14595" width="13.28515625" style="94" hidden="1"/>
    <col min="14596" max="14597" width="9.140625" style="94" hidden="1"/>
    <col min="14598" max="14598" width="14.5703125" style="94" hidden="1"/>
    <col min="14599" max="14599" width="52.140625" style="94" hidden="1"/>
    <col min="14600" max="14848" width="9.140625" style="94" hidden="1"/>
    <col min="14849" max="14849" width="14.5703125" style="94" hidden="1"/>
    <col min="14850" max="14850" width="55.5703125" style="94" hidden="1"/>
    <col min="14851" max="14851" width="13.28515625" style="94" hidden="1"/>
    <col min="14852" max="14853" width="9.140625" style="94" hidden="1"/>
    <col min="14854" max="14854" width="14.5703125" style="94" hidden="1"/>
    <col min="14855" max="14855" width="52.140625" style="94" hidden="1"/>
    <col min="14856" max="15104" width="9.140625" style="94" hidden="1"/>
    <col min="15105" max="15105" width="14.5703125" style="94" hidden="1"/>
    <col min="15106" max="15106" width="55.5703125" style="94" hidden="1"/>
    <col min="15107" max="15107" width="13.28515625" style="94" hidden="1"/>
    <col min="15108" max="15109" width="9.140625" style="94" hidden="1"/>
    <col min="15110" max="15110" width="14.5703125" style="94" hidden="1"/>
    <col min="15111" max="15111" width="52.140625" style="94" hidden="1"/>
    <col min="15112" max="15360" width="9.140625" style="94" hidden="1"/>
    <col min="15361" max="15361" width="14.5703125" style="94" hidden="1"/>
    <col min="15362" max="15362" width="55.5703125" style="94" hidden="1"/>
    <col min="15363" max="15363" width="13.28515625" style="94" hidden="1"/>
    <col min="15364" max="15365" width="9.140625" style="94" hidden="1"/>
    <col min="15366" max="15366" width="14.5703125" style="94" hidden="1"/>
    <col min="15367" max="15367" width="52.140625" style="94" hidden="1"/>
    <col min="15368" max="15616" width="9.140625" style="94" hidden="1"/>
    <col min="15617" max="15617" width="14.5703125" style="94" hidden="1"/>
    <col min="15618" max="15618" width="55.5703125" style="94" hidden="1"/>
    <col min="15619" max="15619" width="13.28515625" style="94" hidden="1"/>
    <col min="15620" max="15621" width="9.140625" style="94" hidden="1"/>
    <col min="15622" max="15622" width="14.5703125" style="94" hidden="1"/>
    <col min="15623" max="15623" width="52.140625" style="94" hidden="1"/>
    <col min="15624" max="15872" width="9.140625" style="94" hidden="1"/>
    <col min="15873" max="15873" width="14.5703125" style="94" hidden="1"/>
    <col min="15874" max="15874" width="55.5703125" style="94" hidden="1"/>
    <col min="15875" max="15875" width="13.28515625" style="94" hidden="1"/>
    <col min="15876" max="15877" width="9.140625" style="94" hidden="1"/>
    <col min="15878" max="15878" width="14.5703125" style="94" hidden="1"/>
    <col min="15879" max="15879" width="52.140625" style="94" hidden="1"/>
    <col min="15880" max="16128" width="9.140625" style="94" hidden="1"/>
    <col min="16129" max="16129" width="14.5703125" style="94" hidden="1"/>
    <col min="16130" max="16130" width="55.5703125" style="94" hidden="1"/>
    <col min="16131" max="16131" width="13.28515625" style="94" hidden="1"/>
    <col min="16132" max="16133" width="9.140625" style="94" hidden="1"/>
    <col min="16134" max="16134" width="14.5703125" style="94" hidden="1"/>
    <col min="16135" max="16135" width="52.140625" style="94" hidden="1"/>
    <col min="16136" max="16384" width="9.140625" style="94" hidden="1"/>
  </cols>
  <sheetData>
    <row r="1" spans="1:4" ht="15.75">
      <c r="A1" s="1557" t="s">
        <v>636</v>
      </c>
      <c r="B1" s="1558"/>
      <c r="C1" s="1558"/>
      <c r="D1" s="1559"/>
    </row>
    <row r="2" spans="1:4" ht="33" customHeight="1">
      <c r="A2" s="526" t="s">
        <v>637</v>
      </c>
      <c r="B2" s="526" t="s">
        <v>638</v>
      </c>
      <c r="C2" s="527" t="s">
        <v>368</v>
      </c>
      <c r="D2" s="527" t="s">
        <v>650</v>
      </c>
    </row>
    <row r="3" spans="1:4" ht="17.100000000000001" customHeight="1">
      <c r="A3" s="483" t="s">
        <v>47</v>
      </c>
      <c r="B3" s="484" t="s">
        <v>622</v>
      </c>
      <c r="C3" s="485" t="s">
        <v>26</v>
      </c>
      <c r="D3" s="528"/>
    </row>
    <row r="4" spans="1:4" ht="17.100000000000001" customHeight="1">
      <c r="A4" s="483" t="s">
        <v>13</v>
      </c>
      <c r="B4" s="484" t="s">
        <v>367</v>
      </c>
      <c r="C4" s="485" t="s">
        <v>26</v>
      </c>
      <c r="D4" s="528"/>
    </row>
    <row r="5" spans="1:4" ht="17.100000000000001" customHeight="1">
      <c r="A5" s="483" t="s">
        <v>13</v>
      </c>
      <c r="B5" s="484" t="s">
        <v>365</v>
      </c>
      <c r="C5" s="485" t="s">
        <v>26</v>
      </c>
      <c r="D5" s="528"/>
    </row>
    <row r="6" spans="1:4" ht="17.100000000000001" customHeight="1">
      <c r="A6" s="483" t="s">
        <v>13</v>
      </c>
      <c r="B6" s="484" t="s">
        <v>623</v>
      </c>
      <c r="C6" s="485" t="s">
        <v>25</v>
      </c>
      <c r="D6" s="528"/>
    </row>
    <row r="7" spans="1:4" ht="17.100000000000001" customHeight="1">
      <c r="A7" s="483" t="s">
        <v>13</v>
      </c>
      <c r="B7" s="484" t="s">
        <v>640</v>
      </c>
      <c r="C7" s="485" t="s">
        <v>26</v>
      </c>
      <c r="D7" s="528"/>
    </row>
    <row r="8" spans="1:4" ht="17.100000000000001" customHeight="1">
      <c r="A8" s="483" t="s">
        <v>13</v>
      </c>
      <c r="B8" s="484" t="s">
        <v>364</v>
      </c>
      <c r="C8" s="485" t="s">
        <v>26</v>
      </c>
      <c r="D8" s="528"/>
    </row>
    <row r="9" spans="1:4" ht="17.100000000000001" customHeight="1">
      <c r="A9" s="483" t="s">
        <v>13</v>
      </c>
      <c r="B9" s="484" t="s">
        <v>363</v>
      </c>
      <c r="C9" s="485" t="s">
        <v>26</v>
      </c>
      <c r="D9" s="528"/>
    </row>
    <row r="10" spans="1:4" ht="17.100000000000001" customHeight="1">
      <c r="A10" s="483" t="s">
        <v>13</v>
      </c>
      <c r="B10" s="484" t="s">
        <v>362</v>
      </c>
      <c r="C10" s="485" t="s">
        <v>25</v>
      </c>
      <c r="D10" s="528"/>
    </row>
    <row r="11" spans="1:4" ht="17.100000000000001" customHeight="1">
      <c r="A11" s="483" t="s">
        <v>13</v>
      </c>
      <c r="B11" s="484" t="s">
        <v>361</v>
      </c>
      <c r="C11" s="485" t="s">
        <v>25</v>
      </c>
      <c r="D11" s="528"/>
    </row>
    <row r="12" spans="1:4" ht="17.100000000000001" customHeight="1">
      <c r="A12" s="483" t="s">
        <v>13</v>
      </c>
      <c r="B12" s="484" t="s">
        <v>360</v>
      </c>
      <c r="C12" s="485" t="s">
        <v>25</v>
      </c>
      <c r="D12" s="528"/>
    </row>
    <row r="13" spans="1:4" ht="17.100000000000001" customHeight="1">
      <c r="A13" s="483" t="s">
        <v>13</v>
      </c>
      <c r="B13" s="484" t="s">
        <v>624</v>
      </c>
      <c r="C13" s="485" t="s">
        <v>26</v>
      </c>
      <c r="D13" s="528"/>
    </row>
    <row r="14" spans="1:4" s="149" customFormat="1" ht="17.100000000000001" customHeight="1">
      <c r="A14" s="483" t="s">
        <v>13</v>
      </c>
      <c r="B14" s="484" t="s">
        <v>359</v>
      </c>
      <c r="C14" s="485" t="s">
        <v>26</v>
      </c>
      <c r="D14" s="528"/>
    </row>
    <row r="15" spans="1:4" ht="17.100000000000001" customHeight="1">
      <c r="A15" s="483" t="s">
        <v>13</v>
      </c>
      <c r="B15" s="484" t="s">
        <v>357</v>
      </c>
      <c r="C15" s="485" t="s">
        <v>25</v>
      </c>
      <c r="D15" s="528"/>
    </row>
    <row r="16" spans="1:4" ht="17.100000000000001" customHeight="1">
      <c r="A16" s="483" t="s">
        <v>13</v>
      </c>
      <c r="B16" s="484" t="s">
        <v>356</v>
      </c>
      <c r="C16" s="485" t="s">
        <v>25</v>
      </c>
      <c r="D16" s="528"/>
    </row>
    <row r="17" spans="1:4" ht="17.100000000000001" customHeight="1">
      <c r="A17" s="483" t="s">
        <v>13</v>
      </c>
      <c r="B17" s="484" t="s">
        <v>358</v>
      </c>
      <c r="C17" s="485" t="s">
        <v>25</v>
      </c>
      <c r="D17" s="528"/>
    </row>
    <row r="18" spans="1:4" ht="17.100000000000001" customHeight="1">
      <c r="A18" s="483" t="s">
        <v>13</v>
      </c>
      <c r="B18" s="484" t="s">
        <v>625</v>
      </c>
      <c r="C18" s="485" t="s">
        <v>25</v>
      </c>
      <c r="D18" s="528"/>
    </row>
    <row r="19" spans="1:4" ht="17.100000000000001" customHeight="1">
      <c r="A19" s="483" t="s">
        <v>13</v>
      </c>
      <c r="B19" s="484" t="s">
        <v>626</v>
      </c>
      <c r="C19" s="485" t="s">
        <v>26</v>
      </c>
      <c r="D19" s="528" t="s">
        <v>652</v>
      </c>
    </row>
    <row r="20" spans="1:4" ht="17.100000000000001" customHeight="1">
      <c r="A20" s="483" t="s">
        <v>13</v>
      </c>
      <c r="B20" s="484" t="s">
        <v>627</v>
      </c>
      <c r="C20" s="485" t="s">
        <v>25</v>
      </c>
      <c r="D20" s="528" t="s">
        <v>651</v>
      </c>
    </row>
    <row r="21" spans="1:4" ht="17.100000000000001" customHeight="1">
      <c r="A21" s="483" t="s">
        <v>13</v>
      </c>
      <c r="B21" s="484" t="s">
        <v>628</v>
      </c>
      <c r="C21" s="485" t="s">
        <v>26</v>
      </c>
      <c r="D21" s="528" t="s">
        <v>653</v>
      </c>
    </row>
    <row r="22" spans="1:4" ht="17.100000000000001" customHeight="1">
      <c r="A22" s="483" t="s">
        <v>13</v>
      </c>
      <c r="B22" s="484" t="s">
        <v>629</v>
      </c>
      <c r="C22" s="485" t="s">
        <v>25</v>
      </c>
      <c r="D22" s="528" t="s">
        <v>654</v>
      </c>
    </row>
    <row r="23" spans="1:4" ht="17.100000000000001" customHeight="1">
      <c r="A23" s="483" t="s">
        <v>14</v>
      </c>
      <c r="B23" s="484" t="s">
        <v>366</v>
      </c>
      <c r="C23" s="485" t="s">
        <v>26</v>
      </c>
      <c r="D23" s="528"/>
    </row>
    <row r="24" spans="1:4" ht="17.100000000000001" customHeight="1">
      <c r="A24" s="483" t="s">
        <v>14</v>
      </c>
      <c r="B24" s="484" t="s">
        <v>365</v>
      </c>
      <c r="C24" s="485" t="s">
        <v>26</v>
      </c>
      <c r="D24" s="528"/>
    </row>
    <row r="25" spans="1:4" ht="17.100000000000001" customHeight="1">
      <c r="A25" s="483" t="s">
        <v>14</v>
      </c>
      <c r="B25" s="484" t="s">
        <v>630</v>
      </c>
      <c r="C25" s="485" t="s">
        <v>25</v>
      </c>
      <c r="D25" s="528"/>
    </row>
    <row r="26" spans="1:4" ht="17.100000000000001" customHeight="1">
      <c r="A26" s="483" t="s">
        <v>14</v>
      </c>
      <c r="B26" s="484" t="s">
        <v>631</v>
      </c>
      <c r="C26" s="485" t="s">
        <v>25</v>
      </c>
      <c r="D26" s="528"/>
    </row>
    <row r="27" spans="1:4" ht="17.100000000000001" customHeight="1">
      <c r="A27" s="483" t="s">
        <v>14</v>
      </c>
      <c r="B27" s="484" t="s">
        <v>632</v>
      </c>
      <c r="C27" s="485" t="s">
        <v>26</v>
      </c>
      <c r="D27" s="528"/>
    </row>
    <row r="28" spans="1:4" ht="17.100000000000001" customHeight="1">
      <c r="A28" s="483" t="s">
        <v>14</v>
      </c>
      <c r="B28" s="484" t="s">
        <v>364</v>
      </c>
      <c r="C28" s="485" t="s">
        <v>26</v>
      </c>
      <c r="D28" s="528"/>
    </row>
    <row r="29" spans="1:4" ht="17.100000000000001" customHeight="1">
      <c r="A29" s="483" t="s">
        <v>14</v>
      </c>
      <c r="B29" s="484" t="s">
        <v>363</v>
      </c>
      <c r="C29" s="485" t="s">
        <v>26</v>
      </c>
      <c r="D29" s="528"/>
    </row>
    <row r="30" spans="1:4" ht="17.100000000000001" customHeight="1">
      <c r="A30" s="483" t="s">
        <v>14</v>
      </c>
      <c r="B30" s="484" t="s">
        <v>362</v>
      </c>
      <c r="C30" s="485" t="s">
        <v>25</v>
      </c>
      <c r="D30" s="528"/>
    </row>
    <row r="31" spans="1:4" ht="17.100000000000001" customHeight="1">
      <c r="A31" s="483" t="s">
        <v>14</v>
      </c>
      <c r="B31" s="484" t="s">
        <v>633</v>
      </c>
      <c r="C31" s="485" t="s">
        <v>25</v>
      </c>
      <c r="D31" s="528"/>
    </row>
    <row r="32" spans="1:4" ht="17.100000000000001" customHeight="1">
      <c r="A32" s="483" t="s">
        <v>14</v>
      </c>
      <c r="B32" s="484" t="s">
        <v>359</v>
      </c>
      <c r="C32" s="485" t="s">
        <v>26</v>
      </c>
      <c r="D32" s="528"/>
    </row>
    <row r="33" spans="1:4" ht="17.100000000000001" customHeight="1">
      <c r="A33" s="483" t="s">
        <v>14</v>
      </c>
      <c r="B33" s="484" t="s">
        <v>358</v>
      </c>
      <c r="C33" s="485" t="s">
        <v>25</v>
      </c>
      <c r="D33" s="528"/>
    </row>
    <row r="34" spans="1:4" ht="17.100000000000001" customHeight="1">
      <c r="A34" s="483" t="s">
        <v>14</v>
      </c>
      <c r="B34" s="484" t="s">
        <v>634</v>
      </c>
      <c r="C34" s="485" t="s">
        <v>26</v>
      </c>
      <c r="D34" s="528"/>
    </row>
    <row r="35" spans="1:4" ht="17.100000000000001" customHeight="1">
      <c r="A35" s="483" t="s">
        <v>14</v>
      </c>
      <c r="B35" s="484" t="s">
        <v>639</v>
      </c>
      <c r="C35" s="485" t="s">
        <v>25</v>
      </c>
      <c r="D35" s="528"/>
    </row>
    <row r="36" spans="1:4" ht="17.100000000000001" customHeight="1">
      <c r="A36" s="483" t="s">
        <v>14</v>
      </c>
      <c r="B36" s="484" t="s">
        <v>626</v>
      </c>
      <c r="C36" s="485" t="s">
        <v>26</v>
      </c>
      <c r="D36" s="528" t="s">
        <v>652</v>
      </c>
    </row>
    <row r="37" spans="1:4" ht="17.100000000000001" customHeight="1">
      <c r="A37" s="483" t="s">
        <v>14</v>
      </c>
      <c r="B37" s="484" t="s">
        <v>627</v>
      </c>
      <c r="C37" s="485" t="s">
        <v>25</v>
      </c>
      <c r="D37" s="528" t="s">
        <v>651</v>
      </c>
    </row>
    <row r="38" spans="1:4" ht="17.100000000000001" customHeight="1">
      <c r="A38" s="483" t="s">
        <v>14</v>
      </c>
      <c r="B38" s="484" t="s">
        <v>628</v>
      </c>
      <c r="C38" s="485" t="s">
        <v>26</v>
      </c>
      <c r="D38" s="528" t="s">
        <v>653</v>
      </c>
    </row>
    <row r="39" spans="1:4" ht="17.100000000000001" customHeight="1">
      <c r="A39" s="483" t="s">
        <v>14</v>
      </c>
      <c r="B39" s="484" t="s">
        <v>629</v>
      </c>
      <c r="C39" s="485" t="s">
        <v>25</v>
      </c>
      <c r="D39" s="528" t="s">
        <v>654</v>
      </c>
    </row>
    <row r="40" spans="1:4" ht="25.5">
      <c r="A40" s="483" t="s">
        <v>14</v>
      </c>
      <c r="B40" s="484" t="s">
        <v>635</v>
      </c>
      <c r="C40" s="485" t="s">
        <v>26</v>
      </c>
      <c r="D40" s="529" t="s">
        <v>655</v>
      </c>
    </row>
  </sheetData>
  <sheetProtection password="8629" sheet="1" objects="1" scenarios="1" formatCells="0" formatColumns="0" formatRows="0"/>
  <customSheetViews>
    <customSheetView guid="{CF94029E-4C99-41B8-AB48-58E08AD42912}">
      <selection sqref="A1:C1"/>
      <pageMargins left="0.7" right="0.7" top="0.75" bottom="0.75" header="0.3" footer="0.3"/>
    </customSheetView>
    <customSheetView guid="{F8F0BAD9-B904-4308-8BA3-D78AA2F98C88}">
      <selection sqref="A1:C1"/>
      <pageMargins left="0.7" right="0.7" top="0.75" bottom="0.75" header="0.3" footer="0.3"/>
    </customSheetView>
  </customSheetViews>
  <mergeCells count="1">
    <mergeCell ref="A1:D1"/>
  </mergeCells>
  <pageMargins left="0.7" right="0.7" top="0.75" bottom="0.75" header="0.3" footer="0.3"/>
  <pageSetup paperSize="9" orientation="portrait" r:id="rId1"/>
  <customProperties>
    <customPr name="_pios_id"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tabColor rgb="FF92D050"/>
  </sheetPr>
  <dimension ref="B2:C13"/>
  <sheetViews>
    <sheetView showGridLines="0" workbookViewId="0"/>
  </sheetViews>
  <sheetFormatPr defaultRowHeight="12.75"/>
  <sheetData>
    <row r="2" spans="2:3">
      <c r="B2" s="397" t="s">
        <v>872</v>
      </c>
    </row>
    <row r="3" spans="2:3" s="94" customFormat="1"/>
    <row r="4" spans="2:3">
      <c r="B4" t="s">
        <v>268</v>
      </c>
      <c r="C4" t="s">
        <v>861</v>
      </c>
    </row>
    <row r="5" spans="2:3">
      <c r="B5" t="s">
        <v>862</v>
      </c>
      <c r="C5" t="s">
        <v>863</v>
      </c>
    </row>
    <row r="6" spans="2:3">
      <c r="B6" t="s">
        <v>864</v>
      </c>
      <c r="C6" t="s">
        <v>865</v>
      </c>
    </row>
    <row r="7" spans="2:3">
      <c r="B7" t="s">
        <v>237</v>
      </c>
      <c r="C7" t="s">
        <v>866</v>
      </c>
    </row>
    <row r="8" spans="2:3">
      <c r="B8" t="s">
        <v>867</v>
      </c>
      <c r="C8" t="s">
        <v>868</v>
      </c>
    </row>
    <row r="9" spans="2:3">
      <c r="B9" t="s">
        <v>869</v>
      </c>
      <c r="C9" t="s">
        <v>870</v>
      </c>
    </row>
    <row r="10" spans="2:3">
      <c r="B10" t="s">
        <v>74</v>
      </c>
      <c r="C10" t="s">
        <v>873</v>
      </c>
    </row>
    <row r="11" spans="2:3">
      <c r="B11" t="s">
        <v>518</v>
      </c>
      <c r="C11" t="s">
        <v>871</v>
      </c>
    </row>
    <row r="12" spans="2:3">
      <c r="B12" t="s">
        <v>273</v>
      </c>
      <c r="C12" t="s">
        <v>874</v>
      </c>
    </row>
    <row r="13" spans="2:3">
      <c r="B13" t="s">
        <v>875</v>
      </c>
      <c r="C13" t="s">
        <v>876</v>
      </c>
    </row>
  </sheetData>
  <sheetProtection password="8629" sheet="1" objects="1" scenarios="1"/>
  <pageMargins left="0.7" right="0.7" top="0.75" bottom="0.75" header="0.3" footer="0.3"/>
  <pageSetup paperSize="9" orientation="portrait" r:id="rId1"/>
  <customProperties>
    <customPr name="_pios_id" r:id="rId2"/>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
  <sheetViews>
    <sheetView workbookViewId="0">
      <selection sqref="A1:A2"/>
    </sheetView>
  </sheetViews>
  <sheetFormatPr defaultRowHeight="12.75"/>
  <sheetData/>
  <pageMargins left="0.7" right="0.7" top="0.75" bottom="0.75" header="0.3" footer="0.3"/>
  <pageSetup paperSize="9" orientation="portrait" r:id="rId1"/>
  <customProperties>
    <customPr name="_pios_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4B3038BB4B091448ABD7964B87D09AD" ma:contentTypeVersion="0" ma:contentTypeDescription="Create a new document." ma:contentTypeScope="" ma:versionID="71538d767feacede379a4045ee8d57fb">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329712C-0707-4F7F-B4C3-620EFFB92C6B}">
  <ds:schemaRefs>
    <ds:schemaRef ds:uri="http://schemas.microsoft.com/sharepoint/v3/contenttype/forms"/>
  </ds:schemaRefs>
</ds:datastoreItem>
</file>

<file path=customXml/itemProps2.xml><?xml version="1.0" encoding="utf-8"?>
<ds:datastoreItem xmlns:ds="http://schemas.openxmlformats.org/officeDocument/2006/customXml" ds:itemID="{09BE555E-170D-42EC-9AFE-B84CA0914B1C}">
  <ds:schemaRefs>
    <ds:schemaRef ds:uri="http://schemas.microsoft.com/office/2006/metadata/properties"/>
    <ds:schemaRef ds:uri="http://schemas.microsoft.com/office/2006/documentManagement/types"/>
    <ds:schemaRef ds:uri="http://purl.org/dc/elements/1.1/"/>
    <ds:schemaRef ds:uri="http://schemas.microsoft.com/office/infopath/2007/PartnerControl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E763C0E8-E52E-45C8-BC90-BF8FC317A56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40</vt:i4>
      </vt:variant>
    </vt:vector>
  </HeadingPairs>
  <TitlesOfParts>
    <vt:vector size="62" baseType="lpstr">
      <vt:lpstr>Version History</vt:lpstr>
      <vt:lpstr>Future Updates</vt:lpstr>
      <vt:lpstr>Instructions</vt:lpstr>
      <vt:lpstr>Assumptions</vt:lpstr>
      <vt:lpstr>Validation_Lookup</vt:lpstr>
      <vt:lpstr>Set up</vt:lpstr>
      <vt:lpstr>Tax US</vt:lpstr>
      <vt:lpstr>Tax Rates</vt:lpstr>
      <vt:lpstr>Data Entry</vt:lpstr>
      <vt:lpstr>IT&amp;S Opex Impact</vt:lpstr>
      <vt:lpstr>Benefits Register</vt:lpstr>
      <vt:lpstr>Lookup</vt:lpstr>
      <vt:lpstr>Costs</vt:lpstr>
      <vt:lpstr>ITSR &amp; FM Tables</vt:lpstr>
      <vt:lpstr>Tables &amp; Pivots</vt:lpstr>
      <vt:lpstr>AFS</vt:lpstr>
      <vt:lpstr>Cost by Category_Vendor Spend</vt:lpstr>
      <vt:lpstr>Benefits Register Guidance</vt:lpstr>
      <vt:lpstr>Benefits Examples</vt:lpstr>
      <vt:lpstr>Activity Capx_Revx Split</vt:lpstr>
      <vt:lpstr>Acronyms</vt:lpstr>
      <vt:lpstr>Holding</vt:lpstr>
      <vt:lpstr>_Yr0</vt:lpstr>
      <vt:lpstr>_Yr1</vt:lpstr>
      <vt:lpstr>_Yr2</vt:lpstr>
      <vt:lpstr>_Yr3</vt:lpstr>
      <vt:lpstr>_Yr4</vt:lpstr>
      <vt:lpstr>_Yr5</vt:lpstr>
      <vt:lpstr>Capex_Revex</vt:lpstr>
      <vt:lpstr>Cat_Two</vt:lpstr>
      <vt:lpstr>Col_Secondary_exist</vt:lpstr>
      <vt:lpstr>Cols_P_S</vt:lpstr>
      <vt:lpstr>CVP</vt:lpstr>
      <vt:lpstr>DataEntry</vt:lpstr>
      <vt:lpstr>DataEntry2</vt:lpstr>
      <vt:lpstr>DataEntry3</vt:lpstr>
      <vt:lpstr>Date_Selection</vt:lpstr>
      <vt:lpstr>DelCol_Letter</vt:lpstr>
      <vt:lpstr>DelCol_Letter_Choice</vt:lpstr>
      <vt:lpstr>Delete_Column_Choice</vt:lpstr>
      <vt:lpstr>Final_Entry_Col</vt:lpstr>
      <vt:lpstr>Final_Entry_Col_Number</vt:lpstr>
      <vt:lpstr>First_non_entry_col</vt:lpstr>
      <vt:lpstr>InsertMarker</vt:lpstr>
      <vt:lpstr>Main</vt:lpstr>
      <vt:lpstr>Main_5</vt:lpstr>
      <vt:lpstr>Main2</vt:lpstr>
      <vt:lpstr>Main4</vt:lpstr>
      <vt:lpstr>Main5_1</vt:lpstr>
      <vt:lpstr>Month_List</vt:lpstr>
      <vt:lpstr>Months</vt:lpstr>
      <vt:lpstr>NewCol_Month</vt:lpstr>
      <vt:lpstr>NewCol_Year</vt:lpstr>
      <vt:lpstr>Phase_List</vt:lpstr>
      <vt:lpstr>Primary_v_Secondary</vt:lpstr>
      <vt:lpstr>'Benefits Register Guidance'!Print_Area</vt:lpstr>
      <vt:lpstr>'ITSR &amp; FM Tables'!Print_Area</vt:lpstr>
      <vt:lpstr>Spend</vt:lpstr>
      <vt:lpstr>Stage_Selection</vt:lpstr>
      <vt:lpstr>Start_Date</vt:lpstr>
      <vt:lpstr>STOP_Del_Col_Macro</vt:lpstr>
      <vt:lpstr>Year_List</vt:lpstr>
    </vt:vector>
  </TitlesOfParts>
  <Company>BP International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Estimating Tool</dc:title>
  <dc:creator>David W. Hanson;R. David Keel Jr;Deval, Kailash</dc:creator>
  <cp:keywords>EEM</cp:keywords>
  <cp:lastModifiedBy>Ashwani Tripathi</cp:lastModifiedBy>
  <cp:lastPrinted>2016-08-10T20:47:06Z</cp:lastPrinted>
  <dcterms:created xsi:type="dcterms:W3CDTF">2013-11-15T18:46:36Z</dcterms:created>
  <dcterms:modified xsi:type="dcterms:W3CDTF">2020-07-03T14:00:46Z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0x010100E4B3038BB4B091448ABD7964B87D09AD</vt:lpwstr>
  </property>
  <property fmtid="{D5CDD505-2E9C-101B-9397-08002B2CF9AE}" pid="3" name="URL">
    <vt:lpwstr/>
  </property>
  <property fmtid="{D5CDD505-2E9C-101B-9397-08002B2CF9AE}" pid="4" name="Order">
    <vt:r8>5400</vt:r8>
  </property>
  <property fmtid="{D5CDD505-2E9C-101B-9397-08002B2CF9AE}" pid="5" name="xd_ProgID">
    <vt:lpwstr/>
  </property>
  <property fmtid="{D5CDD505-2E9C-101B-9397-08002B2CF9AE}" pid="6" name="TemplateUrl">
    <vt:lpwstr/>
  </property>
  <property fmtid="{D5CDD505-2E9C-101B-9397-08002B2CF9AE}" pid="7" name="Retention Code">
    <vt:lpwstr/>
  </property>
  <property fmtid="{D5CDD505-2E9C-101B-9397-08002B2CF9AE}" pid="8" name="Security Classification">
    <vt:lpwstr>1;#BP Internal|6c2c5d0f-8793-4568-a309-db7ec82f0ab7</vt:lpwstr>
  </property>
  <property fmtid="{D5CDD505-2E9C-101B-9397-08002B2CF9AE}" pid="9" name="SubType">
    <vt:lpwstr>Define EEM</vt:lpwstr>
  </property>
  <property fmtid="{D5CDD505-2E9C-101B-9397-08002B2CF9AE}" pid="10" name="Stream">
    <vt:lpwstr>PMO</vt:lpwstr>
  </property>
  <property fmtid="{D5CDD505-2E9C-101B-9397-08002B2CF9AE}" pid="11" name="Release">
    <vt:lpwstr>US &amp; Mexico</vt:lpwstr>
  </property>
  <property fmtid="{D5CDD505-2E9C-101B-9397-08002B2CF9AE}" pid="12" name="MSIP_Label_569bf4a9-87bd-4dbf-a36c-1db5158e5def_Enabled">
    <vt:lpwstr>True</vt:lpwstr>
  </property>
  <property fmtid="{D5CDD505-2E9C-101B-9397-08002B2CF9AE}" pid="13" name="MSIP_Label_569bf4a9-87bd-4dbf-a36c-1db5158e5def_SiteId">
    <vt:lpwstr>ea80952e-a476-42d4-aaf4-5457852b0f7e</vt:lpwstr>
  </property>
  <property fmtid="{D5CDD505-2E9C-101B-9397-08002B2CF9AE}" pid="14" name="MSIP_Label_569bf4a9-87bd-4dbf-a36c-1db5158e5def_Ref">
    <vt:lpwstr>https://api.informationprotection.azure.com/api/ea80952e-a476-42d4-aaf4-5457852b0f7e</vt:lpwstr>
  </property>
  <property fmtid="{D5CDD505-2E9C-101B-9397-08002B2CF9AE}" pid="15" name="MSIP_Label_569bf4a9-87bd-4dbf-a36c-1db5158e5def_Owner">
    <vt:lpwstr>wendy.baker@uk.bp.com</vt:lpwstr>
  </property>
  <property fmtid="{D5CDD505-2E9C-101B-9397-08002B2CF9AE}" pid="16" name="MSIP_Label_569bf4a9-87bd-4dbf-a36c-1db5158e5def_SetDate">
    <vt:lpwstr>2018-06-07T10:21:12.2896543+01:00</vt:lpwstr>
  </property>
  <property fmtid="{D5CDD505-2E9C-101B-9397-08002B2CF9AE}" pid="17" name="MSIP_Label_569bf4a9-87bd-4dbf-a36c-1db5158e5def_Name">
    <vt:lpwstr>General</vt:lpwstr>
  </property>
  <property fmtid="{D5CDD505-2E9C-101B-9397-08002B2CF9AE}" pid="18" name="MSIP_Label_569bf4a9-87bd-4dbf-a36c-1db5158e5def_Application">
    <vt:lpwstr>Microsoft Azure Information Protection</vt:lpwstr>
  </property>
  <property fmtid="{D5CDD505-2E9C-101B-9397-08002B2CF9AE}" pid="19" name="MSIP_Label_569bf4a9-87bd-4dbf-a36c-1db5158e5def_Extended_MSFT_Method">
    <vt:lpwstr>Manual</vt:lpwstr>
  </property>
  <property fmtid="{D5CDD505-2E9C-101B-9397-08002B2CF9AE}" pid="20" name="Sensitivity">
    <vt:lpwstr>General</vt:lpwstr>
  </property>
</Properties>
</file>