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7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docProps/core.xml" ContentType="application/vnd.openxmlformats-package.core-propertie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13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3"/>
  </bookViews>
  <sheets>
    <sheet name="Exercicio_1" sheetId="1" state="visible" r:id="rId1"/>
    <sheet name="Exercicio_2" sheetId="2" state="visible" r:id="rId2"/>
    <sheet name="Exercicio_3" sheetId="3" state="visible" r:id="rId3"/>
    <sheet name="Exercicio_4" sheetId="4" state="visible" r:id="rId4"/>
    <sheet name="Exercicio_5" sheetId="5" state="visible" r:id="rId5"/>
    <sheet name="Exercicio_6" sheetId="6" state="visible" r:id="rId6"/>
    <sheet name="Exercicio_7" sheetId="7" state="visible" r:id="rId7"/>
    <sheet name="Exercicio_8" sheetId="8" state="visible" r:id="rId8"/>
    <sheet name="Exercicio_9" sheetId="9" state="visible" r:id="rId9"/>
    <sheet name="Exercicio_10" sheetId="10" state="visible" r:id="rId10"/>
    <sheet name="Exercicio_11" sheetId="11" state="visible" r:id="rId11"/>
    <sheet name="Exercicio_12" sheetId="12" state="visible" r:id="rId12"/>
    <sheet name="Exercicio_13" sheetId="13" state="visible" r:id="rId13"/>
    <sheet name="Folha1" sheetId="14" state="visible" r:id="rId14"/>
  </sheets>
  <definedNames>
    <definedName name="_xlnm.Print_Area" localSheetId="4">Exercicio_5!$N$25</definedName>
  </definedNames>
  <calcPr/>
</workbook>
</file>

<file path=xl/sharedStrings.xml><?xml version="1.0" encoding="utf-8"?>
<sst xmlns="http://schemas.openxmlformats.org/spreadsheetml/2006/main" count="236" uniqueCount="236">
  <si>
    <t xml:space="preserve">Loja XYZ Ltda.</t>
  </si>
  <si>
    <t xml:space="preserve">Rendimento do 1° Semestre de 2017</t>
  </si>
  <si>
    <t>Mês</t>
  </si>
  <si>
    <t>Faturamento</t>
  </si>
  <si>
    <t>Despesas</t>
  </si>
  <si>
    <t>Lucro</t>
  </si>
  <si>
    <t>Janeiro</t>
  </si>
  <si>
    <t>Fevereiro</t>
  </si>
  <si>
    <t>Março</t>
  </si>
  <si>
    <t>Abril</t>
  </si>
  <si>
    <t>Maio</t>
  </si>
  <si>
    <t>Junho</t>
  </si>
  <si>
    <t>TOTAIS</t>
  </si>
  <si>
    <t>FILMES</t>
  </si>
  <si>
    <t>Comédia</t>
  </si>
  <si>
    <t>Suspense</t>
  </si>
  <si>
    <t>Terror</t>
  </si>
  <si>
    <t>Romance</t>
  </si>
  <si>
    <t>Totais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</si>
  <si>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</si>
  <si>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</si>
  <si>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</si>
  <si>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</si>
  <si>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</si>
  <si>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</si>
  <si>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</si>
  <si>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</si>
  <si>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</si>
  <si>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</si>
  <si>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</si>
  <si>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</si>
  <si>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 xml:space="preserve">Média de Filmes de Terror</t>
  </si>
  <si>
    <t xml:space="preserve">Média de Filmes de Junho</t>
  </si>
  <si>
    <t xml:space="preserve">Numero de Reclamações por Filial</t>
  </si>
  <si>
    <t xml:space="preserve">Filial 1</t>
  </si>
  <si>
    <t xml:space="preserve">Filial 2</t>
  </si>
  <si>
    <t xml:space="preserve"> Filias 3</t>
  </si>
  <si>
    <t xml:space="preserve">Filial 4</t>
  </si>
  <si>
    <t xml:space="preserve">Filial 5</t>
  </si>
  <si>
    <t>Abirl</t>
  </si>
  <si>
    <t xml:space="preserve">Media Mensal de Reclamações</t>
  </si>
  <si>
    <t xml:space="preserve">Menor numero de reclamações no semestre</t>
  </si>
  <si>
    <t xml:space="preserve">Maior numero de reclamações no semestre</t>
  </si>
  <si>
    <t xml:space="preserve">Venda fisica (quantidades em litros)</t>
  </si>
  <si>
    <t xml:space="preserve">Preço por Litro</t>
  </si>
  <si>
    <t>MARCA</t>
  </si>
  <si>
    <t>OUT</t>
  </si>
  <si>
    <t>NOV</t>
  </si>
  <si>
    <t>DEZ</t>
  </si>
  <si>
    <t>PREÇO</t>
  </si>
  <si>
    <t>Ballantines</t>
  </si>
  <si>
    <t>Grants</t>
  </si>
  <si>
    <t xml:space="preserve">Chivas Regal</t>
  </si>
  <si>
    <t xml:space="preserve">Cutt Sark</t>
  </si>
  <si>
    <t>JB</t>
  </si>
  <si>
    <t xml:space="preserve">Venda financeira (em reais)</t>
  </si>
  <si>
    <t xml:space="preserve">MERCEARIA MANOEL'S LTDA</t>
  </si>
  <si>
    <t>Produtos</t>
  </si>
  <si>
    <t xml:space="preserve">R$ Unit.</t>
  </si>
  <si>
    <t>Qt.</t>
  </si>
  <si>
    <t xml:space="preserve">Preço Total</t>
  </si>
  <si>
    <t xml:space="preserve">Tx. Entrega</t>
  </si>
  <si>
    <t>Subtotal</t>
  </si>
  <si>
    <t xml:space="preserve">Desconto à vista de 5%</t>
  </si>
  <si>
    <t xml:space="preserve">Total c/ desc</t>
  </si>
  <si>
    <t>Arroz</t>
  </si>
  <si>
    <t>Feijão</t>
  </si>
  <si>
    <t>Macarrão</t>
  </si>
  <si>
    <t>Óleo</t>
  </si>
  <si>
    <t>Sal</t>
  </si>
  <si>
    <t>Açúcar</t>
  </si>
  <si>
    <t>Biscoito</t>
  </si>
  <si>
    <t xml:space="preserve">Sabão de coco</t>
  </si>
  <si>
    <t>Amaciante</t>
  </si>
  <si>
    <t>Detergente</t>
  </si>
  <si>
    <t xml:space="preserve">Creme dental</t>
  </si>
  <si>
    <t>Sabonete</t>
  </si>
  <si>
    <t xml:space="preserve">Papel higiênico</t>
  </si>
  <si>
    <t xml:space="preserve">Empresa Nacional S/A</t>
  </si>
  <si>
    <t>Código</t>
  </si>
  <si>
    <t>Produto</t>
  </si>
  <si>
    <t xml:space="preserve">Total 1º Trim.</t>
  </si>
  <si>
    <t>Máximo</t>
  </si>
  <si>
    <t>Mínimo</t>
  </si>
  <si>
    <t>Média</t>
  </si>
  <si>
    <t>Porca</t>
  </si>
  <si>
    <t>Parafuso</t>
  </si>
  <si>
    <t>Arruela</t>
  </si>
  <si>
    <t>Prego</t>
  </si>
  <si>
    <t>Alicate</t>
  </si>
  <si>
    <t>Martelo</t>
  </si>
  <si>
    <t xml:space="preserve">Totais Mensais</t>
  </si>
  <si>
    <r>
      <rPr>
        <b/>
        <sz val="11"/>
        <rFont val="Arial"/>
      </rPr>
      <t xml:space="preserve">PAPELARIA </t>
    </r>
    <r>
      <rPr>
        <b/>
        <sz val="11"/>
        <color rgb="FFC00000"/>
        <rFont val="Arial"/>
      </rPr>
      <t>KA</t>
    </r>
    <r>
      <rPr>
        <b/>
        <sz val="11"/>
        <color theme="4" tint="-0.499984740745262"/>
        <rFont val="Arial"/>
      </rPr>
      <t>TUN</t>
    </r>
    <r>
      <rPr>
        <b/>
        <sz val="11"/>
        <color theme="5"/>
        <rFont val="Arial"/>
      </rPr>
      <t>GA</t>
    </r>
  </si>
  <si>
    <t xml:space="preserve">Preço de Custo</t>
  </si>
  <si>
    <t xml:space="preserve">Preço de Venda à vista</t>
  </si>
  <si>
    <t xml:space="preserve">Lucro a vista</t>
  </si>
  <si>
    <t xml:space="preserve">Preço de Venda à prazo</t>
  </si>
  <si>
    <t xml:space="preserve">Lucro à prazo</t>
  </si>
  <si>
    <t xml:space="preserve">Caneta Bic - Cx 50</t>
  </si>
  <si>
    <t xml:space="preserve">Caneta Bic - Cx 12</t>
  </si>
  <si>
    <t xml:space="preserve">Caneta Bic - Cx 4</t>
  </si>
  <si>
    <t xml:space="preserve">Borracha Branca - 2</t>
  </si>
  <si>
    <t xml:space="preserve">Borracha Ponteira - 6</t>
  </si>
  <si>
    <t xml:space="preserve">Caderno 100 fls</t>
  </si>
  <si>
    <t xml:space="preserve">Caderno 48 fls</t>
  </si>
  <si>
    <t xml:space="preserve">Caderno 10x1 - 200 fls</t>
  </si>
  <si>
    <t xml:space="preserve">Caderno 10x1 - 300 fls</t>
  </si>
  <si>
    <t xml:space="preserve">Estojo escolar pvc</t>
  </si>
  <si>
    <t xml:space="preserve">Araras informatica - Hardware e software                                                                                                                               Rua São Francisco de Assis, 123 - Araras - SP</t>
  </si>
  <si>
    <t>Funcionário</t>
  </si>
  <si>
    <t xml:space="preserve">Salário Bruto</t>
  </si>
  <si>
    <t>INSS</t>
  </si>
  <si>
    <t>Gratificação</t>
  </si>
  <si>
    <t xml:space="preserve">INSS R$</t>
  </si>
  <si>
    <t xml:space="preserve">Gratificação R$</t>
  </si>
  <si>
    <t xml:space="preserve">Salário líquido</t>
  </si>
  <si>
    <t>Eduardo</t>
  </si>
  <si>
    <t>MaRIA</t>
  </si>
  <si>
    <t>Helena</t>
  </si>
  <si>
    <t>Gabriela</t>
  </si>
  <si>
    <t>Edson</t>
  </si>
  <si>
    <t>Elisangela</t>
  </si>
  <si>
    <t>Regina</t>
  </si>
  <si>
    <t>Paulo</t>
  </si>
  <si>
    <t xml:space="preserve">Atacado Bem Karoo</t>
  </si>
  <si>
    <t xml:space="preserve">Lista do João</t>
  </si>
  <si>
    <t>Capital-&gt;</t>
  </si>
  <si>
    <t xml:space="preserve">Preço Unitário</t>
  </si>
  <si>
    <t>Peso</t>
  </si>
  <si>
    <t>Quantidade</t>
  </si>
  <si>
    <t xml:space="preserve">Valor Pago</t>
  </si>
  <si>
    <t xml:space="preserve">Feijão Ouro</t>
  </si>
  <si>
    <t xml:space="preserve">1 kg</t>
  </si>
  <si>
    <t xml:space="preserve">Arroz Tiozão</t>
  </si>
  <si>
    <t xml:space="preserve">10 kg</t>
  </si>
  <si>
    <t xml:space="preserve">Açúcar do Barro</t>
  </si>
  <si>
    <t xml:space="preserve">Frango Caipira</t>
  </si>
  <si>
    <t>Alcatra</t>
  </si>
  <si>
    <t xml:space="preserve">Total de compras do João</t>
  </si>
  <si>
    <t xml:space="preserve">Pão de queijo</t>
  </si>
  <si>
    <t xml:space="preserve">200 g</t>
  </si>
  <si>
    <t>Troco-&gt;</t>
  </si>
  <si>
    <t xml:space="preserve">Pão de batata</t>
  </si>
  <si>
    <t xml:space="preserve">400 g</t>
  </si>
  <si>
    <t xml:space="preserve">Requeijão Vigor</t>
  </si>
  <si>
    <t>130g</t>
  </si>
  <si>
    <t xml:space="preserve">Lista da Antônia</t>
  </si>
  <si>
    <t xml:space="preserve">Requeijão da Mimi</t>
  </si>
  <si>
    <t xml:space="preserve">130 g</t>
  </si>
  <si>
    <t xml:space="preserve">Queijo Prato Mimi</t>
  </si>
  <si>
    <t xml:space="preserve">Total de compras da Antônia</t>
  </si>
  <si>
    <t xml:space="preserve">CONTROLE BANCÁRIO</t>
  </si>
  <si>
    <t>Clientes</t>
  </si>
  <si>
    <t xml:space="preserve">Saldo Anterior</t>
  </si>
  <si>
    <t xml:space="preserve">Previsão de Rendimentos</t>
  </si>
  <si>
    <t>Depositos</t>
  </si>
  <si>
    <t>Retiradas</t>
  </si>
  <si>
    <t xml:space="preserve">Saldo Atual</t>
  </si>
  <si>
    <t>Maria</t>
  </si>
  <si>
    <t>Manoel</t>
  </si>
  <si>
    <t>José</t>
  </si>
  <si>
    <t>Everton</t>
  </si>
  <si>
    <t>Sueli</t>
  </si>
  <si>
    <t>Carlos</t>
  </si>
  <si>
    <t>Ana</t>
  </si>
  <si>
    <t>Alex</t>
  </si>
  <si>
    <t>Total</t>
  </si>
  <si>
    <t xml:space="preserve">Maior saldo atual</t>
  </si>
  <si>
    <t xml:space="preserve">Data Atual</t>
  </si>
  <si>
    <t xml:space="preserve">Menor saldo atual</t>
  </si>
  <si>
    <t xml:space="preserve">Tabela de Vendas</t>
  </si>
  <si>
    <t xml:space="preserve">Total de Vendas</t>
  </si>
  <si>
    <t>Meses</t>
  </si>
  <si>
    <t>Valores</t>
  </si>
  <si>
    <t xml:space="preserve">Média 1º Semestre</t>
  </si>
  <si>
    <t xml:space="preserve">Média 2º Semestre</t>
  </si>
  <si>
    <t>Julho</t>
  </si>
  <si>
    <t>Agosto</t>
  </si>
  <si>
    <t xml:space="preserve">Maior valor de venda</t>
  </si>
  <si>
    <t>Setembro</t>
  </si>
  <si>
    <t>Outubro</t>
  </si>
  <si>
    <t>Novembro</t>
  </si>
  <si>
    <t xml:space="preserve">Menor valor de venda</t>
  </si>
  <si>
    <t>Dezembro</t>
  </si>
  <si>
    <t xml:space="preserve">CADASTRO DE CLIENTES</t>
  </si>
  <si>
    <t>NOME</t>
  </si>
  <si>
    <t>CIDADE</t>
  </si>
  <si>
    <t>CEP</t>
  </si>
  <si>
    <t>TELEFONE</t>
  </si>
  <si>
    <t>CPF</t>
  </si>
  <si>
    <t>CNPJ</t>
  </si>
  <si>
    <t>CARLIOS</t>
  </si>
  <si>
    <t xml:space="preserve">VILA VELHA </t>
  </si>
  <si>
    <t>ANA</t>
  </si>
  <si>
    <t>VITÓRIA</t>
  </si>
  <si>
    <t>PEDRO</t>
  </si>
  <si>
    <t>SERRA</t>
  </si>
  <si>
    <t>JOÃO</t>
  </si>
  <si>
    <t>PATRICIA</t>
  </si>
  <si>
    <t>CARIACICA</t>
  </si>
  <si>
    <t>ALEXANDRE</t>
  </si>
  <si>
    <t xml:space="preserve">CONTAS A PAGAR</t>
  </si>
  <si>
    <t>JANEIRO</t>
  </si>
  <si>
    <t>FEVEREIRO</t>
  </si>
  <si>
    <t>MARÇO</t>
  </si>
  <si>
    <t>ABRIL</t>
  </si>
  <si>
    <t>MAIO</t>
  </si>
  <si>
    <t>JUNHO</t>
  </si>
  <si>
    <t>SALARIO</t>
  </si>
  <si>
    <t>CONTAS</t>
  </si>
  <si>
    <t>AGUA</t>
  </si>
  <si>
    <t>LUZ</t>
  </si>
  <si>
    <t>ESCOLA</t>
  </si>
  <si>
    <t>IPTU</t>
  </si>
  <si>
    <t>IPVA</t>
  </si>
  <si>
    <t>SHOPPING</t>
  </si>
  <si>
    <t>COMBUSTIVEL</t>
  </si>
  <si>
    <t>ACADEMIA</t>
  </si>
  <si>
    <t xml:space="preserve">TOTAL DE CONTAS</t>
  </si>
  <si>
    <t>SALDO</t>
  </si>
  <si>
    <t xml:space="preserve">BOLETIM ESCOLAR</t>
  </si>
  <si>
    <t>DISCIPLINAS</t>
  </si>
  <si>
    <t>1ºBIM</t>
  </si>
  <si>
    <t>2ºBIM</t>
  </si>
  <si>
    <t>3ºBIM</t>
  </si>
  <si>
    <t>4ºBIM</t>
  </si>
  <si>
    <t>SOMA</t>
  </si>
  <si>
    <t>MEDIA</t>
  </si>
  <si>
    <t>SITUAÇÃO</t>
  </si>
  <si>
    <t>PORTUGUÊS</t>
  </si>
  <si>
    <t>MATEMATICA</t>
  </si>
  <si>
    <t>HISTORIA</t>
  </si>
  <si>
    <t>GEOGRAFIA</t>
  </si>
  <si>
    <t>QUIMICA</t>
  </si>
  <si>
    <t>FILOSOFIA</t>
  </si>
  <si>
    <t>FISICA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</si>
</sst>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0" formatCode="_-&quot;R$&quot;\ * #,##0.00_-;\-&quot;R$&quot;\ * #,##0.00_-;_-&quot;R$&quot;\ * &quot;-&quot;??_-;_-@_-"/>
    <numFmt numFmtId="161" formatCode="_-[$R$-416]\ * #,##0.00_-;\-[$R$-416]\ * #,##0.00_-;_-[$R$-416]\ * &quot;-&quot;??_-;_-@_-"/>
    <numFmt numFmtId="162" formatCode="#####&quot;-&quot;###"/>
    <numFmt numFmtId="163" formatCode="&quot;(&quot;##&quot;)&quot;&quot; &quot;####&quot;-&quot;####"/>
    <numFmt numFmtId="164" formatCode="0##,###,###,##"/>
    <numFmt numFmtId="165" formatCode="0#,###,###&quot;/&quot;####&quot;-&quot;##"/>
    <numFmt numFmtId="166" formatCode="##,###,###&quot;&quot;/&quot;&quot;####&quot;-&quot;##"/>
    <numFmt numFmtId="167" formatCode="###,###,###,##"/>
    <numFmt numFmtId="168" formatCode="[$R$-416]\ #,##0.00"/>
  </numFmts>
  <fonts count="27">
    <font>
      <name val="Calibri"/>
      <color theme="1"/>
      <sz val="11.000000"/>
      <scheme val="minor"/>
    </font>
    <font>
      <name val="Arial"/>
      <b/>
      <color theme="1"/>
      <sz val="11.000000"/>
    </font>
    <font>
      <name val="Arial"/>
      <b/>
      <i/>
      <color theme="1"/>
      <sz val="11.000000"/>
    </font>
    <font>
      <name val="Arial"/>
      <color theme="1"/>
      <sz val="11.000000"/>
    </font>
    <font>
      <name val="Arial"/>
      <color rgb="FFC00000"/>
      <sz val="11.000000"/>
    </font>
    <font>
      <name val="Arial"/>
      <i/>
      <color theme="1"/>
      <sz val="11.000000"/>
    </font>
    <font>
      <name val="Arial"/>
      <color theme="9" tint="-0.499984740745262"/>
      <sz val="11.000000"/>
    </font>
    <font>
      <name val="Arial"/>
      <color indexed="2"/>
      <sz val="11.000000"/>
    </font>
    <font>
      <name val="Calibri"/>
      <b/>
      <color theme="1"/>
      <sz val="11.000000"/>
      <scheme val="minor"/>
    </font>
    <font>
      <name val="Calibri"/>
      <i/>
      <color theme="1"/>
      <sz val="11.000000"/>
      <scheme val="minor"/>
    </font>
    <font>
      <name val="Calibri"/>
      <b/>
      <color theme="0"/>
      <sz val="11.000000"/>
      <scheme val="minor"/>
    </font>
    <font>
      <name val="Calibri"/>
      <color rgb="FFC00000"/>
      <sz val="11.000000"/>
      <scheme val="minor"/>
    </font>
    <font>
      <name val="Calibri"/>
      <color theme="9" tint="-0.499984740745262"/>
      <sz val="11.000000"/>
      <scheme val="minor"/>
    </font>
    <font>
      <name val="Calibri"/>
      <color theme="5" tint="-0.499984740745262"/>
      <sz val="11.000000"/>
      <scheme val="minor"/>
    </font>
    <font>
      <name val="Calibri"/>
      <color rgb="FF574900"/>
      <sz val="11.000000"/>
      <scheme val="minor"/>
    </font>
    <font>
      <name val="Calibri"/>
      <color theme="1" tint="0.049989318521683403"/>
      <sz val="11.000000"/>
      <scheme val="minor"/>
    </font>
    <font>
      <name val="Calibri"/>
      <color theme="4" tint="-0.499984740745262"/>
      <sz val="11.000000"/>
      <scheme val="minor"/>
    </font>
    <font>
      <name val="Calibri"/>
      <color rgb="FF0070C0"/>
      <sz val="11.000000"/>
      <scheme val="minor"/>
    </font>
    <font>
      <name val="Calibri"/>
      <color indexed="2"/>
      <sz val="11.000000"/>
      <scheme val="minor"/>
    </font>
    <font>
      <name val="Calibri"/>
      <color theme="6" tint="-0.499984740745262"/>
      <sz val="11.000000"/>
      <scheme val="minor"/>
    </font>
    <font>
      <name val="Arial Black"/>
      <color rgb="FF0070C0"/>
      <sz val="14.000000"/>
    </font>
    <font>
      <name val="Arial"/>
      <color theme="9" tint="-0.249977111117893"/>
      <sz val="11.000000"/>
    </font>
    <font>
      <name val="Calibri Light"/>
      <color theme="1"/>
      <sz val="11.000000"/>
      <scheme val="major"/>
    </font>
    <font>
      <name val="Arial"/>
      <b/>
      <color theme="1"/>
      <sz val="14.000000"/>
    </font>
    <font>
      <name val="Arial"/>
      <b/>
      <color theme="1"/>
      <sz val="12.000000"/>
    </font>
    <font>
      <name val="Arial"/>
      <color theme="1"/>
      <sz val="12.000000"/>
    </font>
    <font>
      <name val="Arial"/>
      <color theme="1" tint="0"/>
      <sz val="11.000000"/>
    </font>
  </fonts>
  <fills count="21">
    <fill>
      <patternFill patternType="none"/>
    </fill>
    <fill>
      <patternFill patternType="gray125"/>
    </fill>
    <fill>
      <patternFill patternType="none"/>
    </fill>
    <fill>
      <patternFill patternType="solid">
        <fgColor theme="2" tint="-0.249977111117893"/>
        <bgColor theme="2" tint="-0.249977111117893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theme="2" tint="-0.89999084444715716"/>
        <bgColor theme="2" tint="-0.89999084444715716"/>
      </patternFill>
    </fill>
    <fill>
      <patternFill patternType="solid">
        <fgColor theme="9"/>
        <bgColor theme="9"/>
      </patternFill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-0.249977111117893"/>
        <bgColor theme="5" tint="-0.249977111117893"/>
      </patternFill>
    </fill>
    <fill>
      <patternFill patternType="solid">
        <fgColor rgb="FF002060"/>
        <bgColor rgb="FF002060"/>
      </patternFill>
    </fill>
    <fill>
      <patternFill patternType="solid">
        <fgColor theme="4" tint="-0.499984740745262"/>
        <bgColor theme="4" tint="-0.499984740745262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rgb="FF92D050"/>
        <bgColor rgb="FF92D050"/>
      </patternFill>
    </fill>
    <fill>
      <patternFill patternType="solid">
        <fgColor theme="9" tint="0.59999389629810485"/>
        <bgColor theme="9" tint="0.59999389629810485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fontId="0" fillId="0" borderId="0" numFmtId="0" applyNumberFormat="1" applyFont="1" applyFill="1" applyBorder="1"/>
    <xf fontId="0" fillId="2" borderId="0" numFmtId="160" applyNumberFormat="1" applyFont="0" applyFill="0" applyBorder="0"/>
    <xf fontId="0" fillId="0" borderId="0" numFmtId="9" applyNumberFormat="1" applyFont="0" applyFill="0" applyBorder="0"/>
  </cellStyleXfs>
  <cellXfs count="159">
    <xf fontId="0" fillId="0" borderId="0" numFmtId="0" xfId="0"/>
    <xf fontId="1" fillId="3" borderId="1" numFmtId="0" xfId="0" applyFont="1" applyFill="1" applyBorder="1" applyAlignment="1">
      <alignment horizontal="center"/>
    </xf>
    <xf fontId="2" fillId="3" borderId="1" numFmtId="0" xfId="0" applyFont="1" applyFill="1" applyBorder="1" applyAlignment="1">
      <alignment horizontal="center"/>
    </xf>
    <xf fontId="1" fillId="0" borderId="1" numFmtId="0" xfId="0" applyFont="1" applyBorder="1" applyAlignment="1">
      <alignment horizontal="center"/>
    </xf>
    <xf fontId="3" fillId="0" borderId="1" numFmtId="0" xfId="0" applyFont="1" applyBorder="1" applyAlignment="1">
      <alignment horizontal="left"/>
    </xf>
    <xf fontId="3" fillId="0" borderId="1" numFmtId="161" xfId="0" applyNumberFormat="1" applyFont="1" applyBorder="1" applyAlignment="1">
      <alignment horizontal="right"/>
    </xf>
    <xf fontId="3" fillId="0" borderId="2" numFmtId="161" xfId="1" applyNumberFormat="1" applyFont="1" applyBorder="1" applyAlignment="1">
      <alignment horizontal="right"/>
    </xf>
    <xf fontId="3" fillId="0" borderId="3" numFmtId="161" xfId="1" applyNumberFormat="1" applyFont="1" applyBorder="1" applyAlignment="1">
      <alignment horizontal="right"/>
    </xf>
    <xf fontId="4" fillId="0" borderId="1" numFmtId="161" xfId="0" applyNumberFormat="1" applyFont="1" applyBorder="1" applyAlignment="1">
      <alignment horizontal="right"/>
    </xf>
    <xf fontId="3" fillId="0" borderId="1" numFmtId="161" xfId="1" applyNumberFormat="1" applyFont="1" applyBorder="1" applyAlignment="1">
      <alignment horizontal="right"/>
    </xf>
    <xf fontId="5" fillId="3" borderId="1" numFmtId="0" xfId="0" applyFont="1" applyFill="1" applyBorder="1" applyAlignment="1">
      <alignment horizontal="left"/>
    </xf>
    <xf fontId="6" fillId="3" borderId="1" numFmtId="161" xfId="0" applyNumberFormat="1" applyFont="1" applyFill="1" applyBorder="1" applyAlignment="1">
      <alignment horizontal="center"/>
    </xf>
    <xf fontId="6" fillId="3" borderId="1" numFmtId="0" xfId="0" applyFont="1" applyFill="1" applyBorder="1" applyAlignment="1">
      <alignment horizontal="center"/>
    </xf>
    <xf fontId="4" fillId="3" borderId="1" numFmtId="161" xfId="0" applyNumberFormat="1" applyFont="1" applyFill="1" applyBorder="1" applyAlignment="1">
      <alignment horizontal="center"/>
    </xf>
    <xf fontId="4" fillId="3" borderId="1" numFmtId="0" xfId="0" applyFont="1" applyFill="1" applyBorder="1" applyAlignment="1">
      <alignment horizontal="center"/>
    </xf>
    <xf fontId="7" fillId="3" borderId="1" numFmtId="161" xfId="0" applyNumberFormat="1" applyFont="1" applyFill="1" applyBorder="1" applyAlignment="1">
      <alignment horizontal="right"/>
    </xf>
    <xf fontId="0" fillId="0" borderId="0" numFmtId="0" xfId="0"/>
    <xf fontId="2" fillId="3" borderId="4" numFmtId="0" xfId="0" applyFont="1" applyFill="1" applyBorder="1" applyAlignment="1">
      <alignment horizontal="center"/>
    </xf>
    <xf fontId="1" fillId="3" borderId="5" numFmtId="0" xfId="0" applyFont="1" applyFill="1" applyBorder="1" applyAlignment="1">
      <alignment horizontal="center"/>
    </xf>
    <xf fontId="1" fillId="3" borderId="6" numFmtId="0" xfId="0" applyFont="1" applyFill="1" applyBorder="1" applyAlignment="1">
      <alignment horizontal="center"/>
    </xf>
    <xf fontId="1" fillId="0" borderId="7" numFmtId="0" xfId="0" applyFont="1" applyBorder="1"/>
    <xf fontId="3" fillId="0" borderId="8" numFmtId="0" xfId="0" applyFont="1" applyBorder="1"/>
    <xf fontId="3" fillId="0" borderId="9" numFmtId="0" xfId="0" applyFont="1" applyBorder="1"/>
    <xf fontId="1" fillId="0" borderId="10" numFmtId="0" xfId="0" applyFont="1" applyBorder="1"/>
    <xf fontId="3" fillId="0" borderId="1" numFmtId="0" xfId="0" applyFont="1" applyBorder="1"/>
    <xf fontId="3" fillId="0" borderId="11" numFmtId="0" xfId="0" applyFont="1" applyBorder="1"/>
    <xf fontId="1" fillId="4" borderId="12" numFmtId="0" xfId="0" applyFont="1" applyFill="1" applyBorder="1"/>
    <xf fontId="3" fillId="0" borderId="13" numFmtId="0" xfId="0" applyFont="1" applyBorder="1"/>
    <xf fontId="3" fillId="0" borderId="14" numFmtId="0" xfId="0" applyFont="1" applyBorder="1"/>
    <xf fontId="3" fillId="0" borderId="0" numFmtId="0" xfId="0" applyFont="1"/>
    <xf fontId="0" fillId="2" borderId="0" numFmtId="0" xfId="0" applyFill="1"/>
    <xf fontId="1" fillId="5" borderId="15" numFmtId="0" xfId="0" applyFont="1" applyFill="1" applyBorder="1" applyAlignment="1">
      <alignment horizontal="center"/>
    </xf>
    <xf fontId="1" fillId="0" borderId="15" numFmtId="0" xfId="0" applyFont="1" applyBorder="1"/>
    <xf fontId="1" fillId="4" borderId="15" numFmtId="0" xfId="0" applyFont="1" applyFill="1" applyBorder="1" applyAlignment="1">
      <alignment horizontal="center"/>
    </xf>
    <xf fontId="1" fillId="4" borderId="1" numFmtId="0" xfId="0" applyFont="1" applyFill="1" applyBorder="1" applyAlignment="1">
      <alignment horizontal="center"/>
    </xf>
    <xf fontId="1" fillId="4" borderId="2" numFmtId="0" xfId="0" applyFont="1" applyFill="1" applyBorder="1" applyAlignment="1">
      <alignment horizontal="center"/>
    </xf>
    <xf fontId="3" fillId="0" borderId="15" numFmtId="0" xfId="0" applyFont="1" applyBorder="1"/>
    <xf fontId="1" fillId="0" borderId="1" numFmtId="0" xfId="0" applyFont="1" applyBorder="1"/>
    <xf fontId="3" fillId="0" borderId="16" numFmtId="0" xfId="0" applyFont="1" applyBorder="1"/>
    <xf fontId="1" fillId="0" borderId="16" numFmtId="0" xfId="0" applyFont="1" applyBorder="1"/>
    <xf fontId="3" fillId="0" borderId="17" numFmtId="0" xfId="0" applyFont="1" applyBorder="1"/>
    <xf fontId="3" fillId="0" borderId="3" numFmtId="0" xfId="0" applyFont="1" applyBorder="1"/>
    <xf fontId="3" fillId="0" borderId="2" numFmtId="0" xfId="0" applyFont="1" applyBorder="1"/>
    <xf fontId="3" fillId="4" borderId="18" numFmtId="0" xfId="0" applyFont="1" applyFill="1" applyBorder="1"/>
    <xf fontId="3" fillId="0" borderId="1" numFmtId="0" xfId="0" applyFont="1" applyBorder="1" applyAlignment="1">
      <alignment horizontal="center"/>
    </xf>
    <xf fontId="3" fillId="0" borderId="1" numFmtId="1" xfId="0" applyNumberFormat="1" applyFont="1" applyBorder="1" applyAlignment="1">
      <alignment horizontal="center"/>
    </xf>
    <xf fontId="3" fillId="0" borderId="0" numFmtId="0" xfId="0" applyFont="1" applyAlignment="1">
      <alignment horizontal="center"/>
    </xf>
    <xf fontId="2" fillId="4" borderId="1" numFmtId="0" xfId="0" applyFont="1" applyFill="1" applyBorder="1" applyAlignment="1">
      <alignment horizontal="center"/>
    </xf>
    <xf fontId="5" fillId="0" borderId="1" numFmtId="0" xfId="0" applyFont="1" applyBorder="1"/>
    <xf fontId="3" fillId="4" borderId="1" numFmtId="0" xfId="0" applyFont="1" applyFill="1" applyBorder="1"/>
    <xf fontId="3" fillId="4" borderId="16" numFmtId="0" xfId="0" applyFont="1" applyFill="1" applyBorder="1"/>
    <xf fontId="6" fillId="4" borderId="15" numFmtId="0" xfId="0" applyFont="1" applyFill="1" applyBorder="1"/>
    <xf fontId="3" fillId="0" borderId="1" numFmtId="161" xfId="1" applyNumberFormat="1" applyFont="1" applyBorder="1"/>
    <xf fontId="3" fillId="4" borderId="1" numFmtId="161" xfId="1" applyNumberFormat="1" applyFont="1" applyFill="1" applyBorder="1"/>
    <xf fontId="3" fillId="4" borderId="16" numFmtId="161" xfId="1" applyNumberFormat="1" applyFont="1" applyFill="1" applyBorder="1"/>
    <xf fontId="3" fillId="0" borderId="2" numFmtId="161" xfId="1" applyNumberFormat="1" applyFont="1" applyBorder="1"/>
    <xf fontId="6" fillId="4" borderId="15" numFmtId="161" xfId="0" applyNumberFormat="1" applyFont="1" applyFill="1" applyBorder="1"/>
    <xf fontId="8" fillId="6" borderId="1" numFmtId="0" xfId="0" applyFont="1" applyFill="1" applyBorder="1" applyAlignment="1">
      <alignment horizontal="center" vertical="center"/>
    </xf>
    <xf fontId="0" fillId="0" borderId="1" numFmtId="0" xfId="0" applyBorder="1"/>
    <xf fontId="0" fillId="0" borderId="1" numFmtId="161" xfId="0" applyNumberFormat="1" applyBorder="1"/>
    <xf fontId="0" fillId="0" borderId="1" numFmtId="161" xfId="1" applyNumberFormat="1" applyBorder="1"/>
    <xf fontId="9" fillId="0" borderId="1" numFmtId="161" xfId="1" applyNumberFormat="1" applyFont="1" applyBorder="1"/>
    <xf fontId="8" fillId="0" borderId="1" numFmtId="161" xfId="0" applyNumberFormat="1" applyFont="1" applyBorder="1"/>
    <xf fontId="0" fillId="0" borderId="0" numFmtId="161" xfId="1" applyNumberFormat="1"/>
    <xf fontId="0" fillId="0" borderId="0" numFmtId="22" xfId="0" applyNumberFormat="1"/>
    <xf fontId="0" fillId="7" borderId="0" numFmtId="0" xfId="0" applyFill="1"/>
    <xf fontId="10" fillId="8" borderId="1" numFmtId="0" xfId="0" applyFont="1" applyFill="1" applyBorder="1" applyAlignment="1">
      <alignment horizontal="left" vertical="center"/>
    </xf>
    <xf fontId="10" fillId="8" borderId="1" numFmtId="0" xfId="0" applyFont="1" applyFill="1" applyBorder="1" applyAlignment="1">
      <alignment horizontal="center" vertical="center"/>
    </xf>
    <xf fontId="11" fillId="7" borderId="1" numFmtId="0" xfId="0" applyFont="1" applyFill="1" applyBorder="1" applyAlignment="1">
      <alignment horizontal="center" vertical="center"/>
    </xf>
    <xf fontId="0" fillId="7" borderId="1" numFmtId="0" xfId="0" applyFill="1" applyBorder="1" applyAlignment="1">
      <alignment horizontal="center" vertical="center"/>
    </xf>
    <xf fontId="0" fillId="7" borderId="1" numFmtId="161" xfId="1" applyNumberFormat="1" applyFill="1" applyBorder="1" applyAlignment="1">
      <alignment horizontal="center" vertical="center"/>
    </xf>
    <xf fontId="0" fillId="7" borderId="1" numFmtId="161" xfId="0" applyNumberFormat="1" applyFill="1" applyBorder="1" applyAlignment="1">
      <alignment horizontal="center" vertical="center"/>
    </xf>
    <xf fontId="12" fillId="7" borderId="1" numFmtId="161" xfId="0" applyNumberFormat="1" applyFont="1" applyFill="1" applyBorder="1" applyAlignment="1">
      <alignment horizontal="center" vertical="center"/>
    </xf>
    <xf fontId="13" fillId="7" borderId="1" numFmtId="161" xfId="0" applyNumberFormat="1" applyFont="1" applyFill="1" applyBorder="1" applyAlignment="1">
      <alignment horizontal="center" vertical="center"/>
    </xf>
    <xf fontId="0" fillId="7" borderId="1" numFmtId="0" xfId="0" applyFill="1" applyBorder="1" applyAlignment="1">
      <alignment horizontal="center"/>
    </xf>
    <xf fontId="0" fillId="7" borderId="1" numFmtId="161" xfId="0" applyNumberFormat="1" applyFill="1" applyBorder="1"/>
    <xf fontId="1" fillId="9" borderId="1" numFmtId="0" xfId="0" applyFont="1" applyFill="1" applyBorder="1" applyAlignment="1">
      <alignment horizontal="center" vertical="center"/>
    </xf>
    <xf fontId="8" fillId="10" borderId="1" numFmtId="0" xfId="0" applyFont="1" applyFill="1" applyBorder="1" applyAlignment="1">
      <alignment horizontal="center" vertical="center"/>
    </xf>
    <xf fontId="0" fillId="11" borderId="1" numFmtId="0" xfId="0" applyFill="1" applyBorder="1" applyAlignment="1">
      <alignment horizontal="center" vertical="center"/>
    </xf>
    <xf fontId="0" fillId="11" borderId="1" numFmtId="0" xfId="0" applyFill="1" applyBorder="1" applyAlignment="1">
      <alignment horizontal="left" vertical="center"/>
    </xf>
    <xf fontId="14" fillId="11" borderId="1" numFmtId="161" xfId="1" applyNumberFormat="1" applyFont="1" applyFill="1" applyBorder="1" applyAlignment="1">
      <alignment horizontal="center" vertical="center"/>
    </xf>
    <xf fontId="15" fillId="11" borderId="1" numFmtId="161" xfId="0" applyNumberFormat="1" applyFont="1" applyFill="1" applyBorder="1" applyAlignment="1">
      <alignment horizontal="center" vertical="center"/>
    </xf>
    <xf fontId="16" fillId="11" borderId="1" numFmtId="161" xfId="0" applyNumberFormat="1" applyFont="1" applyFill="1" applyBorder="1" applyAlignment="1">
      <alignment horizontal="center" vertical="center"/>
    </xf>
    <xf fontId="0" fillId="11" borderId="1" numFmtId="161" xfId="0" applyNumberFormat="1" applyFill="1" applyBorder="1" applyAlignment="1">
      <alignment horizontal="center" vertical="center"/>
    </xf>
    <xf fontId="0" fillId="12" borderId="1" numFmtId="0" xfId="0" applyFill="1" applyBorder="1" applyAlignment="1">
      <alignment horizontal="center" vertical="center" wrapText="1"/>
    </xf>
    <xf fontId="0" fillId="0" borderId="0" numFmtId="0" xfId="0" applyAlignment="1">
      <alignment vertical="center" wrapText="1"/>
    </xf>
    <xf fontId="0" fillId="12" borderId="8" numFmtId="0" xfId="0" applyFill="1" applyBorder="1" applyAlignment="1">
      <alignment horizontal="center" vertical="center" wrapText="1"/>
    </xf>
    <xf fontId="0" fillId="0" borderId="1" numFmtId="0" xfId="0" applyBorder="1" applyAlignment="1">
      <alignment horizontal="left" vertical="center"/>
    </xf>
    <xf fontId="17" fillId="0" borderId="1" numFmtId="161" xfId="0" applyNumberFormat="1" applyFont="1" applyBorder="1" applyAlignment="1">
      <alignment horizontal="center" vertical="center"/>
    </xf>
    <xf fontId="0" fillId="0" borderId="1" numFmtId="10" xfId="0" applyNumberFormat="1" applyBorder="1" applyAlignment="1">
      <alignment horizontal="center" vertical="center"/>
    </xf>
    <xf fontId="0" fillId="0" borderId="1" numFmtId="10" xfId="2" applyNumberFormat="1" applyBorder="1" applyAlignment="1">
      <alignment horizontal="center" vertical="center"/>
    </xf>
    <xf fontId="18" fillId="0" borderId="1" numFmtId="161" xfId="0" applyNumberFormat="1" applyFont="1" applyBorder="1" applyAlignment="1">
      <alignment horizontal="center" vertical="center"/>
    </xf>
    <xf fontId="19" fillId="0" borderId="1" numFmtId="161" xfId="0" applyNumberFormat="1" applyFont="1" applyBorder="1" applyAlignment="1">
      <alignment horizontal="center" vertical="center"/>
    </xf>
    <xf fontId="10" fillId="13" borderId="1" numFmtId="0" xfId="0" applyFont="1" applyFill="1" applyBorder="1" applyAlignment="1">
      <alignment horizontal="center"/>
    </xf>
    <xf fontId="10" fillId="14" borderId="1" numFmtId="0" xfId="0" applyFont="1" applyFill="1" applyBorder="1" applyAlignment="1">
      <alignment horizontal="center" vertical="center"/>
    </xf>
    <xf fontId="10" fillId="14" borderId="1" numFmtId="160" xfId="1" applyNumberFormat="1" applyFont="1" applyFill="1" applyBorder="1"/>
    <xf fontId="10" fillId="15" borderId="1" numFmtId="0" xfId="0" applyFont="1" applyFill="1" applyBorder="1" applyAlignment="1">
      <alignment horizontal="center" vertical="center"/>
    </xf>
    <xf fontId="8" fillId="16" borderId="1" numFmtId="0" xfId="0" applyFont="1" applyFill="1" applyBorder="1" applyAlignment="1">
      <alignment horizontal="center" vertical="center"/>
    </xf>
    <xf fontId="0" fillId="0" borderId="1" numFmtId="49" xfId="0" applyNumberFormat="1" applyBorder="1"/>
    <xf fontId="0" fillId="0" borderId="1" numFmtId="160" xfId="1" applyNumberFormat="1" applyBorder="1" applyAlignment="1">
      <alignment horizontal="center" vertical="center"/>
    </xf>
    <xf fontId="0" fillId="0" borderId="1" numFmtId="0" xfId="0" applyBorder="1" applyAlignment="1">
      <alignment horizontal="center" vertical="center"/>
    </xf>
    <xf fontId="0" fillId="0" borderId="1" numFmtId="49" xfId="0" applyNumberFormat="1" applyBorder="1" applyAlignment="1">
      <alignment vertical="center"/>
    </xf>
    <xf fontId="0" fillId="0" borderId="1" numFmtId="160" xfId="0" applyNumberFormat="1" applyBorder="1" applyAlignment="1">
      <alignment vertical="center"/>
    </xf>
    <xf fontId="8" fillId="16" borderId="1" numFmtId="0" xfId="0" applyFont="1" applyFill="1" applyBorder="1" applyAlignment="1">
      <alignment horizontal="right" vertical="center"/>
    </xf>
    <xf fontId="8" fillId="16" borderId="1" numFmtId="160" xfId="0" applyNumberFormat="1" applyFont="1" applyFill="1" applyBorder="1" applyAlignment="1">
      <alignment vertical="center"/>
    </xf>
    <xf fontId="0" fillId="0" borderId="0" numFmtId="0" xfId="0" applyAlignment="1">
      <alignment vertical="center"/>
    </xf>
    <xf fontId="20" fillId="17" borderId="2" numFmtId="0" xfId="0" applyFont="1" applyFill="1" applyBorder="1" applyAlignment="1">
      <alignment horizontal="center" vertical="center"/>
    </xf>
    <xf fontId="20" fillId="17" borderId="19" numFmtId="0" xfId="0" applyFont="1" applyFill="1" applyBorder="1" applyAlignment="1">
      <alignment horizontal="center" vertical="center"/>
    </xf>
    <xf fontId="20" fillId="17" borderId="3" numFmtId="0" xfId="0" applyFont="1" applyFill="1" applyBorder="1" applyAlignment="1">
      <alignment horizontal="center" vertical="center"/>
    </xf>
    <xf fontId="3" fillId="18" borderId="1" numFmtId="0" xfId="0" applyFont="1" applyFill="1" applyBorder="1" applyAlignment="1">
      <alignment horizontal="center" vertical="center" wrapText="1"/>
    </xf>
    <xf fontId="3" fillId="18" borderId="1" numFmtId="49" xfId="0" applyNumberFormat="1" applyFont="1" applyFill="1" applyBorder="1" applyAlignment="1">
      <alignment wrapText="1"/>
    </xf>
    <xf fontId="3" fillId="18" borderId="1" numFmtId="160" xfId="1" applyNumberFormat="1" applyFont="1" applyFill="1" applyBorder="1"/>
    <xf fontId="21" fillId="18" borderId="1" numFmtId="160" xfId="1" applyNumberFormat="1" applyFont="1" applyFill="1" applyBorder="1"/>
    <xf fontId="3" fillId="18" borderId="0" numFmtId="0" xfId="0" applyFont="1" applyFill="1"/>
    <xf fontId="3" fillId="18" borderId="1" numFmtId="0" xfId="0" applyFont="1" applyFill="1" applyBorder="1" applyAlignment="1">
      <alignment vertical="center"/>
    </xf>
    <xf fontId="3" fillId="18" borderId="1" numFmtId="160" xfId="0" applyNumberFormat="1" applyFont="1" applyFill="1" applyBorder="1"/>
    <xf fontId="3" fillId="18" borderId="1" numFmtId="0" xfId="0" applyFont="1" applyFill="1" applyBorder="1" applyAlignment="1">
      <alignment horizontal="center" vertical="center"/>
    </xf>
    <xf fontId="3" fillId="18" borderId="1" numFmtId="14" xfId="0" applyNumberFormat="1" applyFont="1" applyFill="1" applyBorder="1" applyAlignment="1">
      <alignment horizontal="center" vertical="center"/>
    </xf>
    <xf fontId="1" fillId="19" borderId="1" numFmtId="0" xfId="0" applyFont="1" applyFill="1" applyBorder="1" applyAlignment="1">
      <alignment horizontal="center" vertical="center"/>
    </xf>
    <xf fontId="1" fillId="19" borderId="1" numFmtId="0" xfId="0" applyFont="1" applyFill="1" applyBorder="1" applyAlignment="1">
      <alignment horizontal="center"/>
    </xf>
    <xf fontId="1" fillId="20" borderId="1" numFmtId="0" xfId="0" applyFont="1" applyFill="1" applyBorder="1" applyAlignment="1">
      <alignment horizontal="center" vertical="center"/>
    </xf>
    <xf fontId="22" fillId="18" borderId="2" numFmtId="160" xfId="0" applyNumberFormat="1" applyFont="1" applyFill="1" applyBorder="1" applyAlignment="1">
      <alignment horizontal="center"/>
    </xf>
    <xf fontId="22" fillId="18" borderId="3" numFmtId="0" xfId="0" applyFont="1" applyFill="1" applyBorder="1" applyAlignment="1">
      <alignment horizontal="center"/>
    </xf>
    <xf fontId="1" fillId="18" borderId="1" numFmtId="0" xfId="0" applyFont="1" applyFill="1" applyBorder="1" applyAlignment="1">
      <alignment horizontal="left" vertical="center"/>
    </xf>
    <xf fontId="22" fillId="18" borderId="1" numFmtId="160" xfId="1" applyNumberFormat="1" applyFont="1" applyFill="1" applyBorder="1"/>
    <xf fontId="1" fillId="19" borderId="2" numFmtId="0" xfId="0" applyFont="1" applyFill="1" applyBorder="1" applyAlignment="1">
      <alignment horizontal="center"/>
    </xf>
    <xf fontId="1" fillId="19" borderId="3" numFmtId="0" xfId="0" applyFont="1" applyFill="1" applyBorder="1" applyAlignment="1">
      <alignment horizontal="center"/>
    </xf>
    <xf fontId="1" fillId="18" borderId="1" numFmtId="0" xfId="0" applyFont="1" applyFill="1" applyBorder="1" applyAlignment="1">
      <alignment horizontal="left"/>
    </xf>
    <xf fontId="23" fillId="2" borderId="1" numFmtId="0" xfId="0" applyFont="1" applyFill="1" applyBorder="1" applyAlignment="1">
      <alignment horizontal="center"/>
    </xf>
    <xf fontId="24" fillId="2" borderId="1" numFmtId="0" xfId="0" applyFont="1" applyFill="1" applyBorder="1" applyAlignment="1">
      <alignment horizontal="center"/>
    </xf>
    <xf fontId="25" fillId="2" borderId="1" numFmtId="0" xfId="0" applyFont="1" applyFill="1" applyBorder="1"/>
    <xf fontId="25" fillId="2" borderId="1" numFmtId="162" xfId="0" applyNumberFormat="1" applyFont="1" applyFill="1" applyBorder="1"/>
    <xf fontId="25" fillId="2" borderId="1" numFmtId="163" xfId="0" applyNumberFormat="1" applyFont="1" applyFill="1" applyBorder="1"/>
    <xf fontId="25" fillId="2" borderId="1" numFmtId="164" xfId="0" applyNumberFormat="1" applyFont="1" applyFill="1" applyBorder="1"/>
    <xf fontId="25" fillId="2" borderId="1" numFmtId="165" xfId="0" applyNumberFormat="1" applyFont="1" applyFill="1" applyBorder="1"/>
    <xf fontId="25" fillId="2" borderId="1" numFmtId="166" xfId="0" applyNumberFormat="1" applyFont="1" applyFill="1" applyBorder="1"/>
    <xf fontId="25" fillId="2" borderId="1" numFmtId="167" xfId="0" applyNumberFormat="1" applyFont="1" applyFill="1" applyBorder="1"/>
    <xf fontId="3" fillId="2" borderId="0" numFmtId="0" xfId="0" applyFont="1" applyFill="1"/>
    <xf fontId="25" fillId="2" borderId="15" numFmtId="0" xfId="0" applyFont="1" applyFill="1" applyBorder="1" applyAlignment="1">
      <alignment horizontal="center"/>
    </xf>
    <xf fontId="3" fillId="2" borderId="20" numFmtId="0" xfId="0" applyFont="1" applyFill="1" applyBorder="1"/>
    <xf fontId="3" fillId="2" borderId="21" numFmtId="0" xfId="0" applyFont="1" applyFill="1" applyBorder="1"/>
    <xf fontId="3" fillId="2" borderId="22" numFmtId="0" xfId="0" applyFont="1" applyFill="1" applyBorder="1"/>
    <xf fontId="3" fillId="2" borderId="12" numFmtId="0" xfId="0" applyFont="1" applyFill="1" applyBorder="1"/>
    <xf fontId="3" fillId="2" borderId="13" numFmtId="161" xfId="0" applyNumberFormat="1" applyFont="1" applyFill="1" applyBorder="1"/>
    <xf fontId="3" fillId="2" borderId="14" numFmtId="161" xfId="0" applyNumberFormat="1" applyFont="1" applyFill="1" applyBorder="1"/>
    <xf fontId="3" fillId="2" borderId="21" numFmtId="160" xfId="1" applyNumberFormat="1" applyFont="1" applyFill="1" applyBorder="1"/>
    <xf fontId="3" fillId="2" borderId="22" numFmtId="160" xfId="1" applyNumberFormat="1" applyFont="1" applyFill="1" applyBorder="1"/>
    <xf fontId="3" fillId="2" borderId="10" numFmtId="0" xfId="0" applyFont="1" applyFill="1" applyBorder="1"/>
    <xf fontId="3" fillId="2" borderId="1" numFmtId="160" xfId="1" applyNumberFormat="1" applyFont="1" applyFill="1" applyBorder="1"/>
    <xf fontId="3" fillId="2" borderId="23" numFmtId="160" xfId="1" applyNumberFormat="1" applyFont="1" applyFill="1" applyBorder="1"/>
    <xf fontId="3" fillId="2" borderId="13" numFmtId="160" xfId="1" applyNumberFormat="1" applyFont="1" applyFill="1" applyBorder="1"/>
    <xf fontId="3" fillId="2" borderId="14" numFmtId="160" xfId="1" applyNumberFormat="1" applyFont="1" applyFill="1" applyBorder="1"/>
    <xf fontId="3" fillId="2" borderId="4" numFmtId="0" xfId="0" applyFont="1" applyFill="1" applyBorder="1"/>
    <xf fontId="3" fillId="2" borderId="5" numFmtId="160" xfId="0" applyNumberFormat="1" applyFont="1" applyFill="1" applyBorder="1"/>
    <xf fontId="3" fillId="2" borderId="6" numFmtId="160" xfId="0" applyNumberFormat="1" applyFont="1" applyFill="1" applyBorder="1"/>
    <xf fontId="7" fillId="2" borderId="5" numFmtId="161" xfId="0" applyNumberFormat="1" applyFont="1" applyFill="1" applyBorder="1"/>
    <xf fontId="26" fillId="2" borderId="5" numFmtId="161" xfId="0" applyNumberFormat="1" applyFont="1" applyFill="1" applyBorder="1"/>
    <xf fontId="0" fillId="2" borderId="1" numFmtId="0" xfId="0" applyFill="1" applyBorder="1" applyAlignment="1">
      <alignment horizontal="center"/>
    </xf>
    <xf fontId="0" fillId="2" borderId="1" numFmtId="0" xfId="0" applyFill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3" Type="http://schemas.openxmlformats.org/officeDocument/2006/relationships/worksheet" Target="worksheets/sheet13.xml"/><Relationship  Id="rId11" Type="http://schemas.openxmlformats.org/officeDocument/2006/relationships/worksheet" Target="worksheets/sheet11.xml"/><Relationship  Id="rId17" Type="http://schemas.openxmlformats.org/officeDocument/2006/relationships/styles" Target="styles.xml"/><Relationship  Id="rId10" Type="http://schemas.openxmlformats.org/officeDocument/2006/relationships/worksheet" Target="worksheets/sheet10.xml"/><Relationship  Id="rId15" Type="http://schemas.openxmlformats.org/officeDocument/2006/relationships/theme" Target="theme/theme1.xml"/><Relationship  Id="rId9" Type="http://schemas.openxmlformats.org/officeDocument/2006/relationships/worksheet" Target="worksheets/sheet9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14" Type="http://schemas.openxmlformats.org/officeDocument/2006/relationships/worksheet" Target="worksheets/sheet14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16" Type="http://schemas.openxmlformats.org/officeDocument/2006/relationships/sharedStrings" Target="sharedStrings.xml"/><Relationship  Id="rId12" Type="http://schemas.openxmlformats.org/officeDocument/2006/relationships/worksheet" Target="worksheets/sheet12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E7" activeCellId="0" sqref="E7:F7"/>
    </sheetView>
  </sheetViews>
  <sheetFormatPr defaultRowHeight="14.25"/>
  <cols>
    <col bestFit="1" min="7" max="7" width="17.42578125"/>
  </cols>
  <sheetData>
    <row r="1">
      <c r="A1" s="1" t="s">
        <v>0</v>
      </c>
      <c r="B1" s="1"/>
      <c r="C1" s="1"/>
      <c r="D1" s="1"/>
      <c r="E1" s="1"/>
      <c r="F1" s="1"/>
      <c r="G1" s="1"/>
    </row>
    <row r="2">
      <c r="A2" s="2" t="s">
        <v>1</v>
      </c>
      <c r="B2" s="2"/>
      <c r="C2" s="2"/>
      <c r="D2" s="2"/>
      <c r="E2" s="2"/>
      <c r="F2" s="2"/>
      <c r="G2" s="2"/>
    </row>
    <row r="3">
      <c r="A3" s="3" t="s">
        <v>2</v>
      </c>
      <c r="B3" s="3"/>
      <c r="C3" s="3" t="s">
        <v>3</v>
      </c>
      <c r="D3" s="3"/>
      <c r="E3" s="3" t="s">
        <v>4</v>
      </c>
      <c r="F3" s="3"/>
      <c r="G3" s="3" t="s">
        <v>5</v>
      </c>
    </row>
    <row r="4">
      <c r="A4" s="4" t="s">
        <v>6</v>
      </c>
      <c r="B4" s="4"/>
      <c r="C4" s="5">
        <v>115262.5</v>
      </c>
      <c r="D4" s="5"/>
      <c r="E4" s="6">
        <v>57987</v>
      </c>
      <c r="F4" s="7"/>
      <c r="G4" s="5">
        <f t="shared" ref="G4:G9" si="0">C4-E4</f>
        <v>57275.5</v>
      </c>
    </row>
    <row r="5">
      <c r="A5" s="4" t="s">
        <v>7</v>
      </c>
      <c r="B5" s="4"/>
      <c r="C5" s="5">
        <v>213462.35000000001</v>
      </c>
      <c r="D5" s="5"/>
      <c r="E5" s="6">
        <v>654308.58999999997</v>
      </c>
      <c r="F5" s="7"/>
      <c r="G5" s="8">
        <f t="shared" si="0"/>
        <v>-440846.23999999999</v>
      </c>
    </row>
    <row r="6">
      <c r="A6" s="4" t="s">
        <v>8</v>
      </c>
      <c r="B6" s="4"/>
      <c r="C6" s="5">
        <v>412254.14000000001</v>
      </c>
      <c r="D6" s="5"/>
      <c r="E6" s="6">
        <v>84702.729999999996</v>
      </c>
      <c r="F6" s="7"/>
      <c r="G6" s="5">
        <f t="shared" si="0"/>
        <v>327551.41000000003</v>
      </c>
    </row>
    <row r="7">
      <c r="A7" s="4" t="s">
        <v>9</v>
      </c>
      <c r="B7" s="4"/>
      <c r="C7" s="5">
        <v>245145.78</v>
      </c>
      <c r="D7" s="5"/>
      <c r="E7" s="6">
        <v>888000</v>
      </c>
      <c r="F7" s="7"/>
      <c r="G7" s="8">
        <f t="shared" si="0"/>
        <v>-642854.21999999997</v>
      </c>
    </row>
    <row r="8">
      <c r="A8" s="4" t="s">
        <v>10</v>
      </c>
      <c r="B8" s="4"/>
      <c r="C8" s="5">
        <v>567876</v>
      </c>
      <c r="D8" s="5"/>
      <c r="E8" s="6">
        <v>765059.82999999996</v>
      </c>
      <c r="F8" s="7"/>
      <c r="G8" s="8">
        <f t="shared" si="0"/>
        <v>-197183.82999999996</v>
      </c>
    </row>
    <row r="9">
      <c r="A9" s="4" t="s">
        <v>11</v>
      </c>
      <c r="B9" s="4"/>
      <c r="C9" s="5">
        <v>786908.90000000002</v>
      </c>
      <c r="D9" s="5"/>
      <c r="E9" s="9">
        <v>725058.72999999998</v>
      </c>
      <c r="F9" s="9"/>
      <c r="G9" s="5">
        <f t="shared" si="0"/>
        <v>61850.170000000042</v>
      </c>
    </row>
    <row r="10">
      <c r="A10" s="10" t="s">
        <v>12</v>
      </c>
      <c r="B10" s="10"/>
      <c r="C10" s="11">
        <f>SUM(C4:D9)</f>
        <v>2340909.6699999999</v>
      </c>
      <c r="D10" s="12"/>
      <c r="E10" s="13">
        <f>SUM(E4:F9)</f>
        <v>3175116.8799999999</v>
      </c>
      <c r="F10" s="14"/>
      <c r="G10" s="15">
        <f>C10-E10</f>
        <v>-834207.20999999996</v>
      </c>
    </row>
    <row r="14">
      <c r="E14" s="16"/>
      <c r="F14" s="16"/>
    </row>
  </sheetData>
  <mergeCells count="26">
    <mergeCell ref="A1:G1"/>
    <mergeCell ref="A2:G2"/>
    <mergeCell ref="A3:B3"/>
    <mergeCell ref="C3:D3"/>
    <mergeCell ref="E3:F3"/>
    <mergeCell ref="A4:B4"/>
    <mergeCell ref="C4:D4"/>
    <mergeCell ref="E4:F4"/>
    <mergeCell ref="A5:B5"/>
    <mergeCell ref="C5:D5"/>
    <mergeCell ref="E5:F5"/>
    <mergeCell ref="A6:B6"/>
    <mergeCell ref="C6:D6"/>
    <mergeCell ref="E6:F6"/>
    <mergeCell ref="A7:B7"/>
    <mergeCell ref="C7:D7"/>
    <mergeCell ref="E7:F7"/>
    <mergeCell ref="A8:B8"/>
    <mergeCell ref="C8:D8"/>
    <mergeCell ref="E8:F8"/>
    <mergeCell ref="A9:B9"/>
    <mergeCell ref="C9:D9"/>
    <mergeCell ref="E9:F9"/>
    <mergeCell ref="A10:B10"/>
    <mergeCell ref="C10:D10"/>
    <mergeCell ref="E10:F10"/>
  </mergeCells>
  <printOptions headings="0" gridLines="0"/>
  <pageMargins left="0.511811024" right="0.511811024" top="0.78740157500000008" bottom="0.78740157500000008" header="0.31496062000000014" footer="0.31496062000000014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I21" activeCellId="0" sqref="I21"/>
    </sheetView>
  </sheetViews>
  <sheetFormatPr defaultRowHeight="14.25"/>
  <cols>
    <col customWidth="1" min="6" max="6" width="17.28515625"/>
    <col customWidth="1" min="7" max="7" width="14.42578125"/>
    <col customWidth="1" min="8" max="8" width="14.85546875"/>
    <col customWidth="1" min="9" max="9" width="15.5703125"/>
    <col customWidth="1" min="10" max="10" width="14.5703125"/>
    <col customWidth="1" min="11" max="11" width="14.140625"/>
    <col customWidth="1" min="12" max="12" width="14.7109375"/>
  </cols>
  <sheetData>
    <row r="4" ht="21">
      <c r="F4" s="106" t="s">
        <v>151</v>
      </c>
      <c r="G4" s="107"/>
      <c r="H4" s="107"/>
      <c r="I4" s="107"/>
      <c r="J4" s="107"/>
      <c r="K4" s="107"/>
      <c r="L4" s="108"/>
    </row>
    <row r="5" ht="31.5" customHeight="1">
      <c r="F5" s="109" t="s">
        <v>152</v>
      </c>
      <c r="G5" s="109" t="s">
        <v>153</v>
      </c>
      <c r="H5" s="109" t="s">
        <v>154</v>
      </c>
      <c r="I5" s="109" t="s">
        <v>155</v>
      </c>
      <c r="J5" s="109" t="s">
        <v>62</v>
      </c>
      <c r="K5" s="109" t="s">
        <v>156</v>
      </c>
      <c r="L5" s="109" t="s">
        <v>157</v>
      </c>
    </row>
    <row r="6">
      <c r="F6" s="110" t="s">
        <v>158</v>
      </c>
      <c r="G6" s="111">
        <v>1000</v>
      </c>
      <c r="H6" s="112">
        <f t="shared" ref="H6:H13" si="27">G6*0.015</f>
        <v>15</v>
      </c>
      <c r="I6" s="111">
        <v>200</v>
      </c>
      <c r="J6" s="111">
        <f t="shared" ref="J6:J12" si="28">G6+H6+I6</f>
        <v>1215</v>
      </c>
      <c r="K6" s="111">
        <v>55.25</v>
      </c>
      <c r="L6" s="111">
        <f t="shared" ref="L6:L13" si="29">J6-K6</f>
        <v>1159.75</v>
      </c>
    </row>
    <row r="7">
      <c r="F7" s="110" t="s">
        <v>159</v>
      </c>
      <c r="G7" s="111">
        <v>1200</v>
      </c>
      <c r="H7" s="112">
        <f t="shared" si="27"/>
        <v>18</v>
      </c>
      <c r="I7" s="111">
        <v>500</v>
      </c>
      <c r="J7" s="111">
        <f t="shared" si="28"/>
        <v>1718</v>
      </c>
      <c r="K7" s="111">
        <v>126.08</v>
      </c>
      <c r="L7" s="111">
        <f t="shared" si="29"/>
        <v>1591.9200000000001</v>
      </c>
    </row>
    <row r="8">
      <c r="F8" s="110" t="s">
        <v>160</v>
      </c>
      <c r="G8" s="111">
        <v>985</v>
      </c>
      <c r="H8" s="112">
        <f t="shared" si="27"/>
        <v>14.774999999999999</v>
      </c>
      <c r="I8" s="111">
        <v>0</v>
      </c>
      <c r="J8" s="111">
        <f t="shared" si="28"/>
        <v>999.77499999999998</v>
      </c>
      <c r="K8" s="111">
        <v>40</v>
      </c>
      <c r="L8" s="111">
        <f t="shared" si="29"/>
        <v>959.77499999999998</v>
      </c>
    </row>
    <row r="9">
      <c r="F9" s="110" t="s">
        <v>161</v>
      </c>
      <c r="G9" s="111">
        <v>654</v>
      </c>
      <c r="H9" s="112">
        <f t="shared" si="27"/>
        <v>9.8100000000000005</v>
      </c>
      <c r="I9" s="111">
        <v>100</v>
      </c>
      <c r="J9" s="111">
        <f t="shared" si="28"/>
        <v>763.80999999999995</v>
      </c>
      <c r="K9" s="111">
        <v>0</v>
      </c>
      <c r="L9" s="111">
        <f t="shared" si="29"/>
        <v>763.80999999999995</v>
      </c>
    </row>
    <row r="10">
      <c r="F10" s="110" t="s">
        <v>162</v>
      </c>
      <c r="G10" s="111">
        <v>789</v>
      </c>
      <c r="H10" s="112">
        <f t="shared" si="27"/>
        <v>11.834999999999999</v>
      </c>
      <c r="I10" s="111">
        <v>150</v>
      </c>
      <c r="J10" s="111">
        <f t="shared" si="28"/>
        <v>950.83500000000004</v>
      </c>
      <c r="K10" s="111">
        <v>0</v>
      </c>
      <c r="L10" s="111">
        <f t="shared" si="29"/>
        <v>950.83500000000004</v>
      </c>
    </row>
    <row r="11">
      <c r="F11" s="110" t="s">
        <v>163</v>
      </c>
      <c r="G11" s="111">
        <v>1478</v>
      </c>
      <c r="H11" s="112">
        <f t="shared" si="27"/>
        <v>22.169999999999998</v>
      </c>
      <c r="I11" s="111">
        <v>50</v>
      </c>
      <c r="J11" s="111">
        <f t="shared" si="28"/>
        <v>1550.1700000000001</v>
      </c>
      <c r="K11" s="111">
        <v>0</v>
      </c>
      <c r="L11" s="111">
        <f t="shared" si="29"/>
        <v>1550.1700000000001</v>
      </c>
    </row>
    <row r="12">
      <c r="F12" s="110" t="s">
        <v>164</v>
      </c>
      <c r="G12" s="111">
        <v>2000</v>
      </c>
      <c r="H12" s="112">
        <f t="shared" si="27"/>
        <v>30</v>
      </c>
      <c r="I12" s="111">
        <v>100</v>
      </c>
      <c r="J12" s="111">
        <f t="shared" si="28"/>
        <v>2130</v>
      </c>
      <c r="K12" s="111">
        <v>0</v>
      </c>
      <c r="L12" s="111">
        <f t="shared" si="29"/>
        <v>2130</v>
      </c>
    </row>
    <row r="13">
      <c r="F13" s="110" t="s">
        <v>165</v>
      </c>
      <c r="G13" s="111">
        <v>258</v>
      </c>
      <c r="H13" s="112">
        <f t="shared" si="27"/>
        <v>3.8699999999999997</v>
      </c>
      <c r="I13" s="111">
        <v>1000</v>
      </c>
      <c r="J13" s="111">
        <f>G13+H13+I13</f>
        <v>1261.8699999999999</v>
      </c>
      <c r="K13" s="111">
        <v>0</v>
      </c>
      <c r="L13" s="111">
        <f t="shared" si="29"/>
        <v>1261.8699999999999</v>
      </c>
    </row>
    <row r="14">
      <c r="F14" s="113"/>
      <c r="G14" s="113"/>
      <c r="H14" s="113"/>
      <c r="I14" s="113"/>
      <c r="J14" s="113"/>
      <c r="K14" s="113"/>
      <c r="L14" s="113"/>
    </row>
    <row r="15">
      <c r="F15" s="114" t="s">
        <v>166</v>
      </c>
      <c r="G15" s="115">
        <f>SUM(G6:G13)</f>
        <v>8364</v>
      </c>
      <c r="H15" s="115">
        <f t="shared" ref="H15:L15" si="30">SUM(H6:H13)</f>
        <v>125.46000000000001</v>
      </c>
      <c r="I15" s="115">
        <f t="shared" si="30"/>
        <v>2100</v>
      </c>
      <c r="J15" s="115">
        <f t="shared" si="30"/>
        <v>10589.459999999999</v>
      </c>
      <c r="K15" s="115">
        <f t="shared" si="30"/>
        <v>221.32999999999998</v>
      </c>
      <c r="L15" s="115">
        <f t="shared" si="30"/>
        <v>10368.130000000001</v>
      </c>
    </row>
    <row r="16">
      <c r="F16" s="114" t="s">
        <v>84</v>
      </c>
      <c r="G16" s="115">
        <f>AVERAGE(G6:G13)</f>
        <v>1045.5</v>
      </c>
      <c r="H16" s="115">
        <f t="shared" ref="H16:L16" si="31">AVERAGE(H6:H13)</f>
        <v>15.682500000000001</v>
      </c>
      <c r="I16" s="115">
        <f t="shared" si="31"/>
        <v>262.5</v>
      </c>
      <c r="J16" s="115">
        <f t="shared" si="31"/>
        <v>1323.6824999999999</v>
      </c>
      <c r="K16" s="115">
        <f t="shared" si="31"/>
        <v>27.666249999999998</v>
      </c>
      <c r="L16" s="115">
        <f t="shared" si="31"/>
        <v>1296.0162500000001</v>
      </c>
    </row>
    <row r="17">
      <c r="F17" s="114" t="s">
        <v>167</v>
      </c>
      <c r="G17" s="115">
        <f>MAX(G6:G13)</f>
        <v>2000</v>
      </c>
      <c r="H17" s="113"/>
      <c r="I17" s="116" t="s">
        <v>168</v>
      </c>
      <c r="J17" s="113"/>
      <c r="K17" s="113"/>
      <c r="L17" s="113"/>
    </row>
    <row r="18">
      <c r="F18" s="114" t="s">
        <v>169</v>
      </c>
      <c r="G18" s="115">
        <f>MIN(G6:G13)</f>
        <v>258</v>
      </c>
      <c r="H18" s="113"/>
      <c r="I18" s="117">
        <f ca="1">TODAY()</f>
        <v>44702</v>
      </c>
      <c r="J18" s="113"/>
      <c r="K18" s="113"/>
      <c r="L18" s="113"/>
    </row>
    <row r="19">
      <c r="F19" s="29"/>
      <c r="G19" s="29"/>
      <c r="H19" s="29"/>
      <c r="I19" s="29"/>
      <c r="J19" s="29"/>
      <c r="K19" s="29"/>
      <c r="L19" s="29"/>
    </row>
  </sheetData>
  <mergeCells count="1">
    <mergeCell ref="F4:L4"/>
  </mergeCells>
  <printOptions headings="0" gridLines="0"/>
  <pageMargins left="0.511811024" right="0.511811024" top="0.78740157500000008" bottom="0.78740157500000008" header="0.31496062000000008" footer="0.31496062000000008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H17" activeCellId="0" sqref="H17:I17"/>
    </sheetView>
  </sheetViews>
  <sheetFormatPr defaultRowHeight="14.25"/>
  <cols>
    <col customWidth="1" min="5" max="5" width="12.7109375"/>
    <col customWidth="1" min="6" max="6" width="17.42578125"/>
    <col customWidth="1" min="9" max="9" width="14.7109375"/>
  </cols>
  <sheetData>
    <row r="4">
      <c r="E4" s="118" t="s">
        <v>170</v>
      </c>
      <c r="F4" s="118"/>
      <c r="G4" s="113"/>
      <c r="H4" s="119" t="s">
        <v>171</v>
      </c>
      <c r="I4" s="119"/>
    </row>
    <row r="5">
      <c r="E5" s="120" t="s">
        <v>172</v>
      </c>
      <c r="F5" s="120" t="s">
        <v>173</v>
      </c>
      <c r="G5" s="113"/>
      <c r="H5" s="121">
        <f>SUM(F6:F17)</f>
        <v>111856</v>
      </c>
      <c r="I5" s="122"/>
    </row>
    <row r="6">
      <c r="E6" s="123" t="s">
        <v>6</v>
      </c>
      <c r="F6" s="124">
        <v>6500</v>
      </c>
      <c r="G6" s="113"/>
      <c r="H6" s="113"/>
      <c r="I6" s="113"/>
    </row>
    <row r="7">
      <c r="E7" s="123" t="s">
        <v>7</v>
      </c>
      <c r="F7" s="124">
        <v>12300</v>
      </c>
      <c r="G7" s="113"/>
      <c r="H7" s="119" t="s">
        <v>174</v>
      </c>
      <c r="I7" s="119"/>
    </row>
    <row r="8">
      <c r="E8" s="123" t="s">
        <v>8</v>
      </c>
      <c r="F8" s="124">
        <v>8650</v>
      </c>
      <c r="G8" s="113"/>
      <c r="H8" s="121">
        <f>AVERAGE(F6:F11)</f>
        <v>9250</v>
      </c>
      <c r="I8" s="122"/>
    </row>
    <row r="9">
      <c r="E9" s="123" t="s">
        <v>9</v>
      </c>
      <c r="F9" s="124">
        <v>9700</v>
      </c>
      <c r="G9" s="113"/>
      <c r="H9" s="113"/>
      <c r="I9" s="113"/>
    </row>
    <row r="10">
      <c r="E10" s="123" t="s">
        <v>10</v>
      </c>
      <c r="F10" s="124">
        <v>6850</v>
      </c>
      <c r="G10" s="113"/>
      <c r="H10" s="125" t="s">
        <v>175</v>
      </c>
      <c r="I10" s="126"/>
    </row>
    <row r="11">
      <c r="E11" s="123" t="s">
        <v>11</v>
      </c>
      <c r="F11" s="124">
        <v>11500</v>
      </c>
      <c r="G11" s="113"/>
      <c r="H11" s="121">
        <f>AVERAGE(F12:F17)</f>
        <v>9392.6666666666661</v>
      </c>
      <c r="I11" s="122"/>
    </row>
    <row r="12">
      <c r="E12" s="123" t="s">
        <v>176</v>
      </c>
      <c r="F12" s="124">
        <v>10500</v>
      </c>
      <c r="G12" s="113"/>
      <c r="H12" s="113"/>
      <c r="I12" s="113"/>
    </row>
    <row r="13">
      <c r="E13" s="123" t="s">
        <v>177</v>
      </c>
      <c r="F13" s="124">
        <v>8900</v>
      </c>
      <c r="G13" s="113"/>
      <c r="H13" s="125" t="s">
        <v>178</v>
      </c>
      <c r="I13" s="126"/>
    </row>
    <row r="14">
      <c r="E14" s="123" t="s">
        <v>179</v>
      </c>
      <c r="F14" s="124">
        <v>7200</v>
      </c>
      <c r="G14" s="113"/>
      <c r="H14" s="121">
        <f>MAX(F6:F17)</f>
        <v>13000</v>
      </c>
      <c r="I14" s="122"/>
    </row>
    <row r="15">
      <c r="E15" s="123" t="s">
        <v>180</v>
      </c>
      <c r="F15" s="124">
        <v>13000</v>
      </c>
      <c r="G15" s="113"/>
      <c r="H15" s="113"/>
      <c r="I15" s="113"/>
    </row>
    <row r="16">
      <c r="E16" s="123" t="s">
        <v>181</v>
      </c>
      <c r="F16" s="124">
        <v>7000</v>
      </c>
      <c r="G16" s="113"/>
      <c r="H16" s="125" t="s">
        <v>182</v>
      </c>
      <c r="I16" s="126"/>
    </row>
    <row r="17">
      <c r="E17" s="127" t="s">
        <v>183</v>
      </c>
      <c r="F17" s="124">
        <v>9756</v>
      </c>
      <c r="G17" s="113"/>
      <c r="H17" s="121">
        <f>MIN(F6:F17)</f>
        <v>6500</v>
      </c>
      <c r="I17" s="122"/>
    </row>
  </sheetData>
  <mergeCells count="11">
    <mergeCell ref="E4:F4"/>
    <mergeCell ref="H4:I4"/>
    <mergeCell ref="H5:I5"/>
    <mergeCell ref="H7:I7"/>
    <mergeCell ref="H8:I8"/>
    <mergeCell ref="H10:I10"/>
    <mergeCell ref="H11:I11"/>
    <mergeCell ref="H13:I13"/>
    <mergeCell ref="H14:I14"/>
    <mergeCell ref="H16:I16"/>
    <mergeCell ref="H17:I17"/>
  </mergeCells>
  <printOptions headings="0" gridLines="0"/>
  <pageMargins left="0.511811024" right="0.511811024" top="0.78740157500000008" bottom="0.78740157500000008" header="0.31496062000000008" footer="0.31496062000000008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5"/>
  <cols>
    <col customWidth="1" min="3" max="3" width="15.421875"/>
    <col customWidth="1" min="4" max="4" width="16.421875"/>
    <col customWidth="1" min="5" max="5" width="14.7109375"/>
    <col customWidth="1" min="6" max="6" width="20.28125"/>
    <col customWidth="1" min="7" max="7" width="19.28125"/>
    <col customWidth="1" min="8" max="8" width="26.28125"/>
  </cols>
  <sheetData>
    <row r="3" ht="16.5">
      <c r="C3" s="128" t="s">
        <v>184</v>
      </c>
      <c r="D3" s="128"/>
      <c r="E3" s="128"/>
      <c r="F3" s="128"/>
      <c r="G3" s="128"/>
      <c r="H3" s="128"/>
    </row>
    <row r="4" ht="15">
      <c r="C4" s="129" t="s">
        <v>185</v>
      </c>
      <c r="D4" s="129" t="s">
        <v>186</v>
      </c>
      <c r="E4" s="129" t="s">
        <v>187</v>
      </c>
      <c r="F4" s="129" t="s">
        <v>188</v>
      </c>
      <c r="G4" s="129" t="s">
        <v>189</v>
      </c>
      <c r="H4" s="129" t="s">
        <v>190</v>
      </c>
    </row>
    <row r="5" ht="15">
      <c r="C5" s="130" t="s">
        <v>191</v>
      </c>
      <c r="D5" s="130" t="s">
        <v>192</v>
      </c>
      <c r="E5" s="131">
        <v>29102345</v>
      </c>
      <c r="F5" s="132">
        <v>2732003456</v>
      </c>
      <c r="G5" s="133">
        <v>1234534656</v>
      </c>
      <c r="H5" s="134">
        <v>27435234000134</v>
      </c>
    </row>
    <row r="6" ht="15">
      <c r="C6" s="130" t="s">
        <v>193</v>
      </c>
      <c r="D6" s="130" t="s">
        <v>194</v>
      </c>
      <c r="E6" s="131">
        <v>29103123</v>
      </c>
      <c r="F6" s="132">
        <v>2732007654</v>
      </c>
      <c r="G6" s="133">
        <v>2287654321</v>
      </c>
      <c r="H6" s="135">
        <v>34654234000192</v>
      </c>
    </row>
    <row r="7" ht="15">
      <c r="C7" s="130" t="s">
        <v>195</v>
      </c>
      <c r="D7" s="130" t="s">
        <v>196</v>
      </c>
      <c r="E7" s="131">
        <v>29104213</v>
      </c>
      <c r="F7" s="132">
        <v>2732006546</v>
      </c>
      <c r="G7" s="133">
        <v>3345632498</v>
      </c>
      <c r="H7" s="134">
        <v>1324657000232</v>
      </c>
    </row>
    <row r="8" ht="15">
      <c r="C8" s="130" t="s">
        <v>197</v>
      </c>
      <c r="D8" s="130" t="s">
        <v>194</v>
      </c>
      <c r="E8" s="131">
        <v>29100567</v>
      </c>
      <c r="F8" s="132">
        <v>2732001234</v>
      </c>
      <c r="G8" s="136">
        <v>12345632498</v>
      </c>
      <c r="H8" s="134">
        <v>2324657000132</v>
      </c>
    </row>
    <row r="9" ht="15">
      <c r="C9" s="130" t="s">
        <v>198</v>
      </c>
      <c r="D9" s="130" t="s">
        <v>199</v>
      </c>
      <c r="E9" s="131">
        <v>29105876</v>
      </c>
      <c r="F9" s="132">
        <v>2732003232</v>
      </c>
      <c r="G9" s="136">
        <v>32476898701</v>
      </c>
      <c r="H9" s="134">
        <v>56234876000156</v>
      </c>
    </row>
    <row r="10" ht="15">
      <c r="C10" s="130" t="s">
        <v>200</v>
      </c>
      <c r="D10" s="130" t="s">
        <v>196</v>
      </c>
      <c r="E10" s="131">
        <v>29101657</v>
      </c>
      <c r="F10" s="132">
        <v>2732004324</v>
      </c>
      <c r="G10" s="136">
        <v>32445673212</v>
      </c>
      <c r="H10" s="134">
        <v>72564876000129</v>
      </c>
    </row>
  </sheetData>
  <mergeCells count="1">
    <mergeCell ref="C3:H3"/>
  </mergeCell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6" max="6" width="20.8515625"/>
    <col customWidth="1" min="7" max="7" width="16.421875"/>
    <col bestFit="1" min="8" max="12" width="11.7109375"/>
  </cols>
  <sheetData>
    <row r="1" ht="14.25">
      <c r="F1" s="137"/>
      <c r="G1" s="137"/>
      <c r="H1" s="137"/>
      <c r="I1" s="137"/>
      <c r="J1" s="137"/>
      <c r="K1" s="137"/>
      <c r="L1" s="137"/>
    </row>
    <row r="2" ht="15">
      <c r="F2" s="138" t="s">
        <v>201</v>
      </c>
      <c r="G2" s="138"/>
      <c r="H2" s="138"/>
      <c r="I2" s="138"/>
      <c r="J2" s="138"/>
      <c r="K2" s="138"/>
      <c r="L2" s="138"/>
    </row>
    <row r="3" ht="14.25">
      <c r="F3" s="137"/>
      <c r="G3" s="137"/>
      <c r="H3" s="137"/>
      <c r="I3" s="137"/>
      <c r="J3" s="137"/>
      <c r="K3" s="137"/>
      <c r="L3" s="137"/>
    </row>
    <row r="4" ht="14.25">
      <c r="F4" s="139"/>
      <c r="G4" s="140" t="s">
        <v>202</v>
      </c>
      <c r="H4" s="140" t="s">
        <v>203</v>
      </c>
      <c r="I4" s="140" t="s">
        <v>204</v>
      </c>
      <c r="J4" s="140" t="s">
        <v>205</v>
      </c>
      <c r="K4" s="140" t="s">
        <v>206</v>
      </c>
      <c r="L4" s="141" t="s">
        <v>207</v>
      </c>
    </row>
    <row r="5" ht="14.25">
      <c r="F5" s="142" t="s">
        <v>208</v>
      </c>
      <c r="G5" s="143">
        <v>500</v>
      </c>
      <c r="H5" s="143">
        <v>750</v>
      </c>
      <c r="I5" s="143">
        <v>800</v>
      </c>
      <c r="J5" s="143">
        <v>700</v>
      </c>
      <c r="K5" s="143">
        <v>654</v>
      </c>
      <c r="L5" s="144">
        <v>700</v>
      </c>
    </row>
    <row r="6" ht="14.25">
      <c r="F6" s="137"/>
      <c r="G6" s="137"/>
      <c r="H6" s="137"/>
      <c r="I6" s="137"/>
      <c r="J6" s="137"/>
      <c r="K6" s="137"/>
      <c r="L6" s="137"/>
    </row>
    <row r="7" ht="14.25">
      <c r="F7" s="139" t="s">
        <v>209</v>
      </c>
      <c r="G7" s="145"/>
      <c r="H7" s="145"/>
      <c r="I7" s="145"/>
      <c r="J7" s="145"/>
      <c r="K7" s="145"/>
      <c r="L7" s="146"/>
    </row>
    <row r="8" ht="14.25">
      <c r="F8" s="147" t="s">
        <v>210</v>
      </c>
      <c r="G8" s="148">
        <v>10</v>
      </c>
      <c r="H8" s="148">
        <v>15</v>
      </c>
      <c r="I8" s="148">
        <v>15</v>
      </c>
      <c r="J8" s="148">
        <v>12</v>
      </c>
      <c r="K8" s="148">
        <v>12</v>
      </c>
      <c r="L8" s="149">
        <v>11</v>
      </c>
    </row>
    <row r="9" ht="14.25">
      <c r="F9" s="147" t="s">
        <v>211</v>
      </c>
      <c r="G9" s="148">
        <v>50</v>
      </c>
      <c r="H9" s="148">
        <v>60</v>
      </c>
      <c r="I9" s="148">
        <v>54</v>
      </c>
      <c r="J9" s="148">
        <v>55</v>
      </c>
      <c r="K9" s="148">
        <v>54</v>
      </c>
      <c r="L9" s="149">
        <v>56</v>
      </c>
    </row>
    <row r="10" ht="14.25">
      <c r="F10" s="147" t="s">
        <v>212</v>
      </c>
      <c r="G10" s="148">
        <v>300</v>
      </c>
      <c r="H10" s="148">
        <v>250</v>
      </c>
      <c r="I10" s="148">
        <v>300</v>
      </c>
      <c r="J10" s="148">
        <v>300</v>
      </c>
      <c r="K10" s="148">
        <v>200</v>
      </c>
      <c r="L10" s="149">
        <v>200</v>
      </c>
    </row>
    <row r="11" ht="14.25">
      <c r="F11" s="147" t="s">
        <v>213</v>
      </c>
      <c r="G11" s="148">
        <v>40</v>
      </c>
      <c r="H11" s="148">
        <v>40</v>
      </c>
      <c r="I11" s="148">
        <v>40</v>
      </c>
      <c r="J11" s="148">
        <v>40</v>
      </c>
      <c r="K11" s="148">
        <v>40</v>
      </c>
      <c r="L11" s="149">
        <v>40</v>
      </c>
    </row>
    <row r="12" ht="14.25">
      <c r="F12" s="147" t="s">
        <v>214</v>
      </c>
      <c r="G12" s="148">
        <v>10</v>
      </c>
      <c r="H12" s="148">
        <v>15</v>
      </c>
      <c r="I12" s="148">
        <v>14</v>
      </c>
      <c r="J12" s="148">
        <v>15</v>
      </c>
      <c r="K12" s="148">
        <v>20</v>
      </c>
      <c r="L12" s="149">
        <v>31</v>
      </c>
    </row>
    <row r="13" ht="14.25">
      <c r="F13" s="147" t="s">
        <v>215</v>
      </c>
      <c r="G13" s="148">
        <v>120</v>
      </c>
      <c r="H13" s="148">
        <v>150</v>
      </c>
      <c r="I13" s="148">
        <v>130</v>
      </c>
      <c r="J13" s="148">
        <v>200</v>
      </c>
      <c r="K13" s="148">
        <v>150</v>
      </c>
      <c r="L13" s="149">
        <v>190</v>
      </c>
    </row>
    <row r="14" ht="14.25">
      <c r="F14" s="147" t="s">
        <v>216</v>
      </c>
      <c r="G14" s="148">
        <v>50</v>
      </c>
      <c r="H14" s="148">
        <v>60</v>
      </c>
      <c r="I14" s="148">
        <v>65</v>
      </c>
      <c r="J14" s="148">
        <v>70</v>
      </c>
      <c r="K14" s="148">
        <v>65</v>
      </c>
      <c r="L14" s="149">
        <v>85</v>
      </c>
    </row>
    <row r="15" ht="14.25">
      <c r="F15" s="142" t="s">
        <v>217</v>
      </c>
      <c r="G15" s="150">
        <v>145</v>
      </c>
      <c r="H15" s="150">
        <v>145</v>
      </c>
      <c r="I15" s="150">
        <v>145</v>
      </c>
      <c r="J15" s="150">
        <v>145</v>
      </c>
      <c r="K15" s="150">
        <v>100</v>
      </c>
      <c r="L15" s="151">
        <v>145</v>
      </c>
    </row>
    <row r="16" ht="14.25">
      <c r="F16" s="137"/>
      <c r="G16" s="137"/>
      <c r="H16" s="137"/>
      <c r="I16" s="137"/>
      <c r="J16" s="137"/>
      <c r="K16" s="137"/>
      <c r="L16" s="137"/>
    </row>
    <row r="17" ht="14.25">
      <c r="F17" s="152" t="s">
        <v>218</v>
      </c>
      <c r="G17" s="153">
        <f>SUM(G8:G15)</f>
        <v>725</v>
      </c>
      <c r="H17" s="153">
        <f>SUM(H8:H15)</f>
        <v>735</v>
      </c>
      <c r="I17" s="153">
        <f>SUM(I8:I15)</f>
        <v>763</v>
      </c>
      <c r="J17" s="153">
        <f>SUM(J8:J15)</f>
        <v>837</v>
      </c>
      <c r="K17" s="153">
        <f>SUM(K8:K15)</f>
        <v>641</v>
      </c>
      <c r="L17" s="154">
        <f>SUM(L8:L15)</f>
        <v>758</v>
      </c>
    </row>
    <row r="18" ht="14.25">
      <c r="F18" s="137"/>
      <c r="G18" s="137"/>
      <c r="H18" s="137"/>
      <c r="I18" s="137"/>
      <c r="J18" s="137"/>
      <c r="K18" s="137"/>
      <c r="L18" s="137"/>
    </row>
    <row r="19" ht="14.25">
      <c r="F19" s="152" t="s">
        <v>219</v>
      </c>
      <c r="G19" s="155">
        <f>G5-G17</f>
        <v>-225</v>
      </c>
      <c r="H19" s="156">
        <f>H5-H17</f>
        <v>15</v>
      </c>
      <c r="I19" s="156">
        <f>I5-I17</f>
        <v>37</v>
      </c>
      <c r="J19" s="155">
        <f>J5-J17</f>
        <v>-137</v>
      </c>
      <c r="K19" s="156">
        <f>K5-K17</f>
        <v>13</v>
      </c>
      <c r="L19" s="155">
        <f>L5-L17</f>
        <v>-58</v>
      </c>
    </row>
    <row r="20" ht="14.25">
      <c r="F20" s="137"/>
      <c r="G20" s="137"/>
      <c r="H20" s="137"/>
      <c r="I20" s="137"/>
      <c r="J20" s="137"/>
      <c r="K20" s="137"/>
      <c r="L20" s="137"/>
    </row>
  </sheetData>
  <mergeCells count="1">
    <mergeCell ref="F2:L2"/>
  </mergeCell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00420052-0074-4F25-AC0B-006D002900BF}">
            <xm:f>0</xm:f>
            <x14:dxf>
              <font>
                <color rgb="FF9C0006"/>
              </font>
              <numFmt numFmtId="168" formatCode="[$R$-416]\ #,##0.00"/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L19 G19 H19 I19 J19 K19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7" max="7" width="13.140625"/>
    <col customWidth="1" min="8" max="8" width="11.7109375"/>
    <col customWidth="1" min="9" max="9" width="12.28125"/>
    <col customWidth="1" min="10" max="10" width="12.00390625"/>
    <col customWidth="1" min="11" max="11" width="11.57421875"/>
    <col customWidth="1" min="12" max="12" width="12.57421875"/>
    <col customWidth="1" min="13" max="13" width="11.421875"/>
    <col customWidth="1" min="14" max="14" width="15.00390625"/>
  </cols>
  <sheetData>
    <row r="4" ht="14.25">
      <c r="G4" s="157" t="s">
        <v>220</v>
      </c>
      <c r="H4" s="157"/>
      <c r="I4" s="157"/>
      <c r="J4" s="157"/>
      <c r="K4" s="157"/>
      <c r="L4" s="157"/>
      <c r="M4" s="157"/>
      <c r="N4" s="157"/>
    </row>
    <row r="5" ht="14.25">
      <c r="G5" s="158" t="s">
        <v>221</v>
      </c>
      <c r="H5" s="158" t="s">
        <v>222</v>
      </c>
      <c r="I5" s="158" t="s">
        <v>223</v>
      </c>
      <c r="J5" s="158" t="s">
        <v>224</v>
      </c>
      <c r="K5" s="158" t="s">
        <v>225</v>
      </c>
      <c r="L5" s="158" t="s">
        <v>226</v>
      </c>
      <c r="M5" s="158" t="s">
        <v>227</v>
      </c>
      <c r="N5" s="158" t="s">
        <v>228</v>
      </c>
    </row>
    <row r="6" ht="14.25">
      <c r="G6" s="158" t="s">
        <v>229</v>
      </c>
      <c r="H6" s="158">
        <v>8</v>
      </c>
      <c r="I6" s="158">
        <v>7</v>
      </c>
      <c r="J6" s="158">
        <v>8.5</v>
      </c>
      <c r="K6" s="158">
        <v>9</v>
      </c>
      <c r="L6" s="158">
        <f>SUM(H6:K6)</f>
        <v>32.5</v>
      </c>
      <c r="M6" s="158">
        <f>L6/4</f>
        <v>8.125</v>
      </c>
      <c r="N6" s="158" t="str">
        <f>IF(M6&gt;=7,"Aprovado","Reprovado")</f>
        <v>Aprovado</v>
      </c>
    </row>
    <row r="7" ht="14.25">
      <c r="G7" s="158" t="s">
        <v>230</v>
      </c>
      <c r="H7" s="158">
        <v>4</v>
      </c>
      <c r="I7" s="158">
        <v>7</v>
      </c>
      <c r="J7" s="158">
        <v>6</v>
      </c>
      <c r="K7" s="158">
        <v>7</v>
      </c>
      <c r="L7" s="158">
        <f>SUM(H7:K7)</f>
        <v>24</v>
      </c>
      <c r="M7" s="158">
        <f>L7/4</f>
        <v>6</v>
      </c>
      <c r="N7" s="158" t="str">
        <f>IF(M7&gt;=7,"aprovado","Reprovado")</f>
        <v>Reprovado</v>
      </c>
    </row>
    <row r="8" ht="14.25">
      <c r="G8" s="158" t="s">
        <v>231</v>
      </c>
      <c r="H8" s="158">
        <v>7</v>
      </c>
      <c r="I8" s="158">
        <v>7.5</v>
      </c>
      <c r="J8" s="158">
        <v>7</v>
      </c>
      <c r="K8" s="158">
        <v>8</v>
      </c>
      <c r="L8" s="158">
        <f>SUM(H8:K8)</f>
        <v>29.5</v>
      </c>
      <c r="M8" s="158">
        <f>L8/4</f>
        <v>7.375</v>
      </c>
      <c r="N8" s="158" t="str">
        <f>IF(M8&gt;=7,"Aprovado","Reprovado")</f>
        <v>Aprovado</v>
      </c>
    </row>
    <row r="9" ht="14.25">
      <c r="G9" s="158" t="s">
        <v>232</v>
      </c>
      <c r="H9" s="158">
        <v>5</v>
      </c>
      <c r="I9" s="158">
        <v>6</v>
      </c>
      <c r="J9" s="158">
        <v>5</v>
      </c>
      <c r="K9" s="158">
        <v>5</v>
      </c>
      <c r="L9" s="158">
        <f>SUM(H9:K9)</f>
        <v>21</v>
      </c>
      <c r="M9" s="158">
        <f>L9/4</f>
        <v>5.25</v>
      </c>
      <c r="N9" s="158" t="str">
        <f>IF(M9&gt;=7,"aprovado","Reprovado")</f>
        <v>Reprovado</v>
      </c>
    </row>
    <row r="10" ht="14.25">
      <c r="G10" s="158" t="s">
        <v>233</v>
      </c>
      <c r="H10" s="158">
        <v>8</v>
      </c>
      <c r="I10" s="158">
        <v>8.5</v>
      </c>
      <c r="J10" s="158">
        <v>9.5</v>
      </c>
      <c r="K10" s="158">
        <v>7</v>
      </c>
      <c r="L10" s="158">
        <f>SUM(H10:K10)</f>
        <v>33</v>
      </c>
      <c r="M10" s="158">
        <f>L10/4</f>
        <v>8.25</v>
      </c>
      <c r="N10" s="158" t="str">
        <f>IF(M10&gt;=7,"Aprovado","reprovado")</f>
        <v>Aprovado</v>
      </c>
    </row>
    <row r="11" ht="14.25">
      <c r="G11" s="158" t="s">
        <v>234</v>
      </c>
      <c r="H11" s="158">
        <v>3</v>
      </c>
      <c r="I11" s="158">
        <v>4</v>
      </c>
      <c r="J11" s="158">
        <v>4</v>
      </c>
      <c r="K11" s="158">
        <v>4</v>
      </c>
      <c r="L11" s="158">
        <f>SUM(H11:K11)</f>
        <v>15</v>
      </c>
      <c r="M11" s="158">
        <f>L11/4</f>
        <v>3.75</v>
      </c>
      <c r="N11" s="158" t="str">
        <f>IF(M11&gt;=7,"Aprovado","Reprovado")</f>
        <v>Reprovado</v>
      </c>
    </row>
    <row r="12" ht="14.25">
      <c r="G12" s="158" t="s">
        <v>235</v>
      </c>
      <c r="H12" s="158">
        <v>8</v>
      </c>
      <c r="I12" s="158">
        <v>9</v>
      </c>
      <c r="J12" s="158">
        <v>8</v>
      </c>
      <c r="K12" s="158">
        <v>9</v>
      </c>
      <c r="L12" s="158">
        <f>SUM(H12:K12)</f>
        <v>34</v>
      </c>
      <c r="M12" s="158">
        <f>L12/4</f>
        <v>8.5</v>
      </c>
      <c r="N12" s="158" t="str">
        <f>IF(M12&gt;=7,"Aprovado","reprovado")</f>
        <v>Aprovado</v>
      </c>
    </row>
  </sheetData>
  <mergeCells count="1">
    <mergeCell ref="G4:N4"/>
  </mergeCell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8" text="a" id="{007F00BA-008C-4189-AE27-007900810003}">
            <xm:f>LEFT(N6,LEN("a"))="a"</xm:f>
            <x14:dxf>
              <font>
                <color theme="9" tint="0"/>
              </font>
              <fill>
                <patternFill patternType="solid">
                  <fgColor rgb="FFE2EFD8"/>
                  <bgColor rgb="FFE2EFD8"/>
                </patternFill>
              </fill>
            </x14:dxf>
          </x14:cfRule>
          <xm:sqref>N6:N12</xm:sqref>
        </x14:conditionalFormatting>
        <x14:conditionalFormatting xmlns:xm="http://schemas.microsoft.com/office/excel/2006/main">
          <x14:cfRule type="beginsWith" priority="7" text="R" id="{004B0008-00DE-44E7-8944-00DC002E0076}">
            <xm:f>LEFT(N6,LEN("R"))="R"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N6:N12</xm:sqref>
        </x14:conditionalFormatting>
        <x14:conditionalFormatting xmlns:xm="http://schemas.microsoft.com/office/excel/2006/main">
          <x14:cfRule type="cellIs" priority="6" operator="lessThan" id="{004C0086-007C-4261-8929-007D00B7006C}">
            <xm:f>7</xm:f>
            <x14:dxf>
              <font>
                <color rgb="FF9C0006"/>
              </font>
              <numFmt numFmtId="2" formatCode="0.00"/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M6:M12</xm:sqref>
        </x14:conditionalFormatting>
        <x14:conditionalFormatting xmlns:xm="http://schemas.microsoft.com/office/excel/2006/main">
          <x14:cfRule type="cellIs" priority="5" operator="greaterThanOrEqual" id="{00370022-00EB-41A2-AF71-00A900D9007C}">
            <xm:f>7</xm:f>
            <x14:dxf>
              <font>
                <color theme="9" tint="-0.499984740745262"/>
              </font>
              <fill>
                <patternFill patternType="solid">
                  <fgColor rgb="FFE2EFD8"/>
                  <bgColor rgb="FFE2EFD8"/>
                </patternFill>
              </fill>
            </x14:dxf>
          </x14:cfRule>
          <xm:sqref>M6:M12</xm:sqref>
        </x14:conditionalFormatting>
        <x14:conditionalFormatting xmlns:xm="http://schemas.microsoft.com/office/excel/2006/main">
          <x14:cfRule type="cellIs" priority="4" operator="lessThan" id="{005700ED-00A7-4F55-8C0E-0090000300FF}">
            <xm:f>7</xm:f>
            <x14:dxf>
              <font>
                <color rgb="FF9C0006"/>
              </font>
              <numFmt numFmtId="2" formatCode="0.00"/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H6:K12</xm:sqref>
        </x14:conditionalFormatting>
        <x14:conditionalFormatting xmlns:xm="http://schemas.microsoft.com/office/excel/2006/main">
          <x14:cfRule type="cellIs" priority="3" operator="greaterThanOrEqual" id="{000D009D-009E-43AC-A5C9-00C300DA0094}">
            <xm:f>7</xm:f>
            <x14:dxf>
              <font>
                <color theme="9" tint="-0.499984740745262"/>
              </font>
              <numFmt numFmtId="2" formatCode="0.00"/>
              <fill>
                <patternFill patternType="solid">
                  <fgColor rgb="FFE2EFD8"/>
                  <bgColor rgb="FFE2EFD8"/>
                </patternFill>
              </fill>
            </x14:dxf>
          </x14:cfRule>
          <xm:sqref>H6:K12</xm:sqref>
        </x14:conditionalFormatting>
        <x14:conditionalFormatting xmlns:xm="http://schemas.microsoft.com/office/excel/2006/main">
          <x14:cfRule type="cellIs" priority="2" operator="greaterThanOrEqual" id="{004B000C-00B0-48DA-B2B6-00BC00B6009F}">
            <xm:f>28</xm:f>
            <x14:dxf>
              <font>
                <color theme="9" tint="-0.499984740745262"/>
              </font>
              <numFmt numFmtId="2" formatCode="0.00"/>
              <fill>
                <patternFill patternType="solid">
                  <fgColor rgb="FFE2EFD8"/>
                  <bgColor rgb="FFE2EFD8"/>
                </patternFill>
              </fill>
            </x14:dxf>
          </x14:cfRule>
          <xm:sqref>L6:L12</xm:sqref>
        </x14:conditionalFormatting>
        <x14:conditionalFormatting xmlns:xm="http://schemas.microsoft.com/office/excel/2006/main">
          <x14:cfRule type="cellIs" priority="1" operator="lessThan" id="{001900B7-0036-4199-A0C3-0057002300C5}">
            <xm:f>28</xm:f>
            <x14:dxf>
              <font>
                <color rgb="FF9C0006"/>
              </font>
              <numFmt numFmtId="2" formatCode="0.00"/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L6:L12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6" max="6" width="10.140625"/>
    <col customWidth="1" min="7" max="7" width="10.85546875"/>
    <col customWidth="1" min="8" max="8" width="8"/>
    <col customWidth="1" min="9" max="9" width="10.28515625"/>
    <col customWidth="1" min="10" max="10" width="8.140625"/>
  </cols>
  <sheetData>
    <row r="2">
      <c r="E2" s="17" t="s">
        <v>13</v>
      </c>
      <c r="F2" s="18" t="s">
        <v>14</v>
      </c>
      <c r="G2" s="18" t="s">
        <v>15</v>
      </c>
      <c r="H2" s="18" t="s">
        <v>16</v>
      </c>
      <c r="I2" s="18" t="s">
        <v>17</v>
      </c>
      <c r="J2" s="19" t="s">
        <v>18</v>
      </c>
    </row>
    <row r="3">
      <c r="E3" s="20" t="s">
        <v>19</v>
      </c>
      <c r="F3" s="21">
        <v>10</v>
      </c>
      <c r="G3" s="21">
        <v>29</v>
      </c>
      <c r="H3" s="21">
        <v>33</v>
      </c>
      <c r="I3" s="21">
        <v>25</v>
      </c>
      <c r="J3" s="22">
        <f t="shared" ref="J3:J9" si="1">SUM(F3:I3)</f>
        <v>97</v>
      </c>
    </row>
    <row r="4">
      <c r="E4" s="23" t="s">
        <v>20</v>
      </c>
      <c r="F4" s="24">
        <v>14</v>
      </c>
      <c r="G4" s="24">
        <v>30</v>
      </c>
      <c r="H4" s="24">
        <v>12</v>
      </c>
      <c r="I4" s="24">
        <v>29</v>
      </c>
      <c r="J4" s="22">
        <f t="shared" si="1"/>
        <v>85</v>
      </c>
    </row>
    <row r="5">
      <c r="E5" s="23" t="s">
        <v>21</v>
      </c>
      <c r="F5" s="24">
        <v>23</v>
      </c>
      <c r="G5" s="24">
        <v>11</v>
      </c>
      <c r="H5" s="24">
        <v>17</v>
      </c>
      <c r="I5" s="24">
        <v>12</v>
      </c>
      <c r="J5" s="22">
        <f t="shared" si="1"/>
        <v>63</v>
      </c>
    </row>
    <row r="6">
      <c r="E6" s="23" t="s">
        <v>22</v>
      </c>
      <c r="F6" s="24">
        <v>31</v>
      </c>
      <c r="G6" s="24">
        <v>42</v>
      </c>
      <c r="H6" s="24">
        <v>21</v>
      </c>
      <c r="I6" s="24">
        <v>36</v>
      </c>
      <c r="J6" s="22">
        <f t="shared" si="1"/>
        <v>130</v>
      </c>
    </row>
    <row r="7">
      <c r="E7" s="23" t="s">
        <v>23</v>
      </c>
      <c r="F7" s="24">
        <v>21</v>
      </c>
      <c r="G7" s="24">
        <v>33</v>
      </c>
      <c r="H7" s="24">
        <v>28</v>
      </c>
      <c r="I7" s="24">
        <v>43</v>
      </c>
      <c r="J7" s="22">
        <f t="shared" si="1"/>
        <v>125</v>
      </c>
    </row>
    <row r="8">
      <c r="E8" s="23" t="s">
        <v>24</v>
      </c>
      <c r="F8" s="24">
        <v>32</v>
      </c>
      <c r="G8" s="24">
        <v>23</v>
      </c>
      <c r="H8" s="24">
        <v>20</v>
      </c>
      <c r="I8" s="24">
        <v>23</v>
      </c>
      <c r="J8" s="22">
        <f t="shared" si="1"/>
        <v>98</v>
      </c>
    </row>
    <row r="9">
      <c r="E9" s="23" t="s">
        <v>25</v>
      </c>
      <c r="F9" s="24">
        <v>24</v>
      </c>
      <c r="G9" s="24">
        <v>41</v>
      </c>
      <c r="H9" s="24">
        <v>22</v>
      </c>
      <c r="I9" s="24">
        <v>11</v>
      </c>
      <c r="J9" s="22">
        <f t="shared" si="1"/>
        <v>98</v>
      </c>
    </row>
    <row r="10">
      <c r="E10" s="23" t="s">
        <v>26</v>
      </c>
      <c r="F10" s="24">
        <v>41</v>
      </c>
      <c r="G10" s="24">
        <v>32</v>
      </c>
      <c r="H10" s="24">
        <v>5</v>
      </c>
      <c r="I10" s="24">
        <v>19</v>
      </c>
      <c r="J10" s="22">
        <f t="shared" ref="J10:J14" si="2">SUM(F10:I10)</f>
        <v>97</v>
      </c>
    </row>
    <row r="11">
      <c r="E11" s="23" t="s">
        <v>27</v>
      </c>
      <c r="F11" s="24">
        <v>15</v>
      </c>
      <c r="G11" s="24">
        <v>21</v>
      </c>
      <c r="H11" s="24">
        <v>13</v>
      </c>
      <c r="I11" s="24">
        <v>10</v>
      </c>
      <c r="J11" s="22">
        <f t="shared" si="2"/>
        <v>59</v>
      </c>
    </row>
    <row r="12">
      <c r="E12" s="23" t="s">
        <v>28</v>
      </c>
      <c r="F12" s="24">
        <v>44</v>
      </c>
      <c r="G12" s="24">
        <v>14</v>
      </c>
      <c r="H12" s="24">
        <v>36</v>
      </c>
      <c r="I12" s="24">
        <v>9</v>
      </c>
      <c r="J12" s="22">
        <f t="shared" si="2"/>
        <v>103</v>
      </c>
    </row>
    <row r="13">
      <c r="E13" s="23" t="s">
        <v>29</v>
      </c>
      <c r="F13" s="24">
        <v>34</v>
      </c>
      <c r="G13" s="24">
        <v>12</v>
      </c>
      <c r="H13" s="24">
        <v>31</v>
      </c>
      <c r="I13" s="24">
        <v>21</v>
      </c>
      <c r="J13" s="22">
        <f t="shared" si="2"/>
        <v>98</v>
      </c>
    </row>
    <row r="14">
      <c r="E14" s="23" t="s">
        <v>30</v>
      </c>
      <c r="F14" s="24">
        <v>22</v>
      </c>
      <c r="G14" s="24">
        <v>43</v>
      </c>
      <c r="H14" s="24">
        <v>34</v>
      </c>
      <c r="I14" s="24">
        <v>25</v>
      </c>
      <c r="J14" s="25">
        <f t="shared" si="2"/>
        <v>124</v>
      </c>
    </row>
    <row r="15">
      <c r="E15" s="26" t="s">
        <v>18</v>
      </c>
      <c r="F15" s="27">
        <f>SUM(F3:F14)</f>
        <v>311</v>
      </c>
      <c r="G15" s="27">
        <f>SUM(G3:G14)</f>
        <v>331</v>
      </c>
      <c r="H15" s="27">
        <f>SUM(H3:H14)</f>
        <v>272</v>
      </c>
      <c r="I15" s="28">
        <f>SUM(I3:I14)</f>
        <v>263</v>
      </c>
      <c r="J15" s="29"/>
    </row>
    <row r="16">
      <c r="E16" s="30"/>
      <c r="F16" s="30"/>
      <c r="G16" s="30"/>
      <c r="H16" s="30"/>
      <c r="I16" s="30"/>
      <c r="J16" s="16"/>
    </row>
    <row r="19">
      <c r="G19" s="31" t="s">
        <v>31</v>
      </c>
      <c r="H19" s="31"/>
      <c r="I19" s="31"/>
    </row>
    <row r="20">
      <c r="H20" s="32">
        <f>AVERAGE(H3:H14)</f>
        <v>22.666666666666668</v>
      </c>
    </row>
    <row r="22">
      <c r="G22" s="31" t="s">
        <v>32</v>
      </c>
      <c r="H22" s="31"/>
      <c r="I22" s="31"/>
    </row>
    <row r="23">
      <c r="H23" s="32">
        <f>AVERAGE(F8:I8)</f>
        <v>24.5</v>
      </c>
    </row>
  </sheetData>
  <mergeCells count="2">
    <mergeCell ref="G19:I19"/>
    <mergeCell ref="G22:I22"/>
  </mergeCell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4" max="4" width="8"/>
    <col customWidth="1" min="5" max="5" width="11.140625"/>
  </cols>
  <sheetData>
    <row r="3">
      <c r="E3" s="33" t="s">
        <v>33</v>
      </c>
      <c r="F3" s="33"/>
      <c r="G3" s="33"/>
      <c r="H3" s="33"/>
      <c r="I3" s="33"/>
      <c r="J3" s="33"/>
      <c r="K3" s="33"/>
    </row>
    <row r="4">
      <c r="E4" s="29"/>
      <c r="F4" s="29"/>
      <c r="G4" s="29"/>
      <c r="H4" s="29"/>
      <c r="I4" s="29"/>
      <c r="J4" s="29"/>
      <c r="K4" s="29"/>
    </row>
    <row r="5">
      <c r="E5" s="29"/>
      <c r="F5" s="34" t="s">
        <v>34</v>
      </c>
      <c r="G5" s="34" t="s">
        <v>35</v>
      </c>
      <c r="H5" s="34" t="s">
        <v>36</v>
      </c>
      <c r="I5" s="34" t="s">
        <v>37</v>
      </c>
      <c r="J5" s="35" t="s">
        <v>38</v>
      </c>
      <c r="K5" s="36" t="s">
        <v>12</v>
      </c>
    </row>
    <row r="6">
      <c r="E6" s="37" t="s">
        <v>6</v>
      </c>
      <c r="F6" s="24">
        <v>57</v>
      </c>
      <c r="G6" s="24">
        <v>38</v>
      </c>
      <c r="H6" s="24">
        <v>167</v>
      </c>
      <c r="I6" s="24">
        <v>74</v>
      </c>
      <c r="J6" s="24">
        <v>31</v>
      </c>
      <c r="K6" s="21">
        <f t="shared" ref="K6:K9" si="3">SUM(F6:J6)</f>
        <v>367</v>
      </c>
    </row>
    <row r="7">
      <c r="E7" s="37" t="s">
        <v>7</v>
      </c>
      <c r="F7" s="24">
        <v>40</v>
      </c>
      <c r="G7" s="24">
        <v>51</v>
      </c>
      <c r="H7" s="24">
        <v>215</v>
      </c>
      <c r="I7" s="24">
        <v>85</v>
      </c>
      <c r="J7" s="24">
        <v>90</v>
      </c>
      <c r="K7" s="24">
        <f t="shared" si="3"/>
        <v>481</v>
      </c>
    </row>
    <row r="8">
      <c r="E8" s="37" t="s">
        <v>8</v>
      </c>
      <c r="F8" s="24">
        <v>43</v>
      </c>
      <c r="G8" s="24">
        <v>46</v>
      </c>
      <c r="H8" s="24">
        <v>183</v>
      </c>
      <c r="I8" s="24">
        <v>150</v>
      </c>
      <c r="J8" s="24">
        <v>113</v>
      </c>
      <c r="K8" s="24">
        <f t="shared" si="3"/>
        <v>535</v>
      </c>
    </row>
    <row r="9">
      <c r="E9" s="37" t="s">
        <v>39</v>
      </c>
      <c r="F9" s="24">
        <v>30</v>
      </c>
      <c r="G9" s="24">
        <v>54</v>
      </c>
      <c r="H9" s="24">
        <v>69</v>
      </c>
      <c r="I9" s="24">
        <v>80</v>
      </c>
      <c r="J9" s="24">
        <v>48</v>
      </c>
      <c r="K9" s="24">
        <f t="shared" si="3"/>
        <v>281</v>
      </c>
    </row>
    <row r="10">
      <c r="E10" s="37" t="s">
        <v>10</v>
      </c>
      <c r="F10" s="24">
        <v>25</v>
      </c>
      <c r="G10" s="24">
        <v>20</v>
      </c>
      <c r="H10" s="24">
        <v>65</v>
      </c>
      <c r="I10" s="24">
        <v>97</v>
      </c>
      <c r="J10" s="24">
        <v>27</v>
      </c>
      <c r="K10" s="38">
        <f t="shared" ref="K10:K11" si="4">SUM(F10:J10)</f>
        <v>234</v>
      </c>
    </row>
    <row r="11">
      <c r="E11" s="39" t="s">
        <v>11</v>
      </c>
      <c r="F11" s="24">
        <v>12</v>
      </c>
      <c r="G11" s="24">
        <v>19</v>
      </c>
      <c r="H11" s="24">
        <v>13</v>
      </c>
      <c r="I11" s="24">
        <v>61</v>
      </c>
      <c r="J11" s="40">
        <v>33</v>
      </c>
      <c r="K11" s="38">
        <f t="shared" si="4"/>
        <v>138</v>
      </c>
    </row>
    <row r="12">
      <c r="E12" s="36" t="s">
        <v>12</v>
      </c>
      <c r="F12" s="41">
        <f>SUM(F6:F11)</f>
        <v>207</v>
      </c>
      <c r="G12" s="24">
        <f>SUM(G6:G11)</f>
        <v>228</v>
      </c>
      <c r="H12" s="24">
        <f>SUM(H6:H11)</f>
        <v>712</v>
      </c>
      <c r="I12" s="42">
        <f>SUM(I6:I11)</f>
        <v>547</v>
      </c>
      <c r="J12" s="42">
        <f>SUM(J6:J11)</f>
        <v>342</v>
      </c>
      <c r="K12" s="43"/>
    </row>
    <row r="13">
      <c r="E13" s="29"/>
      <c r="F13" s="29"/>
      <c r="G13" s="29"/>
      <c r="H13" s="29"/>
      <c r="I13" s="29"/>
      <c r="J13" s="29"/>
      <c r="K13" s="29"/>
    </row>
    <row r="14">
      <c r="E14" s="44" t="s">
        <v>40</v>
      </c>
      <c r="F14" s="44"/>
      <c r="G14" s="44"/>
      <c r="H14" s="44"/>
      <c r="I14" s="44"/>
      <c r="J14" s="44"/>
      <c r="K14" s="29"/>
    </row>
    <row r="15">
      <c r="E15" s="29"/>
      <c r="F15" s="29"/>
      <c r="G15" s="45">
        <f>AVERAGE(K6:K11)</f>
        <v>339.33333333333331</v>
      </c>
      <c r="H15" s="45"/>
      <c r="I15" s="29"/>
      <c r="J15" s="29"/>
      <c r="K15" s="29"/>
    </row>
    <row r="16">
      <c r="E16" s="29"/>
      <c r="F16" s="29"/>
      <c r="G16" s="29"/>
      <c r="H16" s="29"/>
      <c r="I16" s="29"/>
      <c r="J16" s="29"/>
      <c r="K16" s="29"/>
    </row>
    <row r="17">
      <c r="E17" s="44" t="s">
        <v>41</v>
      </c>
      <c r="F17" s="44"/>
      <c r="G17" s="44"/>
      <c r="H17" s="44"/>
      <c r="I17" s="44"/>
      <c r="J17" s="44"/>
      <c r="K17" s="29"/>
    </row>
    <row r="18">
      <c r="E18" s="29"/>
      <c r="F18" s="29"/>
      <c r="G18" s="44">
        <f>MIN(F12:J12)</f>
        <v>207</v>
      </c>
      <c r="H18" s="44"/>
      <c r="I18" s="29"/>
      <c r="J18" s="29"/>
      <c r="K18" s="29"/>
    </row>
    <row r="19">
      <c r="E19" s="29"/>
      <c r="F19" s="29"/>
      <c r="G19" s="29"/>
      <c r="H19" s="29"/>
      <c r="I19" s="29"/>
      <c r="J19" s="29"/>
      <c r="K19" s="29"/>
    </row>
    <row r="20">
      <c r="E20" s="44" t="s">
        <v>42</v>
      </c>
      <c r="F20" s="44"/>
      <c r="G20" s="44"/>
      <c r="H20" s="44"/>
      <c r="I20" s="44"/>
      <c r="J20" s="44"/>
      <c r="K20" s="29"/>
    </row>
    <row r="21">
      <c r="E21" s="29"/>
      <c r="F21" s="29"/>
      <c r="G21" s="44">
        <f>MAX(F12:J12)</f>
        <v>712</v>
      </c>
      <c r="H21" s="44"/>
      <c r="I21" s="29"/>
      <c r="J21" s="29"/>
      <c r="K21" s="29"/>
    </row>
  </sheetData>
  <mergeCells count="7">
    <mergeCell ref="E3:K3"/>
    <mergeCell ref="E14:J14"/>
    <mergeCell ref="G15:H15"/>
    <mergeCell ref="E17:J17"/>
    <mergeCell ref="G18:H18"/>
    <mergeCell ref="E20:J20"/>
    <mergeCell ref="G21:H21"/>
  </mergeCell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F19" activeCellId="0" sqref="F19"/>
    </sheetView>
  </sheetViews>
  <sheetFormatPr defaultRowHeight="14.25"/>
  <cols>
    <col customWidth="1" min="3" max="3" width="15"/>
    <col bestFit="1" min="4" max="5" width="14.5703125"/>
    <col customWidth="1" min="6" max="6" width="15"/>
    <col bestFit="1" min="7" max="7" width="15.7109375"/>
    <col customWidth="1" min="10" max="10" width="14.5703125"/>
    <col bestFit="1" min="11" max="11" width="10.5703125"/>
  </cols>
  <sheetData>
    <row r="3">
      <c r="C3" s="29"/>
      <c r="D3" s="29"/>
      <c r="E3" s="29"/>
      <c r="F3" s="29"/>
      <c r="G3" s="29"/>
      <c r="H3" s="29"/>
      <c r="I3" s="29"/>
      <c r="J3" s="29"/>
      <c r="K3" s="29"/>
    </row>
    <row r="4">
      <c r="C4" s="46" t="s">
        <v>43</v>
      </c>
      <c r="D4" s="46"/>
      <c r="E4" s="46"/>
      <c r="F4" s="29"/>
      <c r="G4" s="29"/>
      <c r="H4" s="29"/>
      <c r="I4" s="29"/>
      <c r="J4" s="46" t="s">
        <v>44</v>
      </c>
      <c r="K4" s="46"/>
    </row>
    <row r="5">
      <c r="C5" s="47" t="s">
        <v>45</v>
      </c>
      <c r="D5" s="47" t="s">
        <v>46</v>
      </c>
      <c r="E5" s="47" t="s">
        <v>47</v>
      </c>
      <c r="F5" s="47" t="s">
        <v>48</v>
      </c>
      <c r="G5" s="47" t="s">
        <v>12</v>
      </c>
      <c r="H5" s="29"/>
      <c r="I5" s="29"/>
      <c r="J5" s="47" t="s">
        <v>45</v>
      </c>
      <c r="K5" s="47" t="s">
        <v>49</v>
      </c>
    </row>
    <row r="6">
      <c r="C6" s="48" t="s">
        <v>50</v>
      </c>
      <c r="D6" s="24">
        <v>856</v>
      </c>
      <c r="E6" s="24">
        <v>488</v>
      </c>
      <c r="F6" s="24">
        <v>380</v>
      </c>
      <c r="G6" s="49">
        <f t="shared" ref="G6:G9" si="5">SUM(D6:F6)</f>
        <v>1724</v>
      </c>
      <c r="H6" s="29"/>
      <c r="I6" s="29"/>
      <c r="J6" s="37" t="s">
        <v>50</v>
      </c>
      <c r="K6" s="5">
        <v>23.899999999999999</v>
      </c>
    </row>
    <row r="7">
      <c r="C7" s="48" t="s">
        <v>51</v>
      </c>
      <c r="D7" s="24">
        <v>595</v>
      </c>
      <c r="E7" s="24">
        <v>562</v>
      </c>
      <c r="F7" s="24">
        <v>416</v>
      </c>
      <c r="G7" s="49">
        <f t="shared" si="5"/>
        <v>1573</v>
      </c>
      <c r="H7" s="29"/>
      <c r="I7" s="29"/>
      <c r="J7" s="37" t="s">
        <v>51</v>
      </c>
      <c r="K7" s="5">
        <v>18.5</v>
      </c>
    </row>
    <row r="8">
      <c r="C8" s="48" t="s">
        <v>52</v>
      </c>
      <c r="D8" s="24">
        <v>322</v>
      </c>
      <c r="E8" s="24">
        <v>187</v>
      </c>
      <c r="F8" s="24">
        <v>567</v>
      </c>
      <c r="G8" s="49">
        <f t="shared" si="5"/>
        <v>1076</v>
      </c>
      <c r="H8" s="29"/>
      <c r="I8" s="29"/>
      <c r="J8" s="37" t="s">
        <v>52</v>
      </c>
      <c r="K8" s="5">
        <v>22</v>
      </c>
    </row>
    <row r="9">
      <c r="C9" s="48" t="s">
        <v>53</v>
      </c>
      <c r="D9" s="24">
        <v>611</v>
      </c>
      <c r="E9" s="24">
        <v>873</v>
      </c>
      <c r="F9" s="24">
        <v>741</v>
      </c>
      <c r="G9" s="49">
        <f t="shared" si="5"/>
        <v>2225</v>
      </c>
      <c r="H9" s="29"/>
      <c r="I9" s="29"/>
      <c r="J9" s="37" t="s">
        <v>53</v>
      </c>
      <c r="K9" s="5">
        <v>19.25</v>
      </c>
    </row>
    <row r="10">
      <c r="C10" s="48" t="s">
        <v>54</v>
      </c>
      <c r="D10" s="24">
        <v>160</v>
      </c>
      <c r="E10" s="24">
        <v>172</v>
      </c>
      <c r="F10" s="24">
        <v>155</v>
      </c>
      <c r="G10" s="50">
        <f t="shared" ref="G10:G21" si="6">SUM(D10:F10)</f>
        <v>487</v>
      </c>
      <c r="H10" s="29"/>
      <c r="I10" s="29"/>
      <c r="J10" s="37" t="s">
        <v>54</v>
      </c>
      <c r="K10" s="5">
        <v>17.699999999999999</v>
      </c>
    </row>
    <row r="11">
      <c r="C11" s="37" t="s">
        <v>12</v>
      </c>
      <c r="D11" s="24">
        <f>SUM(D6:D10)</f>
        <v>2544</v>
      </c>
      <c r="E11" s="24">
        <f>SUM(E6:E10)</f>
        <v>2282</v>
      </c>
      <c r="F11" s="42">
        <f>SUM(F6:F10)</f>
        <v>2259</v>
      </c>
      <c r="G11" s="51">
        <f t="shared" si="6"/>
        <v>7085</v>
      </c>
      <c r="H11" s="29"/>
      <c r="I11" s="29"/>
      <c r="J11" s="29"/>
      <c r="K11" s="29"/>
    </row>
    <row r="12">
      <c r="C12" s="29"/>
      <c r="D12" s="29"/>
      <c r="E12" s="29"/>
      <c r="F12" s="29"/>
      <c r="G12" s="29"/>
      <c r="H12" s="29"/>
      <c r="I12" s="29"/>
      <c r="J12" s="29"/>
      <c r="K12" s="29"/>
    </row>
    <row r="13">
      <c r="C13" s="29"/>
      <c r="D13" s="29"/>
      <c r="E13" s="29"/>
      <c r="F13" s="29"/>
      <c r="G13" s="29"/>
      <c r="H13" s="29"/>
      <c r="I13" s="29"/>
      <c r="J13" s="29"/>
      <c r="K13" s="29"/>
    </row>
    <row r="14">
      <c r="C14" s="46" t="s">
        <v>55</v>
      </c>
      <c r="D14" s="46"/>
      <c r="E14" s="46"/>
      <c r="F14" s="29"/>
      <c r="G14" s="29"/>
      <c r="H14" s="29"/>
      <c r="I14" s="29"/>
      <c r="J14" s="29"/>
      <c r="K14" s="29"/>
    </row>
    <row r="15">
      <c r="C15" s="47" t="s">
        <v>45</v>
      </c>
      <c r="D15" s="47" t="s">
        <v>46</v>
      </c>
      <c r="E15" s="47" t="s">
        <v>47</v>
      </c>
      <c r="F15" s="47" t="s">
        <v>48</v>
      </c>
      <c r="G15" s="47" t="s">
        <v>12</v>
      </c>
      <c r="H15" s="29"/>
      <c r="I15" s="29"/>
      <c r="J15" s="29"/>
      <c r="K15" s="29"/>
    </row>
    <row r="16">
      <c r="C16" s="48" t="s">
        <v>50</v>
      </c>
      <c r="D16" s="52">
        <f t="shared" ref="D16:D19" si="7">D6*K6</f>
        <v>20458.399999999998</v>
      </c>
      <c r="E16" s="52">
        <f t="shared" ref="E16:E19" si="8">E6*K6</f>
        <v>11663.199999999999</v>
      </c>
      <c r="F16" s="52">
        <f t="shared" ref="F16:F19" si="9">F6*K6</f>
        <v>9082</v>
      </c>
      <c r="G16" s="53">
        <f t="shared" si="6"/>
        <v>41203.599999999999</v>
      </c>
      <c r="H16" s="29"/>
      <c r="I16" s="29"/>
      <c r="J16" s="29"/>
      <c r="K16" s="29"/>
    </row>
    <row r="17">
      <c r="C17" s="48" t="s">
        <v>51</v>
      </c>
      <c r="D17" s="52">
        <f t="shared" si="7"/>
        <v>11007.5</v>
      </c>
      <c r="E17" s="52">
        <f t="shared" si="8"/>
        <v>10397</v>
      </c>
      <c r="F17" s="52">
        <f t="shared" si="9"/>
        <v>7696</v>
      </c>
      <c r="G17" s="53">
        <f t="shared" si="6"/>
        <v>29100.5</v>
      </c>
      <c r="H17" s="29"/>
      <c r="I17" s="29"/>
      <c r="J17" s="29"/>
      <c r="K17" s="29"/>
    </row>
    <row r="18">
      <c r="C18" s="48" t="s">
        <v>52</v>
      </c>
      <c r="D18" s="52">
        <f t="shared" si="7"/>
        <v>7084</v>
      </c>
      <c r="E18" s="52">
        <f t="shared" si="8"/>
        <v>4114</v>
      </c>
      <c r="F18" s="52">
        <f t="shared" si="9"/>
        <v>12474</v>
      </c>
      <c r="G18" s="53">
        <f t="shared" si="6"/>
        <v>23672</v>
      </c>
      <c r="H18" s="29"/>
      <c r="I18" s="29"/>
      <c r="J18" s="29"/>
      <c r="K18" s="29"/>
    </row>
    <row r="19">
      <c r="C19" s="48" t="s">
        <v>53</v>
      </c>
      <c r="D19" s="52">
        <f t="shared" si="7"/>
        <v>11761.75</v>
      </c>
      <c r="E19" s="52">
        <f t="shared" si="8"/>
        <v>16805.25</v>
      </c>
      <c r="F19" s="52">
        <f t="shared" si="9"/>
        <v>14264.25</v>
      </c>
      <c r="G19" s="53">
        <f t="shared" si="6"/>
        <v>42831.25</v>
      </c>
      <c r="H19" s="29"/>
      <c r="I19" s="29"/>
      <c r="J19" s="29"/>
      <c r="K19" s="29"/>
    </row>
    <row r="20">
      <c r="C20" s="48" t="s">
        <v>54</v>
      </c>
      <c r="D20" s="52">
        <f>D10*K10</f>
        <v>2832</v>
      </c>
      <c r="E20" s="52">
        <f>E10*K10</f>
        <v>3044.4000000000001</v>
      </c>
      <c r="F20" s="52">
        <f>F10*K10</f>
        <v>2743.5</v>
      </c>
      <c r="G20" s="54">
        <f t="shared" si="6"/>
        <v>8619.8999999999996</v>
      </c>
      <c r="H20" s="29"/>
      <c r="I20" s="29"/>
      <c r="J20" s="29"/>
      <c r="K20" s="29"/>
    </row>
    <row r="21">
      <c r="C21" s="37" t="s">
        <v>12</v>
      </c>
      <c r="D21" s="52">
        <f>SUM(D16:D20)</f>
        <v>53143.649999999994</v>
      </c>
      <c r="E21" s="52">
        <f>SUM(E16:E20)</f>
        <v>46023.849999999999</v>
      </c>
      <c r="F21" s="55">
        <f>SUM(F16:F20)</f>
        <v>46259.75</v>
      </c>
      <c r="G21" s="56">
        <f t="shared" si="6"/>
        <v>145427.25</v>
      </c>
      <c r="H21" s="29"/>
      <c r="I21" s="29"/>
      <c r="J21" s="29"/>
      <c r="K21" s="29"/>
    </row>
  </sheetData>
  <mergeCells count="3">
    <mergeCell ref="C4:E4"/>
    <mergeCell ref="J4:K4"/>
    <mergeCell ref="C14:E14"/>
  </mergeCell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B9" activeCellId="0" sqref="B9"/>
    </sheetView>
  </sheetViews>
  <sheetFormatPr defaultRowHeight="14.25"/>
  <cols>
    <col customWidth="1" min="1" max="1" width="15"/>
    <col customWidth="1" min="2" max="2" width="9.85546875"/>
    <col customWidth="1" min="3" max="3" width="4.28515625"/>
    <col customWidth="1" min="4" max="4" width="12"/>
    <col customWidth="1" min="5" max="5" width="11.42578125"/>
    <col customWidth="1" min="6" max="6" width="11.85546875"/>
    <col customWidth="1" min="7" max="7" width="20.5703125"/>
    <col customWidth="1" min="8" max="8" width="13"/>
    <col bestFit="1" min="12" max="12" width="15.42578125"/>
  </cols>
  <sheetData>
    <row r="2" ht="9.75" customHeight="1"/>
    <row r="3" ht="21.75" customHeight="1">
      <c r="A3" s="57" t="s">
        <v>56</v>
      </c>
      <c r="B3" s="57"/>
      <c r="C3" s="57"/>
      <c r="D3" s="57"/>
      <c r="E3" s="57"/>
      <c r="F3" s="57"/>
      <c r="G3" s="57"/>
      <c r="H3" s="57"/>
    </row>
    <row r="4">
      <c r="A4" s="16"/>
      <c r="B4" s="16"/>
      <c r="C4" s="16"/>
      <c r="D4" s="16"/>
      <c r="E4" s="16"/>
      <c r="F4" s="16"/>
      <c r="G4" s="16"/>
      <c r="H4" s="16"/>
    </row>
    <row r="5" ht="36" customHeight="1">
      <c r="A5" s="57" t="s">
        <v>57</v>
      </c>
      <c r="B5" s="57" t="s">
        <v>58</v>
      </c>
      <c r="C5" s="57" t="s">
        <v>59</v>
      </c>
      <c r="D5" s="57" t="s">
        <v>60</v>
      </c>
      <c r="E5" s="57" t="s">
        <v>61</v>
      </c>
      <c r="F5" s="57" t="s">
        <v>62</v>
      </c>
      <c r="G5" s="57" t="s">
        <v>63</v>
      </c>
      <c r="H5" s="57" t="s">
        <v>64</v>
      </c>
    </row>
    <row r="6">
      <c r="A6" s="58" t="s">
        <v>65</v>
      </c>
      <c r="B6" s="59">
        <v>3.5</v>
      </c>
      <c r="C6" s="58">
        <v>10</v>
      </c>
      <c r="D6" s="60">
        <f t="shared" ref="D6:D18" si="10">B6*C6</f>
        <v>35</v>
      </c>
      <c r="E6" s="60">
        <v>2.25</v>
      </c>
      <c r="F6" s="59">
        <f t="shared" ref="F6:F18" si="11">SUM(D6,E6)</f>
        <v>37.25</v>
      </c>
      <c r="G6" s="61">
        <f t="shared" ref="G6:G18" si="12">F6*0.05</f>
        <v>1.8625</v>
      </c>
      <c r="H6" s="62">
        <f t="shared" ref="H6:H18" si="13">F6-G6</f>
        <v>35.387500000000003</v>
      </c>
    </row>
    <row r="7">
      <c r="A7" s="58" t="s">
        <v>66</v>
      </c>
      <c r="B7" s="59">
        <v>2.2000000000000002</v>
      </c>
      <c r="C7" s="58">
        <v>15</v>
      </c>
      <c r="D7" s="60">
        <f t="shared" si="10"/>
        <v>33</v>
      </c>
      <c r="E7" s="60">
        <v>2.25</v>
      </c>
      <c r="F7" s="59">
        <f t="shared" si="11"/>
        <v>35.25</v>
      </c>
      <c r="G7" s="61">
        <f t="shared" si="12"/>
        <v>1.7625000000000002</v>
      </c>
      <c r="H7" s="62">
        <f t="shared" si="13"/>
        <v>33.487499999999997</v>
      </c>
      <c r="I7" s="63"/>
    </row>
    <row r="8">
      <c r="A8" s="58" t="s">
        <v>67</v>
      </c>
      <c r="B8" s="59">
        <v>0.90000000000000002</v>
      </c>
      <c r="C8" s="58">
        <v>8</v>
      </c>
      <c r="D8" s="60">
        <f t="shared" si="10"/>
        <v>7.2000000000000002</v>
      </c>
      <c r="E8" s="60">
        <v>2.25</v>
      </c>
      <c r="F8" s="59">
        <f t="shared" si="11"/>
        <v>9.4499999999999993</v>
      </c>
      <c r="G8" s="61">
        <f t="shared" si="12"/>
        <v>0.47249999999999998</v>
      </c>
      <c r="H8" s="62">
        <f t="shared" si="13"/>
        <v>8.9774999999999991</v>
      </c>
    </row>
    <row r="9">
      <c r="A9" s="58" t="s">
        <v>68</v>
      </c>
      <c r="B9" s="59">
        <v>0.5</v>
      </c>
      <c r="C9" s="58">
        <v>5</v>
      </c>
      <c r="D9" s="60">
        <f t="shared" si="10"/>
        <v>2.5</v>
      </c>
      <c r="E9" s="60">
        <v>2.25</v>
      </c>
      <c r="F9" s="59">
        <f t="shared" si="11"/>
        <v>4.75</v>
      </c>
      <c r="G9" s="61">
        <f t="shared" si="12"/>
        <v>0.23750000000000002</v>
      </c>
      <c r="H9" s="62">
        <f t="shared" si="13"/>
        <v>4.5125000000000002</v>
      </c>
    </row>
    <row r="10">
      <c r="A10" s="58" t="s">
        <v>69</v>
      </c>
      <c r="B10" s="59">
        <v>0.84999999999999998</v>
      </c>
      <c r="C10" s="58">
        <v>3</v>
      </c>
      <c r="D10" s="60">
        <f t="shared" si="10"/>
        <v>2.5499999999999998</v>
      </c>
      <c r="E10" s="60">
        <v>2.25</v>
      </c>
      <c r="F10" s="59">
        <f t="shared" si="11"/>
        <v>4.7999999999999998</v>
      </c>
      <c r="G10" s="61">
        <f t="shared" si="12"/>
        <v>0.23999999999999999</v>
      </c>
      <c r="H10" s="62">
        <f t="shared" si="13"/>
        <v>4.5599999999999996</v>
      </c>
    </row>
    <row r="11">
      <c r="A11" s="58" t="s">
        <v>70</v>
      </c>
      <c r="B11" s="59">
        <v>1</v>
      </c>
      <c r="C11" s="58">
        <v>6</v>
      </c>
      <c r="D11" s="60">
        <f t="shared" si="10"/>
        <v>6</v>
      </c>
      <c r="E11" s="60">
        <v>2.25</v>
      </c>
      <c r="F11" s="59">
        <f t="shared" si="11"/>
        <v>8.25</v>
      </c>
      <c r="G11" s="61">
        <f t="shared" si="12"/>
        <v>0.41250000000000003</v>
      </c>
      <c r="H11" s="62">
        <f t="shared" si="13"/>
        <v>7.8375000000000004</v>
      </c>
      <c r="L11" s="64"/>
    </row>
    <row r="12">
      <c r="A12" s="58" t="s">
        <v>71</v>
      </c>
      <c r="B12" s="59">
        <v>1.1000000000000001</v>
      </c>
      <c r="C12" s="58">
        <v>4</v>
      </c>
      <c r="D12" s="60">
        <f t="shared" si="10"/>
        <v>4.4000000000000004</v>
      </c>
      <c r="E12" s="60">
        <v>2.25</v>
      </c>
      <c r="F12" s="59">
        <f t="shared" si="11"/>
        <v>6.6500000000000004</v>
      </c>
      <c r="G12" s="61">
        <f t="shared" si="12"/>
        <v>0.33250000000000002</v>
      </c>
      <c r="H12" s="62">
        <f t="shared" si="13"/>
        <v>6.3175000000000008</v>
      </c>
    </row>
    <row r="13">
      <c r="A13" s="58" t="s">
        <v>72</v>
      </c>
      <c r="B13" s="59">
        <v>1.2</v>
      </c>
      <c r="C13" s="58">
        <v>7</v>
      </c>
      <c r="D13" s="60">
        <f t="shared" si="10"/>
        <v>8.4000000000000004</v>
      </c>
      <c r="E13" s="60">
        <v>2.25</v>
      </c>
      <c r="F13" s="59">
        <f t="shared" si="11"/>
        <v>10.65</v>
      </c>
      <c r="G13" s="61">
        <f t="shared" si="12"/>
        <v>0.53250000000000008</v>
      </c>
      <c r="H13" s="62">
        <f t="shared" si="13"/>
        <v>10.1175</v>
      </c>
    </row>
    <row r="14">
      <c r="A14" s="58" t="s">
        <v>73</v>
      </c>
      <c r="B14" s="59">
        <v>3.6000000000000001</v>
      </c>
      <c r="C14" s="58">
        <v>9</v>
      </c>
      <c r="D14" s="60">
        <f t="shared" si="10"/>
        <v>32.399999999999999</v>
      </c>
      <c r="E14" s="60">
        <v>2.25</v>
      </c>
      <c r="F14" s="59">
        <f t="shared" si="11"/>
        <v>34.649999999999999</v>
      </c>
      <c r="G14" s="61">
        <f t="shared" si="12"/>
        <v>1.7324999999999999</v>
      </c>
      <c r="H14" s="62">
        <f t="shared" si="13"/>
        <v>32.917499999999997</v>
      </c>
    </row>
    <row r="15">
      <c r="A15" s="58" t="s">
        <v>74</v>
      </c>
      <c r="B15" s="59">
        <v>0.59999999999999998</v>
      </c>
      <c r="C15" s="58">
        <v>5</v>
      </c>
      <c r="D15" s="60">
        <f t="shared" si="10"/>
        <v>3</v>
      </c>
      <c r="E15" s="60">
        <v>2.25</v>
      </c>
      <c r="F15" s="59">
        <f t="shared" si="11"/>
        <v>5.25</v>
      </c>
      <c r="G15" s="61">
        <f t="shared" si="12"/>
        <v>0.26250000000000001</v>
      </c>
      <c r="H15" s="62">
        <f t="shared" si="13"/>
        <v>4.9874999999999998</v>
      </c>
    </row>
    <row r="16">
      <c r="A16" s="58" t="s">
        <v>75</v>
      </c>
      <c r="B16" s="59">
        <v>3</v>
      </c>
      <c r="C16" s="58">
        <v>3</v>
      </c>
      <c r="D16" s="60">
        <f t="shared" si="10"/>
        <v>9</v>
      </c>
      <c r="E16" s="60">
        <v>2.25</v>
      </c>
      <c r="F16" s="59">
        <f t="shared" si="11"/>
        <v>11.25</v>
      </c>
      <c r="G16" s="61">
        <f t="shared" si="12"/>
        <v>0.5625</v>
      </c>
      <c r="H16" s="62">
        <f t="shared" si="13"/>
        <v>10.6875</v>
      </c>
    </row>
    <row r="17">
      <c r="A17" s="58" t="s">
        <v>76</v>
      </c>
      <c r="B17" s="59">
        <v>0.94999999999999996</v>
      </c>
      <c r="C17" s="58">
        <v>6</v>
      </c>
      <c r="D17" s="60">
        <f t="shared" si="10"/>
        <v>5.6999999999999993</v>
      </c>
      <c r="E17" s="60">
        <v>2.25</v>
      </c>
      <c r="F17" s="59">
        <f t="shared" si="11"/>
        <v>7.9499999999999993</v>
      </c>
      <c r="G17" s="61">
        <f t="shared" si="12"/>
        <v>0.39749999999999996</v>
      </c>
      <c r="H17" s="62">
        <f t="shared" si="13"/>
        <v>7.5524999999999993</v>
      </c>
    </row>
    <row r="18">
      <c r="A18" s="58" t="s">
        <v>77</v>
      </c>
      <c r="B18" s="59">
        <v>2.3999999999999999</v>
      </c>
      <c r="C18" s="58">
        <v>8</v>
      </c>
      <c r="D18" s="60">
        <f t="shared" si="10"/>
        <v>19.199999999999999</v>
      </c>
      <c r="E18" s="60">
        <v>2.25</v>
      </c>
      <c r="F18" s="59">
        <f t="shared" si="11"/>
        <v>21.449999999999999</v>
      </c>
      <c r="G18" s="61">
        <f t="shared" si="12"/>
        <v>1.0725</v>
      </c>
      <c r="H18" s="62">
        <f t="shared" si="13"/>
        <v>20.377499999999998</v>
      </c>
    </row>
  </sheetData>
  <mergeCells count="1">
    <mergeCell ref="A3:H3"/>
  </mergeCell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C15" activeCellId="0" sqref="C15"/>
    </sheetView>
  </sheetViews>
  <sheetFormatPr defaultRowHeight="14.25"/>
  <cols>
    <col customWidth="1" min="3" max="3" width="14.7109375"/>
    <col customWidth="1" min="4" max="4" width="14"/>
    <col customWidth="1" min="5" max="5" width="15.140625"/>
    <col customWidth="1" min="6" max="6" width="13.85546875"/>
    <col customWidth="1" min="7" max="7" width="13.7109375"/>
    <col customWidth="1" min="8" max="8" width="13.28515625"/>
    <col customWidth="1" min="9" max="9" width="13.85546875"/>
  </cols>
  <sheetData>
    <row r="1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</row>
    <row r="4" ht="21" customHeight="1">
      <c r="A4" s="66" t="s">
        <v>78</v>
      </c>
      <c r="B4" s="66"/>
      <c r="C4" s="66"/>
      <c r="D4" s="66"/>
      <c r="E4" s="66"/>
      <c r="F4" s="66"/>
      <c r="G4" s="66"/>
      <c r="H4" s="66"/>
      <c r="I4" s="66"/>
      <c r="J4" s="65"/>
      <c r="K4" s="65"/>
      <c r="L4" s="65"/>
      <c r="M4" s="65"/>
      <c r="N4" s="65"/>
    </row>
    <row r="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</row>
    <row r="6" ht="24.75" customHeight="1">
      <c r="A6" s="67" t="s">
        <v>79</v>
      </c>
      <c r="B6" s="67" t="s">
        <v>80</v>
      </c>
      <c r="C6" s="67" t="s">
        <v>19</v>
      </c>
      <c r="D6" s="67" t="s">
        <v>20</v>
      </c>
      <c r="E6" s="67" t="s">
        <v>21</v>
      </c>
      <c r="F6" s="67" t="s">
        <v>81</v>
      </c>
      <c r="G6" s="67" t="s">
        <v>82</v>
      </c>
      <c r="H6" s="67" t="s">
        <v>83</v>
      </c>
      <c r="I6" s="67" t="s">
        <v>84</v>
      </c>
      <c r="J6" s="65"/>
      <c r="K6" s="65"/>
      <c r="L6" s="65"/>
      <c r="M6" s="65"/>
      <c r="N6" s="65"/>
    </row>
    <row r="7">
      <c r="A7" s="68">
        <v>1</v>
      </c>
      <c r="B7" s="69" t="s">
        <v>85</v>
      </c>
      <c r="C7" s="70">
        <v>4500</v>
      </c>
      <c r="D7" s="70">
        <v>5040</v>
      </c>
      <c r="E7" s="70">
        <v>5696</v>
      </c>
      <c r="F7" s="71">
        <f t="shared" ref="F7:F12" si="14">SUM(C7:E7)</f>
        <v>15236</v>
      </c>
      <c r="G7" s="72">
        <f t="shared" ref="G7:G12" si="15">MAX(C7:E7)</f>
        <v>5696</v>
      </c>
      <c r="H7" s="73">
        <f t="shared" ref="H7:H12" si="16">MIN(C7:E7)</f>
        <v>4500</v>
      </c>
      <c r="I7" s="71">
        <f t="shared" ref="I7:I12" si="17">AVERAGE(C7:E7)</f>
        <v>5078.666666666667</v>
      </c>
      <c r="J7" s="65"/>
      <c r="K7" s="65"/>
      <c r="L7" s="65"/>
      <c r="M7" s="65"/>
      <c r="N7" s="65"/>
    </row>
    <row r="8">
      <c r="A8" s="68">
        <v>2</v>
      </c>
      <c r="B8" s="69" t="s">
        <v>86</v>
      </c>
      <c r="C8" s="70">
        <v>6250</v>
      </c>
      <c r="D8" s="70">
        <v>7000</v>
      </c>
      <c r="E8" s="70">
        <v>7910</v>
      </c>
      <c r="F8" s="71">
        <f t="shared" si="14"/>
        <v>21160</v>
      </c>
      <c r="G8" s="72">
        <f t="shared" si="15"/>
        <v>7910</v>
      </c>
      <c r="H8" s="73">
        <f t="shared" si="16"/>
        <v>6250</v>
      </c>
      <c r="I8" s="71">
        <f t="shared" si="17"/>
        <v>7053.333333333333</v>
      </c>
      <c r="J8" s="65"/>
      <c r="K8" s="65"/>
      <c r="L8" s="65"/>
      <c r="M8" s="65"/>
      <c r="N8" s="65"/>
    </row>
    <row r="9">
      <c r="A9" s="68">
        <v>3</v>
      </c>
      <c r="B9" s="69" t="s">
        <v>87</v>
      </c>
      <c r="C9" s="70">
        <v>3300</v>
      </c>
      <c r="D9" s="70">
        <v>3696</v>
      </c>
      <c r="E9" s="70">
        <v>4176</v>
      </c>
      <c r="F9" s="71">
        <f t="shared" si="14"/>
        <v>11172</v>
      </c>
      <c r="G9" s="72">
        <f t="shared" si="15"/>
        <v>4176</v>
      </c>
      <c r="H9" s="73">
        <f t="shared" si="16"/>
        <v>3300</v>
      </c>
      <c r="I9" s="71">
        <f t="shared" si="17"/>
        <v>3724</v>
      </c>
      <c r="J9" s="65"/>
      <c r="K9" s="65"/>
      <c r="L9" s="65"/>
      <c r="M9" s="65"/>
      <c r="N9" s="65"/>
    </row>
    <row r="10">
      <c r="A10" s="68">
        <v>4</v>
      </c>
      <c r="B10" s="69" t="s">
        <v>88</v>
      </c>
      <c r="C10" s="70">
        <v>8000</v>
      </c>
      <c r="D10" s="70">
        <v>8690</v>
      </c>
      <c r="E10" s="70">
        <v>10125</v>
      </c>
      <c r="F10" s="71">
        <f t="shared" si="14"/>
        <v>26815</v>
      </c>
      <c r="G10" s="72">
        <f t="shared" si="15"/>
        <v>10125</v>
      </c>
      <c r="H10" s="73">
        <f t="shared" si="16"/>
        <v>8000</v>
      </c>
      <c r="I10" s="71">
        <f t="shared" si="17"/>
        <v>8938.3333333333339</v>
      </c>
      <c r="J10" s="65"/>
      <c r="K10" s="65"/>
      <c r="L10" s="65"/>
      <c r="M10" s="65"/>
      <c r="N10" s="65"/>
    </row>
    <row r="11">
      <c r="A11" s="68">
        <v>5</v>
      </c>
      <c r="B11" s="69" t="s">
        <v>89</v>
      </c>
      <c r="C11" s="70">
        <v>4557</v>
      </c>
      <c r="D11" s="70">
        <v>5104</v>
      </c>
      <c r="E11" s="70">
        <v>5676</v>
      </c>
      <c r="F11" s="71">
        <f t="shared" si="14"/>
        <v>15337</v>
      </c>
      <c r="G11" s="72">
        <f t="shared" si="15"/>
        <v>5676</v>
      </c>
      <c r="H11" s="73">
        <f t="shared" si="16"/>
        <v>4557</v>
      </c>
      <c r="I11" s="71">
        <f t="shared" si="17"/>
        <v>5112.333333333333</v>
      </c>
      <c r="J11" s="65"/>
      <c r="K11" s="65"/>
      <c r="L11" s="65"/>
      <c r="M11" s="65"/>
      <c r="N11" s="65"/>
    </row>
    <row r="12">
      <c r="A12" s="68">
        <v>6</v>
      </c>
      <c r="B12" s="69" t="s">
        <v>90</v>
      </c>
      <c r="C12" s="70">
        <v>3260</v>
      </c>
      <c r="D12" s="70">
        <v>3640</v>
      </c>
      <c r="E12" s="70">
        <v>4113</v>
      </c>
      <c r="F12" s="71">
        <f t="shared" si="14"/>
        <v>11013</v>
      </c>
      <c r="G12" s="72">
        <f t="shared" si="15"/>
        <v>4113</v>
      </c>
      <c r="H12" s="73">
        <f t="shared" si="16"/>
        <v>3260</v>
      </c>
      <c r="I12" s="71">
        <f t="shared" si="17"/>
        <v>3671</v>
      </c>
      <c r="J12" s="65"/>
      <c r="K12" s="65"/>
      <c r="L12" s="65"/>
      <c r="M12" s="65"/>
      <c r="N12" s="65"/>
    </row>
    <row r="13">
      <c r="A13" s="65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</row>
    <row r="14">
      <c r="A14" s="65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</row>
    <row r="15">
      <c r="A15" s="74" t="s">
        <v>91</v>
      </c>
      <c r="B15" s="74"/>
      <c r="C15" s="75">
        <f>SUM(C7:C12)</f>
        <v>29867</v>
      </c>
      <c r="D15" s="75">
        <f>SUM(D7:D12)</f>
        <v>33170</v>
      </c>
      <c r="E15" s="75">
        <f>SUM(E7:E12)</f>
        <v>37696</v>
      </c>
      <c r="F15" s="65"/>
      <c r="G15" s="65"/>
      <c r="H15" s="65"/>
      <c r="I15" s="65"/>
      <c r="J15" s="65"/>
      <c r="K15" s="65"/>
      <c r="L15" s="65"/>
      <c r="M15" s="65"/>
      <c r="N15" s="65"/>
    </row>
    <row r="16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</row>
    <row r="17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</row>
    <row r="18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</row>
    <row r="19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</row>
    <row r="20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</row>
    <row r="21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</row>
    <row r="22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</row>
    <row r="23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</row>
    <row r="24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</row>
    <row r="25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</row>
  </sheetData>
  <mergeCells count="2">
    <mergeCell ref="A4:I4"/>
    <mergeCell ref="A15:B15"/>
  </mergeCell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4" max="4" width="20.85546875"/>
    <col customWidth="1" min="5" max="5" width="13.7109375"/>
    <col customWidth="1" min="6" max="6" width="20.28515625"/>
    <col customWidth="1" min="7" max="7" width="14.5703125"/>
    <col customWidth="1" min="8" max="8" width="21.85546875"/>
    <col customWidth="1" min="9" max="9" width="16"/>
    <col customWidth="1" min="10" max="10" width="23.28515625"/>
    <col customWidth="1" min="11" max="11" width="14.28515625"/>
  </cols>
  <sheetData>
    <row r="3">
      <c r="C3" s="76" t="s">
        <v>92</v>
      </c>
      <c r="D3" s="76"/>
      <c r="E3" s="76"/>
      <c r="F3" s="76"/>
      <c r="G3" s="76"/>
      <c r="H3" s="76"/>
      <c r="I3" s="76"/>
    </row>
    <row r="4">
      <c r="C4" s="77" t="s">
        <v>79</v>
      </c>
      <c r="D4" s="77" t="s">
        <v>57</v>
      </c>
      <c r="E4" s="77" t="s">
        <v>93</v>
      </c>
      <c r="F4" s="77" t="s">
        <v>94</v>
      </c>
      <c r="G4" s="77" t="s">
        <v>95</v>
      </c>
      <c r="H4" s="77" t="s">
        <v>96</v>
      </c>
      <c r="I4" s="77" t="s">
        <v>97</v>
      </c>
    </row>
    <row r="5">
      <c r="C5" s="78">
        <v>100211</v>
      </c>
      <c r="D5" s="79" t="s">
        <v>98</v>
      </c>
      <c r="E5" s="80">
        <v>34.100000000000001</v>
      </c>
      <c r="F5" s="81">
        <f t="shared" ref="F5:F14" si="18">E5*0.65+E5</f>
        <v>56.265000000000001</v>
      </c>
      <c r="G5" s="82">
        <f t="shared" ref="G5:G14" si="19">F5-E5</f>
        <v>22.164999999999999</v>
      </c>
      <c r="H5" s="83">
        <f t="shared" ref="H5:H14" si="20">E5*0.85+E5</f>
        <v>63.085000000000001</v>
      </c>
      <c r="I5" s="82">
        <f t="shared" ref="I5:I14" si="21">H5-E5</f>
        <v>28.984999999999999</v>
      </c>
    </row>
    <row r="6">
      <c r="C6" s="78">
        <v>100212</v>
      </c>
      <c r="D6" s="79" t="s">
        <v>99</v>
      </c>
      <c r="E6" s="80">
        <v>10.9</v>
      </c>
      <c r="F6" s="81">
        <f t="shared" si="18"/>
        <v>17.984999999999999</v>
      </c>
      <c r="G6" s="82">
        <f t="shared" si="19"/>
        <v>7.0849999999999991</v>
      </c>
      <c r="H6" s="83">
        <f t="shared" si="20"/>
        <v>20.164999999999999</v>
      </c>
      <c r="I6" s="82">
        <f t="shared" si="21"/>
        <v>9.2649999999999988</v>
      </c>
    </row>
    <row r="7">
      <c r="C7" s="78">
        <v>100213</v>
      </c>
      <c r="D7" s="79" t="s">
        <v>100</v>
      </c>
      <c r="E7" s="80">
        <v>5.2999999999999998</v>
      </c>
      <c r="F7" s="81">
        <f t="shared" si="18"/>
        <v>8.7449999999999992</v>
      </c>
      <c r="G7" s="82">
        <f t="shared" si="19"/>
        <v>3.4449999999999994</v>
      </c>
      <c r="H7" s="83">
        <f t="shared" si="20"/>
        <v>9.8049999999999997</v>
      </c>
      <c r="I7" s="82">
        <f t="shared" si="21"/>
        <v>4.5049999999999999</v>
      </c>
    </row>
    <row r="8">
      <c r="C8" s="78">
        <v>100214</v>
      </c>
      <c r="D8" s="79" t="s">
        <v>101</v>
      </c>
      <c r="E8" s="80">
        <v>6.7000000000000002</v>
      </c>
      <c r="F8" s="81">
        <f t="shared" si="18"/>
        <v>11.055</v>
      </c>
      <c r="G8" s="82">
        <f t="shared" si="19"/>
        <v>4.3549999999999995</v>
      </c>
      <c r="H8" s="83">
        <f t="shared" si="20"/>
        <v>12.395</v>
      </c>
      <c r="I8" s="82">
        <f t="shared" si="21"/>
        <v>5.6949999999999994</v>
      </c>
    </row>
    <row r="9">
      <c r="C9" s="78">
        <v>200215</v>
      </c>
      <c r="D9" s="79" t="s">
        <v>102</v>
      </c>
      <c r="E9" s="80">
        <v>2.1000000000000001</v>
      </c>
      <c r="F9" s="81">
        <f t="shared" si="18"/>
        <v>3.4650000000000003</v>
      </c>
      <c r="G9" s="82">
        <f t="shared" si="19"/>
        <v>1.3650000000000002</v>
      </c>
      <c r="H9" s="83">
        <f t="shared" si="20"/>
        <v>3.8849999999999998</v>
      </c>
      <c r="I9" s="82">
        <f t="shared" si="21"/>
        <v>1.7849999999999997</v>
      </c>
    </row>
    <row r="10">
      <c r="C10" s="78">
        <v>100216</v>
      </c>
      <c r="D10" s="79" t="s">
        <v>103</v>
      </c>
      <c r="E10" s="80">
        <v>8.9000000000000004</v>
      </c>
      <c r="F10" s="81">
        <f t="shared" si="18"/>
        <v>14.685</v>
      </c>
      <c r="G10" s="82">
        <f t="shared" si="19"/>
        <v>5.7850000000000001</v>
      </c>
      <c r="H10" s="83">
        <f t="shared" si="20"/>
        <v>16.465</v>
      </c>
      <c r="I10" s="82">
        <f t="shared" si="21"/>
        <v>7.5649999999999995</v>
      </c>
    </row>
    <row r="11">
      <c r="C11" s="78">
        <v>100217</v>
      </c>
      <c r="D11" s="79" t="s">
        <v>104</v>
      </c>
      <c r="E11" s="80">
        <v>2.5</v>
      </c>
      <c r="F11" s="81">
        <f t="shared" si="18"/>
        <v>4.125</v>
      </c>
      <c r="G11" s="82">
        <f t="shared" si="19"/>
        <v>1.625</v>
      </c>
      <c r="H11" s="83">
        <f t="shared" si="20"/>
        <v>4.625</v>
      </c>
      <c r="I11" s="82">
        <f t="shared" si="21"/>
        <v>2.125</v>
      </c>
    </row>
    <row r="12">
      <c r="C12" s="78">
        <v>100218</v>
      </c>
      <c r="D12" s="79" t="s">
        <v>105</v>
      </c>
      <c r="E12" s="80">
        <v>10.9</v>
      </c>
      <c r="F12" s="81">
        <f t="shared" si="18"/>
        <v>17.984999999999999</v>
      </c>
      <c r="G12" s="82">
        <f t="shared" si="19"/>
        <v>7.0849999999999991</v>
      </c>
      <c r="H12" s="83">
        <f t="shared" si="20"/>
        <v>20.164999999999999</v>
      </c>
      <c r="I12" s="82">
        <f t="shared" si="21"/>
        <v>9.2649999999999988</v>
      </c>
    </row>
    <row r="13">
      <c r="C13" s="78">
        <v>100219</v>
      </c>
      <c r="D13" s="79" t="s">
        <v>106</v>
      </c>
      <c r="E13" s="80">
        <v>16.199999999999999</v>
      </c>
      <c r="F13" s="81">
        <f t="shared" si="18"/>
        <v>26.729999999999997</v>
      </c>
      <c r="G13" s="82">
        <f t="shared" si="19"/>
        <v>10.529999999999998</v>
      </c>
      <c r="H13" s="83">
        <f t="shared" si="20"/>
        <v>29.969999999999999</v>
      </c>
      <c r="I13" s="82">
        <f t="shared" si="21"/>
        <v>13.77</v>
      </c>
    </row>
    <row r="14">
      <c r="C14" s="78">
        <v>100220</v>
      </c>
      <c r="D14" s="79" t="s">
        <v>107</v>
      </c>
      <c r="E14" s="80">
        <v>11.9</v>
      </c>
      <c r="F14" s="81">
        <f t="shared" si="18"/>
        <v>19.635000000000002</v>
      </c>
      <c r="G14" s="82">
        <f t="shared" si="19"/>
        <v>7.7350000000000012</v>
      </c>
      <c r="H14" s="83">
        <f t="shared" si="20"/>
        <v>22.015000000000001</v>
      </c>
      <c r="I14" s="82">
        <f t="shared" si="21"/>
        <v>10.115</v>
      </c>
    </row>
  </sheetData>
  <mergeCells count="1">
    <mergeCell ref="C3:I3"/>
  </mergeCell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C12" activeCellId="0" sqref="C12"/>
    </sheetView>
  </sheetViews>
  <sheetFormatPr defaultRowHeight="14.25"/>
  <cols>
    <col customWidth="1" min="7" max="7" width="13.140625"/>
    <col customWidth="1" min="8" max="8" width="11.5703125"/>
    <col customWidth="1" min="11" max="11" width="11.5703125"/>
    <col customWidth="1" min="12" max="12" width="13"/>
    <col customWidth="1" min="13" max="13" width="11.7109375"/>
  </cols>
  <sheetData>
    <row r="3">
      <c r="G3" s="84" t="s">
        <v>108</v>
      </c>
      <c r="H3" s="84"/>
      <c r="I3" s="84"/>
      <c r="J3" s="84"/>
      <c r="K3" s="84"/>
      <c r="L3" s="84"/>
      <c r="M3" s="84"/>
    </row>
    <row r="4">
      <c r="G4" s="84"/>
      <c r="H4" s="84"/>
      <c r="I4" s="84"/>
      <c r="J4" s="84"/>
      <c r="K4" s="84"/>
      <c r="L4" s="84"/>
      <c r="M4" s="84"/>
    </row>
    <row r="5">
      <c r="J5" s="85"/>
      <c r="K5" s="85"/>
      <c r="L5" s="85"/>
      <c r="M5" s="85"/>
    </row>
    <row r="6" ht="28.5">
      <c r="G6" s="84" t="s">
        <v>109</v>
      </c>
      <c r="H6" s="84" t="s">
        <v>110</v>
      </c>
      <c r="I6" s="84" t="s">
        <v>111</v>
      </c>
      <c r="J6" s="86" t="s">
        <v>112</v>
      </c>
      <c r="K6" s="86" t="s">
        <v>113</v>
      </c>
      <c r="L6" s="86" t="s">
        <v>114</v>
      </c>
      <c r="M6" s="86" t="s">
        <v>115</v>
      </c>
      <c r="N6" s="16"/>
      <c r="O6" s="16"/>
    </row>
    <row r="7">
      <c r="G7" s="87" t="s">
        <v>116</v>
      </c>
      <c r="H7" s="88">
        <v>853</v>
      </c>
      <c r="I7" s="89">
        <v>0.10000000000000001</v>
      </c>
      <c r="J7" s="90">
        <v>8.9999999999999997e-002</v>
      </c>
      <c r="K7" s="91">
        <f t="shared" ref="K7:K14" si="22">H7*I7</f>
        <v>85.300000000000011</v>
      </c>
      <c r="L7" s="92">
        <f t="shared" ref="L7:L14" si="23">H7*J7</f>
        <v>76.769999999999996</v>
      </c>
      <c r="M7" s="88">
        <f t="shared" ref="M7:M14" si="24">H7-K7+L7</f>
        <v>844.47000000000003</v>
      </c>
      <c r="N7" s="85"/>
      <c r="O7" s="85"/>
    </row>
    <row r="8">
      <c r="G8" s="87" t="s">
        <v>117</v>
      </c>
      <c r="H8" s="88">
        <v>951</v>
      </c>
      <c r="I8" s="89">
        <v>9.9900000000000003e-002</v>
      </c>
      <c r="J8" s="90">
        <v>8.0000000000000002e-002</v>
      </c>
      <c r="K8" s="91">
        <f t="shared" si="22"/>
        <v>95.004900000000006</v>
      </c>
      <c r="L8" s="92">
        <f t="shared" si="23"/>
        <v>76.079999999999998</v>
      </c>
      <c r="M8" s="88">
        <f t="shared" si="24"/>
        <v>932.07510000000002</v>
      </c>
      <c r="N8" s="85"/>
      <c r="O8" s="85"/>
    </row>
    <row r="9">
      <c r="G9" s="87" t="s">
        <v>118</v>
      </c>
      <c r="H9" s="88">
        <v>456</v>
      </c>
      <c r="I9" s="89">
        <v>8.6400000000000005e-002</v>
      </c>
      <c r="J9" s="90">
        <v>5.9999999999999998e-002</v>
      </c>
      <c r="K9" s="91">
        <f t="shared" si="22"/>
        <v>39.398400000000002</v>
      </c>
      <c r="L9" s="92">
        <f t="shared" si="23"/>
        <v>27.359999999999999</v>
      </c>
      <c r="M9" s="88">
        <f t="shared" si="24"/>
        <v>443.96160000000003</v>
      </c>
      <c r="N9" s="16"/>
      <c r="O9" s="16"/>
    </row>
    <row r="10">
      <c r="G10" s="87" t="s">
        <v>119</v>
      </c>
      <c r="H10" s="88">
        <v>500</v>
      </c>
      <c r="I10" s="89">
        <v>8.5000000000000006e-002</v>
      </c>
      <c r="J10" s="90">
        <v>5.9999999999999998e-002</v>
      </c>
      <c r="K10" s="91">
        <f t="shared" si="22"/>
        <v>42.5</v>
      </c>
      <c r="L10" s="92">
        <f t="shared" si="23"/>
        <v>30</v>
      </c>
      <c r="M10" s="88">
        <f t="shared" si="24"/>
        <v>487.5</v>
      </c>
      <c r="N10" s="16"/>
      <c r="O10" s="16"/>
    </row>
    <row r="11">
      <c r="G11" s="87" t="s">
        <v>120</v>
      </c>
      <c r="H11" s="88">
        <v>850</v>
      </c>
      <c r="I11" s="89">
        <v>8.9899999999999994e-002</v>
      </c>
      <c r="J11" s="90">
        <v>7.0000000000000007e-002</v>
      </c>
      <c r="K11" s="91">
        <f t="shared" si="22"/>
        <v>76.414999999999992</v>
      </c>
      <c r="L11" s="92">
        <f t="shared" si="23"/>
        <v>59.500000000000007</v>
      </c>
      <c r="M11" s="88">
        <f t="shared" si="24"/>
        <v>833.08500000000004</v>
      </c>
    </row>
    <row r="12">
      <c r="G12" s="87" t="s">
        <v>121</v>
      </c>
      <c r="H12" s="88">
        <v>459</v>
      </c>
      <c r="I12" s="89">
        <v>6.25e-002</v>
      </c>
      <c r="J12" s="90">
        <v>5.0000000000000003e-002</v>
      </c>
      <c r="K12" s="91">
        <f t="shared" si="22"/>
        <v>28.6875</v>
      </c>
      <c r="L12" s="92">
        <f t="shared" si="23"/>
        <v>22.950000000000003</v>
      </c>
      <c r="M12" s="88">
        <f t="shared" si="24"/>
        <v>453.26249999999999</v>
      </c>
    </row>
    <row r="13">
      <c r="G13" s="87" t="s">
        <v>122</v>
      </c>
      <c r="H13" s="88">
        <v>478</v>
      </c>
      <c r="I13" s="89">
        <v>7.1199999999999999e-002</v>
      </c>
      <c r="J13" s="90">
        <v>5.0000000000000003e-002</v>
      </c>
      <c r="K13" s="91">
        <f t="shared" si="22"/>
        <v>34.0336</v>
      </c>
      <c r="L13" s="92">
        <f t="shared" si="23"/>
        <v>23.900000000000002</v>
      </c>
      <c r="M13" s="88">
        <f t="shared" si="24"/>
        <v>467.8664</v>
      </c>
    </row>
    <row r="14">
      <c r="G14" s="87" t="s">
        <v>123</v>
      </c>
      <c r="H14" s="88">
        <v>658</v>
      </c>
      <c r="I14" s="89">
        <v>5.9900000000000002e-002</v>
      </c>
      <c r="J14" s="90">
        <v>4.0000000000000001e-002</v>
      </c>
      <c r="K14" s="91">
        <f t="shared" si="22"/>
        <v>39.414200000000001</v>
      </c>
      <c r="L14" s="92">
        <f t="shared" si="23"/>
        <v>26.32</v>
      </c>
      <c r="M14" s="88">
        <f t="shared" si="24"/>
        <v>644.9058</v>
      </c>
    </row>
  </sheetData>
  <mergeCells count="1">
    <mergeCell ref="G3:M4"/>
  </mergeCells>
  <printOptions headings="0" gridLines="0"/>
  <pageMargins left="0.511811024" right="0.511811024" top="0.78740157500000008" bottom="0.78740157500000008" header="0.31496062000000008" footer="0.31496062000000008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N13" activeCellId="0" sqref="N13"/>
    </sheetView>
  </sheetViews>
  <sheetFormatPr defaultRowHeight="14.25"/>
  <cols>
    <col customWidth="1" min="3" max="3" width="18.28515625"/>
    <col customWidth="1" min="4" max="4" width="13.28515625"/>
    <col customWidth="1" min="5" max="5" width="7.42578125"/>
    <col customWidth="1" min="7" max="7" width="17.85546875"/>
    <col customWidth="1" min="8" max="8" width="11.7109375"/>
    <col customWidth="1" min="9" max="9" width="11"/>
  </cols>
  <sheetData>
    <row r="4">
      <c r="C4" s="93" t="s">
        <v>124</v>
      </c>
      <c r="D4" s="93"/>
      <c r="E4" s="93"/>
      <c r="G4" s="94" t="s">
        <v>125</v>
      </c>
      <c r="H4" s="94" t="s">
        <v>126</v>
      </c>
      <c r="I4" s="95">
        <v>110</v>
      </c>
    </row>
    <row r="5">
      <c r="C5" s="96" t="s">
        <v>57</v>
      </c>
      <c r="D5" s="96" t="s">
        <v>127</v>
      </c>
      <c r="E5" s="96" t="s">
        <v>128</v>
      </c>
      <c r="G5" s="97" t="s">
        <v>57</v>
      </c>
      <c r="H5" s="97" t="s">
        <v>129</v>
      </c>
      <c r="I5" s="97" t="s">
        <v>130</v>
      </c>
    </row>
    <row r="6">
      <c r="C6" s="98" t="s">
        <v>131</v>
      </c>
      <c r="D6" s="99">
        <v>12</v>
      </c>
      <c r="E6" s="100" t="s">
        <v>132</v>
      </c>
      <c r="G6" s="101" t="str">
        <f t="shared" ref="G6:G7" si="25">C7</f>
        <v xml:space="preserve">Arroz Tiozão</v>
      </c>
      <c r="H6" s="100">
        <v>2</v>
      </c>
      <c r="I6" s="102">
        <f t="shared" ref="I6:I7" si="26">D7*H6</f>
        <v>22</v>
      </c>
    </row>
    <row r="7">
      <c r="C7" s="98" t="s">
        <v>133</v>
      </c>
      <c r="D7" s="99">
        <v>11</v>
      </c>
      <c r="E7" s="100" t="s">
        <v>134</v>
      </c>
      <c r="G7" s="101" t="str">
        <f t="shared" si="25"/>
        <v xml:space="preserve">Açúcar do Barro</v>
      </c>
      <c r="H7" s="100">
        <v>4</v>
      </c>
      <c r="I7" s="102">
        <f t="shared" si="26"/>
        <v>7.96</v>
      </c>
    </row>
    <row r="8">
      <c r="C8" s="98" t="s">
        <v>135</v>
      </c>
      <c r="D8" s="99">
        <v>1.99</v>
      </c>
      <c r="E8" s="100" t="s">
        <v>132</v>
      </c>
      <c r="G8" s="101" t="str">
        <f>C10</f>
        <v>Alcatra</v>
      </c>
      <c r="H8" s="100">
        <v>2</v>
      </c>
      <c r="I8" s="102">
        <f>D10*H8</f>
        <v>31.800000000000001</v>
      </c>
    </row>
    <row r="9">
      <c r="C9" s="98" t="s">
        <v>136</v>
      </c>
      <c r="D9" s="99">
        <v>5.9000000000000004</v>
      </c>
      <c r="E9" s="100" t="s">
        <v>132</v>
      </c>
      <c r="G9" s="101" t="str">
        <f>C12</f>
        <v xml:space="preserve">Pão de batata</v>
      </c>
      <c r="H9" s="100">
        <v>3</v>
      </c>
      <c r="I9" s="102">
        <f>D12*H9</f>
        <v>21</v>
      </c>
    </row>
    <row r="10">
      <c r="C10" s="98" t="s">
        <v>137</v>
      </c>
      <c r="D10" s="99">
        <v>15.9</v>
      </c>
      <c r="E10" s="100" t="s">
        <v>132</v>
      </c>
      <c r="G10" s="103" t="s">
        <v>138</v>
      </c>
      <c r="H10" s="103"/>
      <c r="I10" s="104">
        <f>SUM(I6:I9)</f>
        <v>82.760000000000005</v>
      </c>
    </row>
    <row r="11">
      <c r="C11" s="98" t="s">
        <v>139</v>
      </c>
      <c r="D11" s="99">
        <v>4.9900000000000002</v>
      </c>
      <c r="E11" s="100" t="s">
        <v>140</v>
      </c>
      <c r="G11" s="105"/>
      <c r="H11" s="103" t="s">
        <v>141</v>
      </c>
      <c r="I11" s="104">
        <f>I4-I10</f>
        <v>27.239999999999995</v>
      </c>
    </row>
    <row r="12">
      <c r="C12" s="98" t="s">
        <v>142</v>
      </c>
      <c r="D12" s="99">
        <v>7</v>
      </c>
      <c r="E12" s="100" t="s">
        <v>143</v>
      </c>
    </row>
    <row r="13">
      <c r="C13" s="98" t="s">
        <v>144</v>
      </c>
      <c r="D13" s="99">
        <v>5.4500000000000002</v>
      </c>
      <c r="E13" s="100" t="s">
        <v>145</v>
      </c>
      <c r="G13" s="94" t="s">
        <v>146</v>
      </c>
      <c r="H13" s="94" t="s">
        <v>126</v>
      </c>
      <c r="I13" s="95">
        <v>95</v>
      </c>
    </row>
    <row r="14">
      <c r="C14" s="98" t="s">
        <v>147</v>
      </c>
      <c r="D14" s="99">
        <v>2.8999999999999999</v>
      </c>
      <c r="E14" s="100" t="s">
        <v>148</v>
      </c>
      <c r="G14" s="97" t="s">
        <v>57</v>
      </c>
      <c r="H14" s="97" t="s">
        <v>129</v>
      </c>
      <c r="I14" s="97" t="s">
        <v>130</v>
      </c>
    </row>
    <row r="15">
      <c r="C15" s="98" t="s">
        <v>149</v>
      </c>
      <c r="D15" s="99">
        <v>21</v>
      </c>
      <c r="E15" s="100" t="s">
        <v>132</v>
      </c>
      <c r="G15" s="101" t="str">
        <f>C15</f>
        <v xml:space="preserve">Queijo Prato Mimi</v>
      </c>
      <c r="H15" s="100">
        <v>0.5</v>
      </c>
      <c r="I15" s="102">
        <f>D15*H15</f>
        <v>10.5</v>
      </c>
    </row>
    <row r="16">
      <c r="G16" s="101" t="str">
        <f>C11</f>
        <v xml:space="preserve">Pão de queijo</v>
      </c>
      <c r="H16" s="100">
        <v>5</v>
      </c>
      <c r="I16" s="102">
        <f>D11*H16</f>
        <v>24.950000000000003</v>
      </c>
    </row>
    <row r="17">
      <c r="G17" s="101" t="str">
        <f>C6</f>
        <v xml:space="preserve">Feijão Ouro</v>
      </c>
      <c r="H17" s="100">
        <v>2</v>
      </c>
      <c r="I17" s="102">
        <f>D6*H17</f>
        <v>24</v>
      </c>
    </row>
    <row r="18">
      <c r="G18" s="101" t="str">
        <f>C9</f>
        <v xml:space="preserve">Frango Caipira</v>
      </c>
      <c r="H18" s="100">
        <v>3</v>
      </c>
      <c r="I18" s="102">
        <f>D9*H18</f>
        <v>17.700000000000003</v>
      </c>
    </row>
    <row r="19">
      <c r="G19" s="103" t="s">
        <v>150</v>
      </c>
      <c r="H19" s="103"/>
      <c r="I19" s="104">
        <f>SUM(I15:I18)</f>
        <v>77.150000000000006</v>
      </c>
    </row>
    <row r="20">
      <c r="G20" s="105"/>
      <c r="H20" s="103" t="s">
        <v>141</v>
      </c>
      <c r="I20" s="104">
        <f>I13-I19</f>
        <v>17.849999999999994</v>
      </c>
    </row>
  </sheetData>
  <mergeCells count="3">
    <mergeCell ref="C4:E4"/>
    <mergeCell ref="G10:H10"/>
    <mergeCell ref="G19:H19"/>
  </mergeCells>
  <printOptions headings="0" gridLines="0"/>
  <pageMargins left="0.511811024" right="0.511811024" top="0.78740157500000008" bottom="0.78740157500000008" header="0.31496062000000008" footer="0.31496062000000008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3</cp:revision>
  <dcterms:created xsi:type="dcterms:W3CDTF">2017-12-12T08:29:17Z</dcterms:created>
  <dcterms:modified xsi:type="dcterms:W3CDTF">2022-05-21T00:04:05Z</dcterms:modified>
</cp:coreProperties>
</file>