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oM" sheetId="1" r:id="rId1"/>
    <sheet name="Costs" sheetId="2" r:id="rId2"/>
    <sheet name="Colors" sheetId="3" r:id="rId3"/>
  </sheets>
  <definedNames>
    <definedName name="BoardQty" localSheetId="1">'Costs'!$G$2</definedName>
    <definedName name="_xlnm.Print_Titles" localSheetId="0">BoM!$9:$9</definedName>
    <definedName name="TotalCost" localSheetId="1">'Costs'!$G$4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F4" authorId="0">
      <text>
        <r>
          <rPr>
            <sz val="8"/>
            <color indexed="81"/>
            <rFont val="Tahoma"/>
            <family val="2"/>
          </rPr>
          <t>Use the minimum extend price across distributors not taking account available quantities.</t>
        </r>
      </text>
    </comment>
    <comment ref="A9" authorId="0">
      <text>
        <r>
          <rPr>
            <sz val="8"/>
            <color indexed="81"/>
            <rFont val="Tahoma"/>
            <family val="2"/>
          </rPr>
          <t>Schematic identifier for each part.</t>
        </r>
      </text>
    </comment>
    <comment ref="B9" authorId="0">
      <text>
        <r>
          <rPr>
            <sz val="8"/>
            <color indexed="81"/>
            <rFont val="Tahoma"/>
            <family val="2"/>
          </rPr>
          <t>Value of each part.</t>
        </r>
      </text>
    </comment>
    <comment ref="C9" authorId="0">
      <text>
        <r>
          <rPr>
            <sz val="8"/>
            <color indexed="81"/>
            <rFont val="Tahoma"/>
            <family val="2"/>
          </rPr>
          <t>PCB footprint for each part.</t>
        </r>
      </text>
    </comment>
    <comment ref="D9" authorId="0">
      <text>
        <r>
          <rPr>
            <sz val="8"/>
            <color indexed="81"/>
            <rFont val="Tahoma"/>
            <family val="2"/>
          </rPr>
          <t>Manufacturer number for each part and link to it's datasheet (Ctrl-click).
Purple -&gt; Obsolete part detected by one of the distributors.</t>
        </r>
      </text>
    </comment>
    <comment ref="E9" authorId="0">
      <text>
        <r>
          <rPr>
            <sz val="8"/>
            <color indexed="81"/>
            <rFont val="Tahoma"/>
            <family val="2"/>
          </rPr>
          <t>Total number of each part needed.
Gray -&gt; No manf# provided.
Red -&gt; No parts available.
Orange -&gt; Not enough parts available.
Yellow -&gt; Parts available, but haven't purchased enough.</t>
        </r>
      </text>
    </comment>
    <comment ref="F9" authorId="0">
      <text>
        <r>
          <rPr>
            <sz val="8"/>
            <color indexed="81"/>
            <rFont val="Tahoma"/>
            <family val="2"/>
          </rPr>
          <t>Minimum unit price for each part across all distributors.</t>
        </r>
      </text>
    </comment>
    <comment ref="G9" authorId="0">
      <text>
        <r>
          <rPr>
            <sz val="8"/>
            <color indexed="81"/>
            <rFont val="Tahoma"/>
            <family val="2"/>
          </rPr>
          <t>Minimum extended price for each part across all distributors.</t>
        </r>
      </text>
    </comment>
  </commentList>
</comments>
</file>

<file path=xl/sharedStrings.xml><?xml version="1.0" encoding="utf-8"?>
<sst xmlns="http://schemas.openxmlformats.org/spreadsheetml/2006/main" count="316" uniqueCount="151">
  <si>
    <t>Row</t>
  </si>
  <si>
    <t>Description</t>
  </si>
  <si>
    <t>Part</t>
  </si>
  <si>
    <t>References</t>
  </si>
  <si>
    <t>Value</t>
  </si>
  <si>
    <t>Footprint</t>
  </si>
  <si>
    <t>Quantity Per PCB</t>
  </si>
  <si>
    <t>Status</t>
  </si>
  <si>
    <t>Datasheet</t>
  </si>
  <si>
    <t>Supplier</t>
  </si>
  <si>
    <t>1</t>
  </si>
  <si>
    <t>Unpolarized capacitor</t>
  </si>
  <si>
    <t>C</t>
  </si>
  <si>
    <t>C21 C22 C25 C26</t>
  </si>
  <si>
    <t>2,2nF50V</t>
  </si>
  <si>
    <t>C_0805_2012Metric</t>
  </si>
  <si>
    <t>4</t>
  </si>
  <si>
    <t xml:space="preserve"> </t>
  </si>
  <si>
    <t>https://www.samsungsem.com/resources/file/global/support/product_catalog/MLCC.pdf</t>
  </si>
  <si>
    <t>https://www.digikey.ch/de/products/detail/samsung-electro-mechanics/CL21B222KBANNNC/3886829</t>
  </si>
  <si>
    <t>2</t>
  </si>
  <si>
    <t>C1 C11 C14 C16 C19 C20 C28 C29 C32</t>
  </si>
  <si>
    <t>100nF25V</t>
  </si>
  <si>
    <t>9</t>
  </si>
  <si>
    <t>https://www.digikey.ch/de/products/detail/samsung-electro-mechanics/CL21B104KBCNNNC/3886661</t>
  </si>
  <si>
    <t>3</t>
  </si>
  <si>
    <t>C13 C17 C18 C23 C24 C27 C30 C31</t>
  </si>
  <si>
    <t>1uF16V</t>
  </si>
  <si>
    <t>8</t>
  </si>
  <si>
    <t>https://www.digikey.ch/de/products/detail/samsung-electro-mechanics/CL21B105KAFNNNE/3886724</t>
  </si>
  <si>
    <t>C2 C3 C4 C5 C6 C7 C8 C9 C10 C12 C15</t>
  </si>
  <si>
    <t>10uF16V</t>
  </si>
  <si>
    <t>11</t>
  </si>
  <si>
    <t>https://www.digikey.ch/de/products/detail/samsung-electro-mechanics/CL21X106KAYNNNE/5961182</t>
  </si>
  <si>
    <t>5</t>
  </si>
  <si>
    <t>Light emitting diode</t>
  </si>
  <si>
    <t>LED</t>
  </si>
  <si>
    <t>D1 D2</t>
  </si>
  <si>
    <t>LED_0805_2012Metric</t>
  </si>
  <si>
    <t>~</t>
  </si>
  <si>
    <t/>
  </si>
  <si>
    <t>6</t>
  </si>
  <si>
    <t>Generic connector, double row, 02x03, odd/even pin numbering scheme (row 1 odd numbers, row 2 even numbers), script generated (kicad-library-utils/schlib/autogen/connector/)</t>
  </si>
  <si>
    <t>Conn_02x03_Odd_Even</t>
  </si>
  <si>
    <t>J2 J3</t>
  </si>
  <si>
    <t>PinHeader_2x03_P2.54mm_Vertical</t>
  </si>
  <si>
    <t>7</t>
  </si>
  <si>
    <t>RPi_GPIO</t>
  </si>
  <si>
    <t>J1</t>
  </si>
  <si>
    <t>Pin_Header_Straight_2x20</t>
  </si>
  <si>
    <t>Resistor</t>
  </si>
  <si>
    <t>R</t>
  </si>
  <si>
    <t>R2 R3 R8 R12 R14 R15 R21 R22 R26 R27</t>
  </si>
  <si>
    <t>100R</t>
  </si>
  <si>
    <t>R_0805_2012Metric</t>
  </si>
  <si>
    <t>10</t>
  </si>
  <si>
    <t>https://www.seielect.com/catalog/sei-rmcf_rmcp.pdf</t>
  </si>
  <si>
    <t>https://www.digikey.ch/de/products/detail/stackpole-electronics-inc/RMCF0805FT100R/1760711</t>
  </si>
  <si>
    <t>R16 R17 R18 R19</t>
  </si>
  <si>
    <t>470R</t>
  </si>
  <si>
    <t>https://www.digikey.ch/de/products/detail/stackpole-electronics-inc/RMCF0805FT470R/1760300</t>
  </si>
  <si>
    <t>R5 R6 R7 R10</t>
  </si>
  <si>
    <t>3K9</t>
  </si>
  <si>
    <t>https://www.digikey.ch/de/products/detail/stackpole-electronics-inc/RMCF0805FT3K90/1760599</t>
  </si>
  <si>
    <t>R1 R20 R23 R24 R25</t>
  </si>
  <si>
    <t>10K</t>
  </si>
  <si>
    <t>https://www.digikey.ch/de/products/detail/stackpole-electronics-inc/RMCF0805FT10K0/1760676</t>
  </si>
  <si>
    <t>12</t>
  </si>
  <si>
    <t>R4 R9 R11 R13</t>
  </si>
  <si>
    <t>100K</t>
  </si>
  <si>
    <t>https://www.digikey.ch/de/products/detail/stackpole-electronics-inc/RMCF0805FG100K/1712614</t>
  </si>
  <si>
    <t>13</t>
  </si>
  <si>
    <t>I2C Serial EEPROM, 1Kb (128x8) with Unique Serial Number, SOT-23-5</t>
  </si>
  <si>
    <t>AT24CS01-STUM</t>
  </si>
  <si>
    <t>U1</t>
  </si>
  <si>
    <t>SOT-23-5</t>
  </si>
  <si>
    <t>https://ww1.microchip.com/downloads/en/DeviceDoc/AT24C01C-AT24C02C-I2C-Compatible-Two-Wire-Serial-EEPROM-1Kbit-2Kbit-20006111A.pdf</t>
  </si>
  <si>
    <t>https://www.digikey.ch/de/products/detail/microchip-technology/AT24C01C-STUM-T/3903763</t>
  </si>
  <si>
    <t>14</t>
  </si>
  <si>
    <t>TLV71333PDBV-Regulator_Linear</t>
  </si>
  <si>
    <t>U2 U3 U5</t>
  </si>
  <si>
    <t>NCP163</t>
  </si>
  <si>
    <t>https://www.onsemi.com/pub/Collateral/NCP163-D.PDF</t>
  </si>
  <si>
    <t>https://www.digikey.ch/de/products/detail/onsemi/NCP163ASN330T1G/9694661</t>
  </si>
  <si>
    <t>15</t>
  </si>
  <si>
    <t>PCM1863DBT-pcm1863</t>
  </si>
  <si>
    <t>U4</t>
  </si>
  <si>
    <t>PCM1863DBT</t>
  </si>
  <si>
    <t>TSSOP-30_4.4x7.8mm_P0.5mm</t>
  </si>
  <si>
    <t>https://www.ti.com/lit/ds/symlink/pcm1863.pdf</t>
  </si>
  <si>
    <t>https://www.digikey.ch/de/products/detail/texas-instruments/PCM1863DBT/4895616</t>
  </si>
  <si>
    <t>16</t>
  </si>
  <si>
    <t>PCM5242RHBR-pcm5242</t>
  </si>
  <si>
    <t>U6</t>
  </si>
  <si>
    <t>PCM5242RHBR</t>
  </si>
  <si>
    <t>HVQFN-32-1EP_5x5mm_P0.5mm_EP3.1x3.1mm_ThermalVias</t>
  </si>
  <si>
    <t>https://www.ti.com/lit/ds/symlink/pcm5242.pdf</t>
  </si>
  <si>
    <t>https://www.digikey.ch/de/products/detail/texas-instruments/PCM5242RHBR/6571831</t>
  </si>
  <si>
    <t>17</t>
  </si>
  <si>
    <t>ASCO-Oscillator</t>
  </si>
  <si>
    <t>X1</t>
  </si>
  <si>
    <t>22.5792Mhz</t>
  </si>
  <si>
    <t>Oscillator_SMD_Abracon_ASDMB-4Pin_2.5x2.0mm</t>
  </si>
  <si>
    <t>https://abracon.com/Oscillators/ASCO.pdf</t>
  </si>
  <si>
    <t>https://www.digikey.ch/de/products/detail/abracon-llc/ASV-22-5792MHZ-LR-T/15995980</t>
  </si>
  <si>
    <t>18</t>
  </si>
  <si>
    <t>X2</t>
  </si>
  <si>
    <t>24.576Mhz</t>
  </si>
  <si>
    <t>https://www.digikey.ch/de/products/detail/abracon-llc/ASDMB-24-576MHZ-LC-T/2809941</t>
  </si>
  <si>
    <t>KiBot Bill of Materials</t>
  </si>
  <si>
    <t>Schematic:</t>
  </si>
  <si>
    <t>pedalboard-soundcard</t>
  </si>
  <si>
    <t>Variant:</t>
  </si>
  <si>
    <t>default</t>
  </si>
  <si>
    <t>Revision:</t>
  </si>
  <si>
    <t>0.0.1</t>
  </si>
  <si>
    <t>Date:</t>
  </si>
  <si>
    <t>2023-12-19</t>
  </si>
  <si>
    <t>KiCad Version:</t>
  </si>
  <si>
    <t>7.0.9-7.0.9~ubuntu23.04.1</t>
  </si>
  <si>
    <t>Component Groups:</t>
  </si>
  <si>
    <t>Component Count:</t>
  </si>
  <si>
    <t>72 (69 SMD/ 3 THT)</t>
  </si>
  <si>
    <t>Fitted Components:</t>
  </si>
  <si>
    <t>Number of PCBs:</t>
  </si>
  <si>
    <t>Total Components:</t>
  </si>
  <si>
    <t>Global Part Info</t>
  </si>
  <si>
    <t>Manf#</t>
  </si>
  <si>
    <t>Build Quantity</t>
  </si>
  <si>
    <t>Unit$</t>
  </si>
  <si>
    <t>Ext$</t>
  </si>
  <si>
    <t>Board Qty:</t>
  </si>
  <si>
    <t>Total Cost:</t>
  </si>
  <si>
    <t>Unit Cost:</t>
  </si>
  <si>
    <t>Created:</t>
  </si>
  <si>
    <t>2023-12-27 18:44:32</t>
  </si>
  <si>
    <t>KiCost® v1.1.18 + KiBot v1.6.3</t>
  </si>
  <si>
    <t>KiCad Fields (default)</t>
  </si>
  <si>
    <t>Generated Fields</t>
  </si>
  <si>
    <t>User Fields</t>
  </si>
  <si>
    <t>Empty Fields</t>
  </si>
  <si>
    <t>Costs sheet</t>
  </si>
  <si>
    <t>Best price</t>
  </si>
  <si>
    <t>No manufacturer or distributor code</t>
  </si>
  <si>
    <t>Not available</t>
  </si>
  <si>
    <t>Purchase quantity is more than what is available</t>
  </si>
  <si>
    <t>Minimum order quantity not respected</t>
  </si>
  <si>
    <t>Total available part quantity is less than needed</t>
  </si>
  <si>
    <t>Total purchased part quantity is less than needed</t>
  </si>
  <si>
    <t>This part is obsolete</t>
  </si>
  <si>
    <t>This part is listed but is not normally stocked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</si>
</sst>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  <numFmt numFmtId="164" formatCode="$#,##0.00"/>
  </numFmts>
  <fonts count="14">
    <font>
      <sz val="11"/>
      <color theme="1"/>
      <name val="Calibri"/>
      <family val="2"/>
      <scheme val="minor"/>
    </font>
    <font>
      <b/>
      <sz val="2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008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909090"/>
      <name val="Calibri"/>
      <family val="2"/>
      <scheme val="minor"/>
    </font>
    <font>
      <sz val="8"/>
      <color indexed="81"/>
      <name val="Tahoma"/>
      <family val="2"/>
    </font>
  </fonts>
  <fills count="19">
    <fill>
      <patternFill patternType="none"/>
    </fill>
    <fill>
      <patternFill patternType="gray125"/>
    </fill>
    <fill>
      <patternFill patternType="solid">
        <fgColor rgb="FF009879"/>
        <bgColor indexed="64"/>
      </patternFill>
    </fill>
    <fill>
      <patternFill patternType="solid">
        <fgColor rgb="FFE6FFEE"/>
        <bgColor indexed="64"/>
      </patternFill>
    </fill>
    <fill>
      <patternFill patternType="solid">
        <fgColor rgb="FFE6F9FF"/>
        <bgColor indexed="64"/>
      </patternFill>
    </fill>
    <fill>
      <patternFill patternType="solid">
        <fgColor rgb="FFFFE6B3"/>
        <bgColor indexed="64"/>
      </patternFill>
    </fill>
    <fill>
      <patternFill patternType="solid">
        <fgColor rgb="FFF0FFF4"/>
        <bgColor indexed="64"/>
      </patternFill>
    </fill>
    <fill>
      <patternFill patternType="solid">
        <fgColor rgb="FFF0FFFF"/>
        <bgColor indexed="64"/>
      </patternFill>
    </fill>
    <fill>
      <patternFill patternType="solid">
        <fgColor rgb="FFFFF0BD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8A8A"/>
        <bgColor indexed="64"/>
      </patternFill>
    </fill>
    <fill>
      <patternFill patternType="solid">
        <fgColor rgb="FF80FF80"/>
        <bgColor indexed="64"/>
      </patternFill>
    </fill>
    <fill>
      <patternFill patternType="solid">
        <fgColor rgb="FFAAAA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3" fillId="2" borderId="0" xfId="0" applyFont="1" applyFill="1" applyAlignment="1">
      <alignment horizontal="centerContinuous" vertical="center" wrapText="1"/>
    </xf>
    <xf numFmtId="0" fontId="0" fillId="3" borderId="0" xfId="0" applyFill="1" applyAlignment="1">
      <alignment horizontal="centerContinuous" vertical="center" wrapText="1"/>
    </xf>
    <xf numFmtId="0" fontId="0" fillId="4" borderId="0" xfId="0" applyFill="1" applyAlignment="1">
      <alignment horizontal="centerContinuous" vertical="center" wrapText="1"/>
    </xf>
    <xf numFmtId="0" fontId="0" fillId="5" borderId="0" xfId="0" applyFill="1" applyAlignment="1">
      <alignment horizontal="centerContinuous" vertical="center" wrapText="1"/>
    </xf>
    <xf numFmtId="0" fontId="0" fillId="6" borderId="0" xfId="0" applyFill="1" applyAlignment="1">
      <alignment horizontal="centerContinuous" vertical="center" wrapText="1"/>
    </xf>
    <xf numFmtId="0" fontId="0" fillId="7" borderId="0" xfId="0" applyFill="1" applyAlignment="1">
      <alignment horizontal="centerContinuous" vertical="center" wrapText="1"/>
    </xf>
    <xf numFmtId="0" fontId="0" fillId="8" borderId="0" xfId="0" applyFill="1" applyAlignment="1">
      <alignment horizontal="centerContinuous" vertical="center" wrapText="1"/>
    </xf>
    <xf numFmtId="0" fontId="0" fillId="9" borderId="0" xfId="0" applyFill="1" applyAlignment="1">
      <alignment horizontal="centerContinuous" vertical="center" wrapText="1"/>
    </xf>
    <xf numFmtId="0" fontId="0" fillId="10" borderId="0" xfId="0" applyFill="1" applyAlignment="1">
      <alignment horizontal="centerContinuous" vertical="center" wrapText="1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4" fontId="6" fillId="0" borderId="0" xfId="0" applyNumberFormat="1" applyFont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top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11" borderId="0" xfId="0" applyFill="1"/>
    <xf numFmtId="0" fontId="0" fillId="12" borderId="0" xfId="0" applyFill="1"/>
    <xf numFmtId="0" fontId="10" fillId="13" borderId="0" xfId="0" applyFont="1" applyFill="1"/>
    <xf numFmtId="0" fontId="10" fillId="14" borderId="0" xfId="0" applyFont="1" applyFill="1"/>
    <xf numFmtId="0" fontId="0" fillId="15" borderId="0" xfId="0" applyFill="1"/>
    <xf numFmtId="0" fontId="11" fillId="16" borderId="0" xfId="0" applyFont="1" applyFill="1"/>
    <xf numFmtId="0" fontId="0" fillId="17" borderId="0" xfId="0" applyFill="1"/>
    <xf numFmtId="0" fontId="0" fillId="18" borderId="0" xfId="0" applyFill="1" applyAlignment="1">
      <alignment vertical="center" wrapText="1"/>
    </xf>
    <xf numFmtId="0" fontId="12" fillId="0" borderId="0" xfId="0" applyFont="1" applyAlignment="1">
      <alignment horizontal="right" vertical="center"/>
    </xf>
  </cellXfs>
  <cellStyles count="1">
    <cellStyle name="Normal" xfId="0" builtinId="0"/>
  </cellStyles>
  <dxfs count="1">
    <dxf>
      <fill>
        <patternFill>
          <bgColor rgb="FFAAAAAA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1464384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2378784</xdr:colOff>
      <xdr:row>5</xdr:row>
      <xdr:rowOff>123779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378784" cy="12858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samsungsem.com/resources/file/global/support/product_catalog/MLCC.pdf" TargetMode="External"/><Relationship Id="rId2" Type="http://schemas.openxmlformats.org/officeDocument/2006/relationships/hyperlink" Target="https://www.samsungsem.com/resources/file/global/support/product_catalog/MLCC.pdf" TargetMode="External"/><Relationship Id="rId3" Type="http://schemas.openxmlformats.org/officeDocument/2006/relationships/hyperlink" Target="https://www.samsungsem.com/resources/file/global/support/product_catalog/MLCC.pdf" TargetMode="External"/><Relationship Id="rId4" Type="http://schemas.openxmlformats.org/officeDocument/2006/relationships/hyperlink" Target="https://www.samsungsem.com/resources/file/global/support/product_catalog/MLCC.pdf" TargetMode="External"/><Relationship Id="rId5" Type="http://schemas.openxmlformats.org/officeDocument/2006/relationships/hyperlink" Target="https://www.seielect.com/catalog/sei-rmcf_rmcp.pdf" TargetMode="External"/><Relationship Id="rId6" Type="http://schemas.openxmlformats.org/officeDocument/2006/relationships/hyperlink" Target="https://www.seielect.com/catalog/sei-rmcf_rmcp.pdf" TargetMode="External"/><Relationship Id="rId7" Type="http://schemas.openxmlformats.org/officeDocument/2006/relationships/hyperlink" Target="https://www.seielect.com/catalog/sei-rmcf_rmcp.pdf" TargetMode="External"/><Relationship Id="rId8" Type="http://schemas.openxmlformats.org/officeDocument/2006/relationships/hyperlink" Target="https://www.seielect.com/catalog/sei-rmcf_rmcp.pdf" TargetMode="External"/><Relationship Id="rId9" Type="http://schemas.openxmlformats.org/officeDocument/2006/relationships/hyperlink" Target="https://www.seielect.com/catalog/sei-rmcf_rmcp.pdf" TargetMode="External"/><Relationship Id="rId10" Type="http://schemas.openxmlformats.org/officeDocument/2006/relationships/hyperlink" Target="https://ww1.microchip.com/downloads/en/DeviceDoc/AT24C01C-AT24C02C-I2C-Compatible-Two-Wire-Serial-EEPROM-1Kbit-2Kbit-20006111A.pdf" TargetMode="External"/><Relationship Id="rId11" Type="http://schemas.openxmlformats.org/officeDocument/2006/relationships/hyperlink" Target="https://www.onsemi.com/pub/Collateral/NCP163-D.PDF" TargetMode="External"/><Relationship Id="rId12" Type="http://schemas.openxmlformats.org/officeDocument/2006/relationships/hyperlink" Target="https://www.ti.com/lit/ds/symlink/pcm1863.pdf" TargetMode="External"/><Relationship Id="rId13" Type="http://schemas.openxmlformats.org/officeDocument/2006/relationships/hyperlink" Target="https://www.ti.com/lit/ds/symlink/pcm5242.pdf" TargetMode="External"/><Relationship Id="rId14" Type="http://schemas.openxmlformats.org/officeDocument/2006/relationships/hyperlink" Target="https://abracon.com/Oscillators/ASCO.pdf" TargetMode="External"/><Relationship Id="rId15" Type="http://schemas.openxmlformats.org/officeDocument/2006/relationships/hyperlink" Target="https://abracon.com/Oscillators/ASCO.pdf" TargetMode="External"/><Relationship Id="rId16" Type="http://schemas.openxmlformats.org/officeDocument/2006/relationships/drawing" Target="../drawings/drawing2.xml"/><Relationship Id="rId17" Type="http://schemas.openxmlformats.org/officeDocument/2006/relationships/vmlDrawing" Target="../drawings/vmlDrawing1.vml"/><Relationship Id="rId1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6"/>
  <sheetViews>
    <sheetView tabSelected="1" workbookViewId="0">
      <pane ySplit="8" topLeftCell="A9" activePane="bottomLeft" state="frozen"/>
      <selection pane="bottomLeft"/>
    </sheetView>
  </sheetViews>
  <sheetFormatPr defaultRowHeight="15"/>
  <cols>
    <col min="1" max="1" width="13.7109375" customWidth="1"/>
    <col min="2" max="2" width="60.7109375" customWidth="1"/>
    <col min="3" max="3" width="34.7109375" customWidth="1"/>
    <col min="4" max="4" width="41.7109375" customWidth="1"/>
    <col min="5" max="5" width="24.7109375" customWidth="1"/>
    <col min="6" max="6" width="54.7109375" customWidth="1"/>
    <col min="7" max="7" width="26.7109375" customWidth="1"/>
    <col min="8" max="8" width="16.7109375" customWidth="1"/>
    <col min="9" max="9" width="60.7109375" customWidth="1"/>
    <col min="10" max="10" width="60.7109375" customWidth="1"/>
  </cols>
  <sheetData>
    <row r="1" spans="1:10" ht="32" customHeight="1">
      <c r="C1" s="1" t="s">
        <v>109</v>
      </c>
      <c r="D1" s="1"/>
      <c r="E1" s="1"/>
      <c r="F1" s="1"/>
      <c r="G1" s="1"/>
      <c r="H1" s="1"/>
      <c r="I1" s="1"/>
      <c r="J1" s="1"/>
    </row>
    <row r="2" spans="1:10">
      <c r="C2" s="2" t="s">
        <v>110</v>
      </c>
      <c r="D2" s="3" t="s">
        <v>111</v>
      </c>
      <c r="E2" s="2" t="s">
        <v>120</v>
      </c>
      <c r="F2" s="3">
        <v>18</v>
      </c>
    </row>
    <row r="3" spans="1:10">
      <c r="C3" s="2" t="s">
        <v>112</v>
      </c>
      <c r="D3" s="3" t="s">
        <v>113</v>
      </c>
      <c r="E3" s="2" t="s">
        <v>121</v>
      </c>
      <c r="F3" s="3" t="s">
        <v>122</v>
      </c>
    </row>
    <row r="4" spans="1:10">
      <c r="C4" s="2" t="s">
        <v>114</v>
      </c>
      <c r="D4" s="3" t="s">
        <v>115</v>
      </c>
      <c r="E4" s="2" t="s">
        <v>123</v>
      </c>
      <c r="F4" s="3" t="s">
        <v>122</v>
      </c>
    </row>
    <row r="5" spans="1:10">
      <c r="C5" s="2" t="s">
        <v>116</v>
      </c>
      <c r="D5" s="3" t="s">
        <v>117</v>
      </c>
      <c r="E5" s="2" t="s">
        <v>124</v>
      </c>
      <c r="F5" s="3">
        <v>1</v>
      </c>
    </row>
    <row r="6" spans="1:10">
      <c r="C6" s="2" t="s">
        <v>118</v>
      </c>
      <c r="D6" s="3" t="s">
        <v>119</v>
      </c>
      <c r="E6" s="2" t="s">
        <v>125</v>
      </c>
      <c r="F6" s="3">
        <v>72</v>
      </c>
    </row>
    <row r="8" spans="1:10">
      <c r="A8" s="4" t="s">
        <v>0</v>
      </c>
      <c r="B8" s="4" t="s">
        <v>1</v>
      </c>
      <c r="C8" s="4" t="s">
        <v>2</v>
      </c>
      <c r="D8" s="4" t="s">
        <v>3</v>
      </c>
      <c r="E8" s="4" t="s">
        <v>4</v>
      </c>
      <c r="F8" s="4" t="s">
        <v>5</v>
      </c>
      <c r="G8" s="4" t="s">
        <v>6</v>
      </c>
      <c r="H8" s="4" t="s">
        <v>7</v>
      </c>
      <c r="I8" s="4" t="s">
        <v>8</v>
      </c>
      <c r="J8" s="4" t="s">
        <v>9</v>
      </c>
    </row>
    <row r="9" spans="1:10" ht="30" customHeight="1">
      <c r="A9" s="5" t="s">
        <v>10</v>
      </c>
      <c r="B9" s="6" t="s">
        <v>11</v>
      </c>
      <c r="C9" s="7" t="s">
        <v>12</v>
      </c>
      <c r="D9" s="7" t="s">
        <v>13</v>
      </c>
      <c r="E9" s="7" t="s">
        <v>14</v>
      </c>
      <c r="F9" s="7" t="s">
        <v>15</v>
      </c>
      <c r="G9" s="5" t="s">
        <v>16</v>
      </c>
      <c r="H9" s="5" t="s">
        <v>17</v>
      </c>
      <c r="I9" s="7" t="s">
        <v>18</v>
      </c>
      <c r="J9" s="6" t="s">
        <v>19</v>
      </c>
    </row>
    <row r="10" spans="1:10" ht="30" customHeight="1">
      <c r="A10" s="8" t="s">
        <v>20</v>
      </c>
      <c r="B10" s="9" t="s">
        <v>11</v>
      </c>
      <c r="C10" s="10" t="s">
        <v>12</v>
      </c>
      <c r="D10" s="10" t="s">
        <v>21</v>
      </c>
      <c r="E10" s="10" t="s">
        <v>22</v>
      </c>
      <c r="F10" s="10" t="s">
        <v>15</v>
      </c>
      <c r="G10" s="8" t="s">
        <v>23</v>
      </c>
      <c r="H10" s="8" t="s">
        <v>17</v>
      </c>
      <c r="I10" s="10" t="s">
        <v>18</v>
      </c>
      <c r="J10" s="9" t="s">
        <v>24</v>
      </c>
    </row>
    <row r="11" spans="1:10" ht="30" customHeight="1">
      <c r="A11" s="5" t="s">
        <v>25</v>
      </c>
      <c r="B11" s="6" t="s">
        <v>11</v>
      </c>
      <c r="C11" s="7" t="s">
        <v>12</v>
      </c>
      <c r="D11" s="7" t="s">
        <v>26</v>
      </c>
      <c r="E11" s="7" t="s">
        <v>27</v>
      </c>
      <c r="F11" s="7" t="s">
        <v>15</v>
      </c>
      <c r="G11" s="5" t="s">
        <v>28</v>
      </c>
      <c r="H11" s="5" t="s">
        <v>17</v>
      </c>
      <c r="I11" s="7" t="s">
        <v>18</v>
      </c>
      <c r="J11" s="6" t="s">
        <v>29</v>
      </c>
    </row>
    <row r="12" spans="1:10" ht="30" customHeight="1">
      <c r="A12" s="8" t="s">
        <v>16</v>
      </c>
      <c r="B12" s="9" t="s">
        <v>11</v>
      </c>
      <c r="C12" s="10" t="s">
        <v>12</v>
      </c>
      <c r="D12" s="10" t="s">
        <v>30</v>
      </c>
      <c r="E12" s="10" t="s">
        <v>31</v>
      </c>
      <c r="F12" s="10" t="s">
        <v>15</v>
      </c>
      <c r="G12" s="8" t="s">
        <v>32</v>
      </c>
      <c r="H12" s="8" t="s">
        <v>17</v>
      </c>
      <c r="I12" s="10" t="s">
        <v>18</v>
      </c>
      <c r="J12" s="9" t="s">
        <v>33</v>
      </c>
    </row>
    <row r="13" spans="1:10">
      <c r="A13" s="5" t="s">
        <v>34</v>
      </c>
      <c r="B13" s="6" t="s">
        <v>35</v>
      </c>
      <c r="C13" s="7" t="s">
        <v>36</v>
      </c>
      <c r="D13" s="7" t="s">
        <v>37</v>
      </c>
      <c r="E13" s="7" t="s">
        <v>36</v>
      </c>
      <c r="F13" s="7" t="s">
        <v>38</v>
      </c>
      <c r="G13" s="5" t="s">
        <v>20</v>
      </c>
      <c r="H13" s="5" t="s">
        <v>17</v>
      </c>
      <c r="I13" s="11" t="s">
        <v>39</v>
      </c>
      <c r="J13" s="11" t="s">
        <v>40</v>
      </c>
    </row>
    <row r="14" spans="1:10" ht="45" customHeight="1">
      <c r="A14" s="8" t="s">
        <v>41</v>
      </c>
      <c r="B14" s="9" t="s">
        <v>42</v>
      </c>
      <c r="C14" s="10" t="s">
        <v>43</v>
      </c>
      <c r="D14" s="10" t="s">
        <v>44</v>
      </c>
      <c r="E14" s="10" t="s">
        <v>43</v>
      </c>
      <c r="F14" s="10" t="s">
        <v>45</v>
      </c>
      <c r="G14" s="8" t="s">
        <v>20</v>
      </c>
      <c r="H14" s="8" t="s">
        <v>17</v>
      </c>
      <c r="I14" s="12" t="s">
        <v>39</v>
      </c>
      <c r="J14" s="12" t="s">
        <v>40</v>
      </c>
    </row>
    <row r="15" spans="1:10">
      <c r="A15" s="5" t="s">
        <v>46</v>
      </c>
      <c r="B15" s="11" t="s">
        <v>40</v>
      </c>
      <c r="C15" s="7" t="s">
        <v>47</v>
      </c>
      <c r="D15" s="7" t="s">
        <v>48</v>
      </c>
      <c r="E15" s="7" t="s">
        <v>47</v>
      </c>
      <c r="F15" s="7" t="s">
        <v>49</v>
      </c>
      <c r="G15" s="5" t="s">
        <v>10</v>
      </c>
      <c r="H15" s="5" t="s">
        <v>17</v>
      </c>
      <c r="I15" s="11" t="s">
        <v>40</v>
      </c>
      <c r="J15" s="11" t="s">
        <v>40</v>
      </c>
    </row>
    <row r="16" spans="1:10" ht="30" customHeight="1">
      <c r="A16" s="8" t="s">
        <v>28</v>
      </c>
      <c r="B16" s="9" t="s">
        <v>50</v>
      </c>
      <c r="C16" s="10" t="s">
        <v>51</v>
      </c>
      <c r="D16" s="10" t="s">
        <v>52</v>
      </c>
      <c r="E16" s="10" t="s">
        <v>53</v>
      </c>
      <c r="F16" s="10" t="s">
        <v>54</v>
      </c>
      <c r="G16" s="8" t="s">
        <v>55</v>
      </c>
      <c r="H16" s="8" t="s">
        <v>17</v>
      </c>
      <c r="I16" s="10" t="s">
        <v>56</v>
      </c>
      <c r="J16" s="9" t="s">
        <v>57</v>
      </c>
    </row>
    <row r="17" spans="1:10" ht="30" customHeight="1">
      <c r="A17" s="5" t="s">
        <v>23</v>
      </c>
      <c r="B17" s="6" t="s">
        <v>50</v>
      </c>
      <c r="C17" s="7" t="s">
        <v>51</v>
      </c>
      <c r="D17" s="7" t="s">
        <v>58</v>
      </c>
      <c r="E17" s="7" t="s">
        <v>59</v>
      </c>
      <c r="F17" s="7" t="s">
        <v>54</v>
      </c>
      <c r="G17" s="5" t="s">
        <v>16</v>
      </c>
      <c r="H17" s="5" t="s">
        <v>17</v>
      </c>
      <c r="I17" s="7" t="s">
        <v>56</v>
      </c>
      <c r="J17" s="6" t="s">
        <v>60</v>
      </c>
    </row>
    <row r="18" spans="1:10" ht="30" customHeight="1">
      <c r="A18" s="8" t="s">
        <v>55</v>
      </c>
      <c r="B18" s="9" t="s">
        <v>50</v>
      </c>
      <c r="C18" s="10" t="s">
        <v>51</v>
      </c>
      <c r="D18" s="10" t="s">
        <v>61</v>
      </c>
      <c r="E18" s="10" t="s">
        <v>62</v>
      </c>
      <c r="F18" s="10" t="s">
        <v>54</v>
      </c>
      <c r="G18" s="8" t="s">
        <v>16</v>
      </c>
      <c r="H18" s="8" t="s">
        <v>17</v>
      </c>
      <c r="I18" s="10" t="s">
        <v>56</v>
      </c>
      <c r="J18" s="9" t="s">
        <v>63</v>
      </c>
    </row>
    <row r="19" spans="1:10" ht="30" customHeight="1">
      <c r="A19" s="5" t="s">
        <v>32</v>
      </c>
      <c r="B19" s="6" t="s">
        <v>50</v>
      </c>
      <c r="C19" s="7" t="s">
        <v>51</v>
      </c>
      <c r="D19" s="7" t="s">
        <v>64</v>
      </c>
      <c r="E19" s="7" t="s">
        <v>65</v>
      </c>
      <c r="F19" s="7" t="s">
        <v>54</v>
      </c>
      <c r="G19" s="5" t="s">
        <v>34</v>
      </c>
      <c r="H19" s="5" t="s">
        <v>17</v>
      </c>
      <c r="I19" s="7" t="s">
        <v>56</v>
      </c>
      <c r="J19" s="6" t="s">
        <v>66</v>
      </c>
    </row>
    <row r="20" spans="1:10" ht="30" customHeight="1">
      <c r="A20" s="8" t="s">
        <v>67</v>
      </c>
      <c r="B20" s="9" t="s">
        <v>50</v>
      </c>
      <c r="C20" s="10" t="s">
        <v>51</v>
      </c>
      <c r="D20" s="10" t="s">
        <v>68</v>
      </c>
      <c r="E20" s="10" t="s">
        <v>69</v>
      </c>
      <c r="F20" s="10" t="s">
        <v>54</v>
      </c>
      <c r="G20" s="8" t="s">
        <v>16</v>
      </c>
      <c r="H20" s="8" t="s">
        <v>17</v>
      </c>
      <c r="I20" s="10" t="s">
        <v>56</v>
      </c>
      <c r="J20" s="9" t="s">
        <v>70</v>
      </c>
    </row>
    <row r="21" spans="1:10" ht="45" customHeight="1">
      <c r="A21" s="5" t="s">
        <v>71</v>
      </c>
      <c r="B21" s="6" t="s">
        <v>72</v>
      </c>
      <c r="C21" s="7" t="s">
        <v>73</v>
      </c>
      <c r="D21" s="7" t="s">
        <v>74</v>
      </c>
      <c r="E21" s="7" t="s">
        <v>73</v>
      </c>
      <c r="F21" s="7" t="s">
        <v>75</v>
      </c>
      <c r="G21" s="5" t="s">
        <v>10</v>
      </c>
      <c r="H21" s="5" t="s">
        <v>17</v>
      </c>
      <c r="I21" s="7" t="s">
        <v>76</v>
      </c>
      <c r="J21" s="6" t="s">
        <v>77</v>
      </c>
    </row>
    <row r="22" spans="1:10" ht="30" customHeight="1">
      <c r="A22" s="8" t="s">
        <v>78</v>
      </c>
      <c r="B22" s="12" t="s">
        <v>40</v>
      </c>
      <c r="C22" s="10" t="s">
        <v>79</v>
      </c>
      <c r="D22" s="10" t="s">
        <v>80</v>
      </c>
      <c r="E22" s="10" t="s">
        <v>81</v>
      </c>
      <c r="F22" s="10" t="s">
        <v>75</v>
      </c>
      <c r="G22" s="8" t="s">
        <v>25</v>
      </c>
      <c r="H22" s="8" t="s">
        <v>17</v>
      </c>
      <c r="I22" s="10" t="s">
        <v>82</v>
      </c>
      <c r="J22" s="9" t="s">
        <v>83</v>
      </c>
    </row>
    <row r="23" spans="1:10" ht="30" customHeight="1">
      <c r="A23" s="5" t="s">
        <v>84</v>
      </c>
      <c r="B23" s="11" t="s">
        <v>40</v>
      </c>
      <c r="C23" s="7" t="s">
        <v>85</v>
      </c>
      <c r="D23" s="7" t="s">
        <v>86</v>
      </c>
      <c r="E23" s="7" t="s">
        <v>87</v>
      </c>
      <c r="F23" s="7" t="s">
        <v>88</v>
      </c>
      <c r="G23" s="5" t="s">
        <v>10</v>
      </c>
      <c r="H23" s="5" t="s">
        <v>17</v>
      </c>
      <c r="I23" s="7" t="s">
        <v>89</v>
      </c>
      <c r="J23" s="6" t="s">
        <v>90</v>
      </c>
    </row>
    <row r="24" spans="1:10" ht="30" customHeight="1">
      <c r="A24" s="8" t="s">
        <v>91</v>
      </c>
      <c r="B24" s="12" t="s">
        <v>40</v>
      </c>
      <c r="C24" s="10" t="s">
        <v>92</v>
      </c>
      <c r="D24" s="10" t="s">
        <v>93</v>
      </c>
      <c r="E24" s="10" t="s">
        <v>94</v>
      </c>
      <c r="F24" s="10" t="s">
        <v>95</v>
      </c>
      <c r="G24" s="8" t="s">
        <v>10</v>
      </c>
      <c r="H24" s="8" t="s">
        <v>17</v>
      </c>
      <c r="I24" s="10" t="s">
        <v>96</v>
      </c>
      <c r="J24" s="9" t="s">
        <v>97</v>
      </c>
    </row>
    <row r="25" spans="1:10" ht="30" customHeight="1">
      <c r="A25" s="5" t="s">
        <v>98</v>
      </c>
      <c r="B25" s="11" t="s">
        <v>40</v>
      </c>
      <c r="C25" s="7" t="s">
        <v>99</v>
      </c>
      <c r="D25" s="7" t="s">
        <v>100</v>
      </c>
      <c r="E25" s="7" t="s">
        <v>101</v>
      </c>
      <c r="F25" s="7" t="s">
        <v>102</v>
      </c>
      <c r="G25" s="5" t="s">
        <v>10</v>
      </c>
      <c r="H25" s="5" t="s">
        <v>17</v>
      </c>
      <c r="I25" s="7" t="s">
        <v>103</v>
      </c>
      <c r="J25" s="6" t="s">
        <v>104</v>
      </c>
    </row>
    <row r="26" spans="1:10" ht="30" customHeight="1">
      <c r="A26" s="8" t="s">
        <v>105</v>
      </c>
      <c r="B26" s="12" t="s">
        <v>40</v>
      </c>
      <c r="C26" s="10" t="s">
        <v>99</v>
      </c>
      <c r="D26" s="10" t="s">
        <v>106</v>
      </c>
      <c r="E26" s="10" t="s">
        <v>107</v>
      </c>
      <c r="F26" s="10" t="s">
        <v>102</v>
      </c>
      <c r="G26" s="8" t="s">
        <v>10</v>
      </c>
      <c r="H26" s="8" t="s">
        <v>17</v>
      </c>
      <c r="I26" s="10" t="s">
        <v>103</v>
      </c>
      <c r="J26" s="9" t="s">
        <v>108</v>
      </c>
    </row>
  </sheetData>
  <mergeCells count="1">
    <mergeCell ref="C1:J1"/>
  </mergeCells>
  <pageMargins left="0.7" right="0.7" top="0.75" bottom="0.75" header="0.3" footer="0.3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1"/>
  <sheetViews>
    <sheetView workbookViewId="0">
      <pane xSplit="7" ySplit="9" topLeftCell="H10" activePane="bottomRight" state="frozen"/>
      <selection pane="topRight" activeCell="H1" sqref="H1"/>
      <selection pane="bottomLeft" activeCell="A10" sqref="A10"/>
      <selection pane="bottomRight"/>
    </sheetView>
  </sheetViews>
  <sheetFormatPr defaultRowHeight="15" outlineLevelCol="2"/>
  <cols>
    <col min="1" max="1" width="37.7109375" customWidth="1"/>
    <col min="2" max="2" width="20.7109375" customWidth="1"/>
    <col min="3" max="3" width="50.7109375" customWidth="1" outlineLevel="2"/>
    <col min="4" max="4" width="61.7109375" customWidth="1" outlineLevel="1"/>
    <col min="5" max="5" width="26.7109375" customWidth="1" outlineLevel="1"/>
    <col min="6" max="6" width="15.7109375" customWidth="1"/>
    <col min="7" max="7" width="16.7109375" customWidth="1"/>
  </cols>
  <sheetData>
    <row r="1" spans="1:7" ht="32" customHeight="1">
      <c r="D1" s="1" t="s">
        <v>109</v>
      </c>
      <c r="E1" s="1"/>
      <c r="F1" s="1"/>
      <c r="G1" s="1"/>
    </row>
    <row r="2" spans="1:7">
      <c r="D2" s="2" t="s">
        <v>110</v>
      </c>
      <c r="E2" s="3" t="s">
        <v>111</v>
      </c>
      <c r="F2" s="13" t="s">
        <v>131</v>
      </c>
      <c r="G2" s="13">
        <v>1</v>
      </c>
    </row>
    <row r="3" spans="1:7">
      <c r="D3" s="2" t="s">
        <v>112</v>
      </c>
      <c r="E3" s="3" t="s">
        <v>113</v>
      </c>
      <c r="F3" s="14" t="s">
        <v>133</v>
      </c>
      <c r="G3" s="15">
        <f>TotalCost/BoardQty</f>
        <v>0.0</v>
      </c>
    </row>
    <row r="4" spans="1:7">
      <c r="D4" s="2" t="s">
        <v>114</v>
      </c>
      <c r="E4" s="3" t="s">
        <v>115</v>
      </c>
      <c r="F4" s="14" t="s">
        <v>132</v>
      </c>
      <c r="G4" s="16">
        <f>SUM(G10:G27)</f>
        <v>0</v>
      </c>
    </row>
    <row r="5" spans="1:7">
      <c r="D5" s="2" t="s">
        <v>116</v>
      </c>
      <c r="E5" s="3" t="s">
        <v>117</v>
      </c>
    </row>
    <row r="6" spans="1:7">
      <c r="D6" s="2" t="s">
        <v>118</v>
      </c>
      <c r="E6" s="3" t="s">
        <v>119</v>
      </c>
    </row>
    <row r="8" spans="1:7">
      <c r="A8" s="17" t="s">
        <v>126</v>
      </c>
      <c r="B8" s="17"/>
      <c r="C8" s="17"/>
      <c r="D8" s="17"/>
      <c r="E8" s="17"/>
      <c r="F8" s="17"/>
      <c r="G8" s="17"/>
    </row>
    <row r="9" spans="1:7">
      <c r="A9" s="18" t="s">
        <v>3</v>
      </c>
      <c r="B9" s="18" t="s">
        <v>4</v>
      </c>
      <c r="C9" s="18" t="s">
        <v>5</v>
      </c>
      <c r="D9" s="18" t="s">
        <v>127</v>
      </c>
      <c r="E9" s="18" t="s">
        <v>128</v>
      </c>
      <c r="F9" s="18" t="s">
        <v>129</v>
      </c>
      <c r="G9" s="18" t="s">
        <v>130</v>
      </c>
    </row>
    <row r="10" spans="1:7" ht="30" customHeight="1">
      <c r="A10" s="19" t="s">
        <v>13</v>
      </c>
      <c r="B10" s="19" t="s">
        <v>14</v>
      </c>
      <c r="C10" s="19" t="s">
        <v>15</v>
      </c>
      <c r="D10" s="19" t="s">
        <v>18</v>
      </c>
      <c r="E10" s="19">
        <f>CEILING(BoardQty*4,1)</f>
        <v>4</v>
      </c>
      <c r="G10" s="20">
        <f>IF(AND(ISNUMBER(E10),ISNUMBER(F10)),E10*F10,"")</f>
        <v/>
      </c>
    </row>
    <row r="11" spans="1:7" ht="30" customHeight="1">
      <c r="A11" s="19" t="s">
        <v>21</v>
      </c>
      <c r="B11" s="19" t="s">
        <v>22</v>
      </c>
      <c r="C11" s="19" t="s">
        <v>15</v>
      </c>
      <c r="D11" s="19" t="s">
        <v>18</v>
      </c>
      <c r="E11" s="19">
        <f>CEILING(BoardQty*9,1)</f>
        <v>9</v>
      </c>
      <c r="G11" s="20">
        <f>IF(AND(ISNUMBER(E11),ISNUMBER(F11)),E11*F11,"")</f>
        <v/>
      </c>
    </row>
    <row r="12" spans="1:7" ht="30" customHeight="1">
      <c r="A12" s="19" t="s">
        <v>26</v>
      </c>
      <c r="B12" s="19" t="s">
        <v>27</v>
      </c>
      <c r="C12" s="19" t="s">
        <v>15</v>
      </c>
      <c r="D12" s="19" t="s">
        <v>18</v>
      </c>
      <c r="E12" s="19">
        <f>CEILING(BoardQty*8,1)</f>
        <v>8</v>
      </c>
      <c r="G12" s="20">
        <f>IF(AND(ISNUMBER(E12),ISNUMBER(F12)),E12*F12,"")</f>
        <v/>
      </c>
    </row>
    <row r="13" spans="1:7" ht="30" customHeight="1">
      <c r="A13" s="19" t="s">
        <v>30</v>
      </c>
      <c r="B13" s="19" t="s">
        <v>31</v>
      </c>
      <c r="C13" s="19" t="s">
        <v>15</v>
      </c>
      <c r="D13" s="19" t="s">
        <v>18</v>
      </c>
      <c r="E13" s="19">
        <f>CEILING(BoardQty*11,1)</f>
        <v>11</v>
      </c>
      <c r="G13" s="20">
        <f>IF(AND(ISNUMBER(E13),ISNUMBER(F13)),E13*F13,"")</f>
        <v/>
      </c>
    </row>
    <row r="14" spans="1:7">
      <c r="A14" s="19" t="s">
        <v>37</v>
      </c>
      <c r="B14" s="19" t="s">
        <v>36</v>
      </c>
      <c r="C14" s="19" t="s">
        <v>38</v>
      </c>
      <c r="E14" s="19">
        <f>CEILING(BoardQty*2,1)</f>
        <v>2</v>
      </c>
      <c r="G14" s="20">
        <f>IF(AND(ISNUMBER(E14),ISNUMBER(F14)),E14*F14,"")</f>
        <v/>
      </c>
    </row>
    <row r="15" spans="1:7">
      <c r="A15" s="19" t="s">
        <v>44</v>
      </c>
      <c r="B15" s="19" t="s">
        <v>43</v>
      </c>
      <c r="C15" s="19" t="s">
        <v>45</v>
      </c>
      <c r="E15" s="19">
        <f>CEILING(BoardQty*2,1)</f>
        <v>2</v>
      </c>
      <c r="G15" s="20">
        <f>IF(AND(ISNUMBER(E15),ISNUMBER(F15)),E15*F15,"")</f>
        <v/>
      </c>
    </row>
    <row r="16" spans="1:7">
      <c r="A16" s="19" t="s">
        <v>48</v>
      </c>
      <c r="B16" s="19" t="s">
        <v>47</v>
      </c>
      <c r="C16" s="19" t="s">
        <v>49</v>
      </c>
      <c r="E16" s="19">
        <f>BoardQty*1</f>
        <v>1</v>
      </c>
      <c r="G16" s="20">
        <f>IF(AND(ISNUMBER(E16),ISNUMBER(F16)),E16*F16,"")</f>
        <v/>
      </c>
    </row>
    <row r="17" spans="1:7">
      <c r="A17" s="19" t="s">
        <v>52</v>
      </c>
      <c r="B17" s="19" t="s">
        <v>53</v>
      </c>
      <c r="C17" s="19" t="s">
        <v>54</v>
      </c>
      <c r="D17" s="19" t="s">
        <v>56</v>
      </c>
      <c r="E17" s="19">
        <f>CEILING(BoardQty*10,1)</f>
        <v>10</v>
      </c>
      <c r="G17" s="20">
        <f>IF(AND(ISNUMBER(E17),ISNUMBER(F17)),E17*F17,"")</f>
        <v/>
      </c>
    </row>
    <row r="18" spans="1:7">
      <c r="A18" s="19" t="s">
        <v>58</v>
      </c>
      <c r="B18" s="19" t="s">
        <v>59</v>
      </c>
      <c r="C18" s="19" t="s">
        <v>54</v>
      </c>
      <c r="D18" s="19" t="s">
        <v>56</v>
      </c>
      <c r="E18" s="19">
        <f>CEILING(BoardQty*4,1)</f>
        <v>4</v>
      </c>
      <c r="G18" s="20">
        <f>IF(AND(ISNUMBER(E18),ISNUMBER(F18)),E18*F18,"")</f>
        <v/>
      </c>
    </row>
    <row r="19" spans="1:7">
      <c r="A19" s="19" t="s">
        <v>61</v>
      </c>
      <c r="B19" s="19" t="s">
        <v>62</v>
      </c>
      <c r="C19" s="19" t="s">
        <v>54</v>
      </c>
      <c r="D19" s="19" t="s">
        <v>56</v>
      </c>
      <c r="E19" s="19">
        <f>CEILING(BoardQty*4,1)</f>
        <v>4</v>
      </c>
      <c r="G19" s="20">
        <f>IF(AND(ISNUMBER(E19),ISNUMBER(F19)),E19*F19,"")</f>
        <v/>
      </c>
    </row>
    <row r="20" spans="1:7">
      <c r="A20" s="19" t="s">
        <v>64</v>
      </c>
      <c r="B20" s="19" t="s">
        <v>65</v>
      </c>
      <c r="C20" s="19" t="s">
        <v>54</v>
      </c>
      <c r="D20" s="19" t="s">
        <v>56</v>
      </c>
      <c r="E20" s="19">
        <f>CEILING(BoardQty*5,1)</f>
        <v>5</v>
      </c>
      <c r="G20" s="20">
        <f>IF(AND(ISNUMBER(E20),ISNUMBER(F20)),E20*F20,"")</f>
        <v/>
      </c>
    </row>
    <row r="21" spans="1:7">
      <c r="A21" s="19" t="s">
        <v>68</v>
      </c>
      <c r="B21" s="19" t="s">
        <v>69</v>
      </c>
      <c r="C21" s="19" t="s">
        <v>54</v>
      </c>
      <c r="D21" s="19" t="s">
        <v>56</v>
      </c>
      <c r="E21" s="19">
        <f>CEILING(BoardQty*4,1)</f>
        <v>4</v>
      </c>
      <c r="G21" s="20">
        <f>IF(AND(ISNUMBER(E21),ISNUMBER(F21)),E21*F21,"")</f>
        <v/>
      </c>
    </row>
    <row r="22" spans="1:7" ht="45" customHeight="1">
      <c r="A22" s="19" t="s">
        <v>74</v>
      </c>
      <c r="B22" s="19" t="s">
        <v>73</v>
      </c>
      <c r="C22" s="19" t="s">
        <v>75</v>
      </c>
      <c r="D22" s="19" t="s">
        <v>76</v>
      </c>
      <c r="E22" s="19">
        <f>BoardQty*1</f>
        <v>1</v>
      </c>
      <c r="G22" s="20">
        <f>IF(AND(ISNUMBER(E22),ISNUMBER(F22)),E22*F22,"")</f>
        <v/>
      </c>
    </row>
    <row r="23" spans="1:7">
      <c r="A23" s="19" t="s">
        <v>80</v>
      </c>
      <c r="B23" s="19" t="s">
        <v>81</v>
      </c>
      <c r="C23" s="19" t="s">
        <v>75</v>
      </c>
      <c r="D23" s="19" t="s">
        <v>82</v>
      </c>
      <c r="E23" s="19">
        <f>CEILING(BoardQty*3,1)</f>
        <v>3</v>
      </c>
      <c r="G23" s="20">
        <f>IF(AND(ISNUMBER(E23),ISNUMBER(F23)),E23*F23,"")</f>
        <v/>
      </c>
    </row>
    <row r="24" spans="1:7">
      <c r="A24" s="19" t="s">
        <v>86</v>
      </c>
      <c r="B24" s="19" t="s">
        <v>87</v>
      </c>
      <c r="C24" s="19" t="s">
        <v>88</v>
      </c>
      <c r="D24" s="19" t="s">
        <v>89</v>
      </c>
      <c r="E24" s="19">
        <f>BoardQty*1</f>
        <v>1</v>
      </c>
      <c r="G24" s="20">
        <f>IF(AND(ISNUMBER(E24),ISNUMBER(F24)),E24*F24,"")</f>
        <v/>
      </c>
    </row>
    <row r="25" spans="1:7">
      <c r="A25" s="19" t="s">
        <v>93</v>
      </c>
      <c r="B25" s="19" t="s">
        <v>94</v>
      </c>
      <c r="C25" s="19" t="s">
        <v>95</v>
      </c>
      <c r="D25" s="19" t="s">
        <v>96</v>
      </c>
      <c r="E25" s="19">
        <f>BoardQty*1</f>
        <v>1</v>
      </c>
      <c r="G25" s="20">
        <f>IF(AND(ISNUMBER(E25),ISNUMBER(F25)),E25*F25,"")</f>
        <v/>
      </c>
    </row>
    <row r="26" spans="1:7">
      <c r="A26" s="19" t="s">
        <v>100</v>
      </c>
      <c r="B26" s="19" t="s">
        <v>101</v>
      </c>
      <c r="C26" s="19" t="s">
        <v>102</v>
      </c>
      <c r="D26" s="19" t="s">
        <v>103</v>
      </c>
      <c r="E26" s="19">
        <f>BoardQty*1</f>
        <v>1</v>
      </c>
      <c r="G26" s="20">
        <f>IF(AND(ISNUMBER(E26),ISNUMBER(F26)),E26*F26,"")</f>
        <v/>
      </c>
    </row>
    <row r="27" spans="1:7">
      <c r="A27" s="19" t="s">
        <v>106</v>
      </c>
      <c r="B27" s="19" t="s">
        <v>107</v>
      </c>
      <c r="C27" s="19" t="s">
        <v>102</v>
      </c>
      <c r="D27" s="19" t="s">
        <v>103</v>
      </c>
      <c r="E27" s="19">
        <f>BoardQty*1</f>
        <v>1</v>
      </c>
      <c r="G27" s="20">
        <f>IF(AND(ISNUMBER(E27),ISNUMBER(F27)),E27*F27,"")</f>
        <v/>
      </c>
    </row>
    <row r="30" spans="1:7">
      <c r="A30" s="21" t="s">
        <v>134</v>
      </c>
      <c r="B30" s="22" t="s">
        <v>135</v>
      </c>
    </row>
    <row r="31" spans="1:7">
      <c r="A31" s="23" t="s">
        <v>136</v>
      </c>
    </row>
  </sheetData>
  <mergeCells count="2">
    <mergeCell ref="A8:G8"/>
    <mergeCell ref="D1:G1"/>
  </mergeCells>
  <conditionalFormatting sqref="E10">
    <cfRule type="expression" dxfId="0" priority="1">
      <formula>AND(ISBLANK(D10),TRUE())</formula>
    </cfRule>
  </conditionalFormatting>
  <conditionalFormatting sqref="E11">
    <cfRule type="expression" dxfId="0" priority="2">
      <formula>AND(ISBLANK(D11),TRUE())</formula>
    </cfRule>
  </conditionalFormatting>
  <conditionalFormatting sqref="E12">
    <cfRule type="expression" dxfId="0" priority="3">
      <formula>AND(ISBLANK(D12),TRUE())</formula>
    </cfRule>
  </conditionalFormatting>
  <conditionalFormatting sqref="E13">
    <cfRule type="expression" dxfId="0" priority="4">
      <formula>AND(ISBLANK(D13),TRUE())</formula>
    </cfRule>
  </conditionalFormatting>
  <conditionalFormatting sqref="E14">
    <cfRule type="expression" dxfId="0" priority="5">
      <formula>AND(ISBLANK(D14),TRUE())</formula>
    </cfRule>
  </conditionalFormatting>
  <conditionalFormatting sqref="E15">
    <cfRule type="expression" dxfId="0" priority="6">
      <formula>AND(ISBLANK(D15),TRUE())</formula>
    </cfRule>
  </conditionalFormatting>
  <conditionalFormatting sqref="E16">
    <cfRule type="expression" dxfId="0" priority="7">
      <formula>AND(ISBLANK(D16),TRUE())</formula>
    </cfRule>
  </conditionalFormatting>
  <conditionalFormatting sqref="E17">
    <cfRule type="expression" dxfId="0" priority="8">
      <formula>AND(ISBLANK(D17),TRUE())</formula>
    </cfRule>
  </conditionalFormatting>
  <conditionalFormatting sqref="E18">
    <cfRule type="expression" dxfId="0" priority="9">
      <formula>AND(ISBLANK(D18),TRUE())</formula>
    </cfRule>
  </conditionalFormatting>
  <conditionalFormatting sqref="E19">
    <cfRule type="expression" dxfId="0" priority="10">
      <formula>AND(ISBLANK(D19),TRUE())</formula>
    </cfRule>
  </conditionalFormatting>
  <conditionalFormatting sqref="E20">
    <cfRule type="expression" dxfId="0" priority="11">
      <formula>AND(ISBLANK(D20),TRUE())</formula>
    </cfRule>
  </conditionalFormatting>
  <conditionalFormatting sqref="E21">
    <cfRule type="expression" dxfId="0" priority="12">
      <formula>AND(ISBLANK(D21),TRUE())</formula>
    </cfRule>
  </conditionalFormatting>
  <conditionalFormatting sqref="E22">
    <cfRule type="expression" dxfId="0" priority="13">
      <formula>AND(ISBLANK(D22),TRUE())</formula>
    </cfRule>
  </conditionalFormatting>
  <conditionalFormatting sqref="E23">
    <cfRule type="expression" dxfId="0" priority="14">
      <formula>AND(ISBLANK(D23),TRUE())</formula>
    </cfRule>
  </conditionalFormatting>
  <conditionalFormatting sqref="E24">
    <cfRule type="expression" dxfId="0" priority="15">
      <formula>AND(ISBLANK(D24),TRUE())</formula>
    </cfRule>
  </conditionalFormatting>
  <conditionalFormatting sqref="E25">
    <cfRule type="expression" dxfId="0" priority="16">
      <formula>AND(ISBLANK(D25),TRUE())</formula>
    </cfRule>
  </conditionalFormatting>
  <conditionalFormatting sqref="E26">
    <cfRule type="expression" dxfId="0" priority="17">
      <formula>AND(ISBLANK(D26),TRUE())</formula>
    </cfRule>
  </conditionalFormatting>
  <conditionalFormatting sqref="E27">
    <cfRule type="expression" dxfId="0" priority="18">
      <formula>AND(ISBLANK(D27),TRUE())</formula>
    </cfRule>
  </conditionalFormatting>
  <hyperlinks>
    <hyperlink ref="D10" r:id="rId1"/>
    <hyperlink ref="D11" r:id="rId2"/>
    <hyperlink ref="D12" r:id="rId3"/>
    <hyperlink ref="D13" r:id="rId4"/>
    <hyperlink ref="D17" r:id="rId5"/>
    <hyperlink ref="D18" r:id="rId6"/>
    <hyperlink ref="D19" r:id="rId7"/>
    <hyperlink ref="D20" r:id="rId8"/>
    <hyperlink ref="D21" r:id="rId9"/>
    <hyperlink ref="D22" r:id="rId10"/>
    <hyperlink ref="D23" r:id="rId11"/>
    <hyperlink ref="D24" r:id="rId12"/>
    <hyperlink ref="D25" r:id="rId13"/>
    <hyperlink ref="D26" r:id="rId14"/>
    <hyperlink ref="D27" r:id="rId15"/>
  </hyperlinks>
  <pageMargins left="0.7" right="0.7" top="0.75" bottom="0.75" header="0.3" footer="0.3"/>
  <drawing r:id="rId16"/>
  <legacyDrawing r:id="rId17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5"/>
  <sheetViews>
    <sheetView workbookViewId="0"/>
  </sheetViews>
  <sheetFormatPr defaultRowHeight="15"/>
  <cols>
    <col min="1" max="1" width="50.7109375" customWidth="1"/>
  </cols>
  <sheetData>
    <row r="1" spans="1:1">
      <c r="A1" s="7" t="s">
        <v>137</v>
      </c>
    </row>
    <row r="2" spans="1:1">
      <c r="A2" s="5" t="s">
        <v>138</v>
      </c>
    </row>
    <row r="3" spans="1:1">
      <c r="A3" s="6" t="s">
        <v>139</v>
      </c>
    </row>
    <row r="4" spans="1:1">
      <c r="A4" s="11" t="s">
        <v>140</v>
      </c>
    </row>
    <row r="6" spans="1:1">
      <c r="A6" t="s">
        <v>141</v>
      </c>
    </row>
    <row r="7" spans="1:1">
      <c r="A7" s="24" t="s">
        <v>142</v>
      </c>
    </row>
    <row r="8" spans="1:1">
      <c r="A8" s="25" t="s">
        <v>143</v>
      </c>
    </row>
    <row r="9" spans="1:1">
      <c r="A9" s="26" t="s">
        <v>144</v>
      </c>
    </row>
    <row r="10" spans="1:1">
      <c r="A10" s="27" t="s">
        <v>145</v>
      </c>
    </row>
    <row r="11" spans="1:1">
      <c r="A11" s="28" t="s">
        <v>146</v>
      </c>
    </row>
    <row r="12" spans="1:1">
      <c r="A12" s="29" t="s">
        <v>147</v>
      </c>
    </row>
    <row r="13" spans="1:1">
      <c r="A13" s="30" t="s">
        <v>148</v>
      </c>
    </row>
    <row r="14" spans="1:1">
      <c r="A14" s="31" t="s">
        <v>149</v>
      </c>
    </row>
    <row r="15" spans="1:1">
      <c r="A15" s="32" t="s">
        <v>150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BoM</vt:lpstr>
      <vt:lpstr>Costs</vt:lpstr>
      <vt:lpstr>Colors</vt:lpstr>
      <vt:lpstr>'Costs'!BoardQty</vt:lpstr>
      <vt:lpstr>BoM!Print_Titles</vt:lpstr>
      <vt:lpstr>'Costs'!TotalCost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2023-12-27T18:44:32Z</dcterms:created>
  <dcterms:modified xsi:type="dcterms:W3CDTF">2023-12-27T18:44:32Z</dcterms:modified>
</cp:coreProperties>
</file>